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5 MVP\12. Keitimas (gruodis)\"/>
    </mc:Choice>
  </mc:AlternateContent>
  <xr:revisionPtr revIDLastSave="0" documentId="13_ncr:1_{DBD53B6F-BD19-49FC-B22E-D87523BEEADE}" xr6:coauthVersionLast="47" xr6:coauthVersionMax="47" xr10:uidLastSave="{00000000-0000-0000-0000-000000000000}"/>
  <bookViews>
    <workbookView xWindow="-120" yWindow="-120" windowWidth="29040" windowHeight="15720" xr2:uid="{FEA9E383-1DE5-4AFE-98A8-7A94D3659092}"/>
  </bookViews>
  <sheets>
    <sheet name="006 programa 3 lentelė" sheetId="1" r:id="rId1"/>
    <sheet name="Lėšų suvestinė 2 lentelė" sheetId="3" r:id="rId2"/>
  </sheets>
  <definedNames>
    <definedName name="_xlnm.Print_Area" localSheetId="0">'006 programa 3 lentelė'!$A$1:$F$183</definedName>
    <definedName name="_xlnm.Print_Titles" localSheetId="0">'006 programa 3 lentelė'!$8:$9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0" i="1" l="1"/>
  <c r="E118" i="1"/>
  <c r="E27" i="1"/>
  <c r="E85" i="1"/>
  <c r="E74" i="1"/>
  <c r="E13" i="1"/>
  <c r="E162" i="1"/>
  <c r="E172" i="1" s="1"/>
  <c r="E146" i="1"/>
  <c r="E144" i="1"/>
  <c r="E142" i="1"/>
  <c r="E139" i="1"/>
  <c r="E136" i="1"/>
  <c r="E126" i="1"/>
  <c r="E109" i="1"/>
  <c r="E97" i="1"/>
  <c r="E69" i="1"/>
  <c r="E57" i="1"/>
  <c r="E49" i="1"/>
  <c r="E47" i="1"/>
  <c r="E34" i="1"/>
  <c r="E29" i="1"/>
  <c r="E25" i="1"/>
  <c r="E108" i="1" s="1"/>
  <c r="E16" i="1"/>
  <c r="E50" i="1"/>
  <c r="E35" i="1"/>
  <c r="E103" i="1"/>
  <c r="E20" i="1"/>
  <c r="E148" i="1"/>
  <c r="E154" i="1"/>
  <c r="E114" i="1"/>
  <c r="E39" i="1"/>
  <c r="D9" i="3"/>
  <c r="E157" i="1"/>
  <c r="E166" i="1" s="1"/>
  <c r="E141" i="1" l="1"/>
  <c r="E110" i="1"/>
  <c r="E107" i="1" l="1"/>
  <c r="E14" i="1" l="1"/>
  <c r="D19" i="3"/>
  <c r="E170" i="1" l="1"/>
  <c r="E167" i="1"/>
  <c r="E70" i="1"/>
  <c r="E61" i="1"/>
  <c r="E131" i="1"/>
  <c r="E24" i="1"/>
  <c r="E104" i="1" s="1"/>
  <c r="D12" i="3"/>
  <c r="E54" i="1"/>
  <c r="E102" i="1" s="1"/>
  <c r="E153" i="1"/>
  <c r="E72" i="1"/>
  <c r="E164" i="1" l="1"/>
  <c r="D8" i="3"/>
  <c r="D18" i="3"/>
  <c r="E105" i="1"/>
  <c r="E132" i="1"/>
  <c r="D11" i="3"/>
  <c r="D17" i="3" a="1"/>
  <c r="D17" i="3" s="1"/>
  <c r="D20" i="3"/>
  <c r="D21" i="3"/>
  <c r="D16" i="3"/>
  <c r="D13" i="3"/>
  <c r="D10" i="3" a="1"/>
  <c r="D10" i="3" s="1"/>
  <c r="D6" i="3" l="1"/>
  <c r="E100" i="1"/>
  <c r="E151" i="1"/>
  <c r="D23" i="3"/>
  <c r="E168" i="1" l="1"/>
  <c r="E129" i="1" l="1"/>
  <c r="D14" i="3" l="1"/>
  <c r="E171" i="1"/>
  <c r="D2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Rima Ališauskė</author>
    <author>Inga Mikalauskienė</author>
  </authors>
  <commentList>
    <comment ref="E69" authorId="0" shapeId="0" xr:uid="{F4FCF6E4-8D5A-4774-B586-D77B22FF7AD5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251,9 ŽP; 986,4 perkelta į SBL 822,0 ir ŽPL 164,4 tūkst. Eur.
</t>
        </r>
      </text>
    </comment>
    <comment ref="E70" authorId="0" shapeId="0" xr:uid="{DF2202C0-09D9-42C0-9D34-57AEFA3F3DB1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822,0 SBL+164,4 ŽPL </t>
        </r>
      </text>
    </comment>
    <comment ref="C159" authorId="1" shapeId="0" xr:uid="{0E7EBFBB-05F9-4F93-9A34-3318BD54BAF6}">
      <text>
        <r>
          <rPr>
            <sz val="11"/>
            <color theme="1"/>
            <rFont val="Calibri"/>
            <family val="2"/>
            <charset val="186"/>
            <scheme val="minor"/>
          </rPr>
          <t>Kompleksiškas Taikos pr. – Tiltų g.– H. Manto g.–Liepojos g. ruožo sutvarkymas, įskaitant šviesoforų valdymą, dviračių ir pėsčiųjų takus, šaligatvių dangas, nuovažas, apšvietimą.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<sst xmlns="http://schemas.openxmlformats.org/spreadsheetml/2006/main" count="324" uniqueCount="212">
  <si>
    <t>Programos uždavinio, priemonės kodas ir požymis</t>
  </si>
  <si>
    <t>Uždavinio, priemonės pavadinimas, finansavimo šaltiniai</t>
  </si>
  <si>
    <t>Vykdytojas (padalinys / asmuo)</t>
  </si>
  <si>
    <t>2025 metų asignavimai ir kitos lėšos</t>
  </si>
  <si>
    <t>Savivaldybės strateginio plėtros plano priemonės kodas</t>
  </si>
  <si>
    <t>006-01 (T)</t>
  </si>
  <si>
    <t>Uždavinys: Rekonstruoti, tiesti ir prižiūrėti gatves</t>
  </si>
  <si>
    <t>006-01-01 (TP)</t>
  </si>
  <si>
    <t>Priemonė: Gatvių tiesimas ir rekonstravimas</t>
  </si>
  <si>
    <t>006-01-01-01</t>
  </si>
  <si>
    <t>Baltijos pr. ir Šilutės pl. žiedinės sankryžos rekonstravimas ir A1 magistralinio kelio remontas</t>
  </si>
  <si>
    <t xml:space="preserve">MVPD
Statybos skyrius
</t>
  </si>
  <si>
    <t>3.1.3.1.</t>
  </si>
  <si>
    <t xml:space="preserve">Savivaldybės biudžeto lėšos (nuosavos, be ankstesnių metų likučio) </t>
  </si>
  <si>
    <t>Lietuvos Respublikos valstybės biudžeto dotacijos</t>
  </si>
  <si>
    <t>Ankstesnių metų likučiai</t>
  </si>
  <si>
    <t>Kiti šaltiniai (valstybės biudžeto lėšos)</t>
  </si>
  <si>
    <t>Kiti šaltiniai (kiti finansavimo šaltiniai)</t>
  </si>
  <si>
    <t>Europos Sąjungos ir kitos tarptautinės finansinės paramos lėšos</t>
  </si>
  <si>
    <t>006-01-01-02</t>
  </si>
  <si>
    <t>Danės g. rekonstravimas nuo Laivų skg. iki Artojų g.</t>
  </si>
  <si>
    <t>MVPD
Statybos skyrius</t>
  </si>
  <si>
    <t>3.1.3.5.</t>
  </si>
  <si>
    <t>Kiti šaltiniai (KPP)</t>
  </si>
  <si>
    <t>006-01-01-03</t>
  </si>
  <si>
    <t>Mėgėjų sodų teritorijoje savivaldybės institucijų valdomų kelių remontas</t>
  </si>
  <si>
    <t>3.1.3.4.</t>
  </si>
  <si>
    <t>006-01-01-04</t>
  </si>
  <si>
    <t>Klaipėdos miesto gatvių rekonstravimas bendromis savivaldybės ir privačių asmenų lėšomis</t>
  </si>
  <si>
    <t>3.1.3.4.
3.2.2.2.</t>
  </si>
  <si>
    <t>006-01-01-05</t>
  </si>
  <si>
    <t>006-01-01-06</t>
  </si>
  <si>
    <t>Medžiagų tyrimas ir kontroliniai bandymai, topografinių nuotraukų, išpildomųjų geodezinių nuotraukų įsigijimas, statinių projektų ekspertizių, inžinerinės bei želdinių tvarkymo paslaugos</t>
  </si>
  <si>
    <t>006-01-01-07</t>
  </si>
  <si>
    <t>Ištisinio asfaltbetonio dangos remontas</t>
  </si>
  <si>
    <t>006-01-01-08</t>
  </si>
  <si>
    <t xml:space="preserve">Kietųjų dangų (šaligatvių, gatvių, takų) remontas </t>
  </si>
  <si>
    <t>006-01-01-09</t>
  </si>
  <si>
    <t>Sportininkų gatvės šaligatvių kapitalinis remontas</t>
  </si>
  <si>
    <t>006-01-01-10</t>
  </si>
  <si>
    <t>Požeminės perėjos uždarymas Vingio g.</t>
  </si>
  <si>
    <t>Tiltų ir kelio statinių priežiūra</t>
  </si>
  <si>
    <t>Biržos tilto kapitalinis remontas</t>
  </si>
  <si>
    <t>006-01-01-13</t>
  </si>
  <si>
    <t xml:space="preserve">Klaipėdos miesto žvyruotų gatvių kapitalinis remontas </t>
  </si>
  <si>
    <t>006-01-01-14</t>
  </si>
  <si>
    <t>Įvažiuojamųjų kelių atnaujinimas ir įrengimas</t>
  </si>
  <si>
    <t>3.2.2.2.</t>
  </si>
  <si>
    <t>006-01-01-15</t>
  </si>
  <si>
    <t>Dubliuojančios gatvės nuo Šiltnamių g. iki Klaipėdos g. su pėsčiųjų ir dviračių taku ir įvažomis į Liepojos g. įrengimas</t>
  </si>
  <si>
    <t>006-01-01-16</t>
  </si>
  <si>
    <t>Aukštosios g. rekonstrukcija</t>
  </si>
  <si>
    <t>006-01-01-17</t>
  </si>
  <si>
    <t>Paryžiaus Komunos g. kapitalinis remontas (nuo Šilutės pl. iki Taikos pr.)</t>
  </si>
  <si>
    <t>Smiltynės g. ir kranto tvirtinimo kapitalinis remontas nuo Jūrų muziejaus iki Senosios Smiltynės perkėlos</t>
  </si>
  <si>
    <t>1.2.1.1.</t>
  </si>
  <si>
    <t>Kiti šaltiniai (KVJUD)</t>
  </si>
  <si>
    <t>Privažiuojamojo kelio prie pastato Debreceno g. 48 įrengimas ir pastato aplinkos sutvarkymas</t>
  </si>
  <si>
    <t>3.1.3.6.</t>
  </si>
  <si>
    <t>006-01-01-20</t>
  </si>
  <si>
    <t>Joniškės g. saugumo pagerinimo priemonių, autobusų sustojimo įvažos, pėsčiųjų ir dviračio tako jungties su Žemaičių g. įrengimas</t>
  </si>
  <si>
    <t>006-01-01-21</t>
  </si>
  <si>
    <t>006-01-01-22</t>
  </si>
  <si>
    <t xml:space="preserve">Kelio ruožo (jungties) nuo Tauralaukio iki miesto ribos ties Aukštkiemių kaimu (su dviračių taku) įrengimas </t>
  </si>
  <si>
    <t>006-01-01-23</t>
  </si>
  <si>
    <t>Šaligatvių įrengimas Tauralaukio mikrorajone</t>
  </si>
  <si>
    <t>006-01-01-24</t>
  </si>
  <si>
    <t>3.1.3.5</t>
  </si>
  <si>
    <t>006-01-01-25</t>
  </si>
  <si>
    <t>Privažiuojamojo kelio įrengimas prie „Vyturio“ progimnazijos</t>
  </si>
  <si>
    <t>006-01-01-26</t>
  </si>
  <si>
    <t>Kelio Nr. KL1277 į Kairių poligoną ruožo remonto darbai</t>
  </si>
  <si>
    <t xml:space="preserve">MVPD
Statybos skyrius
</t>
  </si>
  <si>
    <t>006-01-01-27</t>
  </si>
  <si>
    <t>006-01-01-28</t>
  </si>
  <si>
    <t>Senosios Smiltelės g. kapitalinis remontas</t>
  </si>
  <si>
    <t> </t>
  </si>
  <si>
    <t>006-01-01-29</t>
  </si>
  <si>
    <t>006-01-01-30</t>
  </si>
  <si>
    <t xml:space="preserve">Liepų g. ir Dovo Zauniaus g. sankryžos įrengimas </t>
  </si>
  <si>
    <t>Savivaldybės biudžetas (įskaitant skolintas lėšas)</t>
  </si>
  <si>
    <t>Iš jo:</t>
  </si>
  <si>
    <t xml:space="preserve">Savivaldybės biudžeto lėšos (nuosavos, be ankstesnių metų likučio)' </t>
  </si>
  <si>
    <t>Lietuvos Respublikos valstybės biudžeto dotacijos'</t>
  </si>
  <si>
    <t>Ankstesnių metų likučiai'</t>
  </si>
  <si>
    <t xml:space="preserve">Kiti šaltiniai </t>
  </si>
  <si>
    <t>Iš jų:</t>
  </si>
  <si>
    <t>Kiti šaltiniai (KPP)'</t>
  </si>
  <si>
    <t>Kiti šaltiniai (kiti finansavimo šaltiniai)'</t>
  </si>
  <si>
    <t>Kiti šaltiniai (KVJUD)'</t>
  </si>
  <si>
    <t>Kiti šaltiniai (Europos Sąjungos paramos lėšos)'</t>
  </si>
  <si>
    <t>Kiti šaltiniai (valstybės biudžeto lėšos)'</t>
  </si>
  <si>
    <t>006-02 (T)</t>
  </si>
  <si>
    <t>Uždavinys: Užtikrinti patogios viešojo transporto sistemos funkcionavimą</t>
  </si>
  <si>
    <t>006-02-01 (TP)</t>
  </si>
  <si>
    <t>Priemonė: Viešojo transporto paslaugų organizavimas</t>
  </si>
  <si>
    <t>006-02-01-01</t>
  </si>
  <si>
    <t>Transporto kompensacijų mokėjimas</t>
  </si>
  <si>
    <t>006-02-01-02</t>
  </si>
  <si>
    <t>Nuostolių, patirtų vykdant keleivinio kelių transporto viešųjų paslaugų vežant keleivius vietinio (miesto) reguliaraus susisiekimo autobusų maršrutais, kompensavimas</t>
  </si>
  <si>
    <t>006-02-01-03</t>
  </si>
  <si>
    <t>Nuostolių, patirtų dėl naudojamų transporto priemonių pakeitimo ekologiškomis viešojo transporto priemonėmis, kompensavimas</t>
  </si>
  <si>
    <t>006-02-01-04</t>
  </si>
  <si>
    <t>Viešojo transporto priežiūros ir paslaugų kokybės kontroliavimas</t>
  </si>
  <si>
    <t>006-02-01-05</t>
  </si>
  <si>
    <t>Nuostolingų maršrutų subsidijavimas priemiesčio ir miesto maršrutus aptarnaujantiems vežėjams</t>
  </si>
  <si>
    <t>006-02-01-06</t>
  </si>
  <si>
    <t>Klaipėdos miesto viešojo transporto švieslenčių ir informacinių švieslenčių įrengimas ir atnaujinimas</t>
  </si>
  <si>
    <t>006-02-01-07</t>
  </si>
  <si>
    <t>Keleivinio transporto stotelių su įvažomis Klaipėdos miesto gatvėse projektavimas ir įrengimas</t>
  </si>
  <si>
    <t>3.1.2.2.</t>
  </si>
  <si>
    <t>006-03 (T)</t>
  </si>
  <si>
    <t xml:space="preserve">Uždavinys: Diegti eismo srautų reguliavimo ir saugumo priemones </t>
  </si>
  <si>
    <t>006-03-01 (TP)</t>
  </si>
  <si>
    <t>Priemonė: Eismo srautų reguliavimo ir saugumo priemonių įgyvendinimas</t>
  </si>
  <si>
    <t>006-03-01-01</t>
  </si>
  <si>
    <t xml:space="preserve">3.1.3.6
</t>
  </si>
  <si>
    <t>006-03-01-02</t>
  </si>
  <si>
    <t xml:space="preserve">Klaipėdos miesto gatvių pėsčiųjų perėjų kryptinis apšvietimas </t>
  </si>
  <si>
    <t>3.1.3.7.</t>
  </si>
  <si>
    <t>006-03-01-03</t>
  </si>
  <si>
    <t>Mokamo automobilių stovėjimo sistemos mieste kūrimas ir išlaikymas</t>
  </si>
  <si>
    <t>3.1.1.5.</t>
  </si>
  <si>
    <t>006-03-01-04</t>
  </si>
  <si>
    <t>Automatinės eismo priežiūros prietaisų eksploatacija ir įrengimas</t>
  </si>
  <si>
    <t>AD
Administracinės veiklos, kontrolės ir prevencijos skyrius</t>
  </si>
  <si>
    <t>2.4.3.5.</t>
  </si>
  <si>
    <t>006-03-01-05</t>
  </si>
  <si>
    <t>Eismo tyrimai (auditai, juodosios dėmės, srautai ir pan.)</t>
  </si>
  <si>
    <t>006-03-01-06</t>
  </si>
  <si>
    <t>006-03-02 (PP)</t>
  </si>
  <si>
    <t>Priemonė: Darnaus judumo projektų įgyvendinimas</t>
  </si>
  <si>
    <t>006-03-02-01</t>
  </si>
  <si>
    <t xml:space="preserve">Transporto (eismo) valdymo sistemos diegimas: valdymo sistemos su viešojo transporto prioritetu programinės įrangos diegimas ir priežiūros paslaugos </t>
  </si>
  <si>
    <t xml:space="preserve">3.1.3.3.
</t>
  </si>
  <si>
    <t>006-03-02-02 (RP)</t>
  </si>
  <si>
    <t xml:space="preserve">Darnaus judumo priemonių įgyvendinimas Taikos pr.                                </t>
  </si>
  <si>
    <t>3.1.3.3.</t>
  </si>
  <si>
    <t>Projektų finansavimo ir administravimo skyrius,
MVPD 
Statybų skyrius</t>
  </si>
  <si>
    <t>Kiti šaltiniai (Europos Sąjungos paramos lėšos)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</si>
  <si>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</si>
  <si>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</si>
  <si>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</si>
  <si>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</si>
  <si>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</si>
  <si>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</si>
  <si>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</si>
  <si>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MVPD – Miesto vystymo ir priežiūros departamentas.</t>
  </si>
  <si>
    <t xml:space="preserve">AD – Administravimo departamentas. </t>
  </si>
  <si>
    <t>UAD – Urbanistikos ir architektūros departamentas.</t>
  </si>
  <si>
    <t>Eil. Nr.</t>
  </si>
  <si>
    <t>Programos kodas ir pavadinimas</t>
  </si>
  <si>
    <t>2025 m. asignavimai ir kitos lėšos</t>
  </si>
  <si>
    <t>006 Susisiekimo sistemos priežiūros ir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</si>
  <si>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</si>
  <si>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</si>
  <si>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</si>
  <si>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savivaldybės biudžeto lėšos (nuosavos, be ankstesnių metų likučio)</t>
  </si>
  <si>
    <t>1.2.</t>
  </si>
  <si>
    <t>1.3.</t>
  </si>
  <si>
    <t>pajamų įmokos ir kitos pajamos</t>
  </si>
  <si>
    <t>1.4.</t>
  </si>
  <si>
    <t>1.5.</t>
  </si>
  <si>
    <t>skolintos lėšos</t>
  </si>
  <si>
    <t>1.6.</t>
  </si>
  <si>
    <t>ankstesnių metų likučiai</t>
  </si>
  <si>
    <t>2.</t>
  </si>
  <si>
    <t>Kiti šaltiniai (Europos Sąjungos finansinė parama projektams įgyvendinti ir kitos teisėtai gautos lėšos, nurodant atskirus šaltinius)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</si>
  <si>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</si>
  <si>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</si>
  <si>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</si>
  <si>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</si>
  <si>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</si>
  <si>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</si>
  <si>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</si>
  <si>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</si>
  <si>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</si>
  <si>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</si>
  <si>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</si>
  <si>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</si>
  <si>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rgb="FF000000"/>
        <rFont val="Times New Roman"/>
        <family val="1"/>
        <charset val="186"/>
      </rPr>
      <t>IŠ VISO</t>
    </r>
    <r>
      <rPr>
        <sz val="10"/>
        <color rgb="FF000000"/>
        <rFont val="Times New Roman"/>
        <family val="1"/>
        <charset val="186"/>
      </rPr>
      <t xml:space="preserve"> programai finansuoti pagal finansavimo šaltinius </t>
    </r>
    <r>
      <rPr>
        <i/>
        <sz val="10"/>
        <color rgb="FF000000"/>
        <rFont val="Times New Roman"/>
        <family val="1"/>
        <charset val="186"/>
      </rPr>
      <t>(1 ir 2 punktai)</t>
    </r>
  </si>
  <si>
    <t>Informacinės automobilių statymo sistemos įdiegimas</t>
  </si>
  <si>
    <t>3 lentelė. Klaipėdos miesto savivaldybės 2025 metų 006 Susisiekimo sistemos priežiūros ir plėtros programos uždaviniai, priemonės, asignavimai ir kitos lėšos (tūkst. eurų)</t>
  </si>
  <si>
    <t>2 lentelė.  2025 metų asignavimų ir kitų lėšų pasiskirstymas (tūkst. Eur)</t>
  </si>
  <si>
    <t xml:space="preserve">                                                                PATVIRTINTA</t>
  </si>
  <si>
    <t xml:space="preserve">                                                                Klaipėdos miesto savivaldybės administracijos direktoriaus </t>
  </si>
  <si>
    <t>Privažiuojamojo kelio (gatvės) ruožo Nr. KL1278 nuo Kairių gatvės Klaipėdos mieste iki Kairių poligono kapitalinio remonto darbai</t>
  </si>
  <si>
    <t>Naujojo Sodo g. ir Naujosios Uosto g. sankryžos rekonstravimas</t>
  </si>
  <si>
    <t xml:space="preserve">                                                                2025 m. vasario 25 d. įsakymu Nr. AD1-141  </t>
  </si>
  <si>
    <t xml:space="preserve">                                                                (Klaipėdos miesto savivaldybės administracijos direktoriaus 
</t>
  </si>
  <si>
    <t>006-01-01-31</t>
  </si>
  <si>
    <t>Vilkijos gatvės ir inžinerinių magistralinių tinklų techninio darbo projekto parengimas</t>
  </si>
  <si>
    <t>Eismo reguliavimo infrastruktūros eksploatacija, įrengimas ir modernizavimas</t>
  </si>
  <si>
    <t>006-03-01-07</t>
  </si>
  <si>
    <t>Eismo infrastruktūros gerinimas</t>
  </si>
  <si>
    <t>MVPD
Miesto tvarkymo skyrius</t>
  </si>
  <si>
    <t>AD
Transporto skyrius</t>
  </si>
  <si>
    <t>AD
Transporto skyrius, 
VšĮ „Klaipėdos keleivinis transportas“</t>
  </si>
  <si>
    <t xml:space="preserve">AD
Transporto skyrius
</t>
  </si>
  <si>
    <t xml:space="preserve">UAD 
Urbanistikos skyrius, 
MVPD
Projektavimo  skyrius
</t>
  </si>
  <si>
    <t xml:space="preserve">MVPD
Projektavimo  skyrius
</t>
  </si>
  <si>
    <t>MVPD
Projektavimo  skyrius</t>
  </si>
  <si>
    <t>AD 
Licencijų ir leidimų skyrius</t>
  </si>
  <si>
    <t xml:space="preserve">006-01-01-11
</t>
  </si>
  <si>
    <t>006-01-01-12</t>
  </si>
  <si>
    <t xml:space="preserve">006-01-01-18
</t>
  </si>
  <si>
    <t>006-01-01-19</t>
  </si>
  <si>
    <t>Šilutės pl. ruožo (nuo Rimkų geležinkelio iki Smiltelės g.) Klaipėdoje ir aikštelės ties Jūrininkų pr. rekonstravimas</t>
  </si>
  <si>
    <t>Bastionų g. nuo Danės g. iki Bangų g. (įskaitant tiltą per Danės upę) statyba bei pėsčiųjų ir dviračių tako krantinėje rekonstravimas</t>
  </si>
  <si>
    <t>Senamiesčio gatvių remontas</t>
  </si>
  <si>
    <t>AD 
Licencijų ir leidimų skyrius,
VšĮ „Klaipėdos keleivinis transportas“</t>
  </si>
  <si>
    <t xml:space="preserve">                                                                2025 m. gruodžio 12 d. įsakymo Nr. AD1-973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</si>
</sst>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5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2"/>
      <color rgb="FF000000"/>
      <name val="Times New Roman"/>
      <family val="1"/>
      <charset val="186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name val="Times New Roman"/>
      <family val="1"/>
    </font>
    <font>
      <sz val="8"/>
      <name val="Times New Roman"/>
      <family val="1"/>
    </font>
    <font>
      <b/>
      <sz val="10"/>
      <color rgb="FF000000"/>
      <name val="Times New Roman"/>
      <family val="1"/>
    </font>
    <font>
      <sz val="10"/>
      <color rgb="FF0070C0"/>
      <name val="Times New Roman"/>
      <family val="1"/>
      <charset val="186"/>
    </font>
    <font>
      <sz val="8"/>
      <color theme="1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sz val="10"/>
      <color rgb="FFFF0000"/>
      <name val="Times New Roman"/>
      <family val="1"/>
    </font>
    <font>
      <sz val="12"/>
      <color theme="1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1">
    <xf numFmtId="0" fontId="0" fillId="0" borderId="0"/>
  </cellStyleXfs>
  <cellXfs count="247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top" wrapText="1"/>
    </xf>
    <xf numFmtId="165" fontId="1" fillId="0" borderId="1" xfId="0" applyNumberFormat="1" applyFont="1" applyBorder="1" applyAlignment="1">
      <alignment horizontal="center" vertical="top" wrapText="1"/>
    </xf>
    <xf numFmtId="165" fontId="6" fillId="3" borderId="1" xfId="0" applyNumberFormat="1" applyFont="1" applyFill="1" applyBorder="1" applyAlignment="1">
      <alignment horizontal="center" vertical="top" wrapText="1"/>
    </xf>
    <xf numFmtId="165" fontId="1" fillId="6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justify" vertical="center" wrapText="1"/>
    </xf>
    <xf numFmtId="0" fontId="1" fillId="6" borderId="1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165" fontId="6" fillId="0" borderId="1" xfId="0" applyNumberFormat="1" applyFont="1" applyBorder="1" applyAlignment="1">
      <alignment horizontal="center" vertical="top" wrapText="1"/>
    </xf>
    <xf numFmtId="0" fontId="3" fillId="6" borderId="5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6" fillId="3" borderId="1" xfId="0" applyNumberFormat="1" applyFont="1" applyFill="1" applyBorder="1" applyAlignment="1">
      <alignment horizontal="center" vertical="top" wrapText="1"/>
    </xf>
    <xf numFmtId="164" fontId="1" fillId="3" borderId="1" xfId="0" applyNumberFormat="1" applyFont="1" applyFill="1" applyBorder="1" applyAlignment="1">
      <alignment horizontal="center" vertical="top" wrapText="1"/>
    </xf>
    <xf numFmtId="164" fontId="1" fillId="6" borderId="1" xfId="0" applyNumberFormat="1" applyFont="1" applyFill="1" applyBorder="1" applyAlignment="1">
      <alignment horizontal="center" vertical="top" wrapText="1"/>
    </xf>
    <xf numFmtId="164" fontId="6" fillId="0" borderId="1" xfId="0" applyNumberFormat="1" applyFont="1" applyBorder="1" applyAlignment="1">
      <alignment horizontal="center" vertical="top" wrapText="1"/>
    </xf>
    <xf numFmtId="164" fontId="1" fillId="5" borderId="1" xfId="0" applyNumberFormat="1" applyFont="1" applyFill="1" applyBorder="1" applyAlignment="1">
      <alignment horizontal="center" vertical="top" wrapText="1"/>
    </xf>
    <xf numFmtId="164" fontId="1" fillId="6" borderId="7" xfId="0" applyNumberFormat="1" applyFont="1" applyFill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  <xf numFmtId="164" fontId="5" fillId="4" borderId="1" xfId="0" applyNumberFormat="1" applyFont="1" applyFill="1" applyBorder="1" applyAlignment="1">
      <alignment horizontal="center" vertical="top" wrapText="1"/>
    </xf>
    <xf numFmtId="164" fontId="6" fillId="6" borderId="1" xfId="0" applyNumberFormat="1" applyFont="1" applyFill="1" applyBorder="1" applyAlignment="1">
      <alignment horizontal="center" vertical="top" wrapText="1"/>
    </xf>
    <xf numFmtId="164" fontId="3" fillId="3" borderId="1" xfId="0" applyNumberFormat="1" applyFont="1" applyFill="1" applyBorder="1" applyAlignment="1">
      <alignment horizontal="center" vertical="top" wrapText="1"/>
    </xf>
    <xf numFmtId="0" fontId="4" fillId="0" borderId="0" xfId="0" applyFont="1"/>
    <xf numFmtId="0" fontId="10" fillId="0" borderId="0" xfId="0" applyFont="1"/>
    <xf numFmtId="0" fontId="10" fillId="0" borderId="9" xfId="0" applyFont="1" applyBorder="1" applyAlignment="1">
      <alignment horizontal="center" vertical="top" wrapText="1"/>
    </xf>
    <xf numFmtId="165" fontId="10" fillId="0" borderId="9" xfId="0" applyNumberFormat="1" applyFont="1" applyBorder="1" applyAlignment="1">
      <alignment horizontal="center" vertical="top" wrapText="1"/>
    </xf>
    <xf numFmtId="165" fontId="10" fillId="3" borderId="9" xfId="0" applyNumberFormat="1" applyFont="1" applyFill="1" applyBorder="1" applyAlignment="1">
      <alignment horizontal="center" vertical="top" wrapText="1"/>
    </xf>
    <xf numFmtId="0" fontId="11" fillId="0" borderId="0" xfId="0" applyFont="1"/>
    <xf numFmtId="0" fontId="11" fillId="0" borderId="1" xfId="0" applyFont="1" applyBorder="1" applyAlignment="1">
      <alignment horizontal="center" vertical="top" wrapText="1"/>
    </xf>
    <xf numFmtId="0" fontId="11" fillId="0" borderId="0" xfId="0" applyFont="1" applyAlignment="1">
      <alignment vertical="top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top"/>
    </xf>
    <xf numFmtId="0" fontId="11" fillId="0" borderId="16" xfId="0" applyFont="1" applyBorder="1" applyAlignment="1">
      <alignment horizontal="center" vertical="top"/>
    </xf>
    <xf numFmtId="0" fontId="11" fillId="0" borderId="0" xfId="0" applyFont="1" applyAlignment="1">
      <alignment horizontal="left" vertical="top"/>
    </xf>
    <xf numFmtId="0" fontId="11" fillId="0" borderId="4" xfId="0" applyFont="1" applyBorder="1" applyAlignment="1">
      <alignment horizontal="left" vertical="top"/>
    </xf>
    <xf numFmtId="164" fontId="10" fillId="3" borderId="9" xfId="0" applyNumberFormat="1" applyFont="1" applyFill="1" applyBorder="1" applyAlignment="1">
      <alignment horizontal="center" vertical="top" wrapText="1"/>
    </xf>
    <xf numFmtId="165" fontId="10" fillId="3" borderId="7" xfId="0" applyNumberFormat="1" applyFont="1" applyFill="1" applyBorder="1" applyAlignment="1">
      <alignment horizontal="center" vertical="top" wrapText="1"/>
    </xf>
    <xf numFmtId="164" fontId="10" fillId="3" borderId="1" xfId="0" applyNumberFormat="1" applyFont="1" applyFill="1" applyBorder="1" applyAlignment="1">
      <alignment horizontal="center" vertical="top" wrapText="1"/>
    </xf>
    <xf numFmtId="164" fontId="10" fillId="3" borderId="7" xfId="0" applyNumberFormat="1" applyFont="1" applyFill="1" applyBorder="1" applyAlignment="1">
      <alignment horizontal="center" vertical="top" wrapText="1"/>
    </xf>
    <xf numFmtId="0" fontId="12" fillId="3" borderId="1" xfId="0" applyFont="1" applyFill="1" applyBorder="1" applyAlignment="1">
      <alignment vertical="top" wrapText="1"/>
    </xf>
    <xf numFmtId="164" fontId="6" fillId="0" borderId="11" xfId="0" applyNumberFormat="1" applyFont="1" applyBorder="1" applyAlignment="1">
      <alignment horizontal="center" vertical="top" wrapText="1"/>
    </xf>
    <xf numFmtId="164" fontId="1" fillId="4" borderId="3" xfId="0" applyNumberFormat="1" applyFont="1" applyFill="1" applyBorder="1" applyAlignment="1">
      <alignment horizontal="center" vertical="top" wrapText="1"/>
    </xf>
    <xf numFmtId="164" fontId="14" fillId="0" borderId="1" xfId="0" applyNumberFormat="1" applyFont="1" applyBorder="1" applyAlignment="1">
      <alignment horizontal="center" vertical="top" wrapText="1"/>
    </xf>
    <xf numFmtId="164" fontId="16" fillId="0" borderId="1" xfId="0" applyNumberFormat="1" applyFont="1" applyBorder="1" applyAlignment="1">
      <alignment horizontal="center" vertical="top" wrapText="1"/>
    </xf>
    <xf numFmtId="164" fontId="10" fillId="0" borderId="9" xfId="0" applyNumberFormat="1" applyFont="1" applyBorder="1" applyAlignment="1">
      <alignment horizontal="center" vertical="top" wrapText="1"/>
    </xf>
    <xf numFmtId="0" fontId="5" fillId="0" borderId="0" xfId="0" applyFont="1"/>
    <xf numFmtId="165" fontId="1" fillId="3" borderId="1" xfId="0" applyNumberFormat="1" applyFont="1" applyFill="1" applyBorder="1" applyAlignment="1">
      <alignment horizontal="center" vertical="top" wrapText="1"/>
    </xf>
    <xf numFmtId="164" fontId="10" fillId="0" borderId="0" xfId="0" applyNumberFormat="1" applyFont="1"/>
    <xf numFmtId="0" fontId="4" fillId="3" borderId="1" xfId="0" applyFont="1" applyFill="1" applyBorder="1" applyAlignment="1">
      <alignment horizontal="center" vertical="top" wrapText="1"/>
    </xf>
    <xf numFmtId="164" fontId="4" fillId="3" borderId="1" xfId="0" applyNumberFormat="1" applyFont="1" applyFill="1" applyBorder="1" applyAlignment="1">
      <alignment horizontal="center" vertical="top" wrapText="1"/>
    </xf>
    <xf numFmtId="165" fontId="4" fillId="3" borderId="7" xfId="0" applyNumberFormat="1" applyFont="1" applyFill="1" applyBorder="1" applyAlignment="1">
      <alignment horizontal="center" vertical="top" wrapText="1"/>
    </xf>
    <xf numFmtId="165" fontId="3" fillId="0" borderId="0" xfId="0" applyNumberFormat="1" applyFont="1"/>
    <xf numFmtId="0" fontId="12" fillId="0" borderId="0" xfId="0" applyFont="1" applyAlignment="1">
      <alignment vertical="top"/>
    </xf>
    <xf numFmtId="0" fontId="17" fillId="2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vertical="top" wrapText="1"/>
    </xf>
    <xf numFmtId="0" fontId="17" fillId="5" borderId="1" xfId="0" applyFont="1" applyFill="1" applyBorder="1" applyAlignment="1">
      <alignment vertical="top" wrapText="1"/>
    </xf>
    <xf numFmtId="0" fontId="17" fillId="3" borderId="1" xfId="0" applyFont="1" applyFill="1" applyBorder="1" applyAlignment="1">
      <alignment vertical="top" wrapText="1"/>
    </xf>
    <xf numFmtId="0" fontId="12" fillId="0" borderId="1" xfId="0" applyFont="1" applyBorder="1" applyAlignment="1">
      <alignment vertical="top" wrapText="1"/>
    </xf>
    <xf numFmtId="0" fontId="12" fillId="3" borderId="1" xfId="0" applyFont="1" applyFill="1" applyBorder="1" applyAlignment="1">
      <alignment vertical="top"/>
    </xf>
    <xf numFmtId="0" fontId="12" fillId="3" borderId="11" xfId="0" applyFont="1" applyFill="1" applyBorder="1" applyAlignment="1">
      <alignment vertical="top" wrapText="1"/>
    </xf>
    <xf numFmtId="0" fontId="17" fillId="0" borderId="1" xfId="0" applyFont="1" applyBorder="1" applyAlignment="1">
      <alignment vertical="top" wrapText="1"/>
    </xf>
    <xf numFmtId="0" fontId="12" fillId="3" borderId="3" xfId="0" applyFont="1" applyFill="1" applyBorder="1" applyAlignment="1">
      <alignment vertical="top" wrapText="1"/>
    </xf>
    <xf numFmtId="0" fontId="17" fillId="3" borderId="7" xfId="0" applyFont="1" applyFill="1" applyBorder="1" applyAlignment="1">
      <alignment vertical="top" wrapText="1"/>
    </xf>
    <xf numFmtId="0" fontId="12" fillId="3" borderId="9" xfId="0" applyFont="1" applyFill="1" applyBorder="1" applyAlignment="1">
      <alignment vertical="top" wrapText="1"/>
    </xf>
    <xf numFmtId="0" fontId="17" fillId="3" borderId="3" xfId="0" applyFont="1" applyFill="1" applyBorder="1" applyAlignment="1">
      <alignment vertical="top" wrapText="1"/>
    </xf>
    <xf numFmtId="0" fontId="17" fillId="3" borderId="10" xfId="0" applyFont="1" applyFill="1" applyBorder="1" applyAlignment="1">
      <alignment vertical="top" wrapText="1"/>
    </xf>
    <xf numFmtId="0" fontId="12" fillId="3" borderId="10" xfId="0" applyFont="1" applyFill="1" applyBorder="1" applyAlignment="1">
      <alignment vertical="top" wrapText="1"/>
    </xf>
    <xf numFmtId="0" fontId="17" fillId="6" borderId="1" xfId="0" applyFont="1" applyFill="1" applyBorder="1" applyAlignment="1">
      <alignment vertical="top" wrapText="1"/>
    </xf>
    <xf numFmtId="0" fontId="17" fillId="6" borderId="0" xfId="0" applyFont="1" applyFill="1" applyAlignment="1">
      <alignment vertical="top"/>
    </xf>
    <xf numFmtId="0" fontId="17" fillId="3" borderId="0" xfId="0" applyFont="1" applyFill="1" applyAlignment="1">
      <alignment vertical="top"/>
    </xf>
    <xf numFmtId="0" fontId="17" fillId="3" borderId="1" xfId="0" applyFont="1" applyFill="1" applyBorder="1" applyAlignment="1">
      <alignment vertical="top"/>
    </xf>
    <xf numFmtId="0" fontId="17" fillId="3" borderId="8" xfId="0" applyFont="1" applyFill="1" applyBorder="1" applyAlignment="1">
      <alignment horizontal="left" vertical="top" wrapText="1"/>
    </xf>
    <xf numFmtId="0" fontId="17" fillId="3" borderId="8" xfId="0" applyFont="1" applyFill="1" applyBorder="1" applyAlignment="1">
      <alignment vertical="top" wrapText="1"/>
    </xf>
    <xf numFmtId="0" fontId="17" fillId="3" borderId="6" xfId="0" applyFont="1" applyFill="1" applyBorder="1" applyAlignment="1">
      <alignment vertical="top" wrapText="1"/>
    </xf>
    <xf numFmtId="0" fontId="17" fillId="4" borderId="6" xfId="0" applyFont="1" applyFill="1" applyBorder="1" applyAlignment="1">
      <alignment vertical="top" wrapText="1"/>
    </xf>
    <xf numFmtId="0" fontId="17" fillId="3" borderId="6" xfId="0" applyFont="1" applyFill="1" applyBorder="1" applyAlignment="1">
      <alignment horizontal="left" vertical="top" wrapText="1"/>
    </xf>
    <xf numFmtId="0" fontId="17" fillId="3" borderId="3" xfId="0" applyFont="1" applyFill="1" applyBorder="1" applyAlignment="1">
      <alignment horizontal="left" vertical="top" wrapText="1"/>
    </xf>
    <xf numFmtId="3" fontId="17" fillId="3" borderId="5" xfId="0" applyNumberFormat="1" applyFont="1" applyFill="1" applyBorder="1" applyAlignment="1">
      <alignment vertical="top" wrapText="1"/>
    </xf>
    <xf numFmtId="0" fontId="12" fillId="3" borderId="12" xfId="0" applyFont="1" applyFill="1" applyBorder="1" applyAlignment="1">
      <alignment vertical="top"/>
    </xf>
    <xf numFmtId="0" fontId="12" fillId="0" borderId="4" xfId="0" applyFont="1" applyBorder="1" applyAlignment="1">
      <alignment vertical="top"/>
    </xf>
    <xf numFmtId="0" fontId="3" fillId="3" borderId="2" xfId="0" applyFont="1" applyFill="1" applyBorder="1" applyAlignment="1">
      <alignment vertical="top" wrapText="1"/>
    </xf>
    <xf numFmtId="0" fontId="3" fillId="3" borderId="5" xfId="0" applyFont="1" applyFill="1" applyBorder="1" applyAlignment="1">
      <alignment vertical="top" wrapText="1"/>
    </xf>
    <xf numFmtId="0" fontId="14" fillId="0" borderId="17" xfId="0" applyFont="1" applyBorder="1" applyAlignment="1">
      <alignment horizontal="center" vertical="top"/>
    </xf>
    <xf numFmtId="0" fontId="14" fillId="0" borderId="9" xfId="0" applyFont="1" applyBorder="1" applyAlignment="1">
      <alignment horizontal="left" vertical="top" wrapText="1"/>
    </xf>
    <xf numFmtId="164" fontId="14" fillId="0" borderId="3" xfId="0" applyNumberFormat="1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/>
    </xf>
    <xf numFmtId="0" fontId="12" fillId="0" borderId="19" xfId="0" applyFont="1" applyBorder="1" applyAlignment="1">
      <alignment vertical="top" wrapText="1"/>
    </xf>
    <xf numFmtId="164" fontId="2" fillId="0" borderId="7" xfId="0" applyNumberFormat="1" applyFont="1" applyBorder="1" applyAlignment="1">
      <alignment horizontal="center" vertical="top" wrapText="1"/>
    </xf>
    <xf numFmtId="164" fontId="16" fillId="3" borderId="2" xfId="0" applyNumberFormat="1" applyFont="1" applyFill="1" applyBorder="1" applyAlignment="1">
      <alignment horizontal="center" vertical="top" wrapText="1"/>
    </xf>
    <xf numFmtId="164" fontId="19" fillId="3" borderId="2" xfId="0" applyNumberFormat="1" applyFont="1" applyFill="1" applyBorder="1" applyAlignment="1">
      <alignment horizontal="center" vertical="top" wrapText="1"/>
    </xf>
    <xf numFmtId="164" fontId="19" fillId="0" borderId="1" xfId="0" applyNumberFormat="1" applyFont="1" applyBorder="1" applyAlignment="1">
      <alignment horizontal="center" vertical="top" wrapText="1"/>
    </xf>
    <xf numFmtId="0" fontId="2" fillId="0" borderId="7" xfId="0" applyFont="1" applyBorder="1" applyAlignment="1">
      <alignment horizontal="left" vertical="top" wrapText="1"/>
    </xf>
    <xf numFmtId="0" fontId="10" fillId="3" borderId="13" xfId="0" applyFont="1" applyFill="1" applyBorder="1" applyAlignment="1">
      <alignment horizontal="left" vertical="top" wrapText="1"/>
    </xf>
    <xf numFmtId="0" fontId="10" fillId="0" borderId="7" xfId="0" applyFont="1" applyBorder="1" applyAlignment="1">
      <alignment horizontal="left" vertical="top" wrapText="1"/>
    </xf>
    <xf numFmtId="0" fontId="20" fillId="0" borderId="0" xfId="0" applyFont="1"/>
    <xf numFmtId="0" fontId="20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12" fillId="3" borderId="12" xfId="0" applyFont="1" applyFill="1" applyBorder="1" applyAlignment="1">
      <alignment vertical="top" wrapText="1"/>
    </xf>
    <xf numFmtId="0" fontId="21" fillId="0" borderId="15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/>
    </xf>
    <xf numFmtId="0" fontId="16" fillId="0" borderId="7" xfId="0" applyFont="1" applyBorder="1" applyAlignment="1">
      <alignment horizontal="left" vertical="top" wrapText="1"/>
    </xf>
    <xf numFmtId="164" fontId="4" fillId="0" borderId="0" xfId="0" applyNumberFormat="1" applyFont="1"/>
    <xf numFmtId="0" fontId="12" fillId="3" borderId="2" xfId="0" applyFont="1" applyFill="1" applyBorder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164" fontId="12" fillId="3" borderId="1" xfId="0" applyNumberFormat="1" applyFont="1" applyFill="1" applyBorder="1" applyAlignment="1">
      <alignment horizontal="center" vertical="top" wrapText="1"/>
    </xf>
    <xf numFmtId="165" fontId="12" fillId="3" borderId="9" xfId="0" applyNumberFormat="1" applyFont="1" applyFill="1" applyBorder="1" applyAlignment="1">
      <alignment horizontal="center" vertical="top" wrapText="1"/>
    </xf>
    <xf numFmtId="165" fontId="12" fillId="3" borderId="1" xfId="0" applyNumberFormat="1" applyFont="1" applyFill="1" applyBorder="1" applyAlignment="1">
      <alignment horizontal="center" vertical="top" wrapText="1"/>
    </xf>
    <xf numFmtId="164" fontId="12" fillId="0" borderId="1" xfId="0" applyNumberFormat="1" applyFont="1" applyBorder="1" applyAlignment="1">
      <alignment horizontal="center" vertical="top" wrapText="1"/>
    </xf>
    <xf numFmtId="164" fontId="12" fillId="3" borderId="3" xfId="0" applyNumberFormat="1" applyFont="1" applyFill="1" applyBorder="1" applyAlignment="1">
      <alignment horizontal="center" vertical="top" wrapText="1"/>
    </xf>
    <xf numFmtId="0" fontId="17" fillId="4" borderId="3" xfId="0" applyFont="1" applyFill="1" applyBorder="1" applyAlignment="1">
      <alignment vertical="top" wrapText="1"/>
    </xf>
    <xf numFmtId="0" fontId="17" fillId="6" borderId="7" xfId="0" applyFont="1" applyFill="1" applyBorder="1" applyAlignment="1">
      <alignment vertical="top" wrapText="1"/>
    </xf>
    <xf numFmtId="0" fontId="17" fillId="0" borderId="7" xfId="0" applyFont="1" applyBorder="1" applyAlignment="1">
      <alignment vertical="top" wrapText="1"/>
    </xf>
    <xf numFmtId="0" fontId="17" fillId="3" borderId="23" xfId="0" applyFont="1" applyFill="1" applyBorder="1" applyAlignment="1">
      <alignment vertical="top" wrapText="1"/>
    </xf>
    <xf numFmtId="0" fontId="17" fillId="6" borderId="1" xfId="0" applyFont="1" applyFill="1" applyBorder="1" applyAlignment="1">
      <alignment vertical="top"/>
    </xf>
    <xf numFmtId="0" fontId="3" fillId="0" borderId="0" xfId="0" applyFont="1" applyAlignment="1">
      <alignment vertical="top"/>
    </xf>
    <xf numFmtId="0" fontId="23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vertical="top" wrapText="1"/>
    </xf>
    <xf numFmtId="165" fontId="20" fillId="0" borderId="0" xfId="0" applyNumberFormat="1" applyFont="1" applyAlignment="1">
      <alignment vertical="top"/>
    </xf>
    <xf numFmtId="165" fontId="5" fillId="3" borderId="9" xfId="0" applyNumberFormat="1" applyFont="1" applyFill="1" applyBorder="1" applyAlignment="1">
      <alignment horizontal="center" vertical="top" wrapText="1"/>
    </xf>
    <xf numFmtId="164" fontId="16" fillId="3" borderId="7" xfId="0" applyNumberFormat="1" applyFont="1" applyFill="1" applyBorder="1" applyAlignment="1">
      <alignment horizontal="center" vertical="top" wrapText="1"/>
    </xf>
    <xf numFmtId="164" fontId="16" fillId="3" borderId="1" xfId="0" applyNumberFormat="1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  <xf numFmtId="165" fontId="4" fillId="0" borderId="0" xfId="0" applyNumberFormat="1" applyFont="1"/>
    <xf numFmtId="0" fontId="4" fillId="7" borderId="9" xfId="0" applyFont="1" applyFill="1" applyBorder="1" applyAlignment="1">
      <alignment wrapText="1"/>
    </xf>
    <xf numFmtId="0" fontId="12" fillId="7" borderId="7" xfId="0" applyFont="1" applyFill="1" applyBorder="1" applyAlignment="1">
      <alignment wrapText="1"/>
    </xf>
    <xf numFmtId="0" fontId="4" fillId="7" borderId="7" xfId="0" applyFont="1" applyFill="1" applyBorder="1" applyAlignment="1">
      <alignment wrapText="1"/>
    </xf>
    <xf numFmtId="0" fontId="12" fillId="7" borderId="9" xfId="0" applyFont="1" applyFill="1" applyBorder="1" applyAlignment="1">
      <alignment wrapText="1"/>
    </xf>
    <xf numFmtId="165" fontId="12" fillId="7" borderId="9" xfId="0" applyNumberFormat="1" applyFont="1" applyFill="1" applyBorder="1" applyAlignment="1">
      <alignment horizontal="center" vertical="top" wrapText="1"/>
    </xf>
    <xf numFmtId="164" fontId="11" fillId="3" borderId="1" xfId="0" applyNumberFormat="1" applyFont="1" applyFill="1" applyBorder="1" applyAlignment="1">
      <alignment horizontal="center" vertical="top" wrapText="1"/>
    </xf>
    <xf numFmtId="0" fontId="12" fillId="0" borderId="0" xfId="0" applyFont="1"/>
    <xf numFmtId="0" fontId="23" fillId="0" borderId="0" xfId="0" applyFont="1" applyAlignment="1">
      <alignment vertical="top"/>
    </xf>
    <xf numFmtId="0" fontId="12" fillId="7" borderId="25" xfId="0" applyFont="1" applyFill="1" applyBorder="1" applyAlignment="1">
      <alignment vertical="top" wrapText="1"/>
    </xf>
    <xf numFmtId="0" fontId="3" fillId="0" borderId="7" xfId="0" applyFont="1" applyBorder="1" applyAlignment="1">
      <alignment horizontal="center" vertical="top" wrapText="1"/>
    </xf>
    <xf numFmtId="0" fontId="10" fillId="0" borderId="0" xfId="0" applyFont="1" applyAlignment="1">
      <alignment vertical="top" wrapText="1"/>
    </xf>
    <xf numFmtId="0" fontId="4" fillId="3" borderId="0" xfId="0" applyFont="1" applyFill="1" applyAlignment="1">
      <alignment vertical="top" wrapText="1"/>
    </xf>
    <xf numFmtId="14" fontId="4" fillId="0" borderId="0" xfId="0" applyNumberFormat="1" applyFont="1"/>
    <xf numFmtId="164" fontId="12" fillId="3" borderId="7" xfId="0" applyNumberFormat="1" applyFont="1" applyFill="1" applyBorder="1" applyAlignment="1">
      <alignment horizontal="center" vertical="top" wrapText="1"/>
    </xf>
    <xf numFmtId="164" fontId="11" fillId="3" borderId="7" xfId="0" applyNumberFormat="1" applyFont="1" applyFill="1" applyBorder="1" applyAlignment="1">
      <alignment horizontal="center" vertical="top" wrapText="1"/>
    </xf>
    <xf numFmtId="0" fontId="4" fillId="3" borderId="7" xfId="0" applyFont="1" applyFill="1" applyBorder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12" fillId="3" borderId="5" xfId="0" applyFont="1" applyFill="1" applyBorder="1" applyAlignment="1">
      <alignment horizontal="left" vertical="top" wrapText="1"/>
    </xf>
    <xf numFmtId="0" fontId="10" fillId="3" borderId="14" xfId="0" applyFont="1" applyFill="1" applyBorder="1" applyAlignment="1">
      <alignment horizontal="center" vertical="top" wrapText="1"/>
    </xf>
    <xf numFmtId="0" fontId="3" fillId="3" borderId="9" xfId="0" applyFont="1" applyFill="1" applyBorder="1" applyAlignment="1">
      <alignment horizontal="center" vertical="top"/>
    </xf>
    <xf numFmtId="164" fontId="16" fillId="3" borderId="11" xfId="0" applyNumberFormat="1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vertical="top" wrapText="1"/>
    </xf>
    <xf numFmtId="0" fontId="12" fillId="0" borderId="18" xfId="0" applyFont="1" applyBorder="1" applyAlignment="1">
      <alignment vertical="top"/>
    </xf>
    <xf numFmtId="0" fontId="8" fillId="0" borderId="0" xfId="0" applyFont="1" applyAlignment="1">
      <alignment horizontal="left"/>
    </xf>
    <xf numFmtId="0" fontId="7" fillId="2" borderId="1" xfId="0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center" wrapText="1"/>
    </xf>
    <xf numFmtId="165" fontId="16" fillId="3" borderId="1" xfId="0" applyNumberFormat="1" applyFont="1" applyFill="1" applyBorder="1" applyAlignment="1">
      <alignment horizontal="center" vertical="top" wrapText="1"/>
    </xf>
    <xf numFmtId="164" fontId="16" fillId="3" borderId="3" xfId="0" applyNumberFormat="1" applyFont="1" applyFill="1" applyBorder="1" applyAlignment="1">
      <alignment horizontal="center" vertical="top" wrapText="1"/>
    </xf>
    <xf numFmtId="0" fontId="17" fillId="0" borderId="25" xfId="0" applyFont="1" applyBorder="1" applyAlignment="1">
      <alignment vertical="top" wrapText="1"/>
    </xf>
    <xf numFmtId="0" fontId="12" fillId="0" borderId="1" xfId="0" applyFont="1" applyBorder="1" applyAlignment="1">
      <alignment vertical="top"/>
    </xf>
    <xf numFmtId="0" fontId="4" fillId="3" borderId="3" xfId="0" applyFont="1" applyFill="1" applyBorder="1" applyAlignment="1">
      <alignment horizontal="center" vertical="top" wrapText="1"/>
    </xf>
    <xf numFmtId="165" fontId="12" fillId="3" borderId="26" xfId="0" applyNumberFormat="1" applyFont="1" applyFill="1" applyBorder="1" applyAlignment="1">
      <alignment horizontal="center"/>
    </xf>
    <xf numFmtId="164" fontId="3" fillId="0" borderId="7" xfId="0" applyNumberFormat="1" applyFont="1" applyBorder="1" applyAlignment="1">
      <alignment horizontal="center" vertical="top" wrapText="1"/>
    </xf>
    <xf numFmtId="3" fontId="6" fillId="3" borderId="2" xfId="0" applyNumberFormat="1" applyFont="1" applyFill="1" applyBorder="1" applyAlignment="1">
      <alignment vertical="top" wrapText="1"/>
    </xf>
    <xf numFmtId="164" fontId="12" fillId="0" borderId="2" xfId="0" applyNumberFormat="1" applyFont="1" applyBorder="1" applyAlignment="1">
      <alignment horizontal="center" vertical="top" wrapText="1"/>
    </xf>
    <xf numFmtId="164" fontId="3" fillId="3" borderId="9" xfId="0" applyNumberFormat="1" applyFont="1" applyFill="1" applyBorder="1" applyAlignment="1">
      <alignment horizontal="center" vertical="top" wrapText="1"/>
    </xf>
    <xf numFmtId="0" fontId="17" fillId="3" borderId="16" xfId="0" applyFont="1" applyFill="1" applyBorder="1" applyAlignment="1">
      <alignment vertical="top" wrapText="1"/>
    </xf>
    <xf numFmtId="0" fontId="12" fillId="3" borderId="16" xfId="0" applyFont="1" applyFill="1" applyBorder="1" applyAlignment="1">
      <alignment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left" vertical="top" wrapText="1"/>
    </xf>
    <xf numFmtId="0" fontId="12" fillId="3" borderId="10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left" vertical="top" wrapText="1"/>
    </xf>
    <xf numFmtId="0" fontId="3" fillId="3" borderId="10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horizontal="center" vertical="top" wrapText="1"/>
    </xf>
    <xf numFmtId="0" fontId="4" fillId="3" borderId="3" xfId="0" applyFont="1" applyFill="1" applyBorder="1" applyAlignment="1">
      <alignment horizontal="center" vertical="top" wrapText="1"/>
    </xf>
    <xf numFmtId="3" fontId="4" fillId="3" borderId="14" xfId="0" applyNumberFormat="1" applyFont="1" applyFill="1" applyBorder="1" applyAlignment="1">
      <alignment horizontal="center" vertical="top" wrapText="1"/>
    </xf>
    <xf numFmtId="3" fontId="4" fillId="3" borderId="25" xfId="0" applyNumberFormat="1" applyFont="1" applyFill="1" applyBorder="1" applyAlignment="1">
      <alignment horizontal="center" vertical="top" wrapText="1"/>
    </xf>
    <xf numFmtId="0" fontId="12" fillId="3" borderId="2" xfId="0" applyFont="1" applyFill="1" applyBorder="1" applyAlignment="1">
      <alignment horizontal="center" vertical="top" wrapText="1"/>
    </xf>
    <xf numFmtId="0" fontId="12" fillId="3" borderId="3" xfId="0" applyFont="1" applyFill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3" borderId="10" xfId="0" applyFont="1" applyFill="1" applyBorder="1" applyAlignment="1">
      <alignment horizontal="center" vertical="top" wrapText="1"/>
    </xf>
    <xf numFmtId="0" fontId="3" fillId="0" borderId="10" xfId="0" applyFont="1" applyBorder="1" applyAlignment="1">
      <alignment horizontal="left" vertical="top" wrapText="1"/>
    </xf>
    <xf numFmtId="0" fontId="10" fillId="3" borderId="2" xfId="0" applyFont="1" applyFill="1" applyBorder="1" applyAlignment="1">
      <alignment vertical="top" wrapText="1"/>
    </xf>
    <xf numFmtId="0" fontId="10" fillId="3" borderId="5" xfId="0" applyFont="1" applyFill="1" applyBorder="1" applyAlignment="1">
      <alignment vertical="top" wrapText="1"/>
    </xf>
    <xf numFmtId="0" fontId="10" fillId="3" borderId="10" xfId="0" applyFont="1" applyFill="1" applyBorder="1" applyAlignment="1">
      <alignment vertical="top" wrapText="1"/>
    </xf>
    <xf numFmtId="0" fontId="3" fillId="3" borderId="20" xfId="0" applyFont="1" applyFill="1" applyBorder="1" applyAlignment="1">
      <alignment horizontal="left" vertical="top" wrapText="1"/>
    </xf>
    <xf numFmtId="0" fontId="4" fillId="3" borderId="5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left" vertical="top" wrapText="1"/>
    </xf>
    <xf numFmtId="0" fontId="11" fillId="0" borderId="5" xfId="0" applyFont="1" applyBorder="1" applyAlignment="1">
      <alignment horizontal="left" vertical="top" wrapText="1"/>
    </xf>
    <xf numFmtId="0" fontId="12" fillId="3" borderId="24" xfId="0" applyFont="1" applyFill="1" applyBorder="1" applyAlignment="1">
      <alignment horizontal="center" vertical="top" wrapText="1"/>
    </xf>
    <xf numFmtId="0" fontId="12" fillId="3" borderId="21" xfId="0" applyFont="1" applyFill="1" applyBorder="1" applyAlignment="1">
      <alignment horizontal="center" vertical="top" wrapText="1"/>
    </xf>
    <xf numFmtId="0" fontId="12" fillId="3" borderId="22" xfId="0" applyFont="1" applyFill="1" applyBorder="1" applyAlignment="1">
      <alignment horizontal="center" vertical="top" wrapText="1"/>
    </xf>
    <xf numFmtId="0" fontId="12" fillId="3" borderId="16" xfId="0" applyFont="1" applyFill="1" applyBorder="1" applyAlignment="1">
      <alignment horizontal="left" vertical="top" wrapText="1"/>
    </xf>
    <xf numFmtId="0" fontId="4" fillId="3" borderId="27" xfId="0" applyFont="1" applyFill="1" applyBorder="1" applyAlignment="1">
      <alignment horizontal="center" vertical="top" wrapText="1"/>
    </xf>
    <xf numFmtId="0" fontId="4" fillId="3" borderId="14" xfId="0" applyFont="1" applyFill="1" applyBorder="1" applyAlignment="1">
      <alignment horizontal="center" vertical="top" wrapText="1"/>
    </xf>
    <xf numFmtId="0" fontId="4" fillId="3" borderId="9" xfId="0" applyFont="1" applyFill="1" applyBorder="1" applyAlignment="1">
      <alignment horizontal="center" vertical="top" wrapText="1"/>
    </xf>
    <xf numFmtId="0" fontId="24" fillId="0" borderId="0" xfId="0" applyFont="1" applyAlignment="1">
      <alignment horizontal="left" vertical="top" wrapText="1"/>
    </xf>
    <xf numFmtId="0" fontId="24" fillId="0" borderId="0" xfId="0" applyFont="1" applyAlignment="1">
      <alignment horizontal="left" vertical="top"/>
    </xf>
    <xf numFmtId="0" fontId="24" fillId="0" borderId="0" xfId="0" applyFont="1" applyAlignment="1">
      <alignment horizontal="left"/>
    </xf>
    <xf numFmtId="0" fontId="9" fillId="0" borderId="18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vertical="top" wrapText="1"/>
    </xf>
    <xf numFmtId="0" fontId="24" fillId="0" borderId="0" xfId="0" applyFont="1" applyAlignment="1">
      <alignment horizontal="left" wrapText="1"/>
    </xf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left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vertical="top" wrapText="1"/>
    </xf>
    <xf numFmtId="3" fontId="4" fillId="3" borderId="2" xfId="0" applyNumberFormat="1" applyFont="1" applyFill="1" applyBorder="1" applyAlignment="1">
      <alignment horizontal="center" vertical="top" wrapText="1"/>
    </xf>
    <xf numFmtId="3" fontId="4" fillId="3" borderId="10" xfId="0" applyNumberFormat="1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left" vertical="top" wrapText="1"/>
    </xf>
    <xf numFmtId="0" fontId="4" fillId="3" borderId="5" xfId="0" applyFont="1" applyFill="1" applyBorder="1" applyAlignment="1">
      <alignment horizontal="left" vertical="top" wrapText="1"/>
    </xf>
    <xf numFmtId="0" fontId="4" fillId="3" borderId="3" xfId="0" applyFont="1" applyFill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12" fillId="3" borderId="3" xfId="0" applyFont="1" applyFill="1" applyBorder="1" applyAlignment="1">
      <alignment horizontal="left" vertical="top" wrapText="1"/>
    </xf>
    <xf numFmtId="3" fontId="4" fillId="3" borderId="13" xfId="0" applyNumberFormat="1" applyFont="1" applyFill="1" applyBorder="1" applyAlignment="1">
      <alignment horizontal="center" vertical="top" wrapText="1"/>
    </xf>
    <xf numFmtId="3" fontId="4" fillId="3" borderId="9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12" fillId="3" borderId="5" xfId="0" applyFont="1" applyFill="1" applyBorder="1" applyAlignment="1">
      <alignment horizontal="left" vertical="top" wrapText="1"/>
    </xf>
    <xf numFmtId="0" fontId="12" fillId="3" borderId="20" xfId="0" applyFont="1" applyFill="1" applyBorder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A1:N227"/>
  <sheetViews>
    <sheetView tabSelected="1" zoomScaleNormal="100" workbookViewId="0">
      <selection activeCell="H8" sqref="H8"/>
    </sheetView>
  </sheetViews>
  <sheetFormatPr defaultColWidth="9.42578125" defaultRowHeight="12.75" x14ac:dyDescent="0.2"/>
  <cols>
    <col min="1" max="1" width="2.7109375" style="1" customWidth="1"/>
    <col min="2" max="2" width="16" style="1" customWidth="1"/>
    <col min="3" max="3" width="46.140625" style="66" customWidth="1"/>
    <col min="4" max="4" width="14.140625" style="66" customWidth="1"/>
    <col min="5" max="5" width="13.7109375" style="1" customWidth="1"/>
    <col min="6" max="6" width="17.140625" style="1" customWidth="1"/>
    <col min="7" max="7" width="11.42578125" style="36" customWidth="1"/>
    <col min="8" max="8" width="13.5703125" style="36" customWidth="1"/>
    <col min="9" max="14" width="9.42578125" style="36"/>
    <col min="15" max="16384" width="9.42578125" style="1"/>
  </cols>
  <sheetData>
    <row r="1" spans="2:14" ht="15.6" customHeight="1" x14ac:dyDescent="0.2">
      <c r="C1" s="221" t="s">
        <v>184</v>
      </c>
      <c r="D1" s="221"/>
      <c r="E1" s="221"/>
      <c r="F1" s="221"/>
      <c r="G1" s="130"/>
      <c r="H1" s="1"/>
      <c r="I1" s="130"/>
      <c r="J1" s="1"/>
      <c r="K1" s="1"/>
      <c r="L1" s="1"/>
      <c r="M1" s="1"/>
      <c r="N1" s="1"/>
    </row>
    <row r="2" spans="2:14" ht="15.6" customHeight="1" x14ac:dyDescent="0.2">
      <c r="C2" s="222" t="s">
        <v>185</v>
      </c>
      <c r="D2" s="222"/>
      <c r="E2" s="222"/>
      <c r="F2" s="222"/>
      <c r="G2" s="130"/>
      <c r="H2" s="1"/>
      <c r="I2" s="130"/>
      <c r="J2" s="1"/>
      <c r="K2" s="1"/>
      <c r="L2" s="1"/>
      <c r="M2" s="1"/>
      <c r="N2" s="1"/>
    </row>
    <row r="3" spans="2:14" ht="15.6" customHeight="1" x14ac:dyDescent="0.25">
      <c r="C3" s="223" t="s">
        <v>188</v>
      </c>
      <c r="D3" s="223"/>
      <c r="E3" s="223"/>
      <c r="F3" s="223"/>
      <c r="G3" s="130"/>
      <c r="H3" s="1"/>
      <c r="I3" s="130"/>
      <c r="J3" s="1"/>
      <c r="K3" s="1"/>
      <c r="L3" s="1"/>
      <c r="M3" s="1"/>
      <c r="N3" s="1"/>
    </row>
    <row r="4" spans="2:14" ht="15.6" customHeight="1" x14ac:dyDescent="0.25">
      <c r="C4" s="227" t="s">
        <v>189</v>
      </c>
      <c r="D4" s="223"/>
      <c r="E4" s="223"/>
      <c r="F4" s="223"/>
      <c r="G4" s="130"/>
      <c r="H4" s="1"/>
      <c r="I4" s="130"/>
      <c r="J4" s="1"/>
      <c r="K4" s="1"/>
      <c r="L4" s="1"/>
      <c r="M4" s="1"/>
      <c r="N4" s="1"/>
    </row>
    <row r="5" spans="2:14" ht="15.6" customHeight="1" x14ac:dyDescent="0.25">
      <c r="C5" s="227" t="s">
        <v>211</v>
      </c>
      <c r="D5" s="227"/>
      <c r="E5" s="227"/>
      <c r="F5" s="227"/>
      <c r="G5" s="130"/>
      <c r="H5" s="1"/>
      <c r="I5" s="130"/>
      <c r="J5" s="1"/>
      <c r="K5" s="1"/>
      <c r="L5" s="1"/>
      <c r="M5" s="1"/>
      <c r="N5" s="1"/>
    </row>
    <row r="6" spans="2:14" ht="15.75" x14ac:dyDescent="0.25">
      <c r="C6" s="129"/>
      <c r="D6" s="1"/>
      <c r="F6" s="162"/>
      <c r="G6" s="130"/>
      <c r="H6" s="1"/>
      <c r="I6" s="1"/>
      <c r="J6" s="1"/>
      <c r="K6" s="1"/>
      <c r="L6" s="1"/>
      <c r="M6" s="130"/>
      <c r="N6" s="1"/>
    </row>
    <row r="7" spans="2:14" ht="43.9" customHeight="1" x14ac:dyDescent="0.2">
      <c r="B7" s="224" t="s">
        <v>182</v>
      </c>
      <c r="C7" s="224"/>
      <c r="D7" s="224"/>
      <c r="E7" s="224"/>
      <c r="F7" s="224"/>
    </row>
    <row r="8" spans="2:14" ht="73.150000000000006" customHeight="1" x14ac:dyDescent="0.2">
      <c r="B8" s="10" t="s">
        <v>0</v>
      </c>
      <c r="C8" s="67" t="s">
        <v>1</v>
      </c>
      <c r="D8" s="131" t="s">
        <v>2</v>
      </c>
      <c r="E8" s="11" t="s">
        <v>3</v>
      </c>
      <c r="F8" s="11" t="s">
        <v>4</v>
      </c>
    </row>
    <row r="9" spans="2:14" x14ac:dyDescent="0.2">
      <c r="B9" s="163">
        <v>1</v>
      </c>
      <c r="C9" s="164">
        <v>2</v>
      </c>
      <c r="D9" s="164">
        <v>3</v>
      </c>
      <c r="E9" s="163">
        <v>4</v>
      </c>
      <c r="F9" s="163">
        <v>5</v>
      </c>
    </row>
    <row r="10" spans="2:14" ht="21" customHeight="1" x14ac:dyDescent="0.2">
      <c r="B10" s="12" t="s">
        <v>5</v>
      </c>
      <c r="C10" s="68" t="s">
        <v>6</v>
      </c>
      <c r="D10" s="68"/>
      <c r="E10" s="13"/>
      <c r="F10" s="13"/>
    </row>
    <row r="11" spans="2:14" ht="19.5" customHeight="1" x14ac:dyDescent="0.2">
      <c r="B11" s="14" t="s">
        <v>7</v>
      </c>
      <c r="C11" s="69" t="s">
        <v>8</v>
      </c>
      <c r="D11" s="69"/>
      <c r="E11" s="15"/>
      <c r="F11" s="15"/>
    </row>
    <row r="12" spans="2:14" ht="32.25" customHeight="1" x14ac:dyDescent="0.2">
      <c r="B12" s="182" t="s">
        <v>9</v>
      </c>
      <c r="C12" s="70" t="s">
        <v>10</v>
      </c>
      <c r="D12" s="196" t="s">
        <v>11</v>
      </c>
      <c r="E12" s="25"/>
      <c r="F12" s="4" t="s">
        <v>12</v>
      </c>
    </row>
    <row r="13" spans="2:14" ht="30" customHeight="1" x14ac:dyDescent="0.2">
      <c r="B13" s="183"/>
      <c r="C13" s="53" t="s">
        <v>13</v>
      </c>
      <c r="D13" s="211"/>
      <c r="E13" s="24">
        <f>90-5</f>
        <v>85</v>
      </c>
      <c r="F13" s="4"/>
    </row>
    <row r="14" spans="2:14" ht="16.5" customHeight="1" x14ac:dyDescent="0.2">
      <c r="B14" s="183"/>
      <c r="C14" s="71" t="s">
        <v>15</v>
      </c>
      <c r="D14" s="211"/>
      <c r="E14" s="51">
        <f>176.6+700</f>
        <v>876.6</v>
      </c>
      <c r="F14" s="4"/>
    </row>
    <row r="15" spans="2:14" ht="22.9" customHeight="1" x14ac:dyDescent="0.2">
      <c r="B15" s="182" t="s">
        <v>19</v>
      </c>
      <c r="C15" s="70" t="s">
        <v>20</v>
      </c>
      <c r="D15" s="211"/>
      <c r="E15" s="24"/>
      <c r="F15" s="4" t="s">
        <v>22</v>
      </c>
      <c r="G15" s="110"/>
    </row>
    <row r="16" spans="2:14" ht="29.45" customHeight="1" x14ac:dyDescent="0.2">
      <c r="B16" s="183"/>
      <c r="C16" s="53" t="s">
        <v>13</v>
      </c>
      <c r="D16" s="211"/>
      <c r="E16" s="24">
        <f>958.4-444.4</f>
        <v>514</v>
      </c>
      <c r="F16" s="4"/>
      <c r="G16" s="110"/>
    </row>
    <row r="17" spans="2:9" ht="18" customHeight="1" x14ac:dyDescent="0.2">
      <c r="B17" s="183"/>
      <c r="C17" s="53" t="s">
        <v>15</v>
      </c>
      <c r="D17" s="211"/>
      <c r="E17" s="35">
        <v>400</v>
      </c>
      <c r="F17" s="4"/>
      <c r="H17" s="116"/>
    </row>
    <row r="18" spans="2:9" ht="30.75" customHeight="1" x14ac:dyDescent="0.2">
      <c r="B18" s="182" t="s">
        <v>24</v>
      </c>
      <c r="C18" s="70" t="s">
        <v>25</v>
      </c>
      <c r="D18" s="211"/>
      <c r="E18" s="24"/>
      <c r="F18" s="4" t="s">
        <v>26</v>
      </c>
    </row>
    <row r="19" spans="2:9" ht="17.25" customHeight="1" x14ac:dyDescent="0.2">
      <c r="B19" s="183"/>
      <c r="C19" s="53" t="s">
        <v>14</v>
      </c>
      <c r="D19" s="211"/>
      <c r="E19" s="119">
        <v>250</v>
      </c>
      <c r="F19" s="4"/>
      <c r="H19" s="116"/>
      <c r="I19" s="116"/>
    </row>
    <row r="20" spans="2:9" ht="17.25" customHeight="1" x14ac:dyDescent="0.2">
      <c r="B20" s="183"/>
      <c r="C20" s="53" t="s">
        <v>15</v>
      </c>
      <c r="D20" s="211"/>
      <c r="E20" s="51">
        <f>580-100-150-205</f>
        <v>125</v>
      </c>
      <c r="F20" s="4"/>
    </row>
    <row r="21" spans="2:9" ht="17.25" customHeight="1" x14ac:dyDescent="0.2">
      <c r="B21" s="185"/>
      <c r="C21" s="73" t="s">
        <v>23</v>
      </c>
      <c r="D21" s="211"/>
      <c r="E21" s="119"/>
      <c r="F21" s="4"/>
    </row>
    <row r="22" spans="2:9" ht="28.5" customHeight="1" x14ac:dyDescent="0.2">
      <c r="B22" s="188" t="s">
        <v>27</v>
      </c>
      <c r="C22" s="70" t="s">
        <v>28</v>
      </c>
      <c r="D22" s="211"/>
      <c r="E22" s="122"/>
      <c r="F22" s="4" t="s">
        <v>29</v>
      </c>
    </row>
    <row r="23" spans="2:9" ht="28.5" customHeight="1" x14ac:dyDescent="0.2">
      <c r="B23" s="193"/>
      <c r="C23" s="53" t="s">
        <v>13</v>
      </c>
      <c r="D23" s="211"/>
      <c r="E23" s="173">
        <v>270</v>
      </c>
      <c r="F23" s="148"/>
    </row>
    <row r="24" spans="2:9" ht="16.899999999999999" customHeight="1" x14ac:dyDescent="0.2">
      <c r="B24" s="193"/>
      <c r="C24" s="53" t="s">
        <v>15</v>
      </c>
      <c r="D24" s="211"/>
      <c r="E24" s="159">
        <f>790-90</f>
        <v>700</v>
      </c>
      <c r="F24" s="148"/>
      <c r="H24" s="116"/>
    </row>
    <row r="25" spans="2:9" ht="18.600000000000001" customHeight="1" x14ac:dyDescent="0.2">
      <c r="B25" s="195"/>
      <c r="C25" s="72" t="s">
        <v>17</v>
      </c>
      <c r="D25" s="197"/>
      <c r="E25" s="122">
        <f>529.3-385.3</f>
        <v>143.99999999999994</v>
      </c>
      <c r="F25" s="4"/>
      <c r="G25" s="110"/>
      <c r="H25" s="116"/>
    </row>
    <row r="26" spans="2:9" ht="58.15" customHeight="1" x14ac:dyDescent="0.2">
      <c r="B26" s="182" t="s">
        <v>30</v>
      </c>
      <c r="C26" s="74" t="s">
        <v>32</v>
      </c>
      <c r="D26" s="225" t="s">
        <v>21</v>
      </c>
      <c r="E26" s="122"/>
      <c r="F26" s="4"/>
    </row>
    <row r="27" spans="2:9" ht="29.25" customHeight="1" x14ac:dyDescent="0.2">
      <c r="B27" s="206"/>
      <c r="C27" s="101" t="s">
        <v>13</v>
      </c>
      <c r="D27" s="226"/>
      <c r="E27" s="122">
        <f>30+5</f>
        <v>35</v>
      </c>
      <c r="F27" s="4"/>
    </row>
    <row r="28" spans="2:9" ht="18.75" customHeight="1" x14ac:dyDescent="0.2">
      <c r="B28" s="183" t="s">
        <v>31</v>
      </c>
      <c r="C28" s="90" t="s">
        <v>34</v>
      </c>
      <c r="D28" s="214" t="s">
        <v>195</v>
      </c>
      <c r="E28" s="122"/>
      <c r="F28" s="4" t="s">
        <v>26</v>
      </c>
    </row>
    <row r="29" spans="2:9" ht="29.25" customHeight="1" x14ac:dyDescent="0.2">
      <c r="B29" s="183"/>
      <c r="C29" s="53" t="s">
        <v>13</v>
      </c>
      <c r="D29" s="215"/>
      <c r="E29" s="165">
        <f>533.3-183.3+250+280</f>
        <v>880</v>
      </c>
      <c r="F29" s="4"/>
      <c r="H29" s="138"/>
    </row>
    <row r="30" spans="2:9" ht="17.45" customHeight="1" x14ac:dyDescent="0.2">
      <c r="B30" s="183"/>
      <c r="C30" s="53" t="s">
        <v>15</v>
      </c>
      <c r="D30" s="215"/>
      <c r="E30" s="165">
        <v>735</v>
      </c>
      <c r="F30" s="4"/>
      <c r="H30" s="138"/>
    </row>
    <row r="31" spans="2:9" ht="17.25" customHeight="1" x14ac:dyDescent="0.2">
      <c r="B31" s="183"/>
      <c r="C31" s="73" t="s">
        <v>23</v>
      </c>
      <c r="D31" s="215"/>
      <c r="E31" s="165"/>
      <c r="F31" s="4"/>
      <c r="G31" s="133"/>
      <c r="H31" s="138"/>
    </row>
    <row r="32" spans="2:9" ht="16.899999999999999" customHeight="1" x14ac:dyDescent="0.2">
      <c r="B32" s="184"/>
      <c r="C32" s="75" t="s">
        <v>14</v>
      </c>
      <c r="D32" s="215"/>
      <c r="E32" s="170"/>
      <c r="F32" s="4"/>
      <c r="H32" s="138"/>
    </row>
    <row r="33" spans="1:14" ht="21" customHeight="1" x14ac:dyDescent="0.2">
      <c r="B33" s="207" t="s">
        <v>33</v>
      </c>
      <c r="C33" s="76" t="s">
        <v>36</v>
      </c>
      <c r="D33" s="215"/>
      <c r="E33" s="123"/>
      <c r="F33" s="18"/>
      <c r="H33" s="138"/>
      <c r="I33" s="138"/>
      <c r="J33" s="138"/>
    </row>
    <row r="34" spans="1:14" ht="28.5" customHeight="1" x14ac:dyDescent="0.2">
      <c r="B34" s="208"/>
      <c r="C34" s="77" t="s">
        <v>13</v>
      </c>
      <c r="D34" s="215"/>
      <c r="E34" s="136">
        <f>2665.8-498+240.8+200+353.8</f>
        <v>2962.4000000000005</v>
      </c>
      <c r="F34" s="4"/>
      <c r="G34" s="111"/>
      <c r="H34" s="116"/>
      <c r="I34" s="116"/>
    </row>
    <row r="35" spans="1:14" ht="18" customHeight="1" x14ac:dyDescent="0.2">
      <c r="B35" s="208"/>
      <c r="C35" s="75" t="s">
        <v>14</v>
      </c>
      <c r="D35" s="215"/>
      <c r="E35" s="166">
        <f>520+150</f>
        <v>670</v>
      </c>
      <c r="F35" s="4"/>
      <c r="H35" s="138"/>
    </row>
    <row r="36" spans="1:14" ht="18" customHeight="1" x14ac:dyDescent="0.2">
      <c r="B36" s="209"/>
      <c r="C36" s="73" t="s">
        <v>23</v>
      </c>
      <c r="D36" s="215"/>
      <c r="E36" s="123"/>
      <c r="F36" s="4"/>
    </row>
    <row r="37" spans="1:14" ht="20.25" customHeight="1" x14ac:dyDescent="0.2">
      <c r="B37" s="210" t="s">
        <v>35</v>
      </c>
      <c r="C37" s="78" t="s">
        <v>38</v>
      </c>
      <c r="D37" s="215"/>
      <c r="E37" s="119"/>
      <c r="F37" s="18"/>
    </row>
    <row r="38" spans="1:14" ht="20.25" customHeight="1" x14ac:dyDescent="0.2">
      <c r="B38" s="193"/>
      <c r="C38" s="75" t="s">
        <v>14</v>
      </c>
      <c r="D38" s="215"/>
      <c r="E38" s="119">
        <v>200</v>
      </c>
      <c r="F38" s="18"/>
    </row>
    <row r="39" spans="1:14" ht="28.15" customHeight="1" x14ac:dyDescent="0.2">
      <c r="B39" s="195"/>
      <c r="C39" s="73" t="s">
        <v>13</v>
      </c>
      <c r="D39" s="215"/>
      <c r="E39" s="119">
        <f>283.2-200+49.1</f>
        <v>132.29999999999998</v>
      </c>
      <c r="F39" s="18"/>
    </row>
    <row r="40" spans="1:14" ht="18" customHeight="1" x14ac:dyDescent="0.2">
      <c r="B40" s="193" t="s">
        <v>37</v>
      </c>
      <c r="C40" s="78" t="s">
        <v>40</v>
      </c>
      <c r="D40" s="215"/>
      <c r="E40" s="119"/>
      <c r="F40" s="18"/>
      <c r="G40" s="145"/>
    </row>
    <row r="41" spans="1:14" ht="29.25" customHeight="1" x14ac:dyDescent="0.2">
      <c r="B41" s="193"/>
      <c r="C41" s="73" t="s">
        <v>13</v>
      </c>
      <c r="D41" s="215"/>
      <c r="E41" s="136"/>
      <c r="F41" s="18"/>
      <c r="G41" s="146"/>
    </row>
    <row r="42" spans="1:14" ht="17.25" customHeight="1" x14ac:dyDescent="0.2">
      <c r="B42" s="182" t="s">
        <v>39</v>
      </c>
      <c r="C42" s="70" t="s">
        <v>41</v>
      </c>
      <c r="D42" s="215"/>
      <c r="E42" s="122"/>
      <c r="F42" s="4"/>
    </row>
    <row r="43" spans="1:14" ht="30.6" customHeight="1" x14ac:dyDescent="0.2">
      <c r="B43" s="183"/>
      <c r="C43" s="53" t="s">
        <v>13</v>
      </c>
      <c r="D43" s="215"/>
      <c r="E43" s="121">
        <v>200</v>
      </c>
      <c r="F43" s="4"/>
      <c r="G43" s="59"/>
    </row>
    <row r="44" spans="1:14" ht="16.5" customHeight="1" x14ac:dyDescent="0.2">
      <c r="B44" s="183"/>
      <c r="C44" s="73" t="s">
        <v>23</v>
      </c>
      <c r="D44" s="215"/>
      <c r="E44" s="24"/>
      <c r="F44" s="4"/>
    </row>
    <row r="45" spans="1:14" ht="17.25" customHeight="1" x14ac:dyDescent="0.2">
      <c r="B45" s="184"/>
      <c r="C45" s="53" t="s">
        <v>14</v>
      </c>
      <c r="D45" s="215"/>
      <c r="E45" s="24">
        <v>200</v>
      </c>
      <c r="F45" s="4"/>
    </row>
    <row r="46" spans="1:14" ht="17.25" customHeight="1" x14ac:dyDescent="0.2">
      <c r="A46" s="41"/>
      <c r="B46" s="212" t="s">
        <v>203</v>
      </c>
      <c r="C46" s="70" t="s">
        <v>42</v>
      </c>
      <c r="D46" s="215"/>
      <c r="E46" s="122"/>
      <c r="F46" s="42"/>
      <c r="G46" s="145"/>
      <c r="H46" s="145"/>
      <c r="I46" s="145"/>
      <c r="J46" s="145"/>
      <c r="K46" s="145"/>
      <c r="L46" s="145"/>
      <c r="M46" s="145"/>
      <c r="N46" s="145"/>
    </row>
    <row r="47" spans="1:14" ht="30.75" customHeight="1" x14ac:dyDescent="0.2">
      <c r="A47" s="41"/>
      <c r="B47" s="213"/>
      <c r="C47" s="53" t="s">
        <v>13</v>
      </c>
      <c r="D47" s="216"/>
      <c r="E47" s="121">
        <f>718-600-108</f>
        <v>10</v>
      </c>
      <c r="F47" s="42"/>
      <c r="G47" s="146"/>
      <c r="H47" s="145"/>
      <c r="I47" s="145"/>
      <c r="J47" s="145"/>
      <c r="K47" s="145"/>
      <c r="L47" s="145"/>
      <c r="M47" s="145"/>
      <c r="N47" s="145"/>
    </row>
    <row r="48" spans="1:14" ht="20.25" customHeight="1" x14ac:dyDescent="0.2">
      <c r="B48" s="182" t="s">
        <v>204</v>
      </c>
      <c r="C48" s="70" t="s">
        <v>44</v>
      </c>
      <c r="D48" s="196" t="s">
        <v>21</v>
      </c>
      <c r="E48" s="35"/>
      <c r="F48" s="4" t="s">
        <v>26</v>
      </c>
    </row>
    <row r="49" spans="2:9" ht="28.5" customHeight="1" x14ac:dyDescent="0.2">
      <c r="B49" s="183"/>
      <c r="C49" s="71" t="s">
        <v>13</v>
      </c>
      <c r="D49" s="211"/>
      <c r="E49" s="35">
        <f>620-300+375</f>
        <v>695</v>
      </c>
      <c r="F49" s="4"/>
      <c r="G49" s="59"/>
    </row>
    <row r="50" spans="2:9" ht="20.45" customHeight="1" x14ac:dyDescent="0.2">
      <c r="B50" s="183"/>
      <c r="C50" s="53" t="s">
        <v>15</v>
      </c>
      <c r="D50" s="211"/>
      <c r="E50" s="35">
        <f>300+205</f>
        <v>505</v>
      </c>
      <c r="F50" s="4"/>
    </row>
    <row r="51" spans="2:9" ht="21.75" customHeight="1" x14ac:dyDescent="0.2">
      <c r="B51" s="183"/>
      <c r="C51" s="53" t="s">
        <v>14</v>
      </c>
      <c r="D51" s="211"/>
      <c r="E51" s="35">
        <v>1425</v>
      </c>
      <c r="F51" s="4"/>
    </row>
    <row r="52" spans="2:9" ht="20.25" customHeight="1" x14ac:dyDescent="0.2">
      <c r="B52" s="206"/>
      <c r="C52" s="73" t="s">
        <v>23</v>
      </c>
      <c r="D52" s="197"/>
      <c r="E52" s="35"/>
      <c r="F52" s="4"/>
    </row>
    <row r="53" spans="2:9" ht="16.5" customHeight="1" x14ac:dyDescent="0.2">
      <c r="B53" s="183" t="s">
        <v>43</v>
      </c>
      <c r="C53" s="70" t="s">
        <v>46</v>
      </c>
      <c r="D53" s="196" t="s">
        <v>195</v>
      </c>
      <c r="E53" s="35"/>
      <c r="F53" s="4" t="s">
        <v>47</v>
      </c>
    </row>
    <row r="54" spans="2:9" ht="44.45" customHeight="1" x14ac:dyDescent="0.2">
      <c r="B54" s="183"/>
      <c r="C54" s="71" t="s">
        <v>13</v>
      </c>
      <c r="D54" s="211"/>
      <c r="E54" s="135">
        <f>1209.4</f>
        <v>1209.4000000000001</v>
      </c>
      <c r="F54" s="4"/>
      <c r="G54" s="145"/>
      <c r="H54" s="138"/>
      <c r="I54" s="138"/>
    </row>
    <row r="55" spans="2:9" ht="41.45" customHeight="1" x14ac:dyDescent="0.2">
      <c r="B55" s="182" t="s">
        <v>45</v>
      </c>
      <c r="C55" s="70" t="s">
        <v>49</v>
      </c>
      <c r="D55" s="196" t="s">
        <v>21</v>
      </c>
      <c r="E55" s="35"/>
      <c r="F55" s="4" t="s">
        <v>22</v>
      </c>
    </row>
    <row r="56" spans="2:9" ht="20.45" customHeight="1" x14ac:dyDescent="0.2">
      <c r="B56" s="183"/>
      <c r="C56" s="53" t="s">
        <v>14</v>
      </c>
      <c r="D56" s="211"/>
      <c r="E56" s="35">
        <v>90</v>
      </c>
      <c r="F56" s="4"/>
    </row>
    <row r="57" spans="2:9" ht="28.15" customHeight="1" x14ac:dyDescent="0.2">
      <c r="B57" s="183"/>
      <c r="C57" s="71" t="s">
        <v>13</v>
      </c>
      <c r="D57" s="211"/>
      <c r="E57" s="136">
        <f>140.2+151.7-90-136.2</f>
        <v>65.699999999999989</v>
      </c>
      <c r="F57" s="18"/>
      <c r="G57" s="151"/>
    </row>
    <row r="58" spans="2:9" ht="19.149999999999999" customHeight="1" x14ac:dyDescent="0.2">
      <c r="B58" s="210" t="s">
        <v>48</v>
      </c>
      <c r="C58" s="70" t="s">
        <v>51</v>
      </c>
      <c r="D58" s="211"/>
      <c r="E58" s="119"/>
      <c r="F58" s="18"/>
    </row>
    <row r="59" spans="2:9" ht="27" customHeight="1" x14ac:dyDescent="0.2">
      <c r="B59" s="193"/>
      <c r="C59" s="53" t="s">
        <v>13</v>
      </c>
      <c r="D59" s="211"/>
      <c r="E59" s="119"/>
      <c r="F59" s="18"/>
    </row>
    <row r="60" spans="2:9" ht="29.25" customHeight="1" x14ac:dyDescent="0.2">
      <c r="B60" s="182" t="s">
        <v>50</v>
      </c>
      <c r="C60" s="70" t="s">
        <v>53</v>
      </c>
      <c r="D60" s="211"/>
      <c r="E60" s="122"/>
      <c r="F60" s="4" t="s">
        <v>22</v>
      </c>
    </row>
    <row r="61" spans="2:9" ht="17.25" customHeight="1" x14ac:dyDescent="0.2">
      <c r="B61" s="183"/>
      <c r="C61" s="53" t="s">
        <v>15</v>
      </c>
      <c r="D61" s="211"/>
      <c r="E61" s="136">
        <f>455.1+298.1</f>
        <v>753.2</v>
      </c>
      <c r="F61" s="4"/>
      <c r="H61" s="116"/>
    </row>
    <row r="62" spans="2:9" ht="17.25" customHeight="1" x14ac:dyDescent="0.2">
      <c r="B62" s="183"/>
      <c r="C62" s="53" t="s">
        <v>14</v>
      </c>
      <c r="D62" s="211"/>
      <c r="E62" s="122">
        <v>1700</v>
      </c>
      <c r="F62" s="4"/>
      <c r="H62" s="116"/>
    </row>
    <row r="63" spans="2:9" ht="17.25" customHeight="1" x14ac:dyDescent="0.2">
      <c r="B63" s="185"/>
      <c r="C63" s="73" t="s">
        <v>23</v>
      </c>
      <c r="D63" s="211"/>
      <c r="E63" s="119"/>
      <c r="F63" s="4"/>
      <c r="H63" s="116"/>
    </row>
    <row r="64" spans="2:9" ht="32.450000000000003" customHeight="1" x14ac:dyDescent="0.2">
      <c r="B64" s="188" t="s">
        <v>52</v>
      </c>
      <c r="C64" s="70" t="s">
        <v>54</v>
      </c>
      <c r="D64" s="211"/>
      <c r="E64" s="122"/>
      <c r="F64" s="4" t="s">
        <v>55</v>
      </c>
      <c r="G64" s="109"/>
    </row>
    <row r="65" spans="2:7" ht="15.75" customHeight="1" x14ac:dyDescent="0.2">
      <c r="B65" s="193"/>
      <c r="C65" s="53" t="s">
        <v>15</v>
      </c>
      <c r="D65" s="211"/>
      <c r="E65" s="35"/>
      <c r="F65" s="4"/>
    </row>
    <row r="66" spans="2:7" ht="17.25" customHeight="1" x14ac:dyDescent="0.2">
      <c r="B66" s="193"/>
      <c r="C66" s="53" t="s">
        <v>56</v>
      </c>
      <c r="D66" s="211"/>
      <c r="E66" s="24"/>
      <c r="F66" s="4"/>
    </row>
    <row r="67" spans="2:7" ht="16.5" customHeight="1" x14ac:dyDescent="0.2">
      <c r="B67" s="193"/>
      <c r="C67" s="53" t="s">
        <v>14</v>
      </c>
      <c r="D67" s="211"/>
      <c r="E67" s="24"/>
      <c r="F67" s="4"/>
    </row>
    <row r="68" spans="2:7" ht="32.25" customHeight="1" x14ac:dyDescent="0.2">
      <c r="B68" s="188" t="s">
        <v>205</v>
      </c>
      <c r="C68" s="70" t="s">
        <v>57</v>
      </c>
      <c r="D68" s="211"/>
      <c r="E68" s="24"/>
      <c r="F68" s="4" t="s">
        <v>58</v>
      </c>
    </row>
    <row r="69" spans="2:7" ht="29.25" customHeight="1" x14ac:dyDescent="0.2">
      <c r="B69" s="193"/>
      <c r="C69" s="71" t="s">
        <v>13</v>
      </c>
      <c r="D69" s="211"/>
      <c r="E69" s="51">
        <f>1400-161.7-986.4-110</f>
        <v>141.89999999999998</v>
      </c>
      <c r="F69" s="18"/>
    </row>
    <row r="70" spans="2:7" ht="20.25" customHeight="1" x14ac:dyDescent="0.2">
      <c r="B70" s="195"/>
      <c r="C70" s="71" t="s">
        <v>15</v>
      </c>
      <c r="D70" s="211"/>
      <c r="E70" s="51">
        <f>822+164.4</f>
        <v>986.4</v>
      </c>
      <c r="F70" s="18"/>
    </row>
    <row r="71" spans="2:7" ht="42.75" customHeight="1" x14ac:dyDescent="0.2">
      <c r="B71" s="188" t="s">
        <v>206</v>
      </c>
      <c r="C71" s="70" t="s">
        <v>60</v>
      </c>
      <c r="D71" s="211"/>
      <c r="E71" s="24"/>
      <c r="F71" s="4"/>
    </row>
    <row r="72" spans="2:7" ht="29.25" customHeight="1" x14ac:dyDescent="0.2">
      <c r="B72" s="193"/>
      <c r="C72" s="53" t="s">
        <v>13</v>
      </c>
      <c r="D72" s="211"/>
      <c r="E72" s="35">
        <f>25+8.1</f>
        <v>33.1</v>
      </c>
      <c r="F72" s="4"/>
    </row>
    <row r="73" spans="2:7" ht="42" customHeight="1" x14ac:dyDescent="0.2">
      <c r="B73" s="182" t="s">
        <v>59</v>
      </c>
      <c r="C73" s="70" t="s">
        <v>207</v>
      </c>
      <c r="D73" s="211"/>
      <c r="E73" s="24"/>
      <c r="F73" s="4"/>
    </row>
    <row r="74" spans="2:7" ht="19.5" customHeight="1" x14ac:dyDescent="0.2">
      <c r="B74" s="183"/>
      <c r="C74" s="53" t="s">
        <v>15</v>
      </c>
      <c r="D74" s="211"/>
      <c r="E74" s="35">
        <f>400+45</f>
        <v>445</v>
      </c>
      <c r="F74" s="4"/>
    </row>
    <row r="75" spans="2:7" ht="19.5" customHeight="1" x14ac:dyDescent="0.2">
      <c r="B75" s="185"/>
      <c r="C75" s="53" t="s">
        <v>56</v>
      </c>
      <c r="D75" s="211"/>
      <c r="E75" s="35">
        <v>300</v>
      </c>
      <c r="F75" s="4"/>
    </row>
    <row r="76" spans="2:7" ht="32.25" customHeight="1" x14ac:dyDescent="0.2">
      <c r="B76" s="188" t="s">
        <v>61</v>
      </c>
      <c r="C76" s="78" t="s">
        <v>63</v>
      </c>
      <c r="D76" s="211"/>
      <c r="E76" s="24"/>
      <c r="F76" s="18"/>
    </row>
    <row r="77" spans="2:7" ht="29.25" customHeight="1" x14ac:dyDescent="0.2">
      <c r="B77" s="193"/>
      <c r="C77" s="73" t="s">
        <v>13</v>
      </c>
      <c r="D77" s="197"/>
      <c r="E77" s="35"/>
      <c r="F77" s="4"/>
    </row>
    <row r="78" spans="2:7" ht="18.75" customHeight="1" x14ac:dyDescent="0.2">
      <c r="B78" s="234" t="s">
        <v>62</v>
      </c>
      <c r="C78" s="79" t="s">
        <v>65</v>
      </c>
      <c r="D78" s="196" t="s">
        <v>195</v>
      </c>
      <c r="E78" s="63"/>
      <c r="F78" s="62"/>
    </row>
    <row r="79" spans="2:7" ht="40.9" customHeight="1" x14ac:dyDescent="0.2">
      <c r="B79" s="236"/>
      <c r="C79" s="53" t="s">
        <v>15</v>
      </c>
      <c r="D79" s="197"/>
      <c r="E79" s="63">
        <v>400</v>
      </c>
      <c r="F79" s="62"/>
    </row>
    <row r="80" spans="2:7" ht="45" customHeight="1" x14ac:dyDescent="0.2">
      <c r="B80" s="234" t="s">
        <v>64</v>
      </c>
      <c r="C80" s="79" t="s">
        <v>208</v>
      </c>
      <c r="D80" s="196" t="s">
        <v>199</v>
      </c>
      <c r="E80" s="63"/>
      <c r="F80" s="62" t="s">
        <v>67</v>
      </c>
      <c r="G80" s="111"/>
    </row>
    <row r="81" spans="1:8" ht="46.9" customHeight="1" x14ac:dyDescent="0.2">
      <c r="B81" s="235"/>
      <c r="C81" s="80" t="s">
        <v>13</v>
      </c>
      <c r="D81" s="197"/>
      <c r="E81" s="63"/>
      <c r="F81" s="62"/>
    </row>
    <row r="82" spans="1:8" ht="32.450000000000003" customHeight="1" x14ac:dyDescent="0.2">
      <c r="B82" s="180" t="s">
        <v>66</v>
      </c>
      <c r="C82" s="79" t="s">
        <v>69</v>
      </c>
      <c r="D82" s="196" t="s">
        <v>200</v>
      </c>
      <c r="E82" s="119"/>
      <c r="F82" s="62"/>
    </row>
    <row r="83" spans="1:8" ht="27.75" customHeight="1" x14ac:dyDescent="0.2">
      <c r="B83" s="243"/>
      <c r="C83" s="80" t="s">
        <v>13</v>
      </c>
      <c r="D83" s="197"/>
      <c r="E83" s="119"/>
      <c r="F83" s="62"/>
    </row>
    <row r="84" spans="1:8" ht="17.25" customHeight="1" x14ac:dyDescent="0.2">
      <c r="B84" s="180" t="s">
        <v>68</v>
      </c>
      <c r="C84" s="79" t="s">
        <v>71</v>
      </c>
      <c r="D84" s="196" t="s">
        <v>72</v>
      </c>
      <c r="E84" s="119"/>
      <c r="F84" s="62"/>
      <c r="G84" s="132"/>
      <c r="H84" s="111"/>
    </row>
    <row r="85" spans="1:8" ht="17.25" customHeight="1" x14ac:dyDescent="0.2">
      <c r="B85" s="243"/>
      <c r="C85" s="53" t="s">
        <v>14</v>
      </c>
      <c r="D85" s="211"/>
      <c r="E85" s="119">
        <f>531.1+469.8</f>
        <v>1000.9000000000001</v>
      </c>
      <c r="F85" s="62"/>
      <c r="G85" s="132"/>
      <c r="H85" s="111"/>
    </row>
    <row r="86" spans="1:8" ht="18" customHeight="1" x14ac:dyDescent="0.2">
      <c r="B86" s="181"/>
      <c r="C86" s="72" t="s">
        <v>16</v>
      </c>
      <c r="D86" s="205"/>
      <c r="E86" s="144"/>
      <c r="F86" s="62"/>
      <c r="G86" s="132"/>
      <c r="H86" s="116"/>
    </row>
    <row r="87" spans="1:8" ht="42.6" customHeight="1" x14ac:dyDescent="0.2">
      <c r="B87" s="156" t="s">
        <v>70</v>
      </c>
      <c r="C87" s="70" t="s">
        <v>186</v>
      </c>
      <c r="D87" s="218" t="s">
        <v>201</v>
      </c>
      <c r="E87" s="153"/>
      <c r="F87" s="154"/>
      <c r="G87" s="155"/>
    </row>
    <row r="88" spans="1:8" ht="18" customHeight="1" x14ac:dyDescent="0.2">
      <c r="B88" s="156"/>
      <c r="C88" s="112" t="s">
        <v>14</v>
      </c>
      <c r="D88" s="219"/>
      <c r="E88" s="153">
        <v>60</v>
      </c>
      <c r="F88" s="154"/>
      <c r="G88" s="155"/>
    </row>
    <row r="89" spans="1:8" ht="18" customHeight="1" x14ac:dyDescent="0.2">
      <c r="B89" s="156"/>
      <c r="C89" s="92" t="s">
        <v>16</v>
      </c>
      <c r="D89" s="219"/>
      <c r="E89" s="153"/>
      <c r="F89" s="154"/>
      <c r="G89" s="155"/>
    </row>
    <row r="90" spans="1:8" ht="16.5" customHeight="1" x14ac:dyDescent="0.2">
      <c r="A90" s="37"/>
      <c r="B90" s="180" t="s">
        <v>73</v>
      </c>
      <c r="C90" s="167" t="s">
        <v>75</v>
      </c>
      <c r="D90" s="219"/>
      <c r="E90" s="140" t="s">
        <v>76</v>
      </c>
      <c r="F90" s="141" t="s">
        <v>76</v>
      </c>
    </row>
    <row r="91" spans="1:8" ht="27.75" customHeight="1" x14ac:dyDescent="0.2">
      <c r="A91" s="37"/>
      <c r="B91" s="243"/>
      <c r="C91" s="147" t="s">
        <v>13</v>
      </c>
      <c r="D91" s="219"/>
      <c r="E91" s="143"/>
      <c r="F91" s="139" t="s">
        <v>76</v>
      </c>
    </row>
    <row r="92" spans="1:8" ht="29.25" customHeight="1" x14ac:dyDescent="0.2">
      <c r="A92" s="37"/>
      <c r="B92" s="180" t="s">
        <v>74</v>
      </c>
      <c r="C92" s="79" t="s">
        <v>187</v>
      </c>
      <c r="D92" s="219"/>
      <c r="E92" s="142" t="s">
        <v>76</v>
      </c>
      <c r="F92" s="139" t="s">
        <v>76</v>
      </c>
      <c r="G92" s="155"/>
    </row>
    <row r="93" spans="1:8" ht="19.5" customHeight="1" x14ac:dyDescent="0.2">
      <c r="A93" s="37"/>
      <c r="B93" s="181"/>
      <c r="C93" s="71" t="s">
        <v>56</v>
      </c>
      <c r="D93" s="219"/>
      <c r="E93" s="120">
        <v>70</v>
      </c>
      <c r="F93" s="139" t="s">
        <v>76</v>
      </c>
    </row>
    <row r="94" spans="1:8" ht="20.25" customHeight="1" x14ac:dyDescent="0.2">
      <c r="A94" s="37"/>
      <c r="B94" s="180" t="s">
        <v>77</v>
      </c>
      <c r="C94" s="79" t="s">
        <v>79</v>
      </c>
      <c r="D94" s="219"/>
      <c r="E94" s="120"/>
      <c r="F94" s="139"/>
    </row>
    <row r="95" spans="1:8" ht="28.5" customHeight="1" x14ac:dyDescent="0.2">
      <c r="A95" s="37"/>
      <c r="B95" s="181"/>
      <c r="C95" s="80" t="s">
        <v>13</v>
      </c>
      <c r="D95" s="219"/>
      <c r="E95" s="120"/>
      <c r="F95" s="139"/>
    </row>
    <row r="96" spans="1:8" ht="28.5" customHeight="1" x14ac:dyDescent="0.2">
      <c r="A96" s="37"/>
      <c r="B96" s="244" t="s">
        <v>78</v>
      </c>
      <c r="C96" s="79" t="s">
        <v>191</v>
      </c>
      <c r="D96" s="219"/>
      <c r="E96" s="120"/>
      <c r="F96" s="139"/>
    </row>
    <row r="97" spans="1:11" ht="28.5" customHeight="1" x14ac:dyDescent="0.2">
      <c r="A97" s="37"/>
      <c r="B97" s="243"/>
      <c r="C97" s="80" t="s">
        <v>13</v>
      </c>
      <c r="D97" s="219"/>
      <c r="E97" s="120">
        <f>25-20.9</f>
        <v>4.1000000000000014</v>
      </c>
      <c r="F97" s="139"/>
    </row>
    <row r="98" spans="1:11" ht="19.899999999999999" customHeight="1" x14ac:dyDescent="0.2">
      <c r="A98" s="37"/>
      <c r="B98" s="217" t="s">
        <v>190</v>
      </c>
      <c r="C98" s="175" t="s">
        <v>209</v>
      </c>
      <c r="D98" s="219"/>
      <c r="E98" s="120"/>
      <c r="F98" s="139"/>
    </row>
    <row r="99" spans="1:11" ht="28.5" customHeight="1" x14ac:dyDescent="0.2">
      <c r="A99" s="37"/>
      <c r="B99" s="217"/>
      <c r="C99" s="176" t="s">
        <v>13</v>
      </c>
      <c r="D99" s="220"/>
      <c r="E99" s="120"/>
      <c r="F99" s="139"/>
    </row>
    <row r="100" spans="1:11" ht="19.149999999999999" customHeight="1" x14ac:dyDescent="0.2">
      <c r="B100" s="19"/>
      <c r="C100" s="81" t="s">
        <v>80</v>
      </c>
      <c r="D100" s="81"/>
      <c r="E100" s="28">
        <f>+E102+E103+E104</f>
        <v>18760</v>
      </c>
      <c r="F100" s="20"/>
    </row>
    <row r="101" spans="1:11" ht="17.25" customHeight="1" x14ac:dyDescent="0.2">
      <c r="B101" s="190"/>
      <c r="C101" s="70" t="s">
        <v>81</v>
      </c>
      <c r="D101" s="78"/>
      <c r="E101" s="27"/>
      <c r="F101" s="17"/>
    </row>
    <row r="102" spans="1:11" ht="30" customHeight="1" x14ac:dyDescent="0.2">
      <c r="B102" s="191"/>
      <c r="C102" s="74" t="s">
        <v>82</v>
      </c>
      <c r="D102" s="74"/>
      <c r="E102" s="29">
        <f>SUMIF($C12:$C99,$C27,E12:E99)</f>
        <v>7237.9000000000005</v>
      </c>
      <c r="F102" s="5"/>
    </row>
    <row r="103" spans="1:11" ht="20.25" customHeight="1" x14ac:dyDescent="0.2">
      <c r="B103" s="191"/>
      <c r="C103" s="70" t="s">
        <v>83</v>
      </c>
      <c r="D103" s="70"/>
      <c r="E103" s="29">
        <f>SUMIF($C12:$C99,$C32,E12:E99)</f>
        <v>5595.9</v>
      </c>
      <c r="F103" s="5"/>
    </row>
    <row r="104" spans="1:11" ht="16.5" customHeight="1" x14ac:dyDescent="0.2">
      <c r="B104" s="191"/>
      <c r="C104" s="74" t="s">
        <v>84</v>
      </c>
      <c r="D104" s="74"/>
      <c r="E104" s="29">
        <f>SUMIF($C12:$C99,$C14,E12:E99)</f>
        <v>5926.2</v>
      </c>
      <c r="F104" s="5"/>
    </row>
    <row r="105" spans="1:11" ht="17.25" customHeight="1" x14ac:dyDescent="0.2">
      <c r="B105" s="19"/>
      <c r="C105" s="128" t="s">
        <v>85</v>
      </c>
      <c r="D105" s="82"/>
      <c r="E105" s="28">
        <f>+E108+E109+E110+E107</f>
        <v>514</v>
      </c>
      <c r="F105" s="20"/>
    </row>
    <row r="106" spans="1:11" ht="15" customHeight="1" x14ac:dyDescent="0.2">
      <c r="B106" s="190"/>
      <c r="C106" s="70" t="s">
        <v>86</v>
      </c>
      <c r="D106" s="70"/>
      <c r="E106" s="27"/>
      <c r="F106" s="17"/>
    </row>
    <row r="107" spans="1:11" ht="15" customHeight="1" x14ac:dyDescent="0.2">
      <c r="B107" s="191"/>
      <c r="C107" s="127" t="s">
        <v>87</v>
      </c>
      <c r="D107" s="70"/>
      <c r="E107" s="29">
        <f>SUMIF($C12:$C99,$C31,E12:E99)</f>
        <v>0</v>
      </c>
      <c r="F107" s="17"/>
    </row>
    <row r="108" spans="1:11" ht="15" customHeight="1" x14ac:dyDescent="0.2">
      <c r="B108" s="191"/>
      <c r="C108" s="83" t="s">
        <v>88</v>
      </c>
      <c r="D108" s="84"/>
      <c r="E108" s="29">
        <f>SUMIF($C12:$C99,$C25,E12:E99)</f>
        <v>143.99999999999994</v>
      </c>
      <c r="F108" s="17"/>
    </row>
    <row r="109" spans="1:11" ht="15" customHeight="1" x14ac:dyDescent="0.2">
      <c r="B109" s="191"/>
      <c r="C109" s="74" t="s">
        <v>89</v>
      </c>
      <c r="D109" s="74"/>
      <c r="E109" s="29">
        <f>SUMIF($C12:$C99,$C66,E12:E99)</f>
        <v>370</v>
      </c>
      <c r="F109" s="17"/>
    </row>
    <row r="110" spans="1:11" ht="15" customHeight="1" x14ac:dyDescent="0.2">
      <c r="B110" s="192"/>
      <c r="C110" s="84" t="s">
        <v>91</v>
      </c>
      <c r="D110" s="84"/>
      <c r="E110" s="54">
        <f>SUMIF($C12:$C99,$C86,E12:E99)</f>
        <v>0</v>
      </c>
      <c r="F110" s="17"/>
      <c r="G110" s="116"/>
      <c r="H110" s="116"/>
      <c r="I110" s="116"/>
      <c r="J110" s="116"/>
      <c r="K110" s="116"/>
    </row>
    <row r="111" spans="1:11" ht="28.5" customHeight="1" x14ac:dyDescent="0.2">
      <c r="B111" s="12" t="s">
        <v>92</v>
      </c>
      <c r="C111" s="68" t="s">
        <v>93</v>
      </c>
      <c r="D111" s="124"/>
      <c r="E111" s="55"/>
      <c r="F111" s="13"/>
      <c r="H111" s="116"/>
      <c r="I111" s="116"/>
      <c r="J111" s="116"/>
      <c r="K111" s="116"/>
    </row>
    <row r="112" spans="1:11" ht="22.5" customHeight="1" x14ac:dyDescent="0.2">
      <c r="B112" s="14" t="s">
        <v>94</v>
      </c>
      <c r="C112" s="69" t="s">
        <v>95</v>
      </c>
      <c r="D112" s="69"/>
      <c r="E112" s="30"/>
      <c r="F112" s="15"/>
    </row>
    <row r="113" spans="2:10" ht="18.75" customHeight="1" x14ac:dyDescent="0.2">
      <c r="B113" s="182" t="s">
        <v>96</v>
      </c>
      <c r="C113" s="74" t="s">
        <v>97</v>
      </c>
      <c r="D113" s="202" t="s">
        <v>196</v>
      </c>
      <c r="E113" s="7"/>
      <c r="F113" s="3"/>
    </row>
    <row r="114" spans="2:10" ht="28.5" customHeight="1" x14ac:dyDescent="0.2">
      <c r="B114" s="183"/>
      <c r="C114" s="71" t="s">
        <v>13</v>
      </c>
      <c r="D114" s="203"/>
      <c r="E114" s="35">
        <f>9645-9595+211</f>
        <v>261</v>
      </c>
      <c r="F114" s="3"/>
    </row>
    <row r="115" spans="2:10" ht="17.25" customHeight="1" x14ac:dyDescent="0.2">
      <c r="B115" s="184"/>
      <c r="C115" s="71" t="s">
        <v>15</v>
      </c>
      <c r="D115" s="203"/>
      <c r="E115" s="35">
        <v>9595</v>
      </c>
      <c r="F115" s="5"/>
      <c r="G115" s="116"/>
      <c r="H115" s="116"/>
      <c r="I115" s="116"/>
      <c r="J115" s="116"/>
    </row>
    <row r="116" spans="2:10" ht="55.15" customHeight="1" x14ac:dyDescent="0.2">
      <c r="B116" s="188" t="s">
        <v>98</v>
      </c>
      <c r="C116" s="85" t="s">
        <v>99</v>
      </c>
      <c r="D116" s="203"/>
      <c r="E116" s="35"/>
      <c r="F116" s="4"/>
    </row>
    <row r="117" spans="2:10" ht="28.9" customHeight="1" x14ac:dyDescent="0.2">
      <c r="B117" s="193"/>
      <c r="C117" s="71" t="s">
        <v>13</v>
      </c>
      <c r="D117" s="203"/>
      <c r="E117" s="174">
        <v>332.9</v>
      </c>
      <c r="F117" s="4"/>
    </row>
    <row r="118" spans="2:10" ht="16.5" customHeight="1" x14ac:dyDescent="0.2">
      <c r="B118" s="195"/>
      <c r="C118" s="53" t="s">
        <v>15</v>
      </c>
      <c r="D118" s="203"/>
      <c r="E118" s="49">
        <f>2300+183.4</f>
        <v>2483.4</v>
      </c>
      <c r="F118" s="5"/>
    </row>
    <row r="119" spans="2:10" ht="42.6" customHeight="1" x14ac:dyDescent="0.2">
      <c r="B119" s="188" t="s">
        <v>100</v>
      </c>
      <c r="C119" s="86" t="s">
        <v>101</v>
      </c>
      <c r="D119" s="203"/>
      <c r="E119" s="49"/>
      <c r="F119" s="4"/>
    </row>
    <row r="120" spans="2:10" ht="18.75" customHeight="1" x14ac:dyDescent="0.2">
      <c r="B120" s="194"/>
      <c r="C120" s="53" t="s">
        <v>15</v>
      </c>
      <c r="D120" s="203"/>
      <c r="E120" s="52">
        <f>619.2-183.4</f>
        <v>435.80000000000007</v>
      </c>
      <c r="F120" s="5"/>
      <c r="H120" s="138"/>
    </row>
    <row r="121" spans="2:10" ht="28.5" customHeight="1" x14ac:dyDescent="0.2">
      <c r="B121" s="193" t="s">
        <v>102</v>
      </c>
      <c r="C121" s="70" t="s">
        <v>103</v>
      </c>
      <c r="D121" s="203"/>
      <c r="E121" s="58"/>
      <c r="F121" s="5"/>
    </row>
    <row r="122" spans="2:10" ht="28.5" customHeight="1" x14ac:dyDescent="0.2">
      <c r="B122" s="193"/>
      <c r="C122" s="53" t="s">
        <v>13</v>
      </c>
      <c r="D122" s="203"/>
      <c r="E122" s="49">
        <v>85</v>
      </c>
      <c r="F122" s="5"/>
      <c r="G122" s="111"/>
    </row>
    <row r="123" spans="2:10" ht="30" customHeight="1" x14ac:dyDescent="0.2">
      <c r="B123" s="188" t="s">
        <v>104</v>
      </c>
      <c r="C123" s="70" t="s">
        <v>105</v>
      </c>
      <c r="D123" s="203"/>
      <c r="E123" s="58"/>
      <c r="F123" s="4"/>
    </row>
    <row r="124" spans="2:10" ht="16.5" customHeight="1" x14ac:dyDescent="0.2">
      <c r="B124" s="189"/>
      <c r="C124" s="71" t="s">
        <v>15</v>
      </c>
      <c r="D124" s="204"/>
      <c r="E124" s="40">
        <v>182.6</v>
      </c>
      <c r="F124" s="5"/>
    </row>
    <row r="125" spans="2:10" ht="30.75" customHeight="1" x14ac:dyDescent="0.2">
      <c r="B125" s="94" t="s">
        <v>106</v>
      </c>
      <c r="C125" s="70" t="s">
        <v>107</v>
      </c>
      <c r="D125" s="196" t="s">
        <v>195</v>
      </c>
      <c r="E125" s="134"/>
      <c r="F125" s="18"/>
    </row>
    <row r="126" spans="2:10" ht="30" customHeight="1" x14ac:dyDescent="0.2">
      <c r="B126" s="95"/>
      <c r="C126" s="53" t="s">
        <v>13</v>
      </c>
      <c r="D126" s="197"/>
      <c r="E126" s="40">
        <f>20-16.5</f>
        <v>3.5</v>
      </c>
      <c r="F126" s="4"/>
    </row>
    <row r="127" spans="2:10" ht="30" customHeight="1" x14ac:dyDescent="0.2">
      <c r="B127" s="188" t="s">
        <v>108</v>
      </c>
      <c r="C127" s="70" t="s">
        <v>109</v>
      </c>
      <c r="D127" s="196" t="s">
        <v>21</v>
      </c>
      <c r="E127" s="38"/>
      <c r="F127" s="4" t="s">
        <v>110</v>
      </c>
    </row>
    <row r="128" spans="2:10" ht="29.25" customHeight="1" x14ac:dyDescent="0.2">
      <c r="B128" s="189"/>
      <c r="C128" s="117" t="s">
        <v>13</v>
      </c>
      <c r="D128" s="205"/>
      <c r="E128" s="157"/>
      <c r="F128" s="118"/>
    </row>
    <row r="129" spans="2:11" ht="17.25" customHeight="1" x14ac:dyDescent="0.2">
      <c r="B129" s="19"/>
      <c r="C129" s="81" t="s">
        <v>80</v>
      </c>
      <c r="D129" s="125"/>
      <c r="E129" s="31">
        <f t="shared" ref="E129" si="0">+E131+E132</f>
        <v>13379.199999999999</v>
      </c>
      <c r="F129" s="20"/>
      <c r="H129" s="116"/>
      <c r="I129" s="116"/>
      <c r="J129" s="116"/>
      <c r="K129" s="116"/>
    </row>
    <row r="130" spans="2:11" ht="17.25" customHeight="1" x14ac:dyDescent="0.2">
      <c r="B130" s="190"/>
      <c r="C130" s="87" t="s">
        <v>81</v>
      </c>
      <c r="D130" s="87"/>
      <c r="E130" s="26"/>
      <c r="F130" s="16"/>
    </row>
    <row r="131" spans="2:11" ht="27.75" customHeight="1" x14ac:dyDescent="0.2">
      <c r="B131" s="191"/>
      <c r="C131" s="74" t="s">
        <v>82</v>
      </c>
      <c r="D131" s="126"/>
      <c r="E131" s="102">
        <f>SUMIF($C113:$C128,$C114,E113:E128)</f>
        <v>682.4</v>
      </c>
      <c r="F131" s="21"/>
    </row>
    <row r="132" spans="2:11" ht="16.5" customHeight="1" x14ac:dyDescent="0.2">
      <c r="B132" s="192"/>
      <c r="C132" s="74" t="s">
        <v>84</v>
      </c>
      <c r="D132" s="126"/>
      <c r="E132" s="32">
        <f>SUMIF($C113:$C128,$C115,E113:E128)</f>
        <v>12696.8</v>
      </c>
      <c r="F132" s="21"/>
    </row>
    <row r="133" spans="2:11" ht="30.75" customHeight="1" x14ac:dyDescent="0.2">
      <c r="B133" s="12" t="s">
        <v>111</v>
      </c>
      <c r="C133" s="88" t="s">
        <v>112</v>
      </c>
      <c r="D133" s="88"/>
      <c r="E133" s="33"/>
      <c r="F133" s="13"/>
    </row>
    <row r="134" spans="2:11" ht="30" customHeight="1" x14ac:dyDescent="0.2">
      <c r="B134" s="14" t="s">
        <v>113</v>
      </c>
      <c r="C134" s="69" t="s">
        <v>114</v>
      </c>
      <c r="D134" s="69"/>
      <c r="E134" s="30"/>
      <c r="F134" s="15"/>
    </row>
    <row r="135" spans="2:11" ht="29.25" customHeight="1" x14ac:dyDescent="0.2">
      <c r="B135" s="182" t="s">
        <v>115</v>
      </c>
      <c r="C135" s="172" t="s">
        <v>192</v>
      </c>
      <c r="D135" s="239" t="s">
        <v>196</v>
      </c>
      <c r="E135" s="24"/>
      <c r="F135" s="18" t="s">
        <v>116</v>
      </c>
    </row>
    <row r="136" spans="2:11" ht="29.25" customHeight="1" x14ac:dyDescent="0.2">
      <c r="B136" s="183"/>
      <c r="C136" s="53" t="s">
        <v>13</v>
      </c>
      <c r="D136" s="198"/>
      <c r="E136" s="152">
        <f>1589.9-201.2-355.4+100+13.8</f>
        <v>1147.1000000000001</v>
      </c>
      <c r="F136" s="18"/>
      <c r="G136" s="138"/>
      <c r="H136" s="138"/>
      <c r="I136" s="138"/>
      <c r="J136" s="138"/>
      <c r="K136" s="138"/>
    </row>
    <row r="137" spans="2:11" ht="19.149999999999999" customHeight="1" x14ac:dyDescent="0.2">
      <c r="B137" s="183"/>
      <c r="C137" s="112" t="s">
        <v>15</v>
      </c>
      <c r="D137" s="240"/>
      <c r="E137" s="40">
        <v>355.4</v>
      </c>
      <c r="F137" s="6"/>
      <c r="H137" s="138"/>
    </row>
    <row r="138" spans="2:11" ht="29.25" customHeight="1" x14ac:dyDescent="0.2">
      <c r="B138" s="182" t="s">
        <v>117</v>
      </c>
      <c r="C138" s="89" t="s">
        <v>118</v>
      </c>
      <c r="D138" s="196" t="s">
        <v>195</v>
      </c>
      <c r="E138" s="40"/>
      <c r="F138" s="4" t="s">
        <v>119</v>
      </c>
      <c r="H138" s="138"/>
      <c r="I138" s="138"/>
    </row>
    <row r="139" spans="2:11" ht="32.25" customHeight="1" x14ac:dyDescent="0.2">
      <c r="B139" s="185"/>
      <c r="C139" s="71" t="s">
        <v>13</v>
      </c>
      <c r="D139" s="197"/>
      <c r="E139" s="40">
        <f>75.9-53.1</f>
        <v>22.800000000000004</v>
      </c>
      <c r="F139" s="7"/>
    </row>
    <row r="140" spans="2:11" ht="43.15" customHeight="1" x14ac:dyDescent="0.2">
      <c r="B140" s="182" t="s">
        <v>120</v>
      </c>
      <c r="C140" s="89" t="s">
        <v>121</v>
      </c>
      <c r="D140" s="200" t="s">
        <v>197</v>
      </c>
      <c r="E140" s="40"/>
      <c r="F140" s="4" t="s">
        <v>122</v>
      </c>
    </row>
    <row r="141" spans="2:11" ht="47.45" customHeight="1" x14ac:dyDescent="0.2">
      <c r="B141" s="183"/>
      <c r="C141" s="71" t="s">
        <v>13</v>
      </c>
      <c r="D141" s="201"/>
      <c r="E141" s="49">
        <f>1057-722.1</f>
        <v>334.9</v>
      </c>
      <c r="F141" s="4"/>
    </row>
    <row r="142" spans="2:11" ht="86.45" customHeight="1" x14ac:dyDescent="0.2">
      <c r="B142" s="185"/>
      <c r="C142" s="71" t="s">
        <v>13</v>
      </c>
      <c r="D142" s="169" t="s">
        <v>210</v>
      </c>
      <c r="E142" s="49">
        <f>722.1+8.7+130.9</f>
        <v>861.7</v>
      </c>
      <c r="F142" s="4"/>
    </row>
    <row r="143" spans="2:11" ht="29.25" customHeight="1" x14ac:dyDescent="0.2">
      <c r="B143" s="182" t="s">
        <v>123</v>
      </c>
      <c r="C143" s="89" t="s">
        <v>124</v>
      </c>
      <c r="D143" s="241" t="s">
        <v>125</v>
      </c>
      <c r="E143" s="39"/>
      <c r="F143" s="4" t="s">
        <v>126</v>
      </c>
    </row>
    <row r="144" spans="2:11" ht="60" customHeight="1" x14ac:dyDescent="0.2">
      <c r="B144" s="185"/>
      <c r="C144" s="71" t="s">
        <v>13</v>
      </c>
      <c r="D144" s="242"/>
      <c r="E144" s="40">
        <f>246.9-2.5</f>
        <v>244.4</v>
      </c>
      <c r="F144" s="7"/>
    </row>
    <row r="145" spans="2:11" ht="18.600000000000001" customHeight="1" x14ac:dyDescent="0.2">
      <c r="B145" s="186" t="s">
        <v>127</v>
      </c>
      <c r="C145" s="70" t="s">
        <v>128</v>
      </c>
      <c r="D145" s="196" t="s">
        <v>196</v>
      </c>
      <c r="E145" s="6"/>
      <c r="F145" s="4"/>
    </row>
    <row r="146" spans="2:11" ht="30.6" customHeight="1" x14ac:dyDescent="0.2">
      <c r="B146" s="187"/>
      <c r="C146" s="71" t="s">
        <v>13</v>
      </c>
      <c r="D146" s="197"/>
      <c r="E146" s="50">
        <f>244.6-10-133</f>
        <v>101.6</v>
      </c>
      <c r="F146" s="7"/>
    </row>
    <row r="147" spans="2:11" ht="18.75" customHeight="1" x14ac:dyDescent="0.2">
      <c r="B147" s="234" t="s">
        <v>129</v>
      </c>
      <c r="C147" s="160" t="s">
        <v>181</v>
      </c>
      <c r="D147" s="200" t="s">
        <v>197</v>
      </c>
      <c r="E147" s="50"/>
      <c r="F147" s="60"/>
    </row>
    <row r="148" spans="2:11" ht="69" customHeight="1" x14ac:dyDescent="0.2">
      <c r="B148" s="236"/>
      <c r="C148" s="53" t="s">
        <v>13</v>
      </c>
      <c r="D148" s="201"/>
      <c r="E148" s="64">
        <f>217-100-8.7</f>
        <v>108.3</v>
      </c>
      <c r="F148" s="7"/>
      <c r="G148" s="111"/>
    </row>
    <row r="149" spans="2:11" ht="19.149999999999999" customHeight="1" x14ac:dyDescent="0.2">
      <c r="B149" s="180" t="s">
        <v>193</v>
      </c>
      <c r="C149" s="70" t="s">
        <v>194</v>
      </c>
      <c r="D149" s="200" t="s">
        <v>201</v>
      </c>
      <c r="E149" s="64"/>
      <c r="F149" s="7"/>
      <c r="G149" s="111"/>
    </row>
    <row r="150" spans="2:11" ht="30" customHeight="1" x14ac:dyDescent="0.2">
      <c r="B150" s="238"/>
      <c r="C150" s="53" t="s">
        <v>13</v>
      </c>
      <c r="D150" s="201"/>
      <c r="E150" s="64">
        <v>76.7</v>
      </c>
      <c r="F150" s="7"/>
      <c r="G150" s="111"/>
    </row>
    <row r="151" spans="2:11" ht="17.25" customHeight="1" x14ac:dyDescent="0.2">
      <c r="B151" s="19"/>
      <c r="C151" s="81" t="s">
        <v>80</v>
      </c>
      <c r="D151" s="81"/>
      <c r="E151" s="28">
        <f t="shared" ref="E151" si="1">+E153+E154</f>
        <v>3252.9</v>
      </c>
      <c r="F151" s="9"/>
    </row>
    <row r="152" spans="2:11" ht="17.25" customHeight="1" x14ac:dyDescent="0.2">
      <c r="B152" s="190"/>
      <c r="C152" s="70" t="s">
        <v>81</v>
      </c>
      <c r="D152" s="70"/>
      <c r="E152" s="26"/>
      <c r="F152" s="8"/>
    </row>
    <row r="153" spans="2:11" ht="27" customHeight="1" x14ac:dyDescent="0.2">
      <c r="B153" s="191"/>
      <c r="C153" s="74" t="s">
        <v>82</v>
      </c>
      <c r="D153" s="74"/>
      <c r="E153" s="29">
        <f>SUMIF($C135:$C150,$C136,E135:E150)</f>
        <v>2897.5</v>
      </c>
      <c r="F153" s="8"/>
    </row>
    <row r="154" spans="2:11" ht="16.5" customHeight="1" x14ac:dyDescent="0.2">
      <c r="B154" s="191"/>
      <c r="C154" s="74" t="s">
        <v>84</v>
      </c>
      <c r="D154" s="74"/>
      <c r="E154" s="29">
        <f>SUMIF($C135:$C150,$C137,E135:E150)</f>
        <v>355.4</v>
      </c>
      <c r="F154" s="22"/>
      <c r="H154" s="138"/>
      <c r="I154" s="138"/>
      <c r="J154" s="138"/>
      <c r="K154" s="138"/>
    </row>
    <row r="155" spans="2:11" ht="18.75" customHeight="1" x14ac:dyDescent="0.2">
      <c r="B155" s="14" t="s">
        <v>130</v>
      </c>
      <c r="C155" s="69" t="s">
        <v>131</v>
      </c>
      <c r="D155" s="69"/>
      <c r="E155" s="30"/>
      <c r="F155" s="15"/>
    </row>
    <row r="156" spans="2:11" ht="46.9" customHeight="1" x14ac:dyDescent="0.2">
      <c r="B156" s="182" t="s">
        <v>132</v>
      </c>
      <c r="C156" s="90" t="s">
        <v>133</v>
      </c>
      <c r="E156" s="24"/>
      <c r="F156" s="4" t="s">
        <v>134</v>
      </c>
    </row>
    <row r="157" spans="2:11" ht="45.6" customHeight="1" x14ac:dyDescent="0.2">
      <c r="B157" s="183"/>
      <c r="C157" s="71" t="s">
        <v>13</v>
      </c>
      <c r="D157" s="62" t="s">
        <v>196</v>
      </c>
      <c r="E157" s="171">
        <f>144.2-110.9</f>
        <v>33.299999999999983</v>
      </c>
      <c r="F157" s="4"/>
    </row>
    <row r="158" spans="2:11" ht="40.9" customHeight="1" x14ac:dyDescent="0.2">
      <c r="B158" s="183"/>
      <c r="C158" s="71" t="s">
        <v>13</v>
      </c>
      <c r="D158" s="169" t="s">
        <v>202</v>
      </c>
      <c r="E158" s="50">
        <v>110.9</v>
      </c>
      <c r="F158" s="4"/>
    </row>
    <row r="159" spans="2:11" ht="21.6" customHeight="1" x14ac:dyDescent="0.2">
      <c r="B159" s="234" t="s">
        <v>135</v>
      </c>
      <c r="C159" s="91" t="s">
        <v>136</v>
      </c>
      <c r="D159" s="168"/>
      <c r="E159" s="39"/>
      <c r="F159" s="4" t="s">
        <v>137</v>
      </c>
    </row>
    <row r="160" spans="2:11" ht="29.25" customHeight="1" x14ac:dyDescent="0.2">
      <c r="B160" s="235"/>
      <c r="C160" s="71" t="s">
        <v>13</v>
      </c>
      <c r="D160" s="232" t="s">
        <v>198</v>
      </c>
      <c r="E160" s="137">
        <v>6.8</v>
      </c>
      <c r="F160" s="4"/>
    </row>
    <row r="161" spans="2:11" ht="18" customHeight="1" x14ac:dyDescent="0.2">
      <c r="B161" s="235"/>
      <c r="C161" s="112" t="s">
        <v>15</v>
      </c>
      <c r="D161" s="233"/>
      <c r="E161" s="158">
        <v>157.30000000000001</v>
      </c>
      <c r="F161" s="4"/>
    </row>
    <row r="162" spans="2:11" ht="27.75" customHeight="1" x14ac:dyDescent="0.2">
      <c r="B162" s="235"/>
      <c r="C162" s="53" t="s">
        <v>13</v>
      </c>
      <c r="D162" s="198" t="s">
        <v>138</v>
      </c>
      <c r="E162" s="40">
        <f>263.4-161.7+122.1</f>
        <v>223.79999999999998</v>
      </c>
      <c r="F162" s="4"/>
      <c r="G162" s="149"/>
      <c r="H162" s="138"/>
      <c r="I162" s="138"/>
      <c r="J162" s="138"/>
    </row>
    <row r="163" spans="2:11" ht="54.75" customHeight="1" x14ac:dyDescent="0.2">
      <c r="B163" s="236"/>
      <c r="C163" s="92" t="s">
        <v>139</v>
      </c>
      <c r="D163" s="199"/>
      <c r="E163" s="40"/>
      <c r="F163" s="4"/>
      <c r="G163" s="150"/>
      <c r="J163" s="138"/>
    </row>
    <row r="164" spans="2:11" ht="17.25" customHeight="1" x14ac:dyDescent="0.2">
      <c r="B164" s="19"/>
      <c r="C164" s="81" t="s">
        <v>80</v>
      </c>
      <c r="D164" s="81"/>
      <c r="E164" s="28">
        <f>+E166+E167</f>
        <v>532.09999999999991</v>
      </c>
      <c r="F164" s="20"/>
    </row>
    <row r="165" spans="2:11" ht="17.25" customHeight="1" x14ac:dyDescent="0.2">
      <c r="B165" s="177"/>
      <c r="C165" s="70" t="s">
        <v>81</v>
      </c>
      <c r="D165" s="70"/>
      <c r="E165" s="27"/>
      <c r="F165" s="17"/>
    </row>
    <row r="166" spans="2:11" ht="27.75" customHeight="1" x14ac:dyDescent="0.2">
      <c r="B166" s="178"/>
      <c r="C166" s="74" t="s">
        <v>82</v>
      </c>
      <c r="D166" s="74"/>
      <c r="E166" s="29">
        <f>SUMIF($C156:$C163,$C157,E156:E163)</f>
        <v>374.79999999999995</v>
      </c>
      <c r="F166" s="5"/>
    </row>
    <row r="167" spans="2:11" ht="15" customHeight="1" x14ac:dyDescent="0.2">
      <c r="B167" s="179"/>
      <c r="C167" s="74" t="s">
        <v>84</v>
      </c>
      <c r="D167" s="74"/>
      <c r="E167" s="29">
        <f>SUMIF($C156:$C163,$C161,E156:E163)</f>
        <v>157.30000000000001</v>
      </c>
      <c r="F167" s="5"/>
    </row>
    <row r="168" spans="2:11" ht="15" customHeight="1" x14ac:dyDescent="0.2">
      <c r="B168" s="19"/>
      <c r="C168" s="128" t="s">
        <v>85</v>
      </c>
      <c r="D168" s="82"/>
      <c r="E168" s="28">
        <f t="shared" ref="E168" si="2">+E170</f>
        <v>0</v>
      </c>
      <c r="F168" s="20"/>
    </row>
    <row r="169" spans="2:11" ht="15" customHeight="1" x14ac:dyDescent="0.2">
      <c r="B169" s="177"/>
      <c r="C169" s="70" t="s">
        <v>86</v>
      </c>
      <c r="D169" s="70"/>
      <c r="E169" s="26"/>
      <c r="F169" s="17"/>
    </row>
    <row r="170" spans="2:11" ht="18" customHeight="1" x14ac:dyDescent="0.2">
      <c r="B170" s="179"/>
      <c r="C170" s="70" t="s">
        <v>90</v>
      </c>
      <c r="D170" s="70"/>
      <c r="E170" s="26">
        <f>SUMIF($C156:$C163,$C163,E156:E163)</f>
        <v>0</v>
      </c>
      <c r="F170" s="17"/>
      <c r="H170" s="138"/>
      <c r="I170" s="138"/>
      <c r="J170" s="138"/>
      <c r="K170" s="138"/>
    </row>
    <row r="171" spans="2:11" ht="26.25" customHeight="1" x14ac:dyDescent="0.2">
      <c r="B171" s="23"/>
      <c r="C171" s="81" t="s">
        <v>140</v>
      </c>
      <c r="D171" s="81"/>
      <c r="E171" s="34">
        <f>+E100+E105+E129+E151+E164+E168</f>
        <v>36438.199999999997</v>
      </c>
      <c r="F171" s="20"/>
      <c r="G171" s="116"/>
      <c r="H171" s="116"/>
      <c r="I171" s="116"/>
      <c r="J171" s="116"/>
      <c r="K171" s="116"/>
    </row>
    <row r="172" spans="2:11" ht="24" customHeight="1" x14ac:dyDescent="0.2">
      <c r="B172" s="2"/>
      <c r="C172" s="74" t="s">
        <v>141</v>
      </c>
      <c r="D172" s="74"/>
      <c r="E172" s="27">
        <f>+E160+E162+E163+E161</f>
        <v>387.9</v>
      </c>
      <c r="F172" s="5"/>
    </row>
    <row r="173" spans="2:11" ht="15" customHeight="1" x14ac:dyDescent="0.2">
      <c r="C173" s="93"/>
      <c r="E173" s="65"/>
    </row>
    <row r="174" spans="2:11" ht="15" customHeight="1" x14ac:dyDescent="0.2">
      <c r="B174" s="230" t="s">
        <v>142</v>
      </c>
      <c r="C174" s="230"/>
      <c r="D174" s="230"/>
      <c r="E174" s="230"/>
      <c r="F174" s="230"/>
    </row>
    <row r="175" spans="2:11" ht="15" customHeight="1" x14ac:dyDescent="0.2">
      <c r="B175" s="231" t="s">
        <v>143</v>
      </c>
      <c r="C175" s="231"/>
      <c r="D175" s="231"/>
      <c r="E175" s="231"/>
      <c r="F175" s="231"/>
    </row>
    <row r="176" spans="2:11" ht="15" customHeight="1" x14ac:dyDescent="0.2">
      <c r="B176" s="230" t="s">
        <v>144</v>
      </c>
      <c r="C176" s="230"/>
      <c r="D176" s="230"/>
      <c r="E176" s="230"/>
      <c r="F176" s="230"/>
    </row>
    <row r="177" spans="2:6" ht="15" customHeight="1" x14ac:dyDescent="0.2">
      <c r="B177" s="230" t="s">
        <v>145</v>
      </c>
      <c r="C177" s="230"/>
      <c r="D177" s="230"/>
      <c r="E177" s="230"/>
      <c r="F177" s="230"/>
    </row>
    <row r="178" spans="2:6" ht="15" customHeight="1" x14ac:dyDescent="0.2">
      <c r="B178" s="230" t="s">
        <v>146</v>
      </c>
      <c r="C178" s="230"/>
      <c r="D178" s="230"/>
      <c r="E178" s="230"/>
      <c r="F178" s="230"/>
    </row>
    <row r="179" spans="2:6" ht="15" customHeight="1" x14ac:dyDescent="0.2">
      <c r="B179" s="229"/>
      <c r="C179" s="229"/>
      <c r="D179" s="229"/>
      <c r="E179" s="229"/>
      <c r="F179" s="229"/>
    </row>
    <row r="180" spans="2:6" ht="15.75" customHeight="1" x14ac:dyDescent="0.2">
      <c r="B180" s="237" t="s">
        <v>147</v>
      </c>
      <c r="C180" s="237"/>
      <c r="D180" s="237"/>
      <c r="E180" s="237"/>
      <c r="F180" s="237"/>
    </row>
    <row r="181" spans="2:6" ht="15.75" customHeight="1" x14ac:dyDescent="0.2">
      <c r="B181" s="228" t="s">
        <v>148</v>
      </c>
      <c r="C181" s="228"/>
      <c r="D181" s="228"/>
      <c r="E181" s="228"/>
      <c r="F181" s="228"/>
    </row>
    <row r="182" spans="2:6" ht="15.75" customHeight="1" x14ac:dyDescent="0.2">
      <c r="B182" s="228" t="s">
        <v>149</v>
      </c>
      <c r="C182" s="228"/>
      <c r="D182" s="228"/>
      <c r="E182" s="228"/>
      <c r="F182" s="228"/>
    </row>
    <row r="183" spans="2:6" x14ac:dyDescent="0.2">
      <c r="B183" s="37"/>
      <c r="C183" s="161"/>
      <c r="D183" s="161"/>
      <c r="E183" s="37"/>
      <c r="F183" s="37"/>
    </row>
    <row r="184" spans="2:6" x14ac:dyDescent="0.2">
      <c r="B184" s="37"/>
      <c r="E184" s="37"/>
      <c r="F184" s="37"/>
    </row>
    <row r="185" spans="2:6" x14ac:dyDescent="0.2">
      <c r="B185" s="37"/>
      <c r="E185" s="37"/>
      <c r="F185" s="37"/>
    </row>
    <row r="186" spans="2:6" x14ac:dyDescent="0.2">
      <c r="B186" s="37"/>
      <c r="E186" s="37"/>
      <c r="F186" s="37"/>
    </row>
    <row r="187" spans="2:6" x14ac:dyDescent="0.2">
      <c r="B187" s="37"/>
      <c r="E187" s="37"/>
      <c r="F187" s="37"/>
    </row>
    <row r="188" spans="2:6" x14ac:dyDescent="0.2">
      <c r="B188" s="37"/>
      <c r="E188" s="37"/>
      <c r="F188" s="37"/>
    </row>
    <row r="189" spans="2:6" x14ac:dyDescent="0.2">
      <c r="B189" s="37"/>
      <c r="E189" s="37"/>
      <c r="F189" s="37"/>
    </row>
    <row r="190" spans="2:6" x14ac:dyDescent="0.2">
      <c r="B190" s="37"/>
      <c r="E190" s="37"/>
      <c r="F190" s="37"/>
    </row>
    <row r="191" spans="2:6" x14ac:dyDescent="0.2">
      <c r="B191" s="37"/>
      <c r="E191" s="37"/>
      <c r="F191" s="37"/>
    </row>
    <row r="192" spans="2:6" x14ac:dyDescent="0.2">
      <c r="B192" s="37"/>
      <c r="E192" s="61"/>
      <c r="F192" s="61"/>
    </row>
    <row r="193" spans="2:6" x14ac:dyDescent="0.2">
      <c r="B193" s="37"/>
      <c r="E193" s="61"/>
      <c r="F193" s="61"/>
    </row>
    <row r="194" spans="2:6" x14ac:dyDescent="0.2">
      <c r="B194" s="37"/>
      <c r="E194" s="61"/>
      <c r="F194" s="61"/>
    </row>
    <row r="195" spans="2:6" x14ac:dyDescent="0.2">
      <c r="B195" s="37"/>
      <c r="E195" s="61"/>
      <c r="F195" s="37"/>
    </row>
    <row r="196" spans="2:6" x14ac:dyDescent="0.2">
      <c r="B196" s="37"/>
      <c r="E196" s="37"/>
      <c r="F196" s="37"/>
    </row>
    <row r="197" spans="2:6" x14ac:dyDescent="0.2">
      <c r="B197" s="37"/>
      <c r="E197" s="61"/>
      <c r="F197" s="37"/>
    </row>
    <row r="198" spans="2:6" x14ac:dyDescent="0.2">
      <c r="B198" s="37"/>
      <c r="E198" s="61"/>
      <c r="F198" s="37"/>
    </row>
    <row r="199" spans="2:6" x14ac:dyDescent="0.2">
      <c r="B199" s="37"/>
      <c r="E199" s="37"/>
      <c r="F199" s="37"/>
    </row>
    <row r="200" spans="2:6" x14ac:dyDescent="0.2">
      <c r="B200" s="37"/>
      <c r="E200" s="37"/>
      <c r="F200" s="37"/>
    </row>
    <row r="201" spans="2:6" x14ac:dyDescent="0.2">
      <c r="B201" s="37"/>
      <c r="E201" s="37"/>
      <c r="F201" s="37"/>
    </row>
    <row r="202" spans="2:6" x14ac:dyDescent="0.2">
      <c r="B202" s="37"/>
      <c r="E202" s="37"/>
      <c r="F202" s="37"/>
    </row>
    <row r="203" spans="2:6" x14ac:dyDescent="0.2">
      <c r="B203" s="37"/>
      <c r="E203" s="37"/>
      <c r="F203" s="37"/>
    </row>
    <row r="204" spans="2:6" x14ac:dyDescent="0.2">
      <c r="B204" s="37"/>
      <c r="E204" s="37"/>
      <c r="F204" s="37"/>
    </row>
    <row r="205" spans="2:6" x14ac:dyDescent="0.2">
      <c r="B205" s="37"/>
      <c r="E205" s="37"/>
      <c r="F205" s="37"/>
    </row>
    <row r="206" spans="2:6" x14ac:dyDescent="0.2">
      <c r="B206" s="37"/>
      <c r="E206" s="37"/>
      <c r="F206" s="37"/>
    </row>
    <row r="207" spans="2:6" x14ac:dyDescent="0.2">
      <c r="B207" s="37"/>
      <c r="E207" s="37"/>
      <c r="F207" s="37"/>
    </row>
    <row r="208" spans="2:6" x14ac:dyDescent="0.2">
      <c r="B208" s="37"/>
      <c r="E208" s="37"/>
      <c r="F208" s="37"/>
    </row>
    <row r="209" spans="2:6" x14ac:dyDescent="0.2">
      <c r="B209" s="37"/>
      <c r="E209" s="37"/>
      <c r="F209" s="37"/>
    </row>
    <row r="210" spans="2:6" x14ac:dyDescent="0.2">
      <c r="B210" s="37"/>
      <c r="E210" s="37"/>
      <c r="F210" s="37"/>
    </row>
    <row r="211" spans="2:6" x14ac:dyDescent="0.2">
      <c r="E211" s="59"/>
      <c r="F211" s="59"/>
    </row>
    <row r="212" spans="2:6" x14ac:dyDescent="0.2">
      <c r="E212" s="59"/>
      <c r="F212" s="59"/>
    </row>
    <row r="213" spans="2:6" x14ac:dyDescent="0.2">
      <c r="E213" s="59"/>
      <c r="F213" s="59"/>
    </row>
    <row r="214" spans="2:6" x14ac:dyDescent="0.2">
      <c r="E214" s="59"/>
      <c r="F214" s="59"/>
    </row>
    <row r="215" spans="2:6" x14ac:dyDescent="0.2">
      <c r="E215" s="37"/>
      <c r="F215" s="37"/>
    </row>
    <row r="216" spans="2:6" x14ac:dyDescent="0.2">
      <c r="E216" s="37"/>
      <c r="F216" s="37"/>
    </row>
    <row r="217" spans="2:6" x14ac:dyDescent="0.2">
      <c r="E217" s="37"/>
      <c r="F217" s="37"/>
    </row>
    <row r="218" spans="2:6" x14ac:dyDescent="0.2">
      <c r="E218" s="37"/>
      <c r="F218" s="37"/>
    </row>
    <row r="219" spans="2:6" x14ac:dyDescent="0.2">
      <c r="E219" s="37"/>
      <c r="F219" s="37"/>
    </row>
    <row r="220" spans="2:6" x14ac:dyDescent="0.2">
      <c r="E220" s="37"/>
      <c r="F220" s="37"/>
    </row>
    <row r="221" spans="2:6" x14ac:dyDescent="0.2">
      <c r="E221" s="37"/>
      <c r="F221" s="37"/>
    </row>
    <row r="222" spans="2:6" x14ac:dyDescent="0.2">
      <c r="E222" s="37"/>
      <c r="F222" s="37"/>
    </row>
    <row r="223" spans="2:6" x14ac:dyDescent="0.2">
      <c r="E223" s="37"/>
      <c r="F223" s="37"/>
    </row>
    <row r="224" spans="2:6" x14ac:dyDescent="0.2">
      <c r="E224" s="37"/>
      <c r="F224" s="37"/>
    </row>
    <row r="225" spans="5:6" x14ac:dyDescent="0.2">
      <c r="E225" s="37"/>
      <c r="F225" s="37"/>
    </row>
    <row r="226" spans="5:6" x14ac:dyDescent="0.2">
      <c r="E226" s="37"/>
      <c r="F226" s="37"/>
    </row>
    <row r="227" spans="5:6" x14ac:dyDescent="0.2">
      <c r="E227" s="37"/>
      <c r="F227" s="37"/>
    </row>
  </sheetData>
  <mergeCells count="89">
    <mergeCell ref="B78:B79"/>
    <mergeCell ref="D82:D83"/>
    <mergeCell ref="B106:B110"/>
    <mergeCell ref="B94:B95"/>
    <mergeCell ref="B101:B104"/>
    <mergeCell ref="B84:B86"/>
    <mergeCell ref="B82:B83"/>
    <mergeCell ref="B90:B91"/>
    <mergeCell ref="B96:B97"/>
    <mergeCell ref="D149:D150"/>
    <mergeCell ref="D135:D137"/>
    <mergeCell ref="D138:D139"/>
    <mergeCell ref="D143:D144"/>
    <mergeCell ref="B80:B81"/>
    <mergeCell ref="B182:F182"/>
    <mergeCell ref="B181:F181"/>
    <mergeCell ref="B179:F179"/>
    <mergeCell ref="B177:F177"/>
    <mergeCell ref="B138:B139"/>
    <mergeCell ref="B176:F176"/>
    <mergeCell ref="B174:F174"/>
    <mergeCell ref="B175:F175"/>
    <mergeCell ref="B178:F178"/>
    <mergeCell ref="B152:B154"/>
    <mergeCell ref="B156:B158"/>
    <mergeCell ref="D160:D161"/>
    <mergeCell ref="B159:B163"/>
    <mergeCell ref="B147:B148"/>
    <mergeCell ref="B169:B170"/>
    <mergeCell ref="B180:F180"/>
    <mergeCell ref="C1:F1"/>
    <mergeCell ref="C2:F2"/>
    <mergeCell ref="C3:F3"/>
    <mergeCell ref="D12:D25"/>
    <mergeCell ref="B7:F7"/>
    <mergeCell ref="B12:B14"/>
    <mergeCell ref="B18:B21"/>
    <mergeCell ref="B15:B17"/>
    <mergeCell ref="B22:B25"/>
    <mergeCell ref="C4:F4"/>
    <mergeCell ref="C5:F5"/>
    <mergeCell ref="B60:B63"/>
    <mergeCell ref="B48:B52"/>
    <mergeCell ref="B46:B47"/>
    <mergeCell ref="B53:B54"/>
    <mergeCell ref="D28:D47"/>
    <mergeCell ref="D53:D54"/>
    <mergeCell ref="B28:B32"/>
    <mergeCell ref="D55:D77"/>
    <mergeCell ref="B58:B59"/>
    <mergeCell ref="B55:B57"/>
    <mergeCell ref="B68:B70"/>
    <mergeCell ref="B40:B41"/>
    <mergeCell ref="B73:B75"/>
    <mergeCell ref="B26:B27"/>
    <mergeCell ref="B33:B36"/>
    <mergeCell ref="B37:B39"/>
    <mergeCell ref="D48:D52"/>
    <mergeCell ref="B42:B45"/>
    <mergeCell ref="D26:D27"/>
    <mergeCell ref="D80:D81"/>
    <mergeCell ref="D162:D163"/>
    <mergeCell ref="B76:B77"/>
    <mergeCell ref="B64:B67"/>
    <mergeCell ref="D140:D141"/>
    <mergeCell ref="D113:D124"/>
    <mergeCell ref="D125:D126"/>
    <mergeCell ref="D127:D128"/>
    <mergeCell ref="D78:D79"/>
    <mergeCell ref="B71:B72"/>
    <mergeCell ref="D145:D146"/>
    <mergeCell ref="D147:D148"/>
    <mergeCell ref="D84:D86"/>
    <mergeCell ref="B98:B99"/>
    <mergeCell ref="D87:D99"/>
    <mergeCell ref="B149:B150"/>
    <mergeCell ref="B165:B167"/>
    <mergeCell ref="B92:B93"/>
    <mergeCell ref="B113:B115"/>
    <mergeCell ref="B143:B144"/>
    <mergeCell ref="B145:B146"/>
    <mergeCell ref="B123:B124"/>
    <mergeCell ref="B130:B132"/>
    <mergeCell ref="B140:B142"/>
    <mergeCell ref="B135:B137"/>
    <mergeCell ref="B121:B122"/>
    <mergeCell ref="B127:B128"/>
    <mergeCell ref="B119:B120"/>
    <mergeCell ref="B116:B118"/>
  </mergeCells>
  <pageMargins left="0.39370078740157483" right="0.39370078740157483" top="0.59055118110236227" bottom="0.59055118110236227" header="0" footer="0"/>
  <pageSetup paperSize="9" scale="86" fitToHeight="0" orientation="portrait" r:id="rId1"/>
  <rowBreaks count="6" manualBreakCount="6">
    <brk id="35" max="5" man="1"/>
    <brk id="67" max="5" man="1"/>
    <brk id="93" max="5" man="1"/>
    <brk id="122" max="5" man="1"/>
    <brk id="144" max="5" man="1"/>
    <brk id="167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18E8B-1004-4D4A-B00B-0C021F301FE7}">
  <sheetPr>
    <pageSetUpPr fitToPage="1"/>
  </sheetPr>
  <dimension ref="B1:D24"/>
  <sheetViews>
    <sheetView zoomScaleNormal="100" workbookViewId="0">
      <selection activeCell="B1" sqref="B1:D1"/>
    </sheetView>
  </sheetViews>
  <sheetFormatPr defaultColWidth="9.42578125" defaultRowHeight="12.75" x14ac:dyDescent="0.2"/>
  <cols>
    <col min="1" max="1" width="2.5703125" style="41" customWidth="1"/>
    <col min="2" max="2" width="4.5703125" style="41" customWidth="1"/>
    <col min="3" max="3" width="53.5703125" style="43" customWidth="1"/>
    <col min="4" max="4" width="20.5703125" style="41" customWidth="1"/>
    <col min="5" max="16384" width="9.42578125" style="41"/>
  </cols>
  <sheetData>
    <row r="1" spans="2:4" ht="24" customHeight="1" x14ac:dyDescent="0.2">
      <c r="B1" s="245" t="s">
        <v>183</v>
      </c>
      <c r="C1" s="245"/>
      <c r="D1" s="245"/>
    </row>
    <row r="2" spans="2:4" ht="21.6" customHeight="1" x14ac:dyDescent="0.2">
      <c r="C2" s="41"/>
    </row>
    <row r="3" spans="2:4" ht="37.15" customHeight="1" x14ac:dyDescent="0.2">
      <c r="B3" s="44" t="s">
        <v>150</v>
      </c>
      <c r="C3" s="100" t="s">
        <v>151</v>
      </c>
      <c r="D3" s="99" t="s">
        <v>152</v>
      </c>
    </row>
    <row r="4" spans="2:4" ht="12.75" customHeight="1" x14ac:dyDescent="0.2">
      <c r="B4" s="113">
        <v>1</v>
      </c>
      <c r="C4" s="114">
        <v>2</v>
      </c>
      <c r="D4" s="113">
        <v>3</v>
      </c>
    </row>
    <row r="5" spans="2:4" ht="18.75" customHeight="1" x14ac:dyDescent="0.2">
      <c r="B5" s="246" t="s">
        <v>153</v>
      </c>
      <c r="C5" s="246"/>
      <c r="D5" s="246"/>
    </row>
    <row r="6" spans="2:4" ht="15.75" customHeight="1" x14ac:dyDescent="0.2">
      <c r="B6" s="96" t="s">
        <v>154</v>
      </c>
      <c r="C6" s="97" t="s">
        <v>80</v>
      </c>
      <c r="D6" s="98">
        <f>+D8+D9+D10+D11+D12+D13</f>
        <v>35924.199999999997</v>
      </c>
    </row>
    <row r="7" spans="2:4" ht="15" customHeight="1" x14ac:dyDescent="0.2">
      <c r="B7" s="46"/>
      <c r="C7" s="106" t="s">
        <v>155</v>
      </c>
      <c r="D7" s="56"/>
    </row>
    <row r="8" spans="2:4" ht="16.149999999999999" customHeight="1" x14ac:dyDescent="0.2">
      <c r="B8" s="46" t="s">
        <v>156</v>
      </c>
      <c r="C8" s="107" t="s">
        <v>157</v>
      </c>
      <c r="D8" s="103">
        <f>SUMIF('006 programa 3 lentelė'!$C10:$C172,'006 programa 3 lentelė'!$C27,'006 programa 3 lentelė'!E10:E172)</f>
        <v>11192.599999999997</v>
      </c>
    </row>
    <row r="9" spans="2:4" ht="16.5" customHeight="1" x14ac:dyDescent="0.2">
      <c r="B9" s="46" t="s">
        <v>158</v>
      </c>
      <c r="C9" s="115" t="s">
        <v>14</v>
      </c>
      <c r="D9" s="103">
        <f>SUMIF('006 programa 3 lentelė'!$C10:$C172,'006 programa 3 lentelė'!$C19,'006 programa 3 lentelė'!E10:E172)</f>
        <v>5595.9</v>
      </c>
    </row>
    <row r="10" spans="2:4" ht="15" customHeight="1" x14ac:dyDescent="0.2">
      <c r="B10" s="46" t="s">
        <v>159</v>
      </c>
      <c r="C10" s="115" t="s">
        <v>160</v>
      </c>
      <c r="D10" s="103" cm="1">
        <f t="array" ref="D10">SUMIF('006 programa 3 lentelė'!$C10:$C172,'006 programa 3 lentelė'!C00,'006 programa 3 lentelė'!E10:E172)</f>
        <v>0</v>
      </c>
    </row>
    <row r="11" spans="2:4" ht="16.149999999999999" customHeight="1" x14ac:dyDescent="0.2">
      <c r="B11" s="46" t="s">
        <v>161</v>
      </c>
      <c r="C11" s="115" t="s">
        <v>18</v>
      </c>
      <c r="D11" s="103">
        <f>SUMIF('006 programa 3 lentelė'!$C10:$C172,'006 programa 3 lentelė'!#REF!,'006 programa 3 lentelė'!E10:E172)</f>
        <v>0</v>
      </c>
    </row>
    <row r="12" spans="2:4" ht="13.5" customHeight="1" x14ac:dyDescent="0.2">
      <c r="B12" s="46" t="s">
        <v>162</v>
      </c>
      <c r="C12" s="115" t="s">
        <v>163</v>
      </c>
      <c r="D12" s="103">
        <f>SUMIF('006 programa 3 lentelė'!$C10:$C172,'006 programa 3 lentelė'!#REF!,'006 programa 3 lentelė'!E10:E172)</f>
        <v>0</v>
      </c>
    </row>
    <row r="13" spans="2:4" ht="14.25" customHeight="1" x14ac:dyDescent="0.2">
      <c r="B13" s="46" t="s">
        <v>164</v>
      </c>
      <c r="C13" s="115" t="s">
        <v>165</v>
      </c>
      <c r="D13" s="103">
        <f>SUMIF('006 programa 3 lentelė'!$C10:$C172,'006 programa 3 lentelė'!$C14,'006 programa 3 lentelė'!E10:E172)</f>
        <v>19135.7</v>
      </c>
    </row>
    <row r="14" spans="2:4" ht="29.45" customHeight="1" x14ac:dyDescent="0.2">
      <c r="B14" s="45" t="s">
        <v>166</v>
      </c>
      <c r="C14" s="106" t="s">
        <v>167</v>
      </c>
      <c r="D14" s="104">
        <f t="shared" ref="D14" si="0">+D16+D17+D18+D19+D20+D21</f>
        <v>514</v>
      </c>
    </row>
    <row r="15" spans="2:4" ht="15" customHeight="1" x14ac:dyDescent="0.2">
      <c r="B15" s="46"/>
      <c r="C15" s="106" t="s">
        <v>155</v>
      </c>
      <c r="D15" s="105"/>
    </row>
    <row r="16" spans="2:4" ht="15" customHeight="1" x14ac:dyDescent="0.2">
      <c r="B16" s="46" t="s">
        <v>168</v>
      </c>
      <c r="C16" s="108" t="s">
        <v>169</v>
      </c>
      <c r="D16" s="103">
        <f>SUMIF('006 programa 3 lentelė'!$C10:$C172,'006 programa 3 lentelė'!$C163,'006 programa 3 lentelė'!E10:E172)</f>
        <v>0</v>
      </c>
    </row>
    <row r="17" spans="2:4" ht="16.5" customHeight="1" x14ac:dyDescent="0.2">
      <c r="B17" s="46" t="s">
        <v>170</v>
      </c>
      <c r="C17" s="108" t="s">
        <v>171</v>
      </c>
      <c r="D17" s="103" cm="1">
        <f t="array" ref="D17">SUMIF('006 programa 3 lentelė'!$C10:$C172,'006 programa 3 lentelė'!C00,'006 programa 3 lentelė'!E10:E172)</f>
        <v>0</v>
      </c>
    </row>
    <row r="18" spans="2:4" ht="15.6" customHeight="1" x14ac:dyDescent="0.2">
      <c r="B18" s="46" t="s">
        <v>172</v>
      </c>
      <c r="C18" s="108" t="s">
        <v>173</v>
      </c>
      <c r="D18" s="103">
        <f>SUMIF('006 programa 3 lentelė'!$C10:$C172,'006 programa 3 lentelė'!$C66,'006 programa 3 lentelė'!E10:E172)</f>
        <v>370</v>
      </c>
    </row>
    <row r="19" spans="2:4" ht="15" customHeight="1" x14ac:dyDescent="0.2">
      <c r="B19" s="46" t="s">
        <v>174</v>
      </c>
      <c r="C19" s="108" t="s">
        <v>175</v>
      </c>
      <c r="D19" s="103">
        <f>SUMIF('006 programa 3 lentelė'!$C10:$C172,'006 programa 3 lentelė'!$C86,'006 programa 3 lentelė'!E10:E172)</f>
        <v>0</v>
      </c>
    </row>
    <row r="20" spans="2:4" ht="15" customHeight="1" x14ac:dyDescent="0.2">
      <c r="B20" s="46" t="s">
        <v>176</v>
      </c>
      <c r="C20" s="108" t="s">
        <v>177</v>
      </c>
      <c r="D20" s="103">
        <f>SUMIF('006 programa 3 lentelė'!$C10:$C172,'006 programa 3 lentelė'!$C25,'006 programa 3 lentelė'!E10:E172)</f>
        <v>143.99999999999994</v>
      </c>
    </row>
    <row r="21" spans="2:4" ht="18.75" customHeight="1" x14ac:dyDescent="0.2">
      <c r="B21" s="46" t="s">
        <v>178</v>
      </c>
      <c r="C21" s="108" t="s">
        <v>179</v>
      </c>
      <c r="D21" s="103">
        <f>SUMIF('006 programa 3 lentelė'!$C10:$C172,'006 programa 3 lentelė'!$C31,'006 programa 3 lentelė'!E10:E172)</f>
        <v>0</v>
      </c>
    </row>
    <row r="22" spans="2:4" ht="28.9" customHeight="1" x14ac:dyDescent="0.2">
      <c r="B22" s="46"/>
      <c r="C22" s="115" t="s">
        <v>180</v>
      </c>
      <c r="D22" s="105">
        <f t="shared" ref="D22" si="1">+D6+D14</f>
        <v>36438.199999999997</v>
      </c>
    </row>
    <row r="23" spans="2:4" ht="14.25" customHeight="1" x14ac:dyDescent="0.2">
      <c r="B23" s="46"/>
      <c r="C23" s="115" t="s">
        <v>141</v>
      </c>
      <c r="D23" s="57">
        <f>+'006 programa 3 lentelė'!E172</f>
        <v>387.9</v>
      </c>
    </row>
    <row r="24" spans="2:4" x14ac:dyDescent="0.2">
      <c r="B24" s="47"/>
      <c r="C24" s="48"/>
      <c r="D24" s="47"/>
    </row>
  </sheetData>
  <mergeCells count="2">
    <mergeCell ref="B1:D1"/>
    <mergeCell ref="B5:D5"/>
  </mergeCells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006 programa 3 lentelė</vt:lpstr>
      <vt:lpstr>Lėšų suvestinė 2 lentelė</vt:lpstr>
      <vt:lpstr>'006 programa 3 lentelė'!Print_Area</vt:lpstr>
      <vt:lpstr>'006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Regina Intienė</cp:lastModifiedBy>
  <cp:revision/>
  <cp:lastPrinted>2025-11-03T08:41:48Z</cp:lastPrinted>
  <dcterms:created xsi:type="dcterms:W3CDTF">2023-07-11T10:34:54Z</dcterms:created>
  <dcterms:modified xsi:type="dcterms:W3CDTF">2025-12-12T12:12:20Z</dcterms:modified>
  <cp:category/>
  <cp:contentStatus/>
</cp:coreProperties>
</file>