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5 MVP\12. Keitimas (gruodis)\"/>
    </mc:Choice>
  </mc:AlternateContent>
  <xr:revisionPtr revIDLastSave="0" documentId="13_ncr:1_{38BF10AA-A8D7-47B2-8028-1F205FC33C35}" xr6:coauthVersionLast="47" xr6:coauthVersionMax="47" xr10:uidLastSave="{00000000-0000-0000-0000-000000000000}"/>
  <bookViews>
    <workbookView xWindow="-120" yWindow="-120" windowWidth="29040" windowHeight="15720" xr2:uid="{FEA9E383-1DE5-4AFE-98A8-7A94D3659092}"/>
  </bookViews>
  <sheets>
    <sheet name="007 programa 3 lentelė" sheetId="1" r:id="rId1"/>
    <sheet name="Lėšų suvestinė 2 lentelė" sheetId="3" r:id="rId2"/>
  </sheets>
  <definedNames>
    <definedName name="_xlnm.Print_Area" localSheetId="0">'007 programa 3 lentelė'!$A$1:$F$222</definedName>
    <definedName name="_xlnm.Print_Titles" localSheetId="0">'007 programa 3 lentelė'!$8:$9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0" i="1" l="1"/>
  <c r="E98" i="1"/>
  <c r="E67" i="1"/>
  <c r="E65" i="1"/>
  <c r="E63" i="1"/>
  <c r="E61" i="1"/>
  <c r="E58" i="1"/>
  <c r="E55" i="1"/>
  <c r="E44" i="1"/>
  <c r="E177" i="1"/>
  <c r="E171" i="1"/>
  <c r="E143" i="1"/>
  <c r="D11" i="3" l="1"/>
  <c r="E211" i="1"/>
  <c r="E162" i="1"/>
  <c r="E208" i="1"/>
  <c r="E148" i="1"/>
  <c r="E139" i="1"/>
  <c r="E118" i="1"/>
  <c r="E116" i="1"/>
  <c r="E113" i="1"/>
  <c r="E90" i="1"/>
  <c r="E88" i="1"/>
  <c r="E86" i="1"/>
  <c r="E75" i="1"/>
  <c r="E71" i="1"/>
  <c r="E52" i="1"/>
  <c r="E46" i="1"/>
  <c r="E41" i="1"/>
  <c r="E40" i="1"/>
  <c r="E38" i="1"/>
  <c r="E34" i="1"/>
  <c r="E32" i="1"/>
  <c r="E26" i="1"/>
  <c r="E22" i="1"/>
  <c r="E17" i="1"/>
  <c r="E15" i="1"/>
  <c r="E13" i="1"/>
  <c r="E178" i="1" l="1"/>
  <c r="E175" i="1"/>
  <c r="E201" i="1"/>
  <c r="E200" i="1"/>
  <c r="E199" i="1"/>
  <c r="E204" i="1"/>
  <c r="E167" i="1"/>
  <c r="E163" i="1"/>
  <c r="E135" i="1"/>
  <c r="E14" i="1"/>
  <c r="E197" i="1" l="1"/>
  <c r="D9" i="3"/>
  <c r="E127" i="1"/>
  <c r="E161" i="1" l="1"/>
  <c r="D21" i="3" l="1" a="1"/>
  <c r="D21" i="3" s="1"/>
  <c r="D20" i="3"/>
  <c r="D12" i="3"/>
  <c r="E202" i="1" l="1"/>
  <c r="E165" i="1"/>
  <c r="E128" i="1"/>
  <c r="E109" i="1"/>
  <c r="E78" i="1"/>
  <c r="E82" i="1"/>
  <c r="E76" i="1"/>
  <c r="D19" i="3" l="1"/>
  <c r="E131" i="1"/>
  <c r="E129" i="1" s="1"/>
  <c r="E85" i="1"/>
  <c r="E93" i="1" s="1"/>
  <c r="E164" i="1"/>
  <c r="E159" i="1" s="1"/>
  <c r="E94" i="1"/>
  <c r="E50" i="1"/>
  <c r="E77" i="1" s="1"/>
  <c r="E81" i="1"/>
  <c r="E79" i="1" s="1"/>
  <c r="E107" i="1"/>
  <c r="E126" i="1"/>
  <c r="E124" i="1" s="1"/>
  <c r="E133" i="1"/>
  <c r="D18" i="3" a="1"/>
  <c r="D18" i="3" s="1"/>
  <c r="D17" i="3" a="1"/>
  <c r="D17" i="3" s="1"/>
  <c r="D10" i="3"/>
  <c r="E74" i="1" l="1"/>
  <c r="E72" i="1" s="1"/>
  <c r="E91" i="1"/>
  <c r="D23" i="3"/>
  <c r="E106" i="1"/>
  <c r="E104" i="1" s="1"/>
  <c r="D16" i="3"/>
  <c r="D14" i="3" s="1"/>
  <c r="D8" i="3"/>
  <c r="D13" i="3"/>
  <c r="E206" i="1"/>
  <c r="E210" i="1" l="1"/>
  <c r="D6" i="3"/>
  <c r="D22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Rima Ališauskė</author>
    <author>Snieguolė Kačerauskaitė</author>
    <author>Saulina Paulauskienė</author>
  </authors>
  <commentList>
    <comment ref="C20" authorId="0" shapeId="0" xr:uid="{2A072BAC-3522-4633-9C20-5C0C5F74D042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Projektų skyrius atsiskaitymui už gal.studiją</t>
        </r>
      </text>
    </comment>
    <comment ref="E40" authorId="1" shapeId="0" xr:uid="{4F2C419D-40FC-434B-81FC-E5240888FB63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1. Judėjimo laisvė Pajūryje: visiems prieinama pakrantė.
2. "Saulėlydžio ir laivų palydos" - suoliukai prie Klaipėdos molo.
3. Supynių alėja.
</t>
        </r>
      </text>
    </comment>
    <comment ref="E41" authorId="1" shapeId="0" xr:uid="{87E0CD3C-2A35-49ED-9AED-B8D7B594CC85}">
      <text>
        <r>
          <rPr>
            <sz val="11"/>
            <color theme="1"/>
            <rFont val="Calibri"/>
            <family val="2"/>
            <charset val="186"/>
            <scheme val="minor"/>
          </rPr>
          <t>Žardininkų parko vaikų žaidimo aikštelė</t>
        </r>
      </text>
    </comment>
    <comment ref="E42" authorId="2" shapeId="0" xr:uid="{703C90F7-18D0-4E0B-A3A2-FBF4129E84D8}">
      <text>
        <r>
          <rPr>
            <sz val="11"/>
            <color theme="1"/>
            <rFont val="Calibri"/>
            <family val="2"/>
            <charset val="186"/>
            <scheme val="minor"/>
          </rPr>
          <t>1. Žaidimų ir lauko muzikos instrumentų aikštelė Draugystės parke.
2. Sniegalaukis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<sst xmlns="http://schemas.openxmlformats.org/spreadsheetml/2006/main" count="394" uniqueCount="247">
  <si>
    <t>Programos uždavinio, priemonės kodas ir požymis</t>
  </si>
  <si>
    <t>Uždavinio, priemonės pavadinimas, finansavimo šaltiniai</t>
  </si>
  <si>
    <t>Vykdytojas (skyrius / asmuo)</t>
  </si>
  <si>
    <t>2025 metų asignavimai ir kitos lėšos</t>
  </si>
  <si>
    <t>Savivaldybės strateginio plėtros plano priemonės kodas</t>
  </si>
  <si>
    <t>007-01 (T)</t>
  </si>
  <si>
    <t>Uždavinys: Siekti, kad miesto viešosios erdvės būtų tvarkingos, jaukios ir saugios</t>
  </si>
  <si>
    <t>007-01-01 (TP)</t>
  </si>
  <si>
    <t>Priemonė: Miesto aikščių, skverų ir kitų bendro naudojimo teritorijų atnaujinimas ir priežiūra</t>
  </si>
  <si>
    <t>007-01-01-01</t>
  </si>
  <si>
    <t xml:space="preserve">Atgimimo aikštės sutvarkymas, didinant patrauklumą investicijoms, skatinant lankytojų srautus </t>
  </si>
  <si>
    <t>3.1.1.4.</t>
  </si>
  <si>
    <t xml:space="preserve">Savivaldybės biudžeto lėšos (nuosavos, be ankstesnių metų likučio) </t>
  </si>
  <si>
    <t xml:space="preserve">Ankstesnių metų likučiai
</t>
  </si>
  <si>
    <t xml:space="preserve">Skolintos lėšos 
</t>
  </si>
  <si>
    <t>007-01-01-02 (RP)</t>
  </si>
  <si>
    <t>Turgaus aikštės su prieigomis atgaivinimas</t>
  </si>
  <si>
    <t>3.2.2.3.</t>
  </si>
  <si>
    <t>Kiti šaltiniai (Europos Sąjungos paramos lėšos)</t>
  </si>
  <si>
    <t>007-01-01-03</t>
  </si>
  <si>
    <t xml:space="preserve">AB „Klaipėdos energija“ teritorijos Danės g. 8, Klaipėdoje, konversija   </t>
  </si>
  <si>
    <t>3.2.1.2.</t>
  </si>
  <si>
    <t>007-01-01-04 (RP)</t>
  </si>
  <si>
    <t xml:space="preserve">Danės teritorijos prieigų atgaivinimas Šiauriniame rage </t>
  </si>
  <si>
    <t>3.2.1.1.</t>
  </si>
  <si>
    <t>007-01-01-05</t>
  </si>
  <si>
    <t>Teritorijos prie Santuokų rūmų atnaujinimas</t>
  </si>
  <si>
    <t>3.2.2.5</t>
  </si>
  <si>
    <t>007-01-01-06</t>
  </si>
  <si>
    <t>007-01-01-07</t>
  </si>
  <si>
    <t xml:space="preserve">Gėlynų atnaujinimas ir įrengimas </t>
  </si>
  <si>
    <t>007-01-01-08</t>
  </si>
  <si>
    <t>Fontanų priežiūra, remontas ir atnaujinimas</t>
  </si>
  <si>
    <t>Vystymo skyrius</t>
  </si>
  <si>
    <t>007-01-01-09</t>
  </si>
  <si>
    <t>Miesto viešųjų teritorijų inventoriaus priežiūra, įrengimas ir įsigijimas</t>
  </si>
  <si>
    <t>007-01-01-10</t>
  </si>
  <si>
    <t>Šventinis miesto papuošimas (kalėdinio laikotarpio)</t>
  </si>
  <si>
    <t>007-01-01-11</t>
  </si>
  <si>
    <t>Retransliuojamo vaizdo stebėjimo kamerų viešosiose vietose įsigijimas ir eksploatacija</t>
  </si>
  <si>
    <t>2.4.3.5.</t>
  </si>
  <si>
    <t>007-01-01-12</t>
  </si>
  <si>
    <t xml:space="preserve">Dalyvaujamojo biudžeto iniciatyvų įgyvendinimas </t>
  </si>
  <si>
    <t>2.6.4.3.</t>
  </si>
  <si>
    <t>007-01-01-13</t>
  </si>
  <si>
    <t>Kompleksinis sporto ir laisvalaikio zonų sutvarkymas seniūnaitijose</t>
  </si>
  <si>
    <t>3.2.2.5.</t>
  </si>
  <si>
    <t>007-01-01-14</t>
  </si>
  <si>
    <t>BĮ „Klaipėdos paplūdimiai“ veiklos organizavimas</t>
  </si>
  <si>
    <t>Pajamų įmokos ir kitos pajamos</t>
  </si>
  <si>
    <t>007-01-01-15</t>
  </si>
  <si>
    <t>Smiltynės gelbėjimo stoties rekonstrukcija ir prieigų sutvarkymas</t>
  </si>
  <si>
    <t>007-01-01-16</t>
  </si>
  <si>
    <t>Danės upės ir Smiltynės krantinių remontas</t>
  </si>
  <si>
    <t>007-01-01-17</t>
  </si>
  <si>
    <t>Savivaldybei priskirtų teritorijų sanitarinis valymas, parkų, skverų, žaliųjų plotų želdinimas ir aplinkotvarka</t>
  </si>
  <si>
    <t>Kiti finansavimo šaltiniai</t>
  </si>
  <si>
    <t>007-01-01-18</t>
  </si>
  <si>
    <t>Miesto viešųjų tualetų įrengimas, remontas, priežiūra ir nuoma</t>
  </si>
  <si>
    <t>1.2.1.5.</t>
  </si>
  <si>
    <t>007-01-01-19</t>
  </si>
  <si>
    <t>Gyvūnų gerovės ir apsaugos priemonių įgyvendinimas (beglobių gyvūnų gaudymas, sterilizacija ir kt.)</t>
  </si>
  <si>
    <t>007-01-01-20</t>
  </si>
  <si>
    <t xml:space="preserve">Statinių, keliančių pavojų gyvybei ir sveikatai, griovimas </t>
  </si>
  <si>
    <t>007-01-01-21</t>
  </si>
  <si>
    <t>Automobilių nuvežimas ir saugojimas</t>
  </si>
  <si>
    <t>–</t>
  </si>
  <si>
    <t>007-01-01-22</t>
  </si>
  <si>
    <t>K. Donelaičio aikštės sutvarkymas</t>
  </si>
  <si>
    <t>007-01-01-23</t>
  </si>
  <si>
    <t>Slipų įrengimas miesto vandens telkiniuose</t>
  </si>
  <si>
    <t>007-01-01-24</t>
  </si>
  <si>
    <t>Savivaldybės biudžetas (įskaitant skolintas lėšas)</t>
  </si>
  <si>
    <t>Iš jo:</t>
  </si>
  <si>
    <t xml:space="preserve">Savivaldybės biudžeto lėšos (nuosavos, be ankstesnių metų likučio)' </t>
  </si>
  <si>
    <t>Pajamų įmokos ir kitos pajamos'</t>
  </si>
  <si>
    <t>Ankstesnių metų likučiai'</t>
  </si>
  <si>
    <t>Skolintos lėšos'</t>
  </si>
  <si>
    <t>Kiti šaltiniai</t>
  </si>
  <si>
    <t>Iš jų:</t>
  </si>
  <si>
    <t>Kiti šaltiniai (Europos Sąjungos paramos lėšos)'</t>
  </si>
  <si>
    <t>Kiti finansavimo šaltiniai'</t>
  </si>
  <si>
    <t>007-01-02 (TP)</t>
  </si>
  <si>
    <t>Priemonė: Miesto viešųjų erdvių ir gatvių apšvietimo užtikrinimas</t>
  </si>
  <si>
    <t>007-01-02-01</t>
  </si>
  <si>
    <t>Gatvių ir viešųjų erdvių apšvietimo organizavimo funkcijos įgyvendinimas</t>
  </si>
  <si>
    <t>3.3.2.4.</t>
  </si>
  <si>
    <t>007-01-02-02</t>
  </si>
  <si>
    <t>Viešųjų erdvių (šviesoforų, fontanų, tualetų ir kt.) apšvietimo tinklų ir įrangos eksploatacija</t>
  </si>
  <si>
    <t>007-01-02-03</t>
  </si>
  <si>
    <t>007-02 (T)</t>
  </si>
  <si>
    <t>Uždavinys: Užtikrinti laidojimo paslaugų teikimą, miesto kapinių priežiūrą ir poreikius atitinkantį laidojimo vietų skaičių</t>
  </si>
  <si>
    <t>007-02-01 (TP)</t>
  </si>
  <si>
    <t>Priemonė: Laidojimo paslaugų teikimas ir kapinių priežiūros organizavimas</t>
  </si>
  <si>
    <t>007-02-01-01</t>
  </si>
  <si>
    <t xml:space="preserve">Mirusių (žuvusių) žmonių palaikų pervežimas iš įvykio vietos, laikymas (saugojimas) bei nenustatytos asmenybės palaikų laidojimas </t>
  </si>
  <si>
    <t>007-02-01-02</t>
  </si>
  <si>
    <t>Miesto kapinių priežiūra ir  infrastruktūros atnaujinimas</t>
  </si>
  <si>
    <t>3.2.2.6.</t>
  </si>
  <si>
    <t>007-02-01-03</t>
  </si>
  <si>
    <t>Antrojo pasaulinio karo Sovietų Sąjungos karių palaidojimo vietos, esančios S. Daukanto gatvėje, pertvarkymas</t>
  </si>
  <si>
    <t>007-03 (T)</t>
  </si>
  <si>
    <t>Uždavinys: Užtikrinti švarą ir tvarką daugiabučių gyvenamųjų namų kvartaluose, skatinti gyventojus renovuoti, prižiūrėti ir saugoti savo turtą</t>
  </si>
  <si>
    <t>007-03-01 (TP)</t>
  </si>
  <si>
    <t>Priemonė: Daugiabučių gyvenamųjų namų kvartalų atnaujinimo ir priežiūros vykdymas</t>
  </si>
  <si>
    <t>007-03-01-01</t>
  </si>
  <si>
    <t>Daugiabučių namų kiemų automobilių stovėjimo aikštelių ir kitų kietųjų dangų projektavimas, įrengimas ir atnaujinimas</t>
  </si>
  <si>
    <t>3.2.2.1.</t>
  </si>
  <si>
    <t>Lietuvos Respublikos valstybės biudžeto dotacijos</t>
  </si>
  <si>
    <t>Kiti šaltiniai (valstybės biudžeto lėšos)</t>
  </si>
  <si>
    <t>007-03-01-02</t>
  </si>
  <si>
    <t xml:space="preserve">Daugiabučių namų savininkų bendrijų (DNSB) pirmininkų mokymų organizavimas </t>
  </si>
  <si>
    <t>007-03-01-03</t>
  </si>
  <si>
    <t xml:space="preserve">Vaikų žaidimo aikštelių įrengimas, atnaujinimas ir priežiūra </t>
  </si>
  <si>
    <t>007-03-01-04</t>
  </si>
  <si>
    <t>Klaipėdos miesto kvartalų energinio efektyvumo didinimo galimybių studija</t>
  </si>
  <si>
    <t>Europos Sąjungos ir kitos tarptautinės finansinės paramos lėšos</t>
  </si>
  <si>
    <t>Kiti šaltiniai (valstybės biudžeto lėšos)'</t>
  </si>
  <si>
    <t>007-03-02 (TP)</t>
  </si>
  <si>
    <t>Priemonė: Saugios kaimynystės bendruomenėje projektų įgyvendinimas</t>
  </si>
  <si>
    <t>007-04 (T)</t>
  </si>
  <si>
    <t>Uždavinys: Eksploatuoti, remontuoti ir plėtoti inžinerinio aprūpinimo sistemas</t>
  </si>
  <si>
    <t>007-04-01 (TP)</t>
  </si>
  <si>
    <t>Priemonė: Inžinerinio aprūpinimo sistemų tobulinimas</t>
  </si>
  <si>
    <t>007-04-01-01</t>
  </si>
  <si>
    <t>Klaipėdos miesto paviršinių nuotekų tinklų įrengimas, remontas ir rekonstrukcija</t>
  </si>
  <si>
    <t>3.3.3.4.</t>
  </si>
  <si>
    <t>007-04-01-02</t>
  </si>
  <si>
    <t>Dalinio finansavimo skyrimas namų ūkiams prisijungti prie centralizuotų geriamojo vandens tiekimo ir nuotekų tvarkymo infrastruktūros</t>
  </si>
  <si>
    <t>3.2.2.7</t>
  </si>
  <si>
    <t>007-04-01-03</t>
  </si>
  <si>
    <t>47,4 ha Medelyno gyvenamojo rajono infrastruktūros išvystymas. I etapas</t>
  </si>
  <si>
    <t>3.2.1.4.</t>
  </si>
  <si>
    <t>007-04-01-04</t>
  </si>
  <si>
    <t>Kompensacijų mokėjimas infrastruktūros plėtros iniciatoriams už patirtas infrastruktūros plėtros sutartyje nustatytas savivaldybės infrastruktūros plėtros išlaidas</t>
  </si>
  <si>
    <t>007-04-01-05</t>
  </si>
  <si>
    <t>Klaipėdos miesto gatvių kietųjų dangų paviršinių nuotekų priežiūra</t>
  </si>
  <si>
    <t>007-04-01-06</t>
  </si>
  <si>
    <t xml:space="preserve">Turto valdymo skyrius </t>
  </si>
  <si>
    <t>3.3.3.4</t>
  </si>
  <si>
    <t>007-04-01-07</t>
  </si>
  <si>
    <t>007-04-01-08</t>
  </si>
  <si>
    <t>Vandentiekio ir nuotekų tinklų Klaipėdos miesto savivaldybės Kairių g. rekonstravimas ir tiesimas</t>
  </si>
  <si>
    <t>3.3.3.2.</t>
  </si>
  <si>
    <t>007-05 (T)</t>
  </si>
  <si>
    <t>Uždavinys: Efektyviai valdyti savivaldybei priklausantį turtą</t>
  </si>
  <si>
    <t>007-05-01 (TP)</t>
  </si>
  <si>
    <t>Priemonė: Savivaldybei nuosavybės teise priklausančio ir patikėjimo teise valdomo turto valdymas, naudojimas ir disponavimas</t>
  </si>
  <si>
    <t>007-05-01-01</t>
  </si>
  <si>
    <t>Nekilnojamojo turto matavimai ir teisinė registracija</t>
  </si>
  <si>
    <t>Turto valdymo skyrius</t>
  </si>
  <si>
    <t>007-05-01-02</t>
  </si>
  <si>
    <t>Savivaldybei priklausančių patalpų eksploatacinių ir kitų išlaidų padengimas</t>
  </si>
  <si>
    <t>007-05-01-03</t>
  </si>
  <si>
    <t>Pastatų, kuriuose yra savivaldybei priklausančios negyvenamosios patalpos, bendro naudojimo objektų remonto išlaidų padengimas</t>
  </si>
  <si>
    <t>007-05-01-04</t>
  </si>
  <si>
    <t>Savivaldybės kontroliuojamų įmonių įstatinio kapitalo didinimas, perduodant inžinerinius tinklus funkcijoms vykdyti, neveikiančių įmonių likvidavimas</t>
  </si>
  <si>
    <t>007-05-01-05</t>
  </si>
  <si>
    <t>Automobilių statymo aikštelės prie „Švyturio“ arenos apšvietimo išlaidų dengimas ir energinių išteklių išlaidų kompensavimas UAB „Klaipėdos arena“</t>
  </si>
  <si>
    <t>+</t>
  </si>
  <si>
    <t>007-05-01-06</t>
  </si>
  <si>
    <t>Objektų rengimas privatizavimui, privatizavimo programų rengimas, objektų privatizavimo organizavimas</t>
  </si>
  <si>
    <t>007-05-01-07</t>
  </si>
  <si>
    <t>Gyvenamųjų patalpų ir jų priklausinių, taip pat pagalbinės paskirties pastatų, jų dalių privatizavimo dokumentų rengimas</t>
  </si>
  <si>
    <t>007-05-01-08</t>
  </si>
  <si>
    <t>Turto valdymo dokumentų rengimas (galimybių studijos, ekspertizės ir kt.)</t>
  </si>
  <si>
    <t>007-05-01-09</t>
  </si>
  <si>
    <t>Savivaldybės turto valdymo strategijos priemonių plano įgyvendinimas</t>
  </si>
  <si>
    <t>007-05-01-10</t>
  </si>
  <si>
    <t>Priedangų infrastruktūros plėtra</t>
  </si>
  <si>
    <t>007-05-02 (TP)</t>
  </si>
  <si>
    <t xml:space="preserve">Priemonė: Savivaldybei priklausančių statinių esamos techninės būklės įvertinimo paslaugų įsigijimas 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</si>
  <si>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</si>
  <si>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</si>
  <si>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</si>
  <si>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</si>
  <si>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</si>
  <si>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</si>
  <si>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</si>
  <si>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Eil. Nr.</t>
  </si>
  <si>
    <t>Programos kodas ir pavadinimas</t>
  </si>
  <si>
    <t>007 Miesto infrastruktūros objektų priežiūros ir modernizvimo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</si>
  <si>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</si>
  <si>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</si>
  <si>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</si>
  <si>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</si>
  <si>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</si>
  <si>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</si>
  <si>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</si>
  <si>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</si>
  <si>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</si>
  <si>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</si>
  <si>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</si>
  <si>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</si>
  <si>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</si>
  <si>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</si>
  <si>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</si>
  <si>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</si>
  <si>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</si>
  <si>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</si>
  <si>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</si>
  <si>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</si>
  <si>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</si>
  <si>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</si>
  <si>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</si>
  <si>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</si>
  <si>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</si>
  <si>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</si>
  <si>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r>
      <t>Neringos skvero atnaujinimas</t>
    </r>
    <r>
      <rPr>
        <sz val="10"/>
        <rFont val="Times New Roman"/>
        <family val="1"/>
      </rPr>
      <t> </t>
    </r>
  </si>
  <si>
    <t>Viešųjų erdvių, daugiabučių namų kiemų ir gatvių apšvietimo įrengimas</t>
  </si>
  <si>
    <t>Girulių–Melnragės ir Smiltynės paplūdimių prieigų ir infrastruktūros sutvarkymas</t>
  </si>
  <si>
    <t xml:space="preserve">AB „Klaipėdos vanduo“ įstatinio kapitalo didinimas lietaus nuotekų tinklams įrengti teritorijoje tarp Tilžės g. ir Vilniaus pl. (A1 magistralinio kelio) 
</t>
  </si>
  <si>
    <t>AB „Klaipėdos vanduo“ įstatinio kapitalo didinimas 
slėginei buitinių nuotekų linijai nuo NS6 iki nuotekų valyklos Dumpiuose rekonstruoti</t>
  </si>
  <si>
    <t>UAD – Urbanistikos ir architektūros departamentas.</t>
  </si>
  <si>
    <t xml:space="preserve">AD – Administravimo departamentas. </t>
  </si>
  <si>
    <t>MVPD – Miesto vystymo ir priežiūros departamentas.</t>
  </si>
  <si>
    <t>3 lentelė. Klaipėdos miesto savivaldybės 2025 metų 007 Miesto infrastruktūros objektų priežiūros ir modernizavimo programos uždaviniai, priemonės, asignavimai ir kitos lėšos (tūkst. eurų)</t>
  </si>
  <si>
    <t>2 lentelė.  2025 metų asignavimų ir kitų lėšų pasiskirstymas (tūkst. Eur)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</si>
  <si>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</si>
  <si>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</si>
  <si>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 xml:space="preserve">                                                                2025 m. vasario 25 d. įsakymu Nr. AD1-141  </t>
  </si>
  <si>
    <t xml:space="preserve">                                                                (Klaipėdos miesto savivaldybės administracijos direktoriaus </t>
  </si>
  <si>
    <t>Lietuvos Respublikos valstybės biudžeto dotacijos'</t>
  </si>
  <si>
    <t>,</t>
  </si>
  <si>
    <t>007-04-01-09</t>
  </si>
  <si>
    <t>Projekto ,,Lietaus nuotekų baseino su išleistuvu Nr. 20 į Trinyčių tvenkinį rekonstrukcija (teritorija nuo Vilniaus pl., Tilžės g., Šilutės pl. dalis, Mokyklos g., Technikos g., teritorija už geležinkelio) Klaipėdoje statybos projektas (projekto korektūra)“ I etapo laidos B parengimas</t>
  </si>
  <si>
    <t xml:space="preserve">MVPD 
Statybos skyrius
</t>
  </si>
  <si>
    <t>Projektų finansavimo ir administravimo skyrius, 
MVPD 
Statybos skyrius</t>
  </si>
  <si>
    <t>MVPD
Projektavimo skyrius, 
UAD 
Urbanistikos skyrius</t>
  </si>
  <si>
    <t>MVPD 
Miesto tvarkymo skyrius</t>
  </si>
  <si>
    <t>MVPD
Projektavimo skyrius</t>
  </si>
  <si>
    <t>AD 
Administracinės veiklos, kontrolės ir prevencijos  skyrius</t>
  </si>
  <si>
    <t xml:space="preserve">MVPD  
Miesto tvarkymo skyrius </t>
  </si>
  <si>
    <t xml:space="preserve">MVPD 
Statinių administravimo skyrius </t>
  </si>
  <si>
    <t>MVPD 
Miesto tvarkymo skyrius,
BĮ „Klaipėdos paplūdimiai“</t>
  </si>
  <si>
    <t xml:space="preserve">MVPD
Projektavimo skyrius, 
UAD 
Žemėtvarkos skyrius
</t>
  </si>
  <si>
    <t xml:space="preserve"> MVPD Projektavimo skyrius</t>
  </si>
  <si>
    <t>UAD
Infrastrukltūros plėtros skyrius</t>
  </si>
  <si>
    <t>MVPD 
Statybos skyrius</t>
  </si>
  <si>
    <t>AD 
Civilinės saugos ir mobilizacijos skyrius, 
MVPD
Projektavimo skyrius</t>
  </si>
  <si>
    <t>UAD 
Statybų leidimų ir statinių priežiūros skyrius</t>
  </si>
  <si>
    <t>3.3.1.4</t>
  </si>
  <si>
    <t>007-05-01-11</t>
  </si>
  <si>
    <t>Priedangų infrastruktūros plėtra (antras projektas)</t>
  </si>
  <si>
    <t xml:space="preserve">Projektų finansavimo ir administravimo skyrius
</t>
  </si>
  <si>
    <t>Europos Sąjungos ir kitos tarptautinės finansinės paramos lėšos'</t>
  </si>
  <si>
    <t xml:space="preserve">                                                                2025 m. gruodžio 12 d. įsakymo Nr. AD1-973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</si>
</sst>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1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</font>
    <font>
      <strike/>
      <sz val="10"/>
      <name val="Times New Roman"/>
      <family val="1"/>
    </font>
    <font>
      <sz val="9"/>
      <color theme="1"/>
      <name val="Times New Roman"/>
      <family val="1"/>
      <charset val="186"/>
    </font>
    <font>
      <sz val="12"/>
      <name val="Times New Roman"/>
      <family val="1"/>
    </font>
    <font>
      <sz val="12"/>
      <color theme="1"/>
      <name val="Times New Roman"/>
      <family val="1"/>
      <charset val="186"/>
    </font>
    <font>
      <b/>
      <sz val="11"/>
      <name val="Times New Roman"/>
      <family val="1"/>
    </font>
    <font>
      <sz val="10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DEBF7"/>
        <bgColor rgb="FF000000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4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0" fontId="3" fillId="0" borderId="0" xfId="0" applyFont="1" applyAlignment="1">
      <alignment horizontal="left" vertical="top"/>
    </xf>
    <xf numFmtId="0" fontId="11" fillId="0" borderId="0" xfId="0" applyFont="1"/>
    <xf numFmtId="0" fontId="12" fillId="0" borderId="20" xfId="0" applyFont="1" applyBorder="1" applyAlignment="1">
      <alignment vertical="top"/>
    </xf>
    <xf numFmtId="164" fontId="5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164" fontId="3" fillId="0" borderId="0" xfId="0" applyNumberFormat="1" applyFont="1"/>
    <xf numFmtId="0" fontId="12" fillId="5" borderId="1" xfId="0" applyFont="1" applyFill="1" applyBorder="1" applyAlignment="1">
      <alignment vertical="top" wrapText="1"/>
    </xf>
    <xf numFmtId="0" fontId="11" fillId="3" borderId="0" xfId="0" applyFont="1" applyFill="1"/>
    <xf numFmtId="165" fontId="11" fillId="3" borderId="3" xfId="0" applyNumberFormat="1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top" wrapText="1"/>
    </xf>
    <xf numFmtId="165" fontId="11" fillId="3" borderId="27" xfId="0" applyNumberFormat="1" applyFont="1" applyFill="1" applyBorder="1" applyAlignment="1">
      <alignment horizontal="center" vertical="top" wrapText="1"/>
    </xf>
    <xf numFmtId="0" fontId="11" fillId="3" borderId="28" xfId="0" applyFont="1" applyFill="1" applyBorder="1" applyAlignment="1">
      <alignment horizontal="center" vertical="top" wrapText="1"/>
    </xf>
    <xf numFmtId="0" fontId="11" fillId="3" borderId="29" xfId="0" applyFont="1" applyFill="1" applyBorder="1" applyAlignment="1">
      <alignment vertical="top" wrapText="1"/>
    </xf>
    <xf numFmtId="165" fontId="11" fillId="3" borderId="8" xfId="0" applyNumberFormat="1" applyFont="1" applyFill="1" applyBorder="1" applyAlignment="1">
      <alignment horizontal="center" vertical="top" wrapText="1"/>
    </xf>
    <xf numFmtId="0" fontId="11" fillId="3" borderId="30" xfId="0" applyFont="1" applyFill="1" applyBorder="1" applyAlignment="1">
      <alignment horizontal="center" vertical="top" wrapText="1"/>
    </xf>
    <xf numFmtId="0" fontId="12" fillId="8" borderId="0" xfId="0" applyFont="1" applyFill="1" applyAlignment="1">
      <alignment vertical="top"/>
    </xf>
    <xf numFmtId="0" fontId="12" fillId="7" borderId="5" xfId="0" applyFont="1" applyFill="1" applyBorder="1" applyAlignment="1">
      <alignment vertical="top" wrapText="1"/>
    </xf>
    <xf numFmtId="0" fontId="12" fillId="7" borderId="26" xfId="0" applyFont="1" applyFill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12" fillId="0" borderId="1" xfId="0" applyFont="1" applyBorder="1" applyAlignment="1">
      <alignment horizontal="center" vertical="top" wrapText="1"/>
    </xf>
    <xf numFmtId="0" fontId="12" fillId="7" borderId="15" xfId="0" applyFont="1" applyFill="1" applyBorder="1" applyAlignment="1">
      <alignment vertical="top"/>
    </xf>
    <xf numFmtId="0" fontId="12" fillId="3" borderId="39" xfId="0" applyFont="1" applyFill="1" applyBorder="1" applyAlignment="1">
      <alignment vertical="top" wrapText="1"/>
    </xf>
    <xf numFmtId="0" fontId="12" fillId="0" borderId="11" xfId="0" applyFont="1" applyBorder="1" applyAlignment="1">
      <alignment vertical="top"/>
    </xf>
    <xf numFmtId="0" fontId="11" fillId="0" borderId="0" xfId="0" applyFont="1" applyAlignment="1">
      <alignment vertical="top"/>
    </xf>
    <xf numFmtId="0" fontId="12" fillId="2" borderId="1" xfId="0" applyFont="1" applyFill="1" applyBorder="1" applyAlignment="1">
      <alignment horizontal="center" vertical="center" wrapText="1"/>
    </xf>
    <xf numFmtId="164" fontId="12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vertical="top" wrapText="1"/>
    </xf>
    <xf numFmtId="0" fontId="11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top" wrapText="1"/>
    </xf>
    <xf numFmtId="0" fontId="12" fillId="5" borderId="1" xfId="0" applyFont="1" applyFill="1" applyBorder="1" applyAlignment="1">
      <alignment horizontal="justify" vertical="top" wrapText="1"/>
    </xf>
    <xf numFmtId="0" fontId="11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top" wrapText="1"/>
    </xf>
    <xf numFmtId="0" fontId="12" fillId="3" borderId="1" xfId="0" applyFont="1" applyFill="1" applyBorder="1" applyAlignment="1">
      <alignment vertical="top" wrapText="1"/>
    </xf>
    <xf numFmtId="164" fontId="12" fillId="3" borderId="1" xfId="0" applyNumberFormat="1" applyFont="1" applyFill="1" applyBorder="1" applyAlignment="1">
      <alignment horizontal="center" vertical="top" wrapText="1"/>
    </xf>
    <xf numFmtId="165" fontId="12" fillId="3" borderId="1" xfId="0" applyNumberFormat="1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3" borderId="1" xfId="0" applyFont="1" applyFill="1" applyBorder="1" applyAlignment="1">
      <alignment vertical="top" wrapText="1"/>
    </xf>
    <xf numFmtId="164" fontId="11" fillId="3" borderId="1" xfId="0" applyNumberFormat="1" applyFont="1" applyFill="1" applyBorder="1" applyAlignment="1">
      <alignment horizontal="center" vertical="top" wrapText="1"/>
    </xf>
    <xf numFmtId="165" fontId="11" fillId="3" borderId="1" xfId="0" applyNumberFormat="1" applyFont="1" applyFill="1" applyBorder="1" applyAlignment="1">
      <alignment horizontal="center" vertical="top" wrapText="1"/>
    </xf>
    <xf numFmtId="0" fontId="11" fillId="3" borderId="2" xfId="0" applyFont="1" applyFill="1" applyBorder="1" applyAlignment="1">
      <alignment vertical="top" wrapText="1"/>
    </xf>
    <xf numFmtId="3" fontId="12" fillId="3" borderId="1" xfId="0" applyNumberFormat="1" applyFont="1" applyFill="1" applyBorder="1" applyAlignment="1">
      <alignment vertical="top" wrapText="1"/>
    </xf>
    <xf numFmtId="0" fontId="11" fillId="3" borderId="4" xfId="0" applyFont="1" applyFill="1" applyBorder="1" applyAlignment="1">
      <alignment vertical="top" wrapText="1"/>
    </xf>
    <xf numFmtId="165" fontId="11" fillId="3" borderId="6" xfId="0" applyNumberFormat="1" applyFont="1" applyFill="1" applyBorder="1" applyAlignment="1">
      <alignment horizontal="center" vertical="top" wrapText="1"/>
    </xf>
    <xf numFmtId="165" fontId="11" fillId="3" borderId="7" xfId="0" applyNumberFormat="1" applyFont="1" applyFill="1" applyBorder="1" applyAlignment="1">
      <alignment horizontal="center" vertical="top" wrapText="1"/>
    </xf>
    <xf numFmtId="0" fontId="11" fillId="3" borderId="9" xfId="0" applyFont="1" applyFill="1" applyBorder="1" applyAlignment="1">
      <alignment vertical="top" wrapText="1"/>
    </xf>
    <xf numFmtId="0" fontId="11" fillId="3" borderId="22" xfId="0" applyFont="1" applyFill="1" applyBorder="1" applyAlignment="1">
      <alignment vertical="top" wrapText="1"/>
    </xf>
    <xf numFmtId="0" fontId="12" fillId="3" borderId="16" xfId="0" applyFont="1" applyFill="1" applyBorder="1" applyAlignment="1">
      <alignment vertical="top" wrapText="1"/>
    </xf>
    <xf numFmtId="0" fontId="11" fillId="3" borderId="5" xfId="0" applyFont="1" applyFill="1" applyBorder="1" applyAlignment="1">
      <alignment vertical="top" wrapText="1"/>
    </xf>
    <xf numFmtId="0" fontId="12" fillId="3" borderId="5" xfId="0" applyFont="1" applyFill="1" applyBorder="1" applyAlignment="1">
      <alignment vertical="top" wrapText="1"/>
    </xf>
    <xf numFmtId="0" fontId="11" fillId="3" borderId="5" xfId="0" applyFont="1" applyFill="1" applyBorder="1" applyAlignment="1">
      <alignment vertical="top"/>
    </xf>
    <xf numFmtId="0" fontId="12" fillId="3" borderId="6" xfId="0" applyFont="1" applyFill="1" applyBorder="1" applyAlignment="1">
      <alignment vertical="top" wrapText="1"/>
    </xf>
    <xf numFmtId="0" fontId="12" fillId="3" borderId="26" xfId="0" applyFont="1" applyFill="1" applyBorder="1" applyAlignment="1">
      <alignment vertical="top" wrapText="1"/>
    </xf>
    <xf numFmtId="0" fontId="11" fillId="3" borderId="15" xfId="0" applyFont="1" applyFill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1" fillId="0" borderId="5" xfId="0" applyFont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11" fillId="3" borderId="7" xfId="0" applyFont="1" applyFill="1" applyBorder="1" applyAlignment="1">
      <alignment vertical="top" wrapText="1"/>
    </xf>
    <xf numFmtId="165" fontId="11" fillId="0" borderId="3" xfId="0" applyNumberFormat="1" applyFont="1" applyBorder="1" applyAlignment="1">
      <alignment horizontal="center" vertical="top" wrapText="1"/>
    </xf>
    <xf numFmtId="0" fontId="11" fillId="3" borderId="11" xfId="0" applyFont="1" applyFill="1" applyBorder="1" applyAlignment="1">
      <alignment vertical="top" wrapText="1"/>
    </xf>
    <xf numFmtId="3" fontId="12" fillId="3" borderId="3" xfId="0" applyNumberFormat="1" applyFont="1" applyFill="1" applyBorder="1" applyAlignment="1">
      <alignment vertical="top" wrapText="1"/>
    </xf>
    <xf numFmtId="164" fontId="11" fillId="3" borderId="3" xfId="0" applyNumberFormat="1" applyFont="1" applyFill="1" applyBorder="1" applyAlignment="1">
      <alignment horizontal="center" vertical="top" wrapText="1"/>
    </xf>
    <xf numFmtId="0" fontId="12" fillId="3" borderId="3" xfId="0" applyFont="1" applyFill="1" applyBorder="1" applyAlignment="1">
      <alignment vertical="top" wrapText="1"/>
    </xf>
    <xf numFmtId="0" fontId="12" fillId="3" borderId="27" xfId="0" applyFont="1" applyFill="1" applyBorder="1" applyAlignment="1">
      <alignment vertical="top" wrapText="1"/>
    </xf>
    <xf numFmtId="0" fontId="11" fillId="0" borderId="9" xfId="0" applyFont="1" applyBorder="1" applyAlignment="1">
      <alignment vertical="top" wrapText="1"/>
    </xf>
    <xf numFmtId="0" fontId="12" fillId="7" borderId="16" xfId="0" applyFont="1" applyFill="1" applyBorder="1" applyAlignment="1">
      <alignment vertical="top" wrapText="1"/>
    </xf>
    <xf numFmtId="165" fontId="11" fillId="3" borderId="16" xfId="0" applyNumberFormat="1" applyFont="1" applyFill="1" applyBorder="1" applyAlignment="1">
      <alignment horizontal="center" vertical="top" wrapText="1"/>
    </xf>
    <xf numFmtId="0" fontId="11" fillId="7" borderId="11" xfId="0" applyFont="1" applyFill="1" applyBorder="1" applyAlignment="1">
      <alignment vertical="top" wrapText="1"/>
    </xf>
    <xf numFmtId="165" fontId="11" fillId="3" borderId="11" xfId="0" applyNumberFormat="1" applyFont="1" applyFill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0" fontId="11" fillId="3" borderId="10" xfId="0" applyFont="1" applyFill="1" applyBorder="1" applyAlignment="1">
      <alignment vertical="top" wrapText="1"/>
    </xf>
    <xf numFmtId="165" fontId="11" fillId="3" borderId="10" xfId="0" applyNumberFormat="1" applyFont="1" applyFill="1" applyBorder="1" applyAlignment="1">
      <alignment horizontal="center" vertical="top" wrapText="1"/>
    </xf>
    <xf numFmtId="0" fontId="11" fillId="3" borderId="6" xfId="0" applyFont="1" applyFill="1" applyBorder="1" applyAlignment="1">
      <alignment vertical="top" wrapText="1"/>
    </xf>
    <xf numFmtId="0" fontId="11" fillId="3" borderId="37" xfId="0" applyFont="1" applyFill="1" applyBorder="1" applyAlignment="1">
      <alignment vertical="top" wrapText="1"/>
    </xf>
    <xf numFmtId="0" fontId="12" fillId="3" borderId="7" xfId="0" applyFont="1" applyFill="1" applyBorder="1" applyAlignment="1">
      <alignment vertical="top" wrapText="1"/>
    </xf>
    <xf numFmtId="0" fontId="12" fillId="3" borderId="3" xfId="0" applyFont="1" applyFill="1" applyBorder="1" applyAlignment="1">
      <alignment vertical="center" wrapText="1"/>
    </xf>
    <xf numFmtId="164" fontId="12" fillId="3" borderId="3" xfId="0" applyNumberFormat="1" applyFont="1" applyFill="1" applyBorder="1" applyAlignment="1">
      <alignment horizontal="center" vertical="top" wrapText="1"/>
    </xf>
    <xf numFmtId="0" fontId="12" fillId="0" borderId="6" xfId="0" applyFont="1" applyBorder="1" applyAlignment="1">
      <alignment vertical="top" wrapText="1"/>
    </xf>
    <xf numFmtId="0" fontId="12" fillId="0" borderId="1" xfId="0" applyFont="1" applyBorder="1" applyAlignment="1">
      <alignment vertical="center" wrapText="1"/>
    </xf>
    <xf numFmtId="164" fontId="12" fillId="0" borderId="1" xfId="0" applyNumberFormat="1" applyFont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top" wrapText="1"/>
    </xf>
    <xf numFmtId="164" fontId="12" fillId="6" borderId="6" xfId="0" applyNumberFormat="1" applyFont="1" applyFill="1" applyBorder="1" applyAlignment="1">
      <alignment horizontal="center" vertical="top" wrapText="1"/>
    </xf>
    <xf numFmtId="0" fontId="12" fillId="6" borderId="1" xfId="0" applyFont="1" applyFill="1" applyBorder="1" applyAlignment="1">
      <alignment horizontal="center" vertical="top" wrapText="1"/>
    </xf>
    <xf numFmtId="0" fontId="12" fillId="3" borderId="10" xfId="0" applyFont="1" applyFill="1" applyBorder="1" applyAlignment="1">
      <alignment horizontal="center" vertical="top" wrapText="1"/>
    </xf>
    <xf numFmtId="164" fontId="12" fillId="3" borderId="6" xfId="0" applyNumberFormat="1" applyFont="1" applyFill="1" applyBorder="1" applyAlignment="1">
      <alignment horizontal="center" vertical="top" wrapText="1"/>
    </xf>
    <xf numFmtId="0" fontId="12" fillId="3" borderId="1" xfId="0" applyFont="1" applyFill="1" applyBorder="1" applyAlignment="1">
      <alignment horizontal="center" vertical="top" wrapText="1"/>
    </xf>
    <xf numFmtId="164" fontId="12" fillId="0" borderId="6" xfId="0" applyNumberFormat="1" applyFont="1" applyBorder="1" applyAlignment="1">
      <alignment horizontal="center" vertical="top" wrapText="1"/>
    </xf>
    <xf numFmtId="0" fontId="12" fillId="5" borderId="2" xfId="0" applyFont="1" applyFill="1" applyBorder="1" applyAlignment="1">
      <alignment horizontal="justify" vertical="top" wrapText="1"/>
    </xf>
    <xf numFmtId="0" fontId="11" fillId="5" borderId="1" xfId="0" applyFont="1" applyFill="1" applyBorder="1" applyAlignment="1">
      <alignment vertical="center" wrapText="1"/>
    </xf>
    <xf numFmtId="164" fontId="12" fillId="5" borderId="1" xfId="0" applyNumberFormat="1" applyFont="1" applyFill="1" applyBorder="1" applyAlignment="1">
      <alignment horizontal="center" vertical="top" wrapText="1"/>
    </xf>
    <xf numFmtId="0" fontId="12" fillId="3" borderId="34" xfId="0" applyFont="1" applyFill="1" applyBorder="1" applyAlignment="1">
      <alignment horizontal="left" vertical="top" wrapText="1"/>
    </xf>
    <xf numFmtId="0" fontId="11" fillId="3" borderId="34" xfId="0" applyFont="1" applyFill="1" applyBorder="1" applyAlignment="1">
      <alignment vertical="top" wrapText="1"/>
    </xf>
    <xf numFmtId="0" fontId="12" fillId="0" borderId="9" xfId="0" applyFont="1" applyBorder="1" applyAlignment="1">
      <alignment horizontal="center" vertical="top" wrapText="1"/>
    </xf>
    <xf numFmtId="0" fontId="12" fillId="3" borderId="24" xfId="0" applyFont="1" applyFill="1" applyBorder="1" applyAlignment="1">
      <alignment horizontal="left" vertical="top" wrapText="1"/>
    </xf>
    <xf numFmtId="0" fontId="11" fillId="6" borderId="19" xfId="0" applyFont="1" applyFill="1" applyBorder="1" applyAlignment="1">
      <alignment horizontal="justify" vertical="center" wrapText="1"/>
    </xf>
    <xf numFmtId="0" fontId="12" fillId="6" borderId="6" xfId="0" applyFont="1" applyFill="1" applyBorder="1" applyAlignment="1">
      <alignment vertical="top" wrapText="1"/>
    </xf>
    <xf numFmtId="0" fontId="11" fillId="6" borderId="1" xfId="0" applyFont="1" applyFill="1" applyBorder="1" applyAlignment="1">
      <alignment vertical="center" wrapText="1"/>
    </xf>
    <xf numFmtId="164" fontId="12" fillId="6" borderId="1" xfId="0" applyNumberFormat="1" applyFont="1" applyFill="1" applyBorder="1" applyAlignment="1">
      <alignment horizontal="center" vertical="top" wrapText="1"/>
    </xf>
    <xf numFmtId="0" fontId="11" fillId="3" borderId="18" xfId="0" applyFont="1" applyFill="1" applyBorder="1" applyAlignment="1">
      <alignment horizontal="justify" vertical="center" wrapText="1"/>
    </xf>
    <xf numFmtId="0" fontId="11" fillId="3" borderId="1" xfId="0" applyFont="1" applyFill="1" applyBorder="1" applyAlignment="1">
      <alignment vertical="center" wrapText="1"/>
    </xf>
    <xf numFmtId="165" fontId="12" fillId="0" borderId="1" xfId="0" applyNumberFormat="1" applyFont="1" applyBorder="1" applyAlignment="1">
      <alignment horizontal="center" vertical="top" wrapText="1"/>
    </xf>
    <xf numFmtId="0" fontId="12" fillId="4" borderId="19" xfId="0" applyFont="1" applyFill="1" applyBorder="1" applyAlignment="1">
      <alignment vertical="top" wrapText="1"/>
    </xf>
    <xf numFmtId="0" fontId="12" fillId="4" borderId="6" xfId="0" applyFont="1" applyFill="1" applyBorder="1" applyAlignment="1">
      <alignment vertical="top" wrapText="1"/>
    </xf>
    <xf numFmtId="164" fontId="12" fillId="4" borderId="1" xfId="0" applyNumberFormat="1" applyFont="1" applyFill="1" applyBorder="1" applyAlignment="1">
      <alignment horizontal="center" vertical="top" wrapText="1"/>
    </xf>
    <xf numFmtId="0" fontId="12" fillId="5" borderId="17" xfId="0" applyFont="1" applyFill="1" applyBorder="1" applyAlignment="1">
      <alignment horizontal="justify" vertical="top" wrapText="1"/>
    </xf>
    <xf numFmtId="0" fontId="12" fillId="5" borderId="6" xfId="0" applyFont="1" applyFill="1" applyBorder="1" applyAlignment="1">
      <alignment vertical="top" wrapText="1"/>
    </xf>
    <xf numFmtId="0" fontId="11" fillId="5" borderId="2" xfId="0" applyFont="1" applyFill="1" applyBorder="1" applyAlignment="1">
      <alignment vertical="center" wrapText="1"/>
    </xf>
    <xf numFmtId="0" fontId="11" fillId="3" borderId="26" xfId="0" applyFont="1" applyFill="1" applyBorder="1" applyAlignment="1">
      <alignment vertical="top" wrapText="1"/>
    </xf>
    <xf numFmtId="0" fontId="11" fillId="3" borderId="18" xfId="0" applyFont="1" applyFill="1" applyBorder="1" applyAlignment="1">
      <alignment vertical="top" wrapText="1"/>
    </xf>
    <xf numFmtId="0" fontId="12" fillId="3" borderId="36" xfId="0" applyFont="1" applyFill="1" applyBorder="1" applyAlignment="1">
      <alignment horizontal="left" vertical="top" wrapText="1"/>
    </xf>
    <xf numFmtId="0" fontId="11" fillId="3" borderId="7" xfId="0" applyFont="1" applyFill="1" applyBorder="1" applyAlignment="1">
      <alignment horizontal="center" vertical="top" wrapText="1"/>
    </xf>
    <xf numFmtId="0" fontId="12" fillId="3" borderId="25" xfId="0" applyFont="1" applyFill="1" applyBorder="1" applyAlignment="1">
      <alignment vertical="top" wrapText="1"/>
    </xf>
    <xf numFmtId="0" fontId="12" fillId="6" borderId="26" xfId="0" applyFont="1" applyFill="1" applyBorder="1" applyAlignment="1">
      <alignment vertical="top" wrapText="1"/>
    </xf>
    <xf numFmtId="0" fontId="11" fillId="6" borderId="3" xfId="0" applyFont="1" applyFill="1" applyBorder="1" applyAlignment="1">
      <alignment vertical="top" wrapText="1"/>
    </xf>
    <xf numFmtId="0" fontId="11" fillId="6" borderId="4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vertical="top" wrapText="1"/>
    </xf>
    <xf numFmtId="0" fontId="11" fillId="3" borderId="10" xfId="0" applyFont="1" applyFill="1" applyBorder="1" applyAlignment="1">
      <alignment vertical="center" wrapText="1"/>
    </xf>
    <xf numFmtId="0" fontId="12" fillId="4" borderId="16" xfId="0" applyFont="1" applyFill="1" applyBorder="1" applyAlignment="1">
      <alignment vertical="top" wrapText="1"/>
    </xf>
    <xf numFmtId="0" fontId="12" fillId="4" borderId="26" xfId="0" applyFont="1" applyFill="1" applyBorder="1" applyAlignment="1">
      <alignment vertical="top" wrapText="1"/>
    </xf>
    <xf numFmtId="0" fontId="11" fillId="4" borderId="1" xfId="0" applyFont="1" applyFill="1" applyBorder="1" applyAlignment="1">
      <alignment vertical="top" wrapText="1"/>
    </xf>
    <xf numFmtId="164" fontId="11" fillId="4" borderId="1" xfId="0" applyNumberFormat="1" applyFont="1" applyFill="1" applyBorder="1" applyAlignment="1">
      <alignment horizontal="center" vertical="top" wrapText="1"/>
    </xf>
    <xf numFmtId="0" fontId="12" fillId="5" borderId="3" xfId="0" applyFont="1" applyFill="1" applyBorder="1" applyAlignment="1">
      <alignment horizontal="justify" vertical="top" wrapText="1"/>
    </xf>
    <xf numFmtId="164" fontId="11" fillId="0" borderId="1" xfId="0" applyNumberFormat="1" applyFont="1" applyBorder="1" applyAlignment="1">
      <alignment horizontal="center" vertical="top" wrapText="1"/>
    </xf>
    <xf numFmtId="165" fontId="11" fillId="0" borderId="1" xfId="0" applyNumberFormat="1" applyFont="1" applyBorder="1" applyAlignment="1">
      <alignment horizontal="center" vertical="top" wrapText="1"/>
    </xf>
    <xf numFmtId="0" fontId="12" fillId="3" borderId="5" xfId="0" applyFont="1" applyFill="1" applyBorder="1" applyAlignment="1">
      <alignment horizontal="left" vertical="top" wrapText="1"/>
    </xf>
    <xf numFmtId="164" fontId="11" fillId="3" borderId="6" xfId="0" applyNumberFormat="1" applyFont="1" applyFill="1" applyBorder="1" applyAlignment="1">
      <alignment horizontal="center" vertical="top" wrapText="1"/>
    </xf>
    <xf numFmtId="0" fontId="11" fillId="6" borderId="1" xfId="0" applyFont="1" applyFill="1" applyBorder="1" applyAlignment="1">
      <alignment horizontal="justify" vertical="center" wrapText="1"/>
    </xf>
    <xf numFmtId="0" fontId="11" fillId="6" borderId="3" xfId="0" applyFont="1" applyFill="1" applyBorder="1" applyAlignment="1">
      <alignment horizontal="center" vertical="top" wrapText="1"/>
    </xf>
    <xf numFmtId="165" fontId="12" fillId="6" borderId="1" xfId="0" applyNumberFormat="1" applyFont="1" applyFill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12" fillId="6" borderId="1" xfId="0" applyFont="1" applyFill="1" applyBorder="1" applyAlignment="1">
      <alignment vertical="top"/>
    </xf>
    <xf numFmtId="0" fontId="11" fillId="5" borderId="1" xfId="0" applyFont="1" applyFill="1" applyBorder="1" applyAlignment="1">
      <alignment horizontal="center" vertical="top" wrapText="1"/>
    </xf>
    <xf numFmtId="0" fontId="12" fillId="4" borderId="5" xfId="0" applyFont="1" applyFill="1" applyBorder="1" applyAlignment="1">
      <alignment vertical="top" wrapText="1"/>
    </xf>
    <xf numFmtId="0" fontId="12" fillId="3" borderId="3" xfId="0" applyFont="1" applyFill="1" applyBorder="1" applyAlignment="1">
      <alignment horizontal="left" vertical="top" wrapText="1"/>
    </xf>
    <xf numFmtId="0" fontId="12" fillId="3" borderId="0" xfId="0" applyFont="1" applyFill="1" applyAlignment="1">
      <alignment vertical="top" wrapText="1"/>
    </xf>
    <xf numFmtId="3" fontId="12" fillId="3" borderId="4" xfId="0" applyNumberFormat="1" applyFont="1" applyFill="1" applyBorder="1" applyAlignment="1">
      <alignment vertical="top" wrapText="1"/>
    </xf>
    <xf numFmtId="3" fontId="12" fillId="3" borderId="21" xfId="0" applyNumberFormat="1" applyFont="1" applyFill="1" applyBorder="1" applyAlignment="1">
      <alignment vertical="top" wrapText="1"/>
    </xf>
    <xf numFmtId="164" fontId="11" fillId="3" borderId="0" xfId="0" applyNumberFormat="1" applyFont="1" applyFill="1" applyAlignment="1">
      <alignment horizontal="center" vertical="top" wrapText="1"/>
    </xf>
    <xf numFmtId="0" fontId="12" fillId="3" borderId="14" xfId="0" applyFont="1" applyFill="1" applyBorder="1" applyAlignment="1">
      <alignment vertical="top" wrapText="1"/>
    </xf>
    <xf numFmtId="0" fontId="11" fillId="6" borderId="1" xfId="0" applyFont="1" applyFill="1" applyBorder="1" applyAlignment="1">
      <alignment horizontal="center" vertical="top" wrapText="1"/>
    </xf>
    <xf numFmtId="0" fontId="12" fillId="0" borderId="15" xfId="0" applyFont="1" applyBorder="1" applyAlignment="1">
      <alignment horizontal="center" vertical="top" wrapText="1"/>
    </xf>
    <xf numFmtId="164" fontId="12" fillId="0" borderId="32" xfId="0" applyNumberFormat="1" applyFont="1" applyBorder="1" applyAlignment="1">
      <alignment horizontal="center" vertical="top" wrapText="1"/>
    </xf>
    <xf numFmtId="0" fontId="12" fillId="6" borderId="19" xfId="0" applyFont="1" applyFill="1" applyBorder="1" applyAlignment="1">
      <alignment vertical="top"/>
    </xf>
    <xf numFmtId="164" fontId="11" fillId="3" borderId="6" xfId="0" applyNumberFormat="1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35" xfId="0" applyFont="1" applyFill="1" applyBorder="1" applyAlignment="1">
      <alignment vertical="top"/>
    </xf>
    <xf numFmtId="0" fontId="12" fillId="3" borderId="1" xfId="0" applyFont="1" applyFill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vertical="center" wrapText="1"/>
    </xf>
    <xf numFmtId="0" fontId="11" fillId="0" borderId="25" xfId="0" applyFont="1" applyBorder="1"/>
    <xf numFmtId="164" fontId="11" fillId="0" borderId="6" xfId="0" applyNumberFormat="1" applyFont="1" applyBorder="1" applyAlignment="1">
      <alignment horizontal="center" vertical="top" wrapText="1"/>
    </xf>
    <xf numFmtId="165" fontId="11" fillId="3" borderId="12" xfId="0" applyNumberFormat="1" applyFont="1" applyFill="1" applyBorder="1" applyAlignment="1">
      <alignment horizontal="center" vertical="top" wrapText="1"/>
    </xf>
    <xf numFmtId="0" fontId="11" fillId="6" borderId="40" xfId="0" applyFont="1" applyFill="1" applyBorder="1" applyAlignment="1">
      <alignment horizontal="justify" vertical="center" wrapText="1"/>
    </xf>
    <xf numFmtId="0" fontId="12" fillId="6" borderId="9" xfId="0" applyFont="1" applyFill="1" applyBorder="1" applyAlignment="1">
      <alignment vertical="top" wrapText="1"/>
    </xf>
    <xf numFmtId="0" fontId="11" fillId="6" borderId="9" xfId="0" applyFont="1" applyFill="1" applyBorder="1" applyAlignment="1">
      <alignment vertical="center" wrapText="1"/>
    </xf>
    <xf numFmtId="164" fontId="12" fillId="6" borderId="9" xfId="0" applyNumberFormat="1" applyFont="1" applyFill="1" applyBorder="1" applyAlignment="1">
      <alignment horizontal="center" vertical="top" wrapText="1"/>
    </xf>
    <xf numFmtId="0" fontId="12" fillId="6" borderId="30" xfId="0" applyFont="1" applyFill="1" applyBorder="1" applyAlignment="1">
      <alignment horizontal="center" vertical="top" wrapText="1"/>
    </xf>
    <xf numFmtId="0" fontId="12" fillId="3" borderId="22" xfId="0" applyFont="1" applyFill="1" applyBorder="1" applyAlignment="1">
      <alignment vertical="top" wrapText="1"/>
    </xf>
    <xf numFmtId="0" fontId="11" fillId="6" borderId="1" xfId="0" applyFont="1" applyFill="1" applyBorder="1" applyAlignment="1">
      <alignment vertical="top" wrapText="1"/>
    </xf>
    <xf numFmtId="164" fontId="12" fillId="6" borderId="19" xfId="0" applyNumberFormat="1" applyFont="1" applyFill="1" applyBorder="1" applyAlignment="1">
      <alignment horizontal="center" vertical="top"/>
    </xf>
    <xf numFmtId="0" fontId="16" fillId="0" borderId="1" xfId="0" applyFont="1" applyBorder="1" applyAlignment="1">
      <alignment horizontal="center"/>
    </xf>
    <xf numFmtId="164" fontId="11" fillId="3" borderId="12" xfId="0" applyNumberFormat="1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justify" vertical="center" wrapText="1"/>
    </xf>
    <xf numFmtId="0" fontId="11" fillId="0" borderId="25" xfId="0" applyFont="1" applyBorder="1" applyAlignment="1">
      <alignment vertical="top"/>
    </xf>
    <xf numFmtId="0" fontId="11" fillId="3" borderId="3" xfId="0" applyFont="1" applyFill="1" applyBorder="1" applyAlignment="1">
      <alignment horizontal="center" vertical="top" wrapText="1"/>
    </xf>
    <xf numFmtId="0" fontId="15" fillId="3" borderId="4" xfId="0" applyFont="1" applyFill="1" applyBorder="1" applyAlignment="1">
      <alignment horizontal="center" vertical="top" wrapText="1"/>
    </xf>
    <xf numFmtId="0" fontId="11" fillId="3" borderId="4" xfId="0" applyFont="1" applyFill="1" applyBorder="1" applyAlignment="1">
      <alignment horizontal="center" vertical="top" wrapText="1"/>
    </xf>
    <xf numFmtId="49" fontId="11" fillId="3" borderId="4" xfId="0" applyNumberFormat="1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1" fillId="3" borderId="4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 vertical="top" wrapText="1"/>
    </xf>
    <xf numFmtId="0" fontId="11" fillId="3" borderId="16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top" wrapText="1"/>
    </xf>
    <xf numFmtId="0" fontId="12" fillId="3" borderId="3" xfId="0" applyFont="1" applyFill="1" applyBorder="1" applyAlignment="1">
      <alignment horizontal="center" vertical="top" wrapText="1"/>
    </xf>
    <xf numFmtId="3" fontId="11" fillId="3" borderId="2" xfId="0" applyNumberFormat="1" applyFont="1" applyFill="1" applyBorder="1" applyAlignment="1">
      <alignment horizontal="center" vertical="top" wrapText="1"/>
    </xf>
    <xf numFmtId="0" fontId="11" fillId="3" borderId="18" xfId="0" applyFont="1" applyFill="1" applyBorder="1" applyAlignment="1">
      <alignment horizontal="center" vertical="center" wrapText="1"/>
    </xf>
    <xf numFmtId="3" fontId="12" fillId="3" borderId="20" xfId="0" applyNumberFormat="1" applyFont="1" applyFill="1" applyBorder="1" applyAlignment="1">
      <alignment vertical="top" wrapText="1"/>
    </xf>
    <xf numFmtId="0" fontId="11" fillId="0" borderId="20" xfId="0" applyFont="1" applyBorder="1" applyAlignment="1">
      <alignment vertical="top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/>
    <xf numFmtId="0" fontId="17" fillId="0" borderId="0" xfId="0" applyFont="1" applyAlignment="1">
      <alignment horizontal="left"/>
    </xf>
    <xf numFmtId="3" fontId="12" fillId="3" borderId="2" xfId="0" applyNumberFormat="1" applyFont="1" applyFill="1" applyBorder="1" applyAlignment="1">
      <alignment vertical="top" wrapText="1"/>
    </xf>
    <xf numFmtId="0" fontId="11" fillId="0" borderId="9" xfId="0" applyFont="1" applyBorder="1" applyAlignment="1">
      <alignment horizontal="center" vertical="top" wrapText="1"/>
    </xf>
    <xf numFmtId="0" fontId="19" fillId="3" borderId="11" xfId="0" applyFont="1" applyFill="1" applyBorder="1" applyAlignment="1">
      <alignment vertical="top" wrapText="1"/>
    </xf>
    <xf numFmtId="0" fontId="11" fillId="3" borderId="27" xfId="0" applyFont="1" applyFill="1" applyBorder="1" applyAlignment="1">
      <alignment vertical="top" wrapText="1"/>
    </xf>
    <xf numFmtId="0" fontId="20" fillId="0" borderId="1" xfId="0" applyFont="1" applyBorder="1" applyAlignment="1">
      <alignment horizontal="left" vertical="top" wrapText="1"/>
    </xf>
    <xf numFmtId="3" fontId="11" fillId="3" borderId="4" xfId="0" applyNumberFormat="1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left" vertical="top" wrapText="1"/>
    </xf>
    <xf numFmtId="0" fontId="11" fillId="3" borderId="14" xfId="0" applyFont="1" applyFill="1" applyBorder="1" applyAlignment="1">
      <alignment horizontal="left" vertical="top" wrapText="1"/>
    </xf>
    <xf numFmtId="0" fontId="11" fillId="7" borderId="5" xfId="0" applyFont="1" applyFill="1" applyBorder="1" applyAlignment="1">
      <alignment vertical="top" wrapText="1"/>
    </xf>
    <xf numFmtId="0" fontId="11" fillId="0" borderId="1" xfId="0" applyFont="1" applyBorder="1" applyAlignment="1">
      <alignment horizontal="left" vertical="top" wrapText="1"/>
    </xf>
    <xf numFmtId="3" fontId="11" fillId="3" borderId="45" xfId="0" applyNumberFormat="1" applyFont="1" applyFill="1" applyBorder="1" applyAlignment="1">
      <alignment vertical="top" wrapText="1"/>
    </xf>
    <xf numFmtId="0" fontId="11" fillId="3" borderId="2" xfId="0" applyFont="1" applyFill="1" applyBorder="1" applyAlignment="1">
      <alignment horizontal="center" vertical="top" wrapText="1"/>
    </xf>
    <xf numFmtId="0" fontId="11" fillId="3" borderId="4" xfId="0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center" vertical="top" wrapText="1"/>
    </xf>
    <xf numFmtId="3" fontId="11" fillId="3" borderId="21" xfId="0" applyNumberFormat="1" applyFont="1" applyFill="1" applyBorder="1" applyAlignment="1">
      <alignment horizontal="center" vertical="top" wrapText="1"/>
    </xf>
    <xf numFmtId="3" fontId="11" fillId="3" borderId="4" xfId="0" applyNumberFormat="1" applyFont="1" applyFill="1" applyBorder="1" applyAlignment="1">
      <alignment horizontal="center" vertical="top" wrapText="1"/>
    </xf>
    <xf numFmtId="3" fontId="11" fillId="3" borderId="8" xfId="0" applyNumberFormat="1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top" wrapText="1"/>
    </xf>
    <xf numFmtId="0" fontId="11" fillId="3" borderId="31" xfId="0" applyFont="1" applyFill="1" applyBorder="1" applyAlignment="1">
      <alignment horizontal="left" vertical="top" wrapText="1"/>
    </xf>
    <xf numFmtId="0" fontId="11" fillId="3" borderId="22" xfId="0" applyFont="1" applyFill="1" applyBorder="1" applyAlignment="1">
      <alignment horizontal="left" vertical="top" wrapText="1"/>
    </xf>
    <xf numFmtId="0" fontId="11" fillId="3" borderId="18" xfId="0" applyFont="1" applyFill="1" applyBorder="1" applyAlignment="1">
      <alignment horizontal="center" vertical="top" wrapText="1"/>
    </xf>
    <xf numFmtId="0" fontId="11" fillId="3" borderId="16" xfId="0" applyFont="1" applyFill="1" applyBorder="1" applyAlignment="1">
      <alignment horizontal="center" vertical="top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left" vertical="top" wrapText="1"/>
    </xf>
    <xf numFmtId="0" fontId="11" fillId="3" borderId="3" xfId="0" applyFont="1" applyFill="1" applyBorder="1" applyAlignment="1">
      <alignment horizontal="left" vertical="top" wrapText="1"/>
    </xf>
    <xf numFmtId="0" fontId="11" fillId="3" borderId="24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11" fillId="3" borderId="38" xfId="0" applyFont="1" applyFill="1" applyBorder="1" applyAlignment="1">
      <alignment horizontal="center" vertical="top" wrapText="1"/>
    </xf>
    <xf numFmtId="0" fontId="11" fillId="3" borderId="43" xfId="0" applyFont="1" applyFill="1" applyBorder="1" applyAlignment="1">
      <alignment horizontal="center" vertical="top" wrapText="1"/>
    </xf>
    <xf numFmtId="0" fontId="11" fillId="3" borderId="44" xfId="0" applyFont="1" applyFill="1" applyBorder="1" applyAlignment="1">
      <alignment horizontal="center" vertical="top" wrapText="1"/>
    </xf>
    <xf numFmtId="0" fontId="11" fillId="0" borderId="13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left" vertical="top" wrapText="1"/>
    </xf>
    <xf numFmtId="0" fontId="11" fillId="3" borderId="12" xfId="0" applyFont="1" applyFill="1" applyBorder="1" applyAlignment="1">
      <alignment horizontal="center" vertical="top" wrapText="1"/>
    </xf>
    <xf numFmtId="0" fontId="11" fillId="3" borderId="7" xfId="0" applyFont="1" applyFill="1" applyBorder="1" applyAlignment="1">
      <alignment horizontal="center" vertical="top" wrapText="1"/>
    </xf>
    <xf numFmtId="3" fontId="11" fillId="3" borderId="2" xfId="0" applyNumberFormat="1" applyFont="1" applyFill="1" applyBorder="1" applyAlignment="1">
      <alignment horizontal="center" vertical="top" wrapText="1"/>
    </xf>
    <xf numFmtId="3" fontId="11" fillId="3" borderId="3" xfId="0" applyNumberFormat="1" applyFont="1" applyFill="1" applyBorder="1" applyAlignment="1">
      <alignment horizontal="center" vertical="top" wrapText="1"/>
    </xf>
    <xf numFmtId="0" fontId="11" fillId="0" borderId="21" xfId="0" applyFont="1" applyBorder="1" applyAlignment="1">
      <alignment horizontal="left" vertical="top" wrapText="1"/>
    </xf>
    <xf numFmtId="0" fontId="11" fillId="3" borderId="4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1" fillId="3" borderId="10" xfId="0" applyFont="1" applyFill="1" applyBorder="1" applyAlignment="1">
      <alignment horizontal="center"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3" fillId="0" borderId="0" xfId="0" applyFont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top" wrapText="1"/>
    </xf>
    <xf numFmtId="0" fontId="11" fillId="3" borderId="11" xfId="0" applyFont="1" applyFill="1" applyBorder="1" applyAlignment="1">
      <alignment horizontal="center" vertical="top" wrapText="1"/>
    </xf>
    <xf numFmtId="0" fontId="11" fillId="0" borderId="41" xfId="0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11" fillId="3" borderId="13" xfId="0" applyFont="1" applyFill="1" applyBorder="1" applyAlignment="1">
      <alignment horizontal="left" vertical="top" wrapText="1"/>
    </xf>
    <xf numFmtId="0" fontId="11" fillId="3" borderId="14" xfId="0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0" xfId="0" applyFont="1" applyBorder="1" applyAlignment="1">
      <alignment horizontal="left" vertical="top" wrapText="1"/>
    </xf>
    <xf numFmtId="0" fontId="11" fillId="0" borderId="16" xfId="0" applyFont="1" applyBorder="1" applyAlignment="1">
      <alignment horizontal="left" vertical="top" wrapText="1"/>
    </xf>
    <xf numFmtId="49" fontId="11" fillId="3" borderId="2" xfId="0" applyNumberFormat="1" applyFont="1" applyFill="1" applyBorder="1" applyAlignment="1">
      <alignment horizontal="center" vertical="top" wrapText="1"/>
    </xf>
    <xf numFmtId="49" fontId="11" fillId="3" borderId="4" xfId="0" applyNumberFormat="1" applyFont="1" applyFill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3" borderId="8" xfId="0" applyFont="1" applyFill="1" applyBorder="1" applyAlignment="1">
      <alignment horizontal="left" vertical="top" wrapText="1"/>
    </xf>
    <xf numFmtId="3" fontId="11" fillId="3" borderId="12" xfId="0" applyNumberFormat="1" applyFont="1" applyFill="1" applyBorder="1" applyAlignment="1">
      <alignment horizontal="center" vertical="top" wrapText="1"/>
    </xf>
    <xf numFmtId="3" fontId="11" fillId="3" borderId="7" xfId="0" applyNumberFormat="1" applyFont="1" applyFill="1" applyBorder="1" applyAlignment="1">
      <alignment horizontal="center" vertical="top" wrapText="1"/>
    </xf>
    <xf numFmtId="0" fontId="11" fillId="3" borderId="10" xfId="0" applyFont="1" applyFill="1" applyBorder="1" applyAlignment="1">
      <alignment horizontal="left" vertical="top" wrapText="1"/>
    </xf>
    <xf numFmtId="0" fontId="11" fillId="3" borderId="18" xfId="0" applyFont="1" applyFill="1" applyBorder="1" applyAlignment="1">
      <alignment horizontal="left" vertical="top" wrapText="1"/>
    </xf>
    <xf numFmtId="0" fontId="11" fillId="3" borderId="16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 wrapText="1"/>
    </xf>
    <xf numFmtId="0" fontId="11" fillId="3" borderId="11" xfId="0" applyFont="1" applyFill="1" applyBorder="1" applyAlignment="1">
      <alignment horizontal="left" vertical="top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top" wrapText="1"/>
    </xf>
    <xf numFmtId="0" fontId="12" fillId="3" borderId="4" xfId="0" applyFont="1" applyFill="1" applyBorder="1" applyAlignment="1">
      <alignment horizontal="center" vertical="top" wrapText="1"/>
    </xf>
    <xf numFmtId="0" fontId="12" fillId="3" borderId="3" xfId="0" applyFont="1" applyFill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18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 vertical="top" wrapText="1"/>
    </xf>
    <xf numFmtId="0" fontId="11" fillId="3" borderId="33" xfId="0" applyFont="1" applyFill="1" applyBorder="1" applyAlignment="1">
      <alignment horizontal="left" vertical="top" wrapText="1"/>
    </xf>
    <xf numFmtId="0" fontId="11" fillId="0" borderId="38" xfId="0" applyFont="1" applyBorder="1" applyAlignment="1">
      <alignment horizontal="left" vertical="top" wrapText="1"/>
    </xf>
    <xf numFmtId="0" fontId="11" fillId="0" borderId="23" xfId="0" applyFont="1" applyBorder="1" applyAlignment="1">
      <alignment horizontal="left" vertical="top" wrapText="1"/>
    </xf>
    <xf numFmtId="0" fontId="11" fillId="0" borderId="11" xfId="0" applyFont="1" applyBorder="1" applyAlignment="1">
      <alignment horizontal="left" vertical="top" wrapText="1"/>
    </xf>
    <xf numFmtId="0" fontId="11" fillId="0" borderId="14" xfId="0" applyFont="1" applyBorder="1" applyAlignment="1">
      <alignment horizontal="left" vertical="top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CCFFCC"/>
      <color rgb="FF8E47C4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N222"/>
  <sheetViews>
    <sheetView tabSelected="1" zoomScaleNormal="100" workbookViewId="0">
      <selection activeCell="E11" sqref="E11"/>
    </sheetView>
  </sheetViews>
  <sheetFormatPr defaultColWidth="9.28515625" defaultRowHeight="12.75" x14ac:dyDescent="0.2"/>
  <cols>
    <col min="1" max="1" width="2.5703125" style="6" customWidth="1"/>
    <col min="2" max="2" width="14.42578125" style="6" customWidth="1"/>
    <col min="3" max="3" width="44.7109375" style="40" customWidth="1"/>
    <col min="4" max="5" width="14.7109375" style="6" customWidth="1"/>
    <col min="6" max="6" width="15.7109375" style="6" customWidth="1"/>
    <col min="7" max="16384" width="9.28515625" style="6"/>
  </cols>
  <sheetData>
    <row r="1" spans="2:11" ht="15.6" customHeight="1" x14ac:dyDescent="0.2">
      <c r="C1" s="251" t="s">
        <v>218</v>
      </c>
      <c r="D1" s="251"/>
      <c r="E1" s="251"/>
      <c r="F1" s="251"/>
      <c r="G1" s="199"/>
      <c r="H1" s="251" t="s">
        <v>218</v>
      </c>
      <c r="I1" s="251"/>
      <c r="J1" s="251"/>
      <c r="K1" s="251"/>
    </row>
    <row r="2" spans="2:11" ht="18" customHeight="1" x14ac:dyDescent="0.2">
      <c r="C2" s="252" t="s">
        <v>219</v>
      </c>
      <c r="D2" s="252"/>
      <c r="E2" s="252"/>
      <c r="F2" s="252"/>
      <c r="G2" s="200"/>
      <c r="H2" s="252"/>
      <c r="I2" s="252"/>
      <c r="J2" s="252"/>
      <c r="K2" s="252"/>
    </row>
    <row r="3" spans="2:11" ht="15.6" customHeight="1" x14ac:dyDescent="0.25">
      <c r="C3" s="253" t="s">
        <v>220</v>
      </c>
      <c r="D3" s="253"/>
      <c r="E3" s="253"/>
      <c r="F3" s="253"/>
      <c r="G3" s="201"/>
      <c r="H3" s="253"/>
      <c r="I3" s="253"/>
      <c r="J3" s="253"/>
      <c r="K3" s="253"/>
    </row>
    <row r="4" spans="2:11" ht="15.6" customHeight="1" x14ac:dyDescent="0.25">
      <c r="C4" s="252" t="s">
        <v>221</v>
      </c>
      <c r="D4" s="252"/>
      <c r="E4" s="252"/>
      <c r="F4" s="252"/>
      <c r="G4" s="201"/>
      <c r="H4" s="202"/>
      <c r="I4" s="202"/>
      <c r="J4" s="202"/>
      <c r="K4" s="202"/>
    </row>
    <row r="5" spans="2:11" ht="18" customHeight="1" x14ac:dyDescent="0.25">
      <c r="C5" s="254" t="s">
        <v>246</v>
      </c>
      <c r="D5" s="254"/>
      <c r="E5" s="254"/>
      <c r="F5" s="254"/>
      <c r="G5" s="201"/>
      <c r="H5" s="202"/>
      <c r="I5" s="202"/>
      <c r="J5" s="202"/>
      <c r="K5" s="202"/>
    </row>
    <row r="6" spans="2:11" ht="15.4" customHeight="1" x14ac:dyDescent="0.25">
      <c r="F6" s="202"/>
      <c r="H6" s="252"/>
      <c r="I6" s="252"/>
      <c r="J6" s="252"/>
      <c r="K6" s="252"/>
    </row>
    <row r="7" spans="2:11" ht="39.6" customHeight="1" x14ac:dyDescent="0.25">
      <c r="B7" s="255" t="s">
        <v>216</v>
      </c>
      <c r="C7" s="255"/>
      <c r="D7" s="255"/>
      <c r="E7" s="255"/>
      <c r="F7" s="255"/>
      <c r="H7" s="253"/>
      <c r="I7" s="253"/>
      <c r="J7" s="253"/>
      <c r="K7" s="253"/>
    </row>
    <row r="8" spans="2:11" ht="55.15" customHeight="1" x14ac:dyDescent="0.2">
      <c r="B8" s="41" t="s">
        <v>0</v>
      </c>
      <c r="C8" s="41" t="s">
        <v>1</v>
      </c>
      <c r="D8" s="41" t="s">
        <v>2</v>
      </c>
      <c r="E8" s="42" t="s">
        <v>3</v>
      </c>
      <c r="F8" s="41" t="s">
        <v>4</v>
      </c>
    </row>
    <row r="9" spans="2:11" x14ac:dyDescent="0.2">
      <c r="B9" s="43">
        <v>1</v>
      </c>
      <c r="C9" s="43">
        <v>2</v>
      </c>
      <c r="D9" s="43">
        <v>3</v>
      </c>
      <c r="E9" s="43">
        <v>4</v>
      </c>
      <c r="F9" s="43">
        <v>5</v>
      </c>
    </row>
    <row r="10" spans="2:11" ht="31.9" customHeight="1" x14ac:dyDescent="0.2">
      <c r="B10" s="44" t="s">
        <v>5</v>
      </c>
      <c r="C10" s="44" t="s">
        <v>6</v>
      </c>
      <c r="D10" s="45"/>
      <c r="E10" s="46"/>
      <c r="F10" s="46"/>
    </row>
    <row r="11" spans="2:11" ht="28.5" customHeight="1" x14ac:dyDescent="0.2">
      <c r="B11" s="47" t="s">
        <v>7</v>
      </c>
      <c r="C11" s="23" t="s">
        <v>8</v>
      </c>
      <c r="D11" s="48"/>
      <c r="E11" s="49"/>
      <c r="F11" s="49"/>
    </row>
    <row r="12" spans="2:11" ht="32.450000000000003" customHeight="1" x14ac:dyDescent="0.2">
      <c r="B12" s="234" t="s">
        <v>9</v>
      </c>
      <c r="C12" s="50" t="s">
        <v>10</v>
      </c>
      <c r="D12" s="214" t="s">
        <v>226</v>
      </c>
      <c r="E12" s="51"/>
      <c r="F12" s="53" t="s">
        <v>11</v>
      </c>
    </row>
    <row r="13" spans="2:11" ht="31.5" customHeight="1" x14ac:dyDescent="0.2">
      <c r="B13" s="235"/>
      <c r="C13" s="54" t="s">
        <v>12</v>
      </c>
      <c r="D13" s="256"/>
      <c r="E13" s="55">
        <f>8140.1-2140.1-967.1-4500-532.9+311.9+389.2</f>
        <v>701.09999999999968</v>
      </c>
      <c r="F13" s="53"/>
    </row>
    <row r="14" spans="2:11" ht="16.5" customHeight="1" x14ac:dyDescent="0.2">
      <c r="B14" s="235"/>
      <c r="C14" s="54" t="s">
        <v>13</v>
      </c>
      <c r="D14" s="256"/>
      <c r="E14" s="55">
        <f>967.1-227.8</f>
        <v>739.3</v>
      </c>
      <c r="F14" s="53"/>
    </row>
    <row r="15" spans="2:11" ht="16.5" customHeight="1" x14ac:dyDescent="0.2">
      <c r="B15" s="236"/>
      <c r="C15" s="57" t="s">
        <v>14</v>
      </c>
      <c r="D15" s="184"/>
      <c r="E15" s="55">
        <f>4500-4440.3</f>
        <v>59.699999999999818</v>
      </c>
      <c r="F15" s="53"/>
    </row>
    <row r="16" spans="2:11" ht="18.600000000000001" customHeight="1" x14ac:dyDescent="0.2">
      <c r="B16" s="231" t="s">
        <v>15</v>
      </c>
      <c r="C16" s="58" t="s">
        <v>16</v>
      </c>
      <c r="D16" s="214" t="s">
        <v>227</v>
      </c>
      <c r="E16" s="55"/>
      <c r="F16" s="53" t="s">
        <v>17</v>
      </c>
    </row>
    <row r="17" spans="2:6" ht="29.25" customHeight="1" x14ac:dyDescent="0.2">
      <c r="B17" s="247"/>
      <c r="C17" s="54" t="s">
        <v>12</v>
      </c>
      <c r="D17" s="215"/>
      <c r="E17" s="56">
        <f>361.5-169.5-105.9</f>
        <v>86.1</v>
      </c>
      <c r="F17" s="53"/>
    </row>
    <row r="18" spans="2:6" ht="36.6" customHeight="1" x14ac:dyDescent="0.2">
      <c r="B18" s="59"/>
      <c r="C18" s="63" t="s">
        <v>18</v>
      </c>
      <c r="D18" s="216"/>
      <c r="E18" s="25"/>
      <c r="F18" s="53"/>
    </row>
    <row r="19" spans="2:6" ht="33.75" customHeight="1" x14ac:dyDescent="0.2">
      <c r="B19" s="240" t="s">
        <v>19</v>
      </c>
      <c r="C19" s="176" t="s">
        <v>20</v>
      </c>
      <c r="D19" s="214" t="s">
        <v>228</v>
      </c>
      <c r="E19" s="25"/>
      <c r="F19" s="53" t="s">
        <v>21</v>
      </c>
    </row>
    <row r="20" spans="2:6" ht="51" customHeight="1" x14ac:dyDescent="0.2">
      <c r="B20" s="241"/>
      <c r="C20" s="65" t="s">
        <v>13</v>
      </c>
      <c r="D20" s="216"/>
      <c r="E20" s="25">
        <v>18.2</v>
      </c>
      <c r="F20" s="53"/>
    </row>
    <row r="21" spans="2:6" ht="19.899999999999999" customHeight="1" x14ac:dyDescent="0.2">
      <c r="B21" s="231" t="s">
        <v>22</v>
      </c>
      <c r="C21" s="66" t="s">
        <v>23</v>
      </c>
      <c r="D21" s="227" t="s">
        <v>227</v>
      </c>
      <c r="E21" s="25"/>
      <c r="F21" s="53" t="s">
        <v>24</v>
      </c>
    </row>
    <row r="22" spans="2:6" ht="28.5" customHeight="1" x14ac:dyDescent="0.2">
      <c r="B22" s="247"/>
      <c r="C22" s="65" t="s">
        <v>12</v>
      </c>
      <c r="D22" s="257"/>
      <c r="E22" s="183">
        <f>912.4-311.9-186.2</f>
        <v>414.3</v>
      </c>
      <c r="F22" s="26"/>
    </row>
    <row r="23" spans="2:6" ht="28.5" customHeight="1" x14ac:dyDescent="0.2">
      <c r="B23" s="247"/>
      <c r="C23" s="212" t="s">
        <v>116</v>
      </c>
      <c r="D23" s="257"/>
      <c r="E23" s="183">
        <v>878.3</v>
      </c>
      <c r="F23" s="26"/>
    </row>
    <row r="24" spans="2:6" ht="19.149999999999999" customHeight="1" x14ac:dyDescent="0.2">
      <c r="B24" s="247"/>
      <c r="C24" s="67" t="s">
        <v>18</v>
      </c>
      <c r="D24" s="257"/>
      <c r="E24" s="25"/>
      <c r="F24" s="26"/>
    </row>
    <row r="25" spans="2:6" ht="26.25" customHeight="1" x14ac:dyDescent="0.2">
      <c r="B25" s="57" t="s">
        <v>25</v>
      </c>
      <c r="C25" s="68" t="s">
        <v>26</v>
      </c>
      <c r="D25" s="223" t="s">
        <v>229</v>
      </c>
      <c r="E25" s="25"/>
      <c r="F25" s="26" t="s">
        <v>27</v>
      </c>
    </row>
    <row r="26" spans="2:6" ht="34.9" customHeight="1" x14ac:dyDescent="0.2">
      <c r="B26" s="59"/>
      <c r="C26" s="62" t="s">
        <v>13</v>
      </c>
      <c r="D26" s="215"/>
      <c r="E26" s="25">
        <f>823.9-54.8</f>
        <v>769.1</v>
      </c>
      <c r="F26" s="26"/>
    </row>
    <row r="27" spans="2:6" ht="18.600000000000001" customHeight="1" x14ac:dyDescent="0.2">
      <c r="B27" s="57" t="s">
        <v>28</v>
      </c>
      <c r="C27" s="69" t="s">
        <v>208</v>
      </c>
      <c r="D27" s="250" t="s">
        <v>230</v>
      </c>
      <c r="E27" s="25"/>
      <c r="F27" s="26"/>
    </row>
    <row r="28" spans="2:6" ht="27" customHeight="1" x14ac:dyDescent="0.2">
      <c r="B28" s="59"/>
      <c r="C28" s="70" t="s">
        <v>12</v>
      </c>
      <c r="D28" s="227"/>
      <c r="E28" s="25">
        <v>5.5</v>
      </c>
      <c r="F28" s="26"/>
    </row>
    <row r="29" spans="2:6" ht="18.75" customHeight="1" x14ac:dyDescent="0.2">
      <c r="B29" s="231" t="s">
        <v>29</v>
      </c>
      <c r="C29" s="50" t="s">
        <v>30</v>
      </c>
      <c r="D29" s="223" t="s">
        <v>229</v>
      </c>
      <c r="E29" s="25"/>
      <c r="F29" s="53"/>
    </row>
    <row r="30" spans="2:6" ht="40.5" customHeight="1" x14ac:dyDescent="0.2">
      <c r="B30" s="232"/>
      <c r="C30" s="54" t="s">
        <v>12</v>
      </c>
      <c r="D30" s="215"/>
      <c r="E30" s="56">
        <v>200</v>
      </c>
      <c r="F30" s="26"/>
    </row>
    <row r="31" spans="2:6" ht="15.75" customHeight="1" x14ac:dyDescent="0.2">
      <c r="B31" s="231" t="s">
        <v>31</v>
      </c>
      <c r="C31" s="71" t="s">
        <v>32</v>
      </c>
      <c r="D31" s="250" t="s">
        <v>229</v>
      </c>
      <c r="E31" s="25"/>
      <c r="F31" s="53"/>
    </row>
    <row r="32" spans="2:6" ht="41.25" customHeight="1" x14ac:dyDescent="0.2">
      <c r="B32" s="232"/>
      <c r="C32" s="72" t="s">
        <v>12</v>
      </c>
      <c r="D32" s="227" t="s">
        <v>33</v>
      </c>
      <c r="E32" s="25">
        <f>501.5-150-240</f>
        <v>111.5</v>
      </c>
      <c r="F32" s="53"/>
    </row>
    <row r="33" spans="2:6" ht="30.75" customHeight="1" x14ac:dyDescent="0.2">
      <c r="B33" s="231" t="s">
        <v>34</v>
      </c>
      <c r="C33" s="35" t="s">
        <v>35</v>
      </c>
      <c r="D33" s="223" t="s">
        <v>229</v>
      </c>
      <c r="E33" s="25"/>
      <c r="F33" s="53"/>
    </row>
    <row r="34" spans="2:6" ht="29.45" customHeight="1" x14ac:dyDescent="0.2">
      <c r="B34" s="232"/>
      <c r="C34" s="73" t="s">
        <v>12</v>
      </c>
      <c r="D34" s="215"/>
      <c r="E34" s="25">
        <f>232.6+25+150+54.4</f>
        <v>462</v>
      </c>
      <c r="F34" s="53"/>
    </row>
    <row r="35" spans="2:6" ht="19.149999999999999" customHeight="1" x14ac:dyDescent="0.2">
      <c r="B35" s="231" t="s">
        <v>36</v>
      </c>
      <c r="C35" s="68" t="s">
        <v>37</v>
      </c>
      <c r="D35" s="215"/>
      <c r="E35" s="25" t="s">
        <v>223</v>
      </c>
      <c r="F35" s="53"/>
    </row>
    <row r="36" spans="2:6" ht="27" customHeight="1" x14ac:dyDescent="0.2">
      <c r="B36" s="232"/>
      <c r="C36" s="74" t="s">
        <v>12</v>
      </c>
      <c r="D36" s="216"/>
      <c r="E36" s="25">
        <v>248.2</v>
      </c>
      <c r="F36" s="53"/>
    </row>
    <row r="37" spans="2:6" ht="31.5" customHeight="1" x14ac:dyDescent="0.2">
      <c r="B37" s="231" t="s">
        <v>38</v>
      </c>
      <c r="C37" s="50" t="s">
        <v>39</v>
      </c>
      <c r="D37" s="248" t="s">
        <v>231</v>
      </c>
      <c r="E37" s="75"/>
      <c r="F37" s="53" t="s">
        <v>40</v>
      </c>
    </row>
    <row r="38" spans="2:6" ht="38.25" customHeight="1" x14ac:dyDescent="0.2">
      <c r="B38" s="232"/>
      <c r="C38" s="73" t="s">
        <v>12</v>
      </c>
      <c r="D38" s="249"/>
      <c r="E38" s="25">
        <f>1419.7-105.3+8.8+0.9-525+100.2-58.1</f>
        <v>841.20000000000016</v>
      </c>
      <c r="F38" s="26"/>
    </row>
    <row r="39" spans="2:6" ht="19.5" customHeight="1" x14ac:dyDescent="0.2">
      <c r="B39" s="231" t="s">
        <v>41</v>
      </c>
      <c r="C39" s="35" t="s">
        <v>42</v>
      </c>
      <c r="D39" s="187"/>
      <c r="E39" s="25"/>
      <c r="F39" s="26" t="s">
        <v>43</v>
      </c>
    </row>
    <row r="40" spans="2:6" ht="54" customHeight="1" x14ac:dyDescent="0.2">
      <c r="B40" s="247"/>
      <c r="C40" s="54" t="s">
        <v>12</v>
      </c>
      <c r="D40" s="195" t="s">
        <v>232</v>
      </c>
      <c r="E40" s="25">
        <f>100-16.5</f>
        <v>83.5</v>
      </c>
      <c r="F40" s="26"/>
    </row>
    <row r="41" spans="2:6" ht="30" customHeight="1" x14ac:dyDescent="0.2">
      <c r="B41" s="247"/>
      <c r="C41" s="73" t="s">
        <v>12</v>
      </c>
      <c r="D41" s="270" t="s">
        <v>233</v>
      </c>
      <c r="E41" s="25">
        <f>100-7.1</f>
        <v>92.9</v>
      </c>
      <c r="F41" s="26"/>
    </row>
    <row r="42" spans="2:6" ht="31.15" customHeight="1" x14ac:dyDescent="0.2">
      <c r="B42" s="262"/>
      <c r="C42" s="76" t="s">
        <v>13</v>
      </c>
      <c r="D42" s="271"/>
      <c r="E42" s="25">
        <v>21.3</v>
      </c>
      <c r="F42" s="26"/>
    </row>
    <row r="43" spans="2:6" ht="29.25" customHeight="1" x14ac:dyDescent="0.2">
      <c r="B43" s="231" t="s">
        <v>44</v>
      </c>
      <c r="C43" s="77" t="s">
        <v>45</v>
      </c>
      <c r="D43" s="244" t="s">
        <v>229</v>
      </c>
      <c r="E43" s="25"/>
      <c r="F43" s="26" t="s">
        <v>46</v>
      </c>
    </row>
    <row r="44" spans="2:6" ht="29.25" customHeight="1" x14ac:dyDescent="0.2">
      <c r="B44" s="269"/>
      <c r="C44" s="73" t="s">
        <v>12</v>
      </c>
      <c r="D44" s="245"/>
      <c r="E44" s="25">
        <f>934.5-286.5+20.4-340.5-70.2-126.8</f>
        <v>130.89999999999998</v>
      </c>
      <c r="F44" s="26"/>
    </row>
    <row r="45" spans="2:6" ht="17.25" customHeight="1" x14ac:dyDescent="0.2">
      <c r="B45" s="246" t="s">
        <v>47</v>
      </c>
      <c r="C45" s="50" t="s">
        <v>48</v>
      </c>
      <c r="D45" s="244" t="s">
        <v>234</v>
      </c>
      <c r="E45" s="25"/>
      <c r="F45" s="54"/>
    </row>
    <row r="46" spans="2:6" ht="29.25" customHeight="1" x14ac:dyDescent="0.2">
      <c r="B46" s="235"/>
      <c r="C46" s="54" t="s">
        <v>12</v>
      </c>
      <c r="D46" s="218"/>
      <c r="E46" s="78">
        <f>2110+3.7-91.6-74</f>
        <v>1948.1</v>
      </c>
      <c r="F46" s="54"/>
    </row>
    <row r="47" spans="2:6" ht="16.5" customHeight="1" x14ac:dyDescent="0.2">
      <c r="B47" s="235"/>
      <c r="C47" s="54" t="s">
        <v>49</v>
      </c>
      <c r="D47" s="218"/>
      <c r="E47" s="183">
        <v>19.8</v>
      </c>
      <c r="F47" s="26"/>
    </row>
    <row r="48" spans="2:6" ht="16.5" customHeight="1" x14ac:dyDescent="0.2">
      <c r="B48" s="236"/>
      <c r="C48" s="54" t="s">
        <v>13</v>
      </c>
      <c r="D48" s="218"/>
      <c r="E48" s="25">
        <v>18.3</v>
      </c>
      <c r="F48" s="26"/>
    </row>
    <row r="49" spans="2:6" ht="28.5" customHeight="1" x14ac:dyDescent="0.2">
      <c r="B49" s="234" t="s">
        <v>50</v>
      </c>
      <c r="C49" s="50" t="s">
        <v>51</v>
      </c>
      <c r="D49" s="218"/>
      <c r="E49" s="25"/>
      <c r="F49" s="26"/>
    </row>
    <row r="50" spans="2:6" ht="29.45" customHeight="1" x14ac:dyDescent="0.2">
      <c r="B50" s="235"/>
      <c r="C50" s="54" t="s">
        <v>13</v>
      </c>
      <c r="D50" s="245"/>
      <c r="E50" s="25">
        <f>7.3+3.5</f>
        <v>10.8</v>
      </c>
      <c r="F50" s="26"/>
    </row>
    <row r="51" spans="2:6" ht="22.9" customHeight="1" x14ac:dyDescent="0.2">
      <c r="B51" s="246" t="s">
        <v>52</v>
      </c>
      <c r="C51" s="79" t="s">
        <v>53</v>
      </c>
      <c r="D51" s="244" t="s">
        <v>234</v>
      </c>
      <c r="E51" s="25"/>
      <c r="F51" s="183"/>
    </row>
    <row r="52" spans="2:6" ht="50.45" customHeight="1" x14ac:dyDescent="0.2">
      <c r="B52" s="235"/>
      <c r="C52" s="54" t="s">
        <v>12</v>
      </c>
      <c r="D52" s="219"/>
      <c r="E52" s="78">
        <f>1128.8-242+43.2-41.5-43.2-288.1</f>
        <v>557.19999999999993</v>
      </c>
      <c r="F52" s="26"/>
    </row>
    <row r="53" spans="2:6" ht="33.6" customHeight="1" x14ac:dyDescent="0.2">
      <c r="B53" s="236"/>
      <c r="C53" s="54" t="s">
        <v>12</v>
      </c>
      <c r="D53" s="208" t="s">
        <v>150</v>
      </c>
      <c r="E53" s="78">
        <v>43.2</v>
      </c>
      <c r="F53" s="26"/>
    </row>
    <row r="54" spans="2:6" ht="41.25" customHeight="1" x14ac:dyDescent="0.2">
      <c r="B54" s="234" t="s">
        <v>54</v>
      </c>
      <c r="C54" s="50" t="s">
        <v>55</v>
      </c>
      <c r="D54" s="217" t="s">
        <v>229</v>
      </c>
      <c r="E54" s="25"/>
      <c r="F54" s="26"/>
    </row>
    <row r="55" spans="2:6" ht="28.5" customHeight="1" x14ac:dyDescent="0.2">
      <c r="B55" s="235"/>
      <c r="C55" s="54" t="s">
        <v>12</v>
      </c>
      <c r="D55" s="218"/>
      <c r="E55" s="25">
        <f>6197.4+305.2</f>
        <v>6502.5999999999995</v>
      </c>
      <c r="F55" s="26"/>
    </row>
    <row r="56" spans="2:6" ht="18.75" customHeight="1" x14ac:dyDescent="0.2">
      <c r="B56" s="236"/>
      <c r="C56" s="54" t="s">
        <v>56</v>
      </c>
      <c r="D56" s="218"/>
      <c r="E56" s="25">
        <v>46.8</v>
      </c>
      <c r="F56" s="26"/>
    </row>
    <row r="57" spans="2:6" ht="28.5" customHeight="1" x14ac:dyDescent="0.2">
      <c r="B57" s="234" t="s">
        <v>57</v>
      </c>
      <c r="C57" s="50" t="s">
        <v>58</v>
      </c>
      <c r="D57" s="218"/>
      <c r="E57" s="25"/>
      <c r="F57" s="26" t="s">
        <v>59</v>
      </c>
    </row>
    <row r="58" spans="2:6" ht="27.75" customHeight="1" x14ac:dyDescent="0.2">
      <c r="B58" s="235"/>
      <c r="C58" s="54" t="s">
        <v>12</v>
      </c>
      <c r="D58" s="218"/>
      <c r="E58" s="25">
        <f>998.5-132-72-132</f>
        <v>662.5</v>
      </c>
      <c r="F58" s="26"/>
    </row>
    <row r="59" spans="2:6" ht="18" customHeight="1" x14ac:dyDescent="0.2">
      <c r="B59" s="235"/>
      <c r="C59" s="54" t="s">
        <v>49</v>
      </c>
      <c r="D59" s="218"/>
      <c r="E59" s="25">
        <v>2.5</v>
      </c>
      <c r="F59" s="26"/>
    </row>
    <row r="60" spans="2:6" ht="40.5" customHeight="1" x14ac:dyDescent="0.2">
      <c r="B60" s="234" t="s">
        <v>60</v>
      </c>
      <c r="C60" s="50" t="s">
        <v>61</v>
      </c>
      <c r="D60" s="218"/>
      <c r="E60" s="25"/>
      <c r="F60" s="26"/>
    </row>
    <row r="61" spans="2:6" ht="29.25" customHeight="1" x14ac:dyDescent="0.2">
      <c r="B61" s="235"/>
      <c r="C61" s="54" t="s">
        <v>12</v>
      </c>
      <c r="D61" s="218"/>
      <c r="E61" s="25">
        <f>175+68-17.3</f>
        <v>225.7</v>
      </c>
      <c r="F61" s="26"/>
    </row>
    <row r="62" spans="2:6" ht="25.5" customHeight="1" x14ac:dyDescent="0.2">
      <c r="B62" s="234" t="s">
        <v>62</v>
      </c>
      <c r="C62" s="50" t="s">
        <v>63</v>
      </c>
      <c r="D62" s="218"/>
      <c r="E62" s="25"/>
      <c r="F62" s="26"/>
    </row>
    <row r="63" spans="2:6" ht="29.25" customHeight="1" x14ac:dyDescent="0.2">
      <c r="B63" s="235"/>
      <c r="C63" s="57" t="s">
        <v>12</v>
      </c>
      <c r="D63" s="219"/>
      <c r="E63" s="25">
        <f>193-52+19-16.1</f>
        <v>143.9</v>
      </c>
      <c r="F63" s="26"/>
    </row>
    <row r="64" spans="2:6" ht="24" customHeight="1" x14ac:dyDescent="0.2">
      <c r="B64" s="286" t="s">
        <v>64</v>
      </c>
      <c r="C64" s="80" t="s">
        <v>65</v>
      </c>
      <c r="D64" s="217" t="s">
        <v>231</v>
      </c>
      <c r="E64" s="61"/>
      <c r="F64" s="183"/>
    </row>
    <row r="65" spans="2:14" ht="49.9" customHeight="1" x14ac:dyDescent="0.2">
      <c r="B65" s="287"/>
      <c r="C65" s="81" t="s">
        <v>12</v>
      </c>
      <c r="D65" s="219"/>
      <c r="E65" s="61">
        <f>48.9-8</f>
        <v>40.9</v>
      </c>
      <c r="F65" s="26"/>
      <c r="N65" s="6" t="s">
        <v>66</v>
      </c>
    </row>
    <row r="66" spans="2:14" ht="18" customHeight="1" x14ac:dyDescent="0.2">
      <c r="B66" s="285" t="s">
        <v>67</v>
      </c>
      <c r="C66" s="38" t="s">
        <v>68</v>
      </c>
      <c r="D66" s="226" t="s">
        <v>229</v>
      </c>
      <c r="E66" s="27"/>
      <c r="F66" s="28" t="s">
        <v>46</v>
      </c>
    </row>
    <row r="67" spans="2:14" ht="39" customHeight="1" x14ac:dyDescent="0.2">
      <c r="B67" s="225"/>
      <c r="C67" s="29" t="s">
        <v>12</v>
      </c>
      <c r="D67" s="227"/>
      <c r="E67" s="30">
        <f>43-13</f>
        <v>30</v>
      </c>
      <c r="F67" s="31"/>
    </row>
    <row r="68" spans="2:14" ht="18" customHeight="1" x14ac:dyDescent="0.2">
      <c r="B68" s="224" t="s">
        <v>69</v>
      </c>
      <c r="C68" s="82" t="s">
        <v>70</v>
      </c>
      <c r="D68" s="250" t="s">
        <v>235</v>
      </c>
      <c r="E68" s="83"/>
      <c r="F68" s="191"/>
    </row>
    <row r="69" spans="2:14" ht="71.45" customHeight="1" x14ac:dyDescent="0.2">
      <c r="B69" s="225"/>
      <c r="C69" s="84" t="s">
        <v>12</v>
      </c>
      <c r="D69" s="227"/>
      <c r="E69" s="85">
        <v>10</v>
      </c>
      <c r="F69" s="86"/>
    </row>
    <row r="70" spans="2:14" ht="30" customHeight="1" x14ac:dyDescent="0.2">
      <c r="B70" s="285" t="s">
        <v>71</v>
      </c>
      <c r="C70" s="64" t="s">
        <v>210</v>
      </c>
      <c r="D70" s="250" t="s">
        <v>229</v>
      </c>
      <c r="E70" s="83"/>
      <c r="F70" s="191"/>
    </row>
    <row r="71" spans="2:14" ht="30" customHeight="1" x14ac:dyDescent="0.2">
      <c r="B71" s="285"/>
      <c r="C71" s="87" t="s">
        <v>12</v>
      </c>
      <c r="D71" s="226"/>
      <c r="E71" s="88">
        <f>0+449.8+113-13.3</f>
        <v>549.5</v>
      </c>
      <c r="F71" s="190"/>
    </row>
    <row r="72" spans="2:14" ht="19.5" customHeight="1" x14ac:dyDescent="0.2">
      <c r="B72" s="171"/>
      <c r="C72" s="172" t="s">
        <v>72</v>
      </c>
      <c r="D72" s="173"/>
      <c r="E72" s="174">
        <f>+E74+E76+E77+E78+E75</f>
        <v>16628.099999999999</v>
      </c>
      <c r="F72" s="175"/>
    </row>
    <row r="73" spans="2:14" ht="17.25" customHeight="1" x14ac:dyDescent="0.2">
      <c r="B73" s="290"/>
      <c r="C73" s="91" t="s">
        <v>73</v>
      </c>
      <c r="D73" s="92"/>
      <c r="E73" s="93"/>
      <c r="F73" s="194"/>
    </row>
    <row r="74" spans="2:14" ht="27.75" customHeight="1" x14ac:dyDescent="0.2">
      <c r="B74" s="291"/>
      <c r="C74" s="94" t="s">
        <v>74</v>
      </c>
      <c r="D74" s="95"/>
      <c r="E74" s="96">
        <f>SUMIF($C12:$C71,$C17,E12:E71)</f>
        <v>14090.8</v>
      </c>
      <c r="F74" s="36"/>
    </row>
    <row r="75" spans="2:14" ht="27.75" customHeight="1" x14ac:dyDescent="0.2">
      <c r="B75" s="291"/>
      <c r="C75" s="94" t="s">
        <v>245</v>
      </c>
      <c r="D75" s="95"/>
      <c r="E75" s="96">
        <f>SUMIF($C12:$C71,$C23,E12:E71)</f>
        <v>878.3</v>
      </c>
      <c r="F75" s="36"/>
    </row>
    <row r="76" spans="2:14" ht="15" customHeight="1" x14ac:dyDescent="0.2">
      <c r="B76" s="291"/>
      <c r="C76" s="68" t="s">
        <v>75</v>
      </c>
      <c r="D76" s="95"/>
      <c r="E76" s="96">
        <f>SUMIF($C12:$C71,$C47,E12:E71)</f>
        <v>22.3</v>
      </c>
      <c r="F76" s="36"/>
    </row>
    <row r="77" spans="2:14" ht="16.5" customHeight="1" x14ac:dyDescent="0.2">
      <c r="B77" s="291"/>
      <c r="C77" s="94" t="s">
        <v>76</v>
      </c>
      <c r="D77" s="95"/>
      <c r="E77" s="96">
        <f>SUMIF($C12:$C71,$C14,E12:E71)</f>
        <v>1576.9999999999998</v>
      </c>
      <c r="F77" s="96"/>
    </row>
    <row r="78" spans="2:14" ht="15.75" customHeight="1" x14ac:dyDescent="0.2">
      <c r="B78" s="278"/>
      <c r="C78" s="94" t="s">
        <v>77</v>
      </c>
      <c r="D78" s="193"/>
      <c r="E78" s="51">
        <f>SUMIF($C12:$C71,C15,E12:E71)</f>
        <v>59.699999999999818</v>
      </c>
      <c r="F78" s="53"/>
    </row>
    <row r="79" spans="2:14" ht="17.25" customHeight="1" x14ac:dyDescent="0.2">
      <c r="B79" s="97"/>
      <c r="C79" s="32" t="s">
        <v>78</v>
      </c>
      <c r="D79" s="98"/>
      <c r="E79" s="99">
        <f>SUM(E81)+E82</f>
        <v>46.8</v>
      </c>
      <c r="F79" s="100"/>
    </row>
    <row r="80" spans="2:14" s="24" customFormat="1" ht="17.25" customHeight="1" x14ac:dyDescent="0.2">
      <c r="B80" s="228"/>
      <c r="C80" s="33" t="s">
        <v>79</v>
      </c>
      <c r="D80" s="101"/>
      <c r="E80" s="51"/>
      <c r="F80" s="103"/>
    </row>
    <row r="81" spans="2:6" ht="15.75" customHeight="1" x14ac:dyDescent="0.2">
      <c r="B81" s="229"/>
      <c r="C81" s="37" t="s">
        <v>80</v>
      </c>
      <c r="D81" s="86"/>
      <c r="E81" s="104">
        <f>SUMIF($C13:$C71,$C24,E13:E71)</f>
        <v>0</v>
      </c>
      <c r="F81" s="53"/>
    </row>
    <row r="82" spans="2:6" ht="15.75" customHeight="1" x14ac:dyDescent="0.2">
      <c r="B82" s="230"/>
      <c r="C82" s="50" t="s">
        <v>81</v>
      </c>
      <c r="D82" s="193"/>
      <c r="E82" s="96">
        <f>SUMIF($C13:$C71,$C56,E13:E71)</f>
        <v>46.8</v>
      </c>
      <c r="F82" s="53"/>
    </row>
    <row r="83" spans="2:6" ht="30.6" customHeight="1" x14ac:dyDescent="0.2">
      <c r="B83" s="105" t="s">
        <v>82</v>
      </c>
      <c r="C83" s="23" t="s">
        <v>83</v>
      </c>
      <c r="D83" s="106"/>
      <c r="E83" s="107"/>
      <c r="F83" s="49"/>
    </row>
    <row r="84" spans="2:6" ht="31.15" customHeight="1" x14ac:dyDescent="0.2">
      <c r="B84" s="288" t="s">
        <v>84</v>
      </c>
      <c r="C84" s="68" t="s">
        <v>85</v>
      </c>
      <c r="D84" s="214" t="s">
        <v>229</v>
      </c>
      <c r="E84" s="51"/>
      <c r="F84" s="53" t="s">
        <v>86</v>
      </c>
    </row>
    <row r="85" spans="2:6" ht="28.5" customHeight="1" x14ac:dyDescent="0.2">
      <c r="B85" s="288"/>
      <c r="C85" s="90" t="s">
        <v>12</v>
      </c>
      <c r="D85" s="215"/>
      <c r="E85" s="55">
        <f>4034.3-1786.9</f>
        <v>2247.4</v>
      </c>
      <c r="F85" s="73"/>
    </row>
    <row r="86" spans="2:6" ht="18" customHeight="1" x14ac:dyDescent="0.2">
      <c r="B86" s="288"/>
      <c r="C86" s="54" t="s">
        <v>13</v>
      </c>
      <c r="D86" s="233"/>
      <c r="E86" s="78">
        <f>1786.9-238.3</f>
        <v>1548.6000000000001</v>
      </c>
      <c r="F86" s="73"/>
    </row>
    <row r="87" spans="2:6" ht="27.6" customHeight="1" x14ac:dyDescent="0.2">
      <c r="B87" s="274" t="s">
        <v>87</v>
      </c>
      <c r="C87" s="108" t="s">
        <v>88</v>
      </c>
      <c r="D87" s="233"/>
      <c r="E87" s="183"/>
      <c r="F87" s="53" t="s">
        <v>86</v>
      </c>
    </row>
    <row r="88" spans="2:6" ht="30.75" customHeight="1" x14ac:dyDescent="0.2">
      <c r="B88" s="276"/>
      <c r="C88" s="109" t="s">
        <v>12</v>
      </c>
      <c r="D88" s="233"/>
      <c r="E88" s="30">
        <f>294.5-65.5</f>
        <v>229</v>
      </c>
      <c r="F88" s="110"/>
    </row>
    <row r="89" spans="2:6" ht="30.75" customHeight="1" x14ac:dyDescent="0.2">
      <c r="B89" s="273" t="s">
        <v>89</v>
      </c>
      <c r="C89" s="111" t="s">
        <v>209</v>
      </c>
      <c r="D89" s="215"/>
      <c r="E89" s="183"/>
      <c r="F89" s="188" t="s">
        <v>86</v>
      </c>
    </row>
    <row r="90" spans="2:6" ht="29.25" customHeight="1" x14ac:dyDescent="0.2">
      <c r="B90" s="273"/>
      <c r="C90" s="89" t="s">
        <v>12</v>
      </c>
      <c r="D90" s="216"/>
      <c r="E90" s="183">
        <f>799.6+150</f>
        <v>949.6</v>
      </c>
      <c r="F90" s="36"/>
    </row>
    <row r="91" spans="2:6" ht="19.5" customHeight="1" x14ac:dyDescent="0.2">
      <c r="B91" s="112"/>
      <c r="C91" s="113" t="s">
        <v>72</v>
      </c>
      <c r="D91" s="114"/>
      <c r="E91" s="115">
        <f>+E93+E94</f>
        <v>4974.6000000000004</v>
      </c>
      <c r="F91" s="100"/>
    </row>
    <row r="92" spans="2:6" ht="19.5" customHeight="1" x14ac:dyDescent="0.2">
      <c r="B92" s="116"/>
      <c r="C92" s="79" t="s">
        <v>73</v>
      </c>
      <c r="D92" s="117"/>
      <c r="E92" s="51"/>
      <c r="F92" s="103"/>
    </row>
    <row r="93" spans="2:6" ht="27.75" customHeight="1" x14ac:dyDescent="0.2">
      <c r="B93" s="196"/>
      <c r="C93" s="94" t="s">
        <v>74</v>
      </c>
      <c r="D93" s="95"/>
      <c r="E93" s="96">
        <f>SUMIF($C84:$C90,$C85,E84:E90)</f>
        <v>3426</v>
      </c>
      <c r="F93" s="36"/>
    </row>
    <row r="94" spans="2:6" ht="20.25" customHeight="1" x14ac:dyDescent="0.2">
      <c r="B94" s="196"/>
      <c r="C94" s="35" t="s">
        <v>76</v>
      </c>
      <c r="D94" s="95"/>
      <c r="E94" s="96">
        <f t="shared" ref="E94" si="0">SUMIF($C85:$C90,$C86,E85:E90)</f>
        <v>1548.6000000000001</v>
      </c>
      <c r="F94" s="36"/>
    </row>
    <row r="95" spans="2:6" ht="40.5" customHeight="1" x14ac:dyDescent="0.2">
      <c r="B95" s="119" t="s">
        <v>90</v>
      </c>
      <c r="C95" s="120" t="s">
        <v>91</v>
      </c>
      <c r="D95" s="45"/>
      <c r="E95" s="121"/>
      <c r="F95" s="46"/>
    </row>
    <row r="96" spans="2:6" ht="30.75" customHeight="1" x14ac:dyDescent="0.2">
      <c r="B96" s="122" t="s">
        <v>92</v>
      </c>
      <c r="C96" s="123" t="s">
        <v>93</v>
      </c>
      <c r="D96" s="124"/>
      <c r="E96" s="107"/>
      <c r="F96" s="49"/>
    </row>
    <row r="97" spans="2:6" ht="45" customHeight="1" x14ac:dyDescent="0.2">
      <c r="B97" s="264" t="s">
        <v>94</v>
      </c>
      <c r="C97" s="69" t="s">
        <v>95</v>
      </c>
      <c r="D97" s="214" t="s">
        <v>229</v>
      </c>
      <c r="E97" s="102"/>
      <c r="F97" s="73"/>
    </row>
    <row r="98" spans="2:6" ht="28.5" customHeight="1" x14ac:dyDescent="0.2">
      <c r="B98" s="265"/>
      <c r="C98" s="125" t="s">
        <v>12</v>
      </c>
      <c r="D98" s="215"/>
      <c r="E98" s="60">
        <f>0.7+8.5+1.8+3.2-1.8</f>
        <v>12.399999999999999</v>
      </c>
      <c r="F98" s="73"/>
    </row>
    <row r="99" spans="2:6" ht="30" customHeight="1" x14ac:dyDescent="0.2">
      <c r="B99" s="126" t="s">
        <v>96</v>
      </c>
      <c r="C99" s="127" t="s">
        <v>97</v>
      </c>
      <c r="D99" s="215"/>
      <c r="E99" s="128"/>
      <c r="F99" s="53" t="s">
        <v>98</v>
      </c>
    </row>
    <row r="100" spans="2:6" ht="30.75" customHeight="1" x14ac:dyDescent="0.2">
      <c r="B100" s="126"/>
      <c r="C100" s="125" t="s">
        <v>12</v>
      </c>
      <c r="D100" s="215"/>
      <c r="E100" s="128">
        <f>950.5-100-183.2+1.8</f>
        <v>669.09999999999991</v>
      </c>
      <c r="F100" s="36"/>
    </row>
    <row r="101" spans="2:6" ht="43.15" customHeight="1" x14ac:dyDescent="0.2">
      <c r="B101" s="272" t="s">
        <v>99</v>
      </c>
      <c r="C101" s="129" t="s">
        <v>100</v>
      </c>
      <c r="D101" s="185"/>
      <c r="E101" s="61"/>
      <c r="F101" s="26"/>
    </row>
    <row r="102" spans="2:6" ht="30.6" customHeight="1" x14ac:dyDescent="0.2">
      <c r="B102" s="273"/>
      <c r="C102" s="125" t="s">
        <v>12</v>
      </c>
      <c r="D102" s="185"/>
      <c r="E102" s="61"/>
      <c r="F102" s="26"/>
    </row>
    <row r="103" spans="2:6" ht="18.75" customHeight="1" x14ac:dyDescent="0.2">
      <c r="B103" s="274"/>
      <c r="C103" s="125" t="s">
        <v>56</v>
      </c>
      <c r="D103" s="183"/>
      <c r="E103" s="61"/>
      <c r="F103" s="26"/>
    </row>
    <row r="104" spans="2:6" ht="17.25" customHeight="1" x14ac:dyDescent="0.2">
      <c r="B104" s="112"/>
      <c r="C104" s="130" t="s">
        <v>72</v>
      </c>
      <c r="D104" s="177"/>
      <c r="E104" s="99">
        <f t="shared" ref="E104" si="1">+E106</f>
        <v>681.49999999999989</v>
      </c>
      <c r="F104" s="100"/>
    </row>
    <row r="105" spans="2:6" ht="17.25" customHeight="1" x14ac:dyDescent="0.2">
      <c r="B105" s="277"/>
      <c r="C105" s="69" t="s">
        <v>73</v>
      </c>
      <c r="D105" s="35"/>
      <c r="E105" s="51"/>
      <c r="F105" s="103"/>
    </row>
    <row r="106" spans="2:6" ht="27.75" customHeight="1" x14ac:dyDescent="0.2">
      <c r="B106" s="278"/>
      <c r="C106" s="94" t="s">
        <v>74</v>
      </c>
      <c r="D106" s="35"/>
      <c r="E106" s="104">
        <f>SUMIF($C97:$C100,$C98,E97:E100)</f>
        <v>681.49999999999989</v>
      </c>
      <c r="F106" s="36"/>
    </row>
    <row r="107" spans="2:6" ht="18" customHeight="1" x14ac:dyDescent="0.2">
      <c r="B107" s="132"/>
      <c r="C107" s="32" t="s">
        <v>78</v>
      </c>
      <c r="D107" s="133"/>
      <c r="E107" s="99">
        <f t="shared" ref="E107" si="2">SUM(E109)</f>
        <v>0</v>
      </c>
      <c r="F107" s="100"/>
    </row>
    <row r="108" spans="2:6" ht="18" customHeight="1" x14ac:dyDescent="0.2">
      <c r="B108" s="134"/>
      <c r="C108" s="34" t="s">
        <v>79</v>
      </c>
      <c r="D108" s="35"/>
      <c r="E108" s="104"/>
      <c r="F108" s="36"/>
    </row>
    <row r="109" spans="2:6" ht="18" customHeight="1" x14ac:dyDescent="0.2">
      <c r="B109" s="192"/>
      <c r="C109" s="68" t="s">
        <v>81</v>
      </c>
      <c r="D109" s="35"/>
      <c r="E109" s="104">
        <f>SUMIF($C97:$C100,#REF!,E97:E100)</f>
        <v>0</v>
      </c>
      <c r="F109" s="104"/>
    </row>
    <row r="110" spans="2:6" ht="41.65" customHeight="1" x14ac:dyDescent="0.2">
      <c r="B110" s="135" t="s">
        <v>101</v>
      </c>
      <c r="C110" s="136" t="s">
        <v>102</v>
      </c>
      <c r="D110" s="137"/>
      <c r="E110" s="138"/>
      <c r="F110" s="46"/>
    </row>
    <row r="111" spans="2:6" ht="30" customHeight="1" x14ac:dyDescent="0.2">
      <c r="B111" s="139" t="s">
        <v>103</v>
      </c>
      <c r="C111" s="23" t="s">
        <v>104</v>
      </c>
      <c r="D111" s="106"/>
      <c r="E111" s="107"/>
      <c r="F111" s="49"/>
    </row>
    <row r="112" spans="2:6" ht="42" customHeight="1" x14ac:dyDescent="0.2">
      <c r="B112" s="234" t="s">
        <v>105</v>
      </c>
      <c r="C112" s="203" t="s">
        <v>106</v>
      </c>
      <c r="D112" s="248" t="s">
        <v>229</v>
      </c>
      <c r="E112" s="169"/>
      <c r="F112" s="141" t="s">
        <v>107</v>
      </c>
    </row>
    <row r="113" spans="2:6" ht="29.25" customHeight="1" x14ac:dyDescent="0.2">
      <c r="B113" s="235"/>
      <c r="C113" s="54" t="s">
        <v>12</v>
      </c>
      <c r="D113" s="268"/>
      <c r="E113" s="170">
        <f>1794.4+35-35+935</f>
        <v>2729.4</v>
      </c>
      <c r="F113" s="26"/>
    </row>
    <row r="114" spans="2:6" ht="19.5" customHeight="1" x14ac:dyDescent="0.2">
      <c r="B114" s="235"/>
      <c r="C114" s="59" t="s">
        <v>108</v>
      </c>
      <c r="D114" s="268"/>
      <c r="E114" s="170">
        <v>2900</v>
      </c>
      <c r="F114" s="26"/>
    </row>
    <row r="115" spans="2:6" ht="17.25" customHeight="1" x14ac:dyDescent="0.2">
      <c r="B115" s="235"/>
      <c r="C115" s="54" t="s">
        <v>109</v>
      </c>
      <c r="D115" s="268"/>
      <c r="E115" s="56"/>
      <c r="F115" s="26"/>
    </row>
    <row r="116" spans="2:6" ht="45" customHeight="1" x14ac:dyDescent="0.2">
      <c r="B116" s="236"/>
      <c r="C116" s="54" t="s">
        <v>12</v>
      </c>
      <c r="D116" s="204" t="s">
        <v>230</v>
      </c>
      <c r="E116" s="25">
        <f>35-28.7</f>
        <v>6.3000000000000007</v>
      </c>
      <c r="F116" s="26"/>
    </row>
    <row r="117" spans="2:6" ht="29.25" customHeight="1" x14ac:dyDescent="0.2">
      <c r="B117" s="234" t="s">
        <v>110</v>
      </c>
      <c r="C117" s="142" t="s">
        <v>111</v>
      </c>
      <c r="D117" s="282" t="s">
        <v>233</v>
      </c>
      <c r="E117" s="25"/>
      <c r="F117" s="53"/>
    </row>
    <row r="118" spans="2:6" ht="27.75" customHeight="1" x14ac:dyDescent="0.2">
      <c r="B118" s="236"/>
      <c r="C118" s="72" t="s">
        <v>12</v>
      </c>
      <c r="D118" s="283"/>
      <c r="E118" s="55">
        <f>2-0.4</f>
        <v>1.6</v>
      </c>
      <c r="F118" s="118"/>
    </row>
    <row r="119" spans="2:6" ht="28.5" customHeight="1" x14ac:dyDescent="0.2">
      <c r="B119" s="234" t="s">
        <v>112</v>
      </c>
      <c r="C119" s="142" t="s">
        <v>113</v>
      </c>
      <c r="D119" s="283"/>
      <c r="E119" s="55"/>
      <c r="F119" s="53" t="s">
        <v>46</v>
      </c>
    </row>
    <row r="120" spans="2:6" ht="28.5" customHeight="1" x14ac:dyDescent="0.2">
      <c r="B120" s="235"/>
      <c r="C120" s="72" t="s">
        <v>12</v>
      </c>
      <c r="D120" s="283"/>
      <c r="E120" s="55">
        <v>421.5</v>
      </c>
      <c r="F120" s="53"/>
    </row>
    <row r="121" spans="2:6" ht="18.75" customHeight="1" x14ac:dyDescent="0.2">
      <c r="B121" s="235"/>
      <c r="C121" s="65" t="s">
        <v>13</v>
      </c>
      <c r="D121" s="284"/>
      <c r="E121" s="55">
        <v>19.399999999999999</v>
      </c>
      <c r="F121" s="53"/>
    </row>
    <row r="122" spans="2:6" ht="29.25" customHeight="1" x14ac:dyDescent="0.2">
      <c r="B122" s="234" t="s">
        <v>114</v>
      </c>
      <c r="C122" s="142" t="s">
        <v>115</v>
      </c>
      <c r="D122" s="268" t="s">
        <v>233</v>
      </c>
      <c r="E122" s="55"/>
      <c r="F122" s="141"/>
    </row>
    <row r="123" spans="2:6" ht="33" customHeight="1" x14ac:dyDescent="0.2">
      <c r="B123" s="236"/>
      <c r="C123" s="73" t="s">
        <v>12</v>
      </c>
      <c r="D123" s="249"/>
      <c r="E123" s="55"/>
      <c r="F123" s="53"/>
    </row>
    <row r="124" spans="2:6" ht="17.25" customHeight="1" x14ac:dyDescent="0.2">
      <c r="B124" s="144"/>
      <c r="C124" s="133" t="s">
        <v>72</v>
      </c>
      <c r="D124" s="145"/>
      <c r="E124" s="115">
        <f>SUM(E126:E128)</f>
        <v>6078.2</v>
      </c>
      <c r="F124" s="146"/>
    </row>
    <row r="125" spans="2:6" ht="17.25" customHeight="1" x14ac:dyDescent="0.2">
      <c r="B125" s="229"/>
      <c r="C125" s="50" t="s">
        <v>73</v>
      </c>
      <c r="D125" s="147"/>
      <c r="E125" s="51"/>
      <c r="F125" s="52"/>
    </row>
    <row r="126" spans="2:6" ht="27" customHeight="1" x14ac:dyDescent="0.2">
      <c r="B126" s="229"/>
      <c r="C126" s="35" t="s">
        <v>74</v>
      </c>
      <c r="D126" s="147"/>
      <c r="E126" s="96">
        <f>SUMIF($C112:$C123,$C113,E112:E123)</f>
        <v>3158.8</v>
      </c>
      <c r="F126" s="52"/>
    </row>
    <row r="127" spans="2:6" ht="16.5" customHeight="1" x14ac:dyDescent="0.2">
      <c r="B127" s="189"/>
      <c r="C127" s="35" t="s">
        <v>222</v>
      </c>
      <c r="D127" s="147"/>
      <c r="E127" s="96">
        <f>SUMIF($C113:$C123,$C114,E113:E123)</f>
        <v>2900</v>
      </c>
      <c r="F127" s="52"/>
    </row>
    <row r="128" spans="2:6" ht="15" customHeight="1" x14ac:dyDescent="0.2">
      <c r="B128" s="189"/>
      <c r="C128" s="35" t="s">
        <v>76</v>
      </c>
      <c r="D128" s="147"/>
      <c r="E128" s="96">
        <f>SUMIF($C112:C123,C121,E112:E123)</f>
        <v>19.399999999999999</v>
      </c>
      <c r="F128" s="52"/>
    </row>
    <row r="129" spans="2:6" ht="17.25" customHeight="1" x14ac:dyDescent="0.2">
      <c r="B129" s="144"/>
      <c r="C129" s="148" t="s">
        <v>78</v>
      </c>
      <c r="D129" s="114"/>
      <c r="E129" s="115">
        <f>+E131</f>
        <v>0</v>
      </c>
      <c r="F129" s="100"/>
    </row>
    <row r="130" spans="2:6" ht="15" customHeight="1" x14ac:dyDescent="0.2">
      <c r="B130" s="228"/>
      <c r="C130" s="50" t="s">
        <v>79</v>
      </c>
      <c r="D130" s="117"/>
      <c r="E130" s="51"/>
      <c r="F130" s="103"/>
    </row>
    <row r="131" spans="2:6" ht="15" customHeight="1" x14ac:dyDescent="0.2">
      <c r="B131" s="229"/>
      <c r="C131" s="39" t="s">
        <v>117</v>
      </c>
      <c r="D131" s="117"/>
      <c r="E131" s="96">
        <f>SUMIF($C112:$C123,$C115,E112:E123)</f>
        <v>0</v>
      </c>
      <c r="F131" s="103"/>
    </row>
    <row r="132" spans="2:6" ht="72.599999999999994" customHeight="1" x14ac:dyDescent="0.2">
      <c r="B132" s="47" t="s">
        <v>118</v>
      </c>
      <c r="C132" s="23" t="s">
        <v>119</v>
      </c>
      <c r="D132" s="149" t="s">
        <v>231</v>
      </c>
      <c r="E132" s="107"/>
      <c r="F132" s="149" t="s">
        <v>40</v>
      </c>
    </row>
    <row r="133" spans="2:6" ht="17.25" customHeight="1" x14ac:dyDescent="0.2">
      <c r="B133" s="144"/>
      <c r="C133" s="133" t="s">
        <v>72</v>
      </c>
      <c r="D133" s="145"/>
      <c r="E133" s="115">
        <f>+E135</f>
        <v>95.3</v>
      </c>
      <c r="F133" s="146"/>
    </row>
    <row r="134" spans="2:6" ht="17.25" customHeight="1" x14ac:dyDescent="0.2">
      <c r="B134" s="228"/>
      <c r="C134" s="50" t="s">
        <v>73</v>
      </c>
      <c r="D134" s="147"/>
      <c r="E134" s="51"/>
      <c r="F134" s="52"/>
    </row>
    <row r="135" spans="2:6" ht="27" customHeight="1" x14ac:dyDescent="0.2">
      <c r="B135" s="230"/>
      <c r="C135" s="35" t="s">
        <v>12</v>
      </c>
      <c r="D135" s="147"/>
      <c r="E135" s="51">
        <f>160-64.7</f>
        <v>95.3</v>
      </c>
      <c r="F135" s="52"/>
    </row>
    <row r="136" spans="2:6" ht="30" customHeight="1" x14ac:dyDescent="0.2">
      <c r="B136" s="44" t="s">
        <v>120</v>
      </c>
      <c r="C136" s="150" t="s">
        <v>121</v>
      </c>
      <c r="D136" s="137"/>
      <c r="E136" s="138"/>
      <c r="F136" s="46"/>
    </row>
    <row r="137" spans="2:6" ht="28.15" customHeight="1" x14ac:dyDescent="0.2">
      <c r="B137" s="47" t="s">
        <v>122</v>
      </c>
      <c r="C137" s="23" t="s">
        <v>123</v>
      </c>
      <c r="D137" s="106"/>
      <c r="E137" s="107"/>
      <c r="F137" s="49"/>
    </row>
    <row r="138" spans="2:6" ht="27.75" customHeight="1" x14ac:dyDescent="0.2">
      <c r="B138" s="234" t="s">
        <v>124</v>
      </c>
      <c r="C138" s="151" t="s">
        <v>125</v>
      </c>
      <c r="D138" s="248" t="s">
        <v>229</v>
      </c>
      <c r="E138" s="140"/>
      <c r="F138" s="53" t="s">
        <v>126</v>
      </c>
    </row>
    <row r="139" spans="2:6" ht="28.9" customHeight="1" x14ac:dyDescent="0.2">
      <c r="B139" s="236"/>
      <c r="C139" s="73" t="s">
        <v>13</v>
      </c>
      <c r="D139" s="249"/>
      <c r="E139" s="55">
        <f>180-169.3-2.5</f>
        <v>8.1999999999999886</v>
      </c>
      <c r="F139" s="53"/>
    </row>
    <row r="140" spans="2:6" ht="43.15" customHeight="1" x14ac:dyDescent="0.2">
      <c r="B140" s="234" t="s">
        <v>127</v>
      </c>
      <c r="C140" s="142" t="s">
        <v>128</v>
      </c>
      <c r="D140" s="248" t="s">
        <v>233</v>
      </c>
      <c r="E140" s="55"/>
      <c r="F140" s="53" t="s">
        <v>129</v>
      </c>
    </row>
    <row r="141" spans="2:6" ht="27.75" customHeight="1" x14ac:dyDescent="0.2">
      <c r="B141" s="235"/>
      <c r="C141" s="73" t="s">
        <v>12</v>
      </c>
      <c r="D141" s="249"/>
      <c r="E141" s="55">
        <v>3</v>
      </c>
      <c r="F141" s="53"/>
    </row>
    <row r="142" spans="2:6" ht="33" customHeight="1" x14ac:dyDescent="0.2">
      <c r="B142" s="234" t="s">
        <v>130</v>
      </c>
      <c r="C142" s="152" t="s">
        <v>131</v>
      </c>
      <c r="D142" s="214" t="s">
        <v>236</v>
      </c>
      <c r="E142" s="55"/>
      <c r="F142" s="26" t="s">
        <v>132</v>
      </c>
    </row>
    <row r="143" spans="2:6" ht="27.75" customHeight="1" x14ac:dyDescent="0.2">
      <c r="B143" s="235"/>
      <c r="C143" s="54" t="s">
        <v>12</v>
      </c>
      <c r="D143" s="216"/>
      <c r="E143" s="55">
        <f>50+98.8+31.2-8.5</f>
        <v>171.5</v>
      </c>
      <c r="F143" s="26"/>
    </row>
    <row r="144" spans="2:6" ht="56.45" customHeight="1" x14ac:dyDescent="0.2">
      <c r="B144" s="234" t="s">
        <v>133</v>
      </c>
      <c r="C144" s="153" t="s">
        <v>134</v>
      </c>
      <c r="D144" s="266" t="s">
        <v>237</v>
      </c>
      <c r="E144" s="140"/>
      <c r="F144" s="53"/>
    </row>
    <row r="145" spans="2:6" ht="19.5" customHeight="1" x14ac:dyDescent="0.2">
      <c r="B145" s="235"/>
      <c r="C145" s="73" t="s">
        <v>49</v>
      </c>
      <c r="D145" s="267"/>
      <c r="E145" s="140">
        <v>720</v>
      </c>
      <c r="F145" s="53"/>
    </row>
    <row r="146" spans="2:6" ht="19.5" customHeight="1" x14ac:dyDescent="0.2">
      <c r="B146" s="236"/>
      <c r="C146" s="54" t="s">
        <v>13</v>
      </c>
      <c r="D146" s="186"/>
      <c r="E146" s="140">
        <v>300</v>
      </c>
      <c r="F146" s="53"/>
    </row>
    <row r="147" spans="2:6" ht="27.75" customHeight="1" x14ac:dyDescent="0.2">
      <c r="B147" s="231" t="s">
        <v>135</v>
      </c>
      <c r="C147" s="154" t="s">
        <v>136</v>
      </c>
      <c r="D147" s="214" t="s">
        <v>229</v>
      </c>
      <c r="E147" s="55"/>
      <c r="F147" s="26"/>
    </row>
    <row r="148" spans="2:6" ht="28.5" customHeight="1" x14ac:dyDescent="0.2">
      <c r="B148" s="247"/>
      <c r="C148" s="54" t="s">
        <v>12</v>
      </c>
      <c r="D148" s="215"/>
      <c r="E148" s="155">
        <f>1320-200+403.6</f>
        <v>1523.6</v>
      </c>
      <c r="F148" s="26"/>
    </row>
    <row r="149" spans="2:6" ht="45" customHeight="1" x14ac:dyDescent="0.2">
      <c r="B149" s="231" t="s">
        <v>137</v>
      </c>
      <c r="C149" s="156" t="s">
        <v>211</v>
      </c>
      <c r="D149" s="237" t="s">
        <v>138</v>
      </c>
      <c r="E149" s="55"/>
      <c r="F149" s="26" t="s">
        <v>139</v>
      </c>
    </row>
    <row r="150" spans="2:6" ht="28.5" customHeight="1" x14ac:dyDescent="0.2">
      <c r="B150" s="232"/>
      <c r="C150" s="65" t="s">
        <v>12</v>
      </c>
      <c r="D150" s="238"/>
      <c r="E150" s="55">
        <v>450</v>
      </c>
      <c r="F150" s="26"/>
    </row>
    <row r="151" spans="2:6" ht="42.6" customHeight="1" x14ac:dyDescent="0.2">
      <c r="B151" s="231" t="s">
        <v>140</v>
      </c>
      <c r="C151" s="156" t="s">
        <v>212</v>
      </c>
      <c r="D151" s="238"/>
      <c r="E151" s="55"/>
      <c r="F151" s="26" t="s">
        <v>139</v>
      </c>
    </row>
    <row r="152" spans="2:6" ht="28.5" customHeight="1" x14ac:dyDescent="0.2">
      <c r="B152" s="232"/>
      <c r="C152" s="65" t="s">
        <v>12</v>
      </c>
      <c r="D152" s="239"/>
      <c r="E152" s="55"/>
      <c r="F152" s="26"/>
    </row>
    <row r="153" spans="2:6" ht="28.9" customHeight="1" x14ac:dyDescent="0.2">
      <c r="B153" s="240" t="s">
        <v>141</v>
      </c>
      <c r="C153" s="197" t="s">
        <v>142</v>
      </c>
      <c r="D153" s="214" t="s">
        <v>227</v>
      </c>
      <c r="E153" s="140"/>
      <c r="F153" s="53" t="s">
        <v>143</v>
      </c>
    </row>
    <row r="154" spans="2:6" ht="23.45" customHeight="1" x14ac:dyDescent="0.2">
      <c r="B154" s="289"/>
      <c r="C154" s="213" t="s">
        <v>108</v>
      </c>
      <c r="D154" s="215"/>
      <c r="E154" s="140">
        <v>433.6</v>
      </c>
      <c r="F154" s="53"/>
    </row>
    <row r="155" spans="2:6" ht="18" customHeight="1" x14ac:dyDescent="0.2">
      <c r="B155" s="289"/>
      <c r="C155" s="198" t="s">
        <v>109</v>
      </c>
      <c r="D155" s="215"/>
      <c r="E155" s="56"/>
      <c r="F155" s="53"/>
    </row>
    <row r="156" spans="2:6" ht="39" customHeight="1" x14ac:dyDescent="0.2">
      <c r="B156" s="241"/>
      <c r="C156" s="65" t="s">
        <v>12</v>
      </c>
      <c r="D156" s="216"/>
      <c r="E156" s="56">
        <v>8.5</v>
      </c>
      <c r="F156" s="53"/>
    </row>
    <row r="157" spans="2:6" ht="99.6" customHeight="1" x14ac:dyDescent="0.2">
      <c r="B157" s="240" t="s">
        <v>224</v>
      </c>
      <c r="C157" s="205" t="s">
        <v>225</v>
      </c>
      <c r="D157" s="242" t="s">
        <v>238</v>
      </c>
      <c r="E157" s="56"/>
      <c r="F157" s="53" t="s">
        <v>241</v>
      </c>
    </row>
    <row r="158" spans="2:6" ht="30" customHeight="1" x14ac:dyDescent="0.2">
      <c r="B158" s="241"/>
      <c r="C158" s="206" t="s">
        <v>12</v>
      </c>
      <c r="D158" s="243"/>
      <c r="E158" s="56">
        <v>9</v>
      </c>
      <c r="F158" s="53"/>
    </row>
    <row r="159" spans="2:6" ht="15" customHeight="1" x14ac:dyDescent="0.2">
      <c r="B159" s="144"/>
      <c r="C159" s="133" t="s">
        <v>72</v>
      </c>
      <c r="D159" s="157"/>
      <c r="E159" s="115">
        <f>+E161+E163+E164+E162</f>
        <v>3627.3999999999996</v>
      </c>
      <c r="F159" s="100"/>
    </row>
    <row r="160" spans="2:6" ht="15" customHeight="1" x14ac:dyDescent="0.2">
      <c r="B160" s="220"/>
      <c r="C160" s="50" t="s">
        <v>73</v>
      </c>
      <c r="D160" s="188"/>
      <c r="E160" s="51"/>
      <c r="F160" s="103"/>
    </row>
    <row r="161" spans="2:6" ht="28.15" customHeight="1" x14ac:dyDescent="0.2">
      <c r="B161" s="221"/>
      <c r="C161" s="35" t="s">
        <v>74</v>
      </c>
      <c r="D161" s="147"/>
      <c r="E161" s="96">
        <f>SUMIF($C138:$C158,$C141,E138:E158)</f>
        <v>2165.6</v>
      </c>
      <c r="F161" s="36"/>
    </row>
    <row r="162" spans="2:6" ht="17.45" customHeight="1" x14ac:dyDescent="0.2">
      <c r="B162" s="221"/>
      <c r="C162" s="35" t="s">
        <v>222</v>
      </c>
      <c r="D162" s="158"/>
      <c r="E162" s="96">
        <f>SUMIF($C138:$C158,$C154,E138:E158)</f>
        <v>433.6</v>
      </c>
      <c r="F162" s="36"/>
    </row>
    <row r="163" spans="2:6" ht="15" customHeight="1" x14ac:dyDescent="0.2">
      <c r="B163" s="221"/>
      <c r="C163" s="35" t="s">
        <v>75</v>
      </c>
      <c r="D163" s="158"/>
      <c r="E163" s="159">
        <f>SUMIF($C138:$C158,$C145,E138:E158)</f>
        <v>720</v>
      </c>
      <c r="F163" s="36"/>
    </row>
    <row r="164" spans="2:6" ht="15" customHeight="1" x14ac:dyDescent="0.2">
      <c r="B164" s="222"/>
      <c r="C164" s="35" t="s">
        <v>76</v>
      </c>
      <c r="D164" s="158"/>
      <c r="E164" s="159">
        <f>SUMIF($C138:$C158,$C146,E138:E158)</f>
        <v>308.2</v>
      </c>
      <c r="F164" s="36"/>
    </row>
    <row r="165" spans="2:6" ht="15" customHeight="1" x14ac:dyDescent="0.2">
      <c r="B165" s="160"/>
      <c r="C165" s="160" t="s">
        <v>78</v>
      </c>
      <c r="D165" s="160"/>
      <c r="E165" s="178">
        <f>SUM(E167)</f>
        <v>0</v>
      </c>
      <c r="F165" s="160"/>
    </row>
    <row r="166" spans="2:6" ht="15" customHeight="1" x14ac:dyDescent="0.2">
      <c r="B166" s="258"/>
      <c r="C166" s="64" t="s">
        <v>79</v>
      </c>
      <c r="D166" s="158"/>
      <c r="E166" s="159"/>
      <c r="F166" s="36"/>
    </row>
    <row r="167" spans="2:6" ht="15" customHeight="1" x14ac:dyDescent="0.2">
      <c r="B167" s="259"/>
      <c r="C167" s="7" t="s">
        <v>117</v>
      </c>
      <c r="D167" s="158"/>
      <c r="E167" s="159">
        <f>SUMIF($C138:$C158,$C155,E138:E158)</f>
        <v>0</v>
      </c>
      <c r="F167" s="36"/>
    </row>
    <row r="168" spans="2:6" ht="27.75" customHeight="1" x14ac:dyDescent="0.2">
      <c r="B168" s="44" t="s">
        <v>144</v>
      </c>
      <c r="C168" s="150" t="s">
        <v>145</v>
      </c>
      <c r="D168" s="137"/>
      <c r="E168" s="138"/>
      <c r="F168" s="46"/>
    </row>
    <row r="169" spans="2:6" ht="46.9" customHeight="1" x14ac:dyDescent="0.2">
      <c r="B169" s="47" t="s">
        <v>146</v>
      </c>
      <c r="C169" s="23" t="s">
        <v>147</v>
      </c>
      <c r="D169" s="149"/>
      <c r="E169" s="107"/>
      <c r="F169" s="49"/>
    </row>
    <row r="170" spans="2:6" ht="27.75" customHeight="1" x14ac:dyDescent="0.2">
      <c r="B170" s="231" t="s">
        <v>148</v>
      </c>
      <c r="C170" s="66" t="s">
        <v>149</v>
      </c>
      <c r="D170" s="214" t="s">
        <v>150</v>
      </c>
      <c r="E170" s="143"/>
      <c r="F170" s="103"/>
    </row>
    <row r="171" spans="2:6" ht="28.9" customHeight="1" x14ac:dyDescent="0.2">
      <c r="B171" s="247"/>
      <c r="C171" s="65" t="s">
        <v>12</v>
      </c>
      <c r="D171" s="215"/>
      <c r="E171" s="180">
        <f>77+10</f>
        <v>87</v>
      </c>
      <c r="F171" s="103"/>
    </row>
    <row r="172" spans="2:6" ht="16.149999999999999" customHeight="1" x14ac:dyDescent="0.2">
      <c r="B172" s="247"/>
      <c r="C172" s="54" t="s">
        <v>108</v>
      </c>
      <c r="D172" s="215"/>
      <c r="E172" s="180">
        <v>5</v>
      </c>
      <c r="F172" s="103"/>
    </row>
    <row r="173" spans="2:6" ht="15.6" customHeight="1" x14ac:dyDescent="0.2">
      <c r="B173" s="232"/>
      <c r="C173" s="72" t="s">
        <v>109</v>
      </c>
      <c r="D173" s="215"/>
      <c r="E173" s="143"/>
      <c r="F173" s="103"/>
    </row>
    <row r="174" spans="2:6" ht="28.9" customHeight="1" x14ac:dyDescent="0.2">
      <c r="B174" s="57" t="s">
        <v>151</v>
      </c>
      <c r="C174" s="66" t="s">
        <v>152</v>
      </c>
      <c r="D174" s="215"/>
      <c r="E174" s="143"/>
      <c r="F174" s="103"/>
    </row>
    <row r="175" spans="2:6" ht="20.25" customHeight="1" x14ac:dyDescent="0.2">
      <c r="B175" s="59"/>
      <c r="C175" s="65" t="s">
        <v>13</v>
      </c>
      <c r="D175" s="215"/>
      <c r="E175" s="143">
        <f>88+21.5</f>
        <v>109.5</v>
      </c>
      <c r="F175" s="103"/>
    </row>
    <row r="176" spans="2:6" ht="43.15" customHeight="1" x14ac:dyDescent="0.2">
      <c r="B176" s="231" t="s">
        <v>153</v>
      </c>
      <c r="C176" s="66" t="s">
        <v>154</v>
      </c>
      <c r="D176" s="215"/>
      <c r="E176" s="143"/>
      <c r="F176" s="103"/>
    </row>
    <row r="177" spans="1:6" ht="30" customHeight="1" x14ac:dyDescent="0.2">
      <c r="B177" s="247"/>
      <c r="C177" s="65" t="s">
        <v>12</v>
      </c>
      <c r="D177" s="215"/>
      <c r="E177" s="143">
        <f>15.2-10</f>
        <v>5.1999999999999993</v>
      </c>
      <c r="F177" s="103"/>
    </row>
    <row r="178" spans="1:6" ht="16.899999999999999" customHeight="1" x14ac:dyDescent="0.2">
      <c r="B178" s="232"/>
      <c r="C178" s="65" t="s">
        <v>13</v>
      </c>
      <c r="D178" s="215"/>
      <c r="E178" s="143">
        <f>24.8-21.5</f>
        <v>3.3000000000000007</v>
      </c>
      <c r="F178" s="103"/>
    </row>
    <row r="179" spans="1:6" ht="56.25" customHeight="1" x14ac:dyDescent="0.2">
      <c r="B179" s="231" t="s">
        <v>155</v>
      </c>
      <c r="C179" s="66" t="s">
        <v>156</v>
      </c>
      <c r="D179" s="215"/>
      <c r="E179" s="143"/>
      <c r="F179" s="103"/>
    </row>
    <row r="180" spans="1:6" ht="28.9" customHeight="1" x14ac:dyDescent="0.2">
      <c r="B180" s="232"/>
      <c r="C180" s="65" t="s">
        <v>12</v>
      </c>
      <c r="D180" s="215"/>
      <c r="E180" s="143">
        <v>5</v>
      </c>
      <c r="F180" s="103"/>
    </row>
    <row r="181" spans="1:6" ht="55.9" customHeight="1" x14ac:dyDescent="0.2">
      <c r="B181" s="231" t="s">
        <v>157</v>
      </c>
      <c r="C181" s="66" t="s">
        <v>158</v>
      </c>
      <c r="D181" s="215"/>
      <c r="E181" s="143"/>
      <c r="F181" s="103"/>
    </row>
    <row r="182" spans="1:6" ht="29.45" customHeight="1" x14ac:dyDescent="0.2">
      <c r="A182" s="6" t="s">
        <v>159</v>
      </c>
      <c r="B182" s="232"/>
      <c r="C182" s="65" t="s">
        <v>12</v>
      </c>
      <c r="D182" s="215"/>
      <c r="E182" s="143">
        <v>23.8</v>
      </c>
      <c r="F182" s="103"/>
    </row>
    <row r="183" spans="1:6" ht="39" customHeight="1" x14ac:dyDescent="0.2">
      <c r="B183" s="231" t="s">
        <v>160</v>
      </c>
      <c r="C183" s="66" t="s">
        <v>161</v>
      </c>
      <c r="D183" s="215"/>
      <c r="E183" s="143"/>
      <c r="F183" s="103"/>
    </row>
    <row r="184" spans="1:6" ht="29.25" customHeight="1" x14ac:dyDescent="0.2">
      <c r="B184" s="232"/>
      <c r="C184" s="65" t="s">
        <v>12</v>
      </c>
      <c r="D184" s="215"/>
      <c r="E184" s="143">
        <v>5</v>
      </c>
      <c r="F184" s="36"/>
    </row>
    <row r="185" spans="1:6" ht="42.6" customHeight="1" x14ac:dyDescent="0.2">
      <c r="B185" s="231" t="s">
        <v>162</v>
      </c>
      <c r="C185" s="152" t="s">
        <v>163</v>
      </c>
      <c r="D185" s="215"/>
      <c r="E185" s="143"/>
      <c r="F185" s="36"/>
    </row>
    <row r="186" spans="1:6" ht="31.9" customHeight="1" x14ac:dyDescent="0.2">
      <c r="B186" s="232"/>
      <c r="C186" s="65" t="s">
        <v>12</v>
      </c>
      <c r="D186" s="215"/>
      <c r="E186" s="143">
        <v>2</v>
      </c>
      <c r="F186" s="36"/>
    </row>
    <row r="187" spans="1:6" ht="29.45" customHeight="1" x14ac:dyDescent="0.2">
      <c r="B187" s="231" t="s">
        <v>164</v>
      </c>
      <c r="C187" s="152" t="s">
        <v>165</v>
      </c>
      <c r="D187" s="215"/>
      <c r="E187" s="143"/>
      <c r="F187" s="36"/>
    </row>
    <row r="188" spans="1:6" ht="31.15" customHeight="1" x14ac:dyDescent="0.2">
      <c r="B188" s="232"/>
      <c r="C188" s="65" t="s">
        <v>12</v>
      </c>
      <c r="D188" s="215"/>
      <c r="E188" s="143"/>
      <c r="F188" s="36"/>
    </row>
    <row r="189" spans="1:6" ht="31.15" customHeight="1" x14ac:dyDescent="0.2">
      <c r="B189" s="231" t="s">
        <v>166</v>
      </c>
      <c r="C189" s="152" t="s">
        <v>167</v>
      </c>
      <c r="D189" s="185"/>
      <c r="E189" s="143"/>
      <c r="F189" s="36"/>
    </row>
    <row r="190" spans="1:6" ht="31.15" customHeight="1" x14ac:dyDescent="0.2">
      <c r="B190" s="232"/>
      <c r="C190" s="65" t="s">
        <v>12</v>
      </c>
      <c r="D190" s="183"/>
      <c r="E190" s="143"/>
      <c r="F190" s="36"/>
    </row>
    <row r="191" spans="1:6" ht="19.5" customHeight="1" x14ac:dyDescent="0.2">
      <c r="B191" s="261" t="s">
        <v>168</v>
      </c>
      <c r="C191" s="50" t="s">
        <v>169</v>
      </c>
      <c r="D191" s="214" t="s">
        <v>239</v>
      </c>
      <c r="E191" s="161"/>
      <c r="F191" s="36"/>
    </row>
    <row r="192" spans="1:6" ht="32.450000000000003" customHeight="1" x14ac:dyDescent="0.2">
      <c r="B192" s="262"/>
      <c r="C192" s="54" t="s">
        <v>12</v>
      </c>
      <c r="D192" s="215"/>
      <c r="E192" s="143">
        <v>6</v>
      </c>
      <c r="F192" s="36"/>
    </row>
    <row r="193" spans="2:6" ht="45" customHeight="1" x14ac:dyDescent="0.2">
      <c r="B193" s="209"/>
      <c r="C193" s="207" t="s">
        <v>108</v>
      </c>
      <c r="D193" s="216"/>
      <c r="E193" s="143">
        <v>408.8</v>
      </c>
      <c r="F193" s="36"/>
    </row>
    <row r="194" spans="2:6" ht="27.6" customHeight="1" x14ac:dyDescent="0.2">
      <c r="B194" s="210" t="s">
        <v>242</v>
      </c>
      <c r="C194" s="33" t="s">
        <v>243</v>
      </c>
      <c r="D194" s="214" t="s">
        <v>244</v>
      </c>
      <c r="E194" s="143"/>
      <c r="F194" s="36"/>
    </row>
    <row r="195" spans="2:6" ht="29.45" customHeight="1" x14ac:dyDescent="0.2">
      <c r="B195" s="210"/>
      <c r="C195" s="211" t="s">
        <v>12</v>
      </c>
      <c r="D195" s="215"/>
      <c r="E195" s="143">
        <v>3.7</v>
      </c>
      <c r="F195" s="36"/>
    </row>
    <row r="196" spans="2:6" ht="22.15" customHeight="1" x14ac:dyDescent="0.2">
      <c r="B196" s="210"/>
      <c r="C196" s="212" t="s">
        <v>108</v>
      </c>
      <c r="D196" s="216"/>
      <c r="E196" s="143"/>
      <c r="F196" s="36"/>
    </row>
    <row r="197" spans="2:6" ht="18" customHeight="1" x14ac:dyDescent="0.2">
      <c r="B197" s="144"/>
      <c r="C197" s="162" t="s">
        <v>72</v>
      </c>
      <c r="D197" s="131"/>
      <c r="E197" s="99">
        <f>+E199+E201+E200</f>
        <v>664.3</v>
      </c>
      <c r="F197" s="100"/>
    </row>
    <row r="198" spans="2:6" ht="18" customHeight="1" x14ac:dyDescent="0.2">
      <c r="B198" s="228"/>
      <c r="C198" s="66" t="s">
        <v>73</v>
      </c>
      <c r="D198" s="35"/>
      <c r="E198" s="51"/>
      <c r="F198" s="103"/>
    </row>
    <row r="199" spans="2:6" ht="29.25" customHeight="1" x14ac:dyDescent="0.2">
      <c r="B199" s="229"/>
      <c r="C199" s="35" t="s">
        <v>74</v>
      </c>
      <c r="D199" s="35"/>
      <c r="E199" s="104">
        <f>SUMIF($C170:$C196,$C171,E170:E196)</f>
        <v>137.69999999999999</v>
      </c>
      <c r="F199" s="36"/>
    </row>
    <row r="200" spans="2:6" ht="22.15" customHeight="1" x14ac:dyDescent="0.2">
      <c r="B200" s="189"/>
      <c r="C200" s="66" t="s">
        <v>222</v>
      </c>
      <c r="D200" s="35"/>
      <c r="E200" s="104">
        <f>SUMIF($C171:$C196,$C172,E171:E196)</f>
        <v>413.8</v>
      </c>
      <c r="F200" s="36"/>
    </row>
    <row r="201" spans="2:6" ht="18" customHeight="1" x14ac:dyDescent="0.2">
      <c r="B201" s="189"/>
      <c r="C201" s="35" t="s">
        <v>76</v>
      </c>
      <c r="D201" s="35"/>
      <c r="E201" s="104">
        <f>SUMIF($C171:$C196,$C175,E171:E196)</f>
        <v>112.8</v>
      </c>
      <c r="F201" s="36"/>
    </row>
    <row r="202" spans="2:6" ht="18" customHeight="1" x14ac:dyDescent="0.2">
      <c r="B202" s="144"/>
      <c r="C202" s="163" t="s">
        <v>78</v>
      </c>
      <c r="D202" s="144"/>
      <c r="E202" s="99">
        <f>+E204</f>
        <v>0</v>
      </c>
      <c r="F202" s="144"/>
    </row>
    <row r="203" spans="2:6" ht="18" customHeight="1" x14ac:dyDescent="0.2">
      <c r="B203" s="189"/>
      <c r="C203" s="64" t="s">
        <v>79</v>
      </c>
      <c r="D203" s="35"/>
      <c r="E203" s="104"/>
      <c r="F203" s="36"/>
    </row>
    <row r="204" spans="2:6" ht="18" customHeight="1" x14ac:dyDescent="0.2">
      <c r="B204" s="189"/>
      <c r="C204" s="7" t="s">
        <v>117</v>
      </c>
      <c r="D204" s="35"/>
      <c r="E204" s="104">
        <f>SUMIF($C171:$C196,$C173,E171:E196)</f>
        <v>0</v>
      </c>
      <c r="F204" s="36"/>
    </row>
    <row r="205" spans="2:6" ht="58.15" customHeight="1" x14ac:dyDescent="0.2">
      <c r="B205" s="47" t="s">
        <v>170</v>
      </c>
      <c r="C205" s="23" t="s">
        <v>171</v>
      </c>
      <c r="D205" s="149" t="s">
        <v>240</v>
      </c>
      <c r="E205" s="107"/>
      <c r="F205" s="49"/>
    </row>
    <row r="206" spans="2:6" ht="15" customHeight="1" x14ac:dyDescent="0.2">
      <c r="B206" s="144"/>
      <c r="C206" s="133" t="s">
        <v>72</v>
      </c>
      <c r="D206" s="114"/>
      <c r="E206" s="115">
        <f t="shared" ref="E206" si="3">+E208+E209</f>
        <v>28.5</v>
      </c>
      <c r="F206" s="100"/>
    </row>
    <row r="207" spans="2:6" ht="15" customHeight="1" x14ac:dyDescent="0.2">
      <c r="B207" s="279"/>
      <c r="C207" s="50" t="s">
        <v>73</v>
      </c>
      <c r="D207" s="164"/>
      <c r="E207" s="51"/>
      <c r="F207" s="103"/>
    </row>
    <row r="208" spans="2:6" ht="28.5" customHeight="1" x14ac:dyDescent="0.2">
      <c r="B208" s="280"/>
      <c r="C208" s="35" t="s">
        <v>12</v>
      </c>
      <c r="D208" s="165"/>
      <c r="E208" s="166">
        <f>20+4</f>
        <v>24</v>
      </c>
      <c r="F208" s="36"/>
    </row>
    <row r="209" spans="2:6" ht="15" customHeight="1" x14ac:dyDescent="0.2">
      <c r="B209" s="281"/>
      <c r="C209" s="50" t="s">
        <v>13</v>
      </c>
      <c r="D209" s="167"/>
      <c r="E209" s="51">
        <v>4.5</v>
      </c>
      <c r="F209" s="26"/>
    </row>
    <row r="210" spans="2:6" ht="24.75" customHeight="1" x14ac:dyDescent="0.2">
      <c r="B210" s="132"/>
      <c r="C210" s="133" t="s">
        <v>172</v>
      </c>
      <c r="D210" s="114"/>
      <c r="E210" s="115">
        <f>+E72+E91+E104+E124+E129+E133+E159+E197+E206+E79+E107+E202+E165</f>
        <v>32824.699999999997</v>
      </c>
      <c r="F210" s="100"/>
    </row>
    <row r="211" spans="2:6" ht="15.75" customHeight="1" x14ac:dyDescent="0.2">
      <c r="B211" s="181"/>
      <c r="C211" s="50" t="s">
        <v>173</v>
      </c>
      <c r="D211" s="117"/>
      <c r="E211" s="51">
        <f>+E17+E18+E22+E24+E23</f>
        <v>1378.6999999999998</v>
      </c>
      <c r="F211" s="36"/>
    </row>
    <row r="212" spans="2:6" ht="15" customHeight="1" x14ac:dyDescent="0.2"/>
    <row r="213" spans="2:6" ht="15" customHeight="1" x14ac:dyDescent="0.2">
      <c r="B213" s="263" t="s">
        <v>174</v>
      </c>
      <c r="C213" s="263"/>
      <c r="D213" s="263"/>
      <c r="E213" s="263"/>
      <c r="F213" s="263"/>
    </row>
    <row r="214" spans="2:6" ht="15" customHeight="1" x14ac:dyDescent="0.2">
      <c r="B214" s="275" t="s">
        <v>175</v>
      </c>
      <c r="C214" s="275"/>
      <c r="D214" s="275"/>
      <c r="E214" s="275"/>
      <c r="F214" s="275"/>
    </row>
    <row r="215" spans="2:6" ht="15" customHeight="1" x14ac:dyDescent="0.2">
      <c r="B215" s="263" t="s">
        <v>176</v>
      </c>
      <c r="C215" s="263"/>
      <c r="D215" s="263"/>
      <c r="E215" s="263"/>
      <c r="F215" s="263"/>
    </row>
    <row r="216" spans="2:6" ht="15" customHeight="1" x14ac:dyDescent="0.2">
      <c r="B216" s="263" t="s">
        <v>177</v>
      </c>
      <c r="C216" s="263"/>
      <c r="D216" s="263"/>
      <c r="E216" s="263"/>
      <c r="F216" s="263"/>
    </row>
    <row r="217" spans="2:6" ht="15" customHeight="1" x14ac:dyDescent="0.2">
      <c r="B217" s="263" t="s">
        <v>178</v>
      </c>
      <c r="C217" s="263"/>
      <c r="D217" s="263"/>
      <c r="E217" s="263"/>
      <c r="F217" s="263"/>
    </row>
    <row r="219" spans="2:6" x14ac:dyDescent="0.2">
      <c r="B219" s="260" t="s">
        <v>214</v>
      </c>
      <c r="C219" s="260"/>
      <c r="D219" s="260"/>
      <c r="E219" s="260"/>
      <c r="F219" s="260"/>
    </row>
    <row r="220" spans="2:6" x14ac:dyDescent="0.2">
      <c r="B220" s="260" t="s">
        <v>215</v>
      </c>
      <c r="C220" s="260"/>
      <c r="D220" s="260"/>
      <c r="E220" s="260"/>
      <c r="F220" s="260"/>
    </row>
    <row r="221" spans="2:6" x14ac:dyDescent="0.2">
      <c r="B221" s="260" t="s">
        <v>213</v>
      </c>
      <c r="C221" s="260"/>
      <c r="D221" s="260"/>
      <c r="E221" s="260"/>
      <c r="F221" s="260"/>
    </row>
    <row r="222" spans="2:6" x14ac:dyDescent="0.2">
      <c r="C222" s="182"/>
      <c r="D222" s="168"/>
    </row>
  </sheetData>
  <mergeCells count="113">
    <mergeCell ref="B39:B42"/>
    <mergeCell ref="B60:B61"/>
    <mergeCell ref="B70:B71"/>
    <mergeCell ref="B66:B67"/>
    <mergeCell ref="B62:B63"/>
    <mergeCell ref="B64:B65"/>
    <mergeCell ref="D68:D69"/>
    <mergeCell ref="B84:B86"/>
    <mergeCell ref="B153:B156"/>
    <mergeCell ref="D43:D44"/>
    <mergeCell ref="B45:B48"/>
    <mergeCell ref="B73:B78"/>
    <mergeCell ref="D64:D65"/>
    <mergeCell ref="B89:B90"/>
    <mergeCell ref="B57:B59"/>
    <mergeCell ref="D70:D71"/>
    <mergeCell ref="D97:D100"/>
    <mergeCell ref="B198:B199"/>
    <mergeCell ref="B130:B131"/>
    <mergeCell ref="B214:F214"/>
    <mergeCell ref="B213:F213"/>
    <mergeCell ref="B138:B139"/>
    <mergeCell ref="B87:B88"/>
    <mergeCell ref="B147:B148"/>
    <mergeCell ref="B117:B118"/>
    <mergeCell ref="B122:B123"/>
    <mergeCell ref="B142:B143"/>
    <mergeCell ref="B140:B141"/>
    <mergeCell ref="B183:B184"/>
    <mergeCell ref="B187:B188"/>
    <mergeCell ref="B105:B106"/>
    <mergeCell ref="B176:B178"/>
    <mergeCell ref="D122:D123"/>
    <mergeCell ref="B207:B209"/>
    <mergeCell ref="B179:B180"/>
    <mergeCell ref="B181:B182"/>
    <mergeCell ref="D117:D121"/>
    <mergeCell ref="D170:D188"/>
    <mergeCell ref="D153:D156"/>
    <mergeCell ref="D194:D196"/>
    <mergeCell ref="D191:D193"/>
    <mergeCell ref="B166:B167"/>
    <mergeCell ref="B219:F219"/>
    <mergeCell ref="B220:F220"/>
    <mergeCell ref="B221:F221"/>
    <mergeCell ref="B49:B50"/>
    <mergeCell ref="B33:B34"/>
    <mergeCell ref="B191:B192"/>
    <mergeCell ref="B217:F217"/>
    <mergeCell ref="B215:F215"/>
    <mergeCell ref="B97:B98"/>
    <mergeCell ref="B216:F216"/>
    <mergeCell ref="B119:B121"/>
    <mergeCell ref="D144:D145"/>
    <mergeCell ref="D147:D148"/>
    <mergeCell ref="D138:D139"/>
    <mergeCell ref="D140:D141"/>
    <mergeCell ref="B185:B186"/>
    <mergeCell ref="B125:B126"/>
    <mergeCell ref="B170:B173"/>
    <mergeCell ref="D112:D115"/>
    <mergeCell ref="B43:B44"/>
    <mergeCell ref="D41:D42"/>
    <mergeCell ref="B101:B103"/>
    <mergeCell ref="B189:B190"/>
    <mergeCell ref="H1:K1"/>
    <mergeCell ref="H2:K2"/>
    <mergeCell ref="H3:K3"/>
    <mergeCell ref="H6:K6"/>
    <mergeCell ref="H7:K7"/>
    <mergeCell ref="C4:F4"/>
    <mergeCell ref="C5:F5"/>
    <mergeCell ref="B37:B38"/>
    <mergeCell ref="D29:D30"/>
    <mergeCell ref="B29:B30"/>
    <mergeCell ref="B31:B32"/>
    <mergeCell ref="C2:F2"/>
    <mergeCell ref="C1:F1"/>
    <mergeCell ref="C3:F3"/>
    <mergeCell ref="B16:B17"/>
    <mergeCell ref="B7:F7"/>
    <mergeCell ref="D19:D20"/>
    <mergeCell ref="D12:D14"/>
    <mergeCell ref="B35:B36"/>
    <mergeCell ref="D21:D24"/>
    <mergeCell ref="D25:D26"/>
    <mergeCell ref="D31:D32"/>
    <mergeCell ref="B12:B15"/>
    <mergeCell ref="B19:B20"/>
    <mergeCell ref="D16:D18"/>
    <mergeCell ref="D54:D63"/>
    <mergeCell ref="B160:B164"/>
    <mergeCell ref="D33:D36"/>
    <mergeCell ref="B68:B69"/>
    <mergeCell ref="D66:D67"/>
    <mergeCell ref="B80:B82"/>
    <mergeCell ref="B149:B150"/>
    <mergeCell ref="B151:B152"/>
    <mergeCell ref="D84:D90"/>
    <mergeCell ref="B144:B146"/>
    <mergeCell ref="D142:D143"/>
    <mergeCell ref="D149:D152"/>
    <mergeCell ref="B112:B116"/>
    <mergeCell ref="B157:B158"/>
    <mergeCell ref="D157:D158"/>
    <mergeCell ref="D45:D50"/>
    <mergeCell ref="B51:B53"/>
    <mergeCell ref="D51:D52"/>
    <mergeCell ref="B21:B24"/>
    <mergeCell ref="D37:D38"/>
    <mergeCell ref="B54:B56"/>
    <mergeCell ref="B134:B135"/>
    <mergeCell ref="D27:D28"/>
  </mergeCells>
  <phoneticPr fontId="10" type="noConversion"/>
  <pageMargins left="0.39370078740157483" right="0.39370078740157483" top="0.39370078740157483" bottom="0.19685039370078741" header="0" footer="0"/>
  <pageSetup paperSize="9" scale="89" fitToHeight="0" orientation="portrait" r:id="rId1"/>
  <rowBreaks count="7" manualBreakCount="7">
    <brk id="30" max="5" man="1"/>
    <brk id="56" max="5" man="1"/>
    <brk id="86" max="5" man="1"/>
    <brk id="113" max="5" man="1"/>
    <brk id="143" max="5" man="1"/>
    <brk id="169" max="5" man="1"/>
    <brk id="193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9700C-3109-41A4-89F6-0709AA8EE948}">
  <sheetPr>
    <pageSetUpPr fitToPage="1"/>
  </sheetPr>
  <dimension ref="B1:E27"/>
  <sheetViews>
    <sheetView zoomScaleNormal="100" workbookViewId="0">
      <selection activeCell="B1" sqref="B1:D1"/>
    </sheetView>
  </sheetViews>
  <sheetFormatPr defaultColWidth="9.28515625" defaultRowHeight="12.75" x14ac:dyDescent="0.2"/>
  <cols>
    <col min="1" max="1" width="6.140625" style="1" customWidth="1"/>
    <col min="2" max="2" width="4.7109375" style="1" customWidth="1"/>
    <col min="3" max="3" width="46.7109375" style="2" customWidth="1"/>
    <col min="4" max="4" width="18.7109375" style="1" customWidth="1"/>
    <col min="5" max="16384" width="9.28515625" style="1"/>
  </cols>
  <sheetData>
    <row r="1" spans="2:4" ht="45.6" customHeight="1" x14ac:dyDescent="0.2">
      <c r="B1" s="293" t="s">
        <v>217</v>
      </c>
      <c r="C1" s="293"/>
      <c r="D1" s="293"/>
    </row>
    <row r="2" spans="2:4" x14ac:dyDescent="0.2">
      <c r="C2" s="1"/>
    </row>
    <row r="3" spans="2:4" ht="48" customHeight="1" x14ac:dyDescent="0.2">
      <c r="B3" s="9" t="s">
        <v>179</v>
      </c>
      <c r="C3" s="10" t="s">
        <v>180</v>
      </c>
      <c r="D3" s="8" t="s">
        <v>3</v>
      </c>
    </row>
    <row r="4" spans="2:4" ht="12.75" customHeight="1" x14ac:dyDescent="0.2">
      <c r="B4" s="11">
        <v>1</v>
      </c>
      <c r="C4" s="12">
        <v>2</v>
      </c>
      <c r="D4" s="179">
        <v>3</v>
      </c>
    </row>
    <row r="5" spans="2:4" ht="15.75" customHeight="1" x14ac:dyDescent="0.2">
      <c r="B5" s="292" t="s">
        <v>181</v>
      </c>
      <c r="C5" s="292"/>
      <c r="D5" s="292"/>
    </row>
    <row r="6" spans="2:4" ht="17.25" customHeight="1" x14ac:dyDescent="0.2">
      <c r="B6" s="13" t="s">
        <v>182</v>
      </c>
      <c r="C6" s="14" t="s">
        <v>72</v>
      </c>
      <c r="D6" s="4">
        <f>+D8+D9+D10+D11+D12+D13</f>
        <v>32777.899999999994</v>
      </c>
    </row>
    <row r="7" spans="2:4" ht="14.25" customHeight="1" x14ac:dyDescent="0.2">
      <c r="B7" s="15"/>
      <c r="C7" s="19" t="s">
        <v>183</v>
      </c>
      <c r="D7" s="3"/>
    </row>
    <row r="8" spans="2:4" ht="26.25" customHeight="1" x14ac:dyDescent="0.2">
      <c r="B8" s="15" t="s">
        <v>184</v>
      </c>
      <c r="C8" s="20" t="s">
        <v>185</v>
      </c>
      <c r="D8" s="16">
        <f>SUMIF('007 programa 3 lentelė'!$C10:$C211,'007 programa 3 lentelė'!$C17,'007 programa 3 lentelė'!E10:E211)</f>
        <v>23779.699999999993</v>
      </c>
    </row>
    <row r="9" spans="2:4" ht="12.75" customHeight="1" x14ac:dyDescent="0.2">
      <c r="B9" s="15" t="s">
        <v>186</v>
      </c>
      <c r="C9" s="17" t="s">
        <v>108</v>
      </c>
      <c r="D9" s="16">
        <f>SUMIF('007 programa 3 lentelė'!$C10:$C211,'007 programa 3 lentelė'!C114,'007 programa 3 lentelė'!E10:E211)</f>
        <v>3747.4</v>
      </c>
    </row>
    <row r="10" spans="2:4" ht="13.5" customHeight="1" x14ac:dyDescent="0.2">
      <c r="B10" s="15" t="s">
        <v>187</v>
      </c>
      <c r="C10" s="17" t="s">
        <v>188</v>
      </c>
      <c r="D10" s="16">
        <f>SUMIF('007 programa 3 lentelė'!$C10:$C211,'007 programa 3 lentelė'!$C47,'007 programa 3 lentelė'!E10:E211)</f>
        <v>742.3</v>
      </c>
    </row>
    <row r="11" spans="2:4" ht="27" customHeight="1" x14ac:dyDescent="0.2">
      <c r="B11" s="15" t="s">
        <v>189</v>
      </c>
      <c r="C11" s="17" t="s">
        <v>116</v>
      </c>
      <c r="D11" s="16">
        <f>SUMIF('007 programa 3 lentelė'!$C10:$C211,'007 programa 3 lentelė'!$C23,'007 programa 3 lentelė'!E10:E211)</f>
        <v>878.3</v>
      </c>
    </row>
    <row r="12" spans="2:4" ht="12.75" customHeight="1" x14ac:dyDescent="0.2">
      <c r="B12" s="15" t="s">
        <v>190</v>
      </c>
      <c r="C12" s="17" t="s">
        <v>191</v>
      </c>
      <c r="D12" s="16">
        <f>SUMIF('007 programa 3 lentelė'!$C11:$C211,'007 programa 3 lentelė'!C15,'007 programa 3 lentelė'!E11:E211)</f>
        <v>59.699999999999818</v>
      </c>
    </row>
    <row r="13" spans="2:4" ht="12.75" customHeight="1" x14ac:dyDescent="0.2">
      <c r="B13" s="15" t="s">
        <v>192</v>
      </c>
      <c r="C13" s="17" t="s">
        <v>193</v>
      </c>
      <c r="D13" s="16">
        <f>SUMIF('007 programa 3 lentelė'!$C10:$C211,'007 programa 3 lentelė'!$C14,'007 programa 3 lentelė'!E10:E211)</f>
        <v>3570.5</v>
      </c>
    </row>
    <row r="14" spans="2:4" ht="42" customHeight="1" x14ac:dyDescent="0.2">
      <c r="B14" s="13" t="s">
        <v>194</v>
      </c>
      <c r="C14" s="19" t="s">
        <v>195</v>
      </c>
      <c r="D14" s="18">
        <f>+D16+D17+D18+D19+D20+D21</f>
        <v>46.8</v>
      </c>
    </row>
    <row r="15" spans="2:4" ht="17.25" customHeight="1" x14ac:dyDescent="0.2">
      <c r="B15" s="15"/>
      <c r="C15" s="19" t="s">
        <v>183</v>
      </c>
      <c r="D15" s="3"/>
    </row>
    <row r="16" spans="2:4" ht="12.75" customHeight="1" x14ac:dyDescent="0.2">
      <c r="B16" s="15" t="s">
        <v>196</v>
      </c>
      <c r="C16" s="21" t="s">
        <v>197</v>
      </c>
      <c r="D16" s="16">
        <f>SUMIF('007 programa 3 lentelė'!$C10:$C211,'007 programa 3 lentelė'!C18,'007 programa 3 lentelė'!E10:E211)</f>
        <v>0</v>
      </c>
    </row>
    <row r="17" spans="2:5" ht="12.75" customHeight="1" x14ac:dyDescent="0.2">
      <c r="B17" s="15" t="s">
        <v>198</v>
      </c>
      <c r="C17" s="21" t="s">
        <v>199</v>
      </c>
      <c r="D17" s="16" cm="1">
        <f t="array" ref="D17">SUMIF('007 programa 3 lentelė'!$C10:$C211,'007 programa 3 lentelė'!C00,'007 programa 3 lentelė'!E10:E211)</f>
        <v>0</v>
      </c>
    </row>
    <row r="18" spans="2:5" ht="26.25" customHeight="1" x14ac:dyDescent="0.2">
      <c r="B18" s="15" t="s">
        <v>200</v>
      </c>
      <c r="C18" s="21" t="s">
        <v>201</v>
      </c>
      <c r="D18" s="16" cm="1">
        <f t="array" ref="D18">SUMIF('007 programa 3 lentelė'!$C10:$C211,'007 programa 3 lentelė'!C00,'007 programa 3 lentelė'!E10:E211)</f>
        <v>0</v>
      </c>
    </row>
    <row r="19" spans="2:5" ht="12.75" customHeight="1" x14ac:dyDescent="0.2">
      <c r="B19" s="15" t="s">
        <v>202</v>
      </c>
      <c r="C19" s="21" t="s">
        <v>203</v>
      </c>
      <c r="D19" s="16">
        <f>SUMIF('007 programa 3 lentelė'!$C10:$C211,'007 programa 3 lentelė'!C155,'007 programa 3 lentelė'!E10:E211)</f>
        <v>0</v>
      </c>
    </row>
    <row r="20" spans="2:5" ht="12.75" customHeight="1" x14ac:dyDescent="0.2">
      <c r="B20" s="15" t="s">
        <v>204</v>
      </c>
      <c r="C20" s="21" t="s">
        <v>56</v>
      </c>
      <c r="D20" s="16">
        <f>SUMIF('007 programa 3 lentelė'!$C10:$C211,'007 programa 3 lentelė'!C56,'007 programa 3 lentelė'!E10:E211)</f>
        <v>46.8</v>
      </c>
    </row>
    <row r="21" spans="2:5" ht="12.75" customHeight="1" x14ac:dyDescent="0.2">
      <c r="B21" s="15" t="s">
        <v>205</v>
      </c>
      <c r="C21" s="21" t="s">
        <v>206</v>
      </c>
      <c r="D21" s="16" cm="1">
        <f t="array" ref="D21">SUMIF('007 programa 3 lentelė'!$C10:$C211,'007 programa 3 lentelė'!C00,'007 programa 3 lentelė'!E10:E211)</f>
        <v>0</v>
      </c>
    </row>
    <row r="22" spans="2:5" ht="25.5" x14ac:dyDescent="0.2">
      <c r="B22" s="15"/>
      <c r="C22" s="17" t="s">
        <v>207</v>
      </c>
      <c r="D22" s="4">
        <f>+D6+D14</f>
        <v>32824.699999999997</v>
      </c>
      <c r="E22" s="22"/>
    </row>
    <row r="23" spans="2:5" ht="12.75" customHeight="1" x14ac:dyDescent="0.2">
      <c r="B23" s="15"/>
      <c r="C23" s="17" t="s">
        <v>173</v>
      </c>
      <c r="D23" s="3">
        <f>+'007 programa 3 lentelė'!E211</f>
        <v>1378.6999999999998</v>
      </c>
    </row>
    <row r="24" spans="2:5" x14ac:dyDescent="0.2">
      <c r="B24" s="5"/>
      <c r="C24" s="5"/>
      <c r="D24" s="5"/>
    </row>
    <row r="25" spans="2:5" x14ac:dyDescent="0.2">
      <c r="D25" s="22"/>
    </row>
    <row r="27" spans="2:5" x14ac:dyDescent="0.2">
      <c r="D27" s="22"/>
    </row>
  </sheetData>
  <mergeCells count="2">
    <mergeCell ref="B5:D5"/>
    <mergeCell ref="B1:D1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007 programa 3 lentelė</vt:lpstr>
      <vt:lpstr>Lėšų suvestinė 2 lentelė</vt:lpstr>
      <vt:lpstr>'007 programa 3 lentelė'!Print_Area</vt:lpstr>
      <vt:lpstr>'007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Regina Intienė</cp:lastModifiedBy>
  <cp:revision/>
  <cp:lastPrinted>2025-11-21T07:11:28Z</cp:lastPrinted>
  <dcterms:created xsi:type="dcterms:W3CDTF">2023-07-11T10:34:54Z</dcterms:created>
  <dcterms:modified xsi:type="dcterms:W3CDTF">2025-12-12T12:13:15Z</dcterms:modified>
  <cp:category/>
  <cp:contentStatus/>
</cp:coreProperties>
</file>