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SVP PLANAI\2026-2028 SVP\Komitetams 2025-12-18\"/>
    </mc:Choice>
  </mc:AlternateContent>
  <xr:revisionPtr revIDLastSave="0" documentId="13_ncr:1_{38CE7C5D-A3B7-473D-9AB6-D22D1AA36642}" xr6:coauthVersionLast="47" xr6:coauthVersionMax="47" xr10:uidLastSave="{00000000-0000-0000-0000-000000000000}"/>
  <bookViews>
    <workbookView xWindow="-108" yWindow="-108" windowWidth="23256" windowHeight="12456" xr2:uid="{EF082B20-5454-481E-8ECF-44F36E11C9BB}"/>
  </bookViews>
  <sheets>
    <sheet name="8 programa 3 lentelė" sheetId="1" r:id="rId1"/>
    <sheet name="Lėšų suvestinė 2 lentelė" sheetId="2" r:id="rId2"/>
  </sheets>
  <definedNames>
    <definedName name="_xlnm.Print_Area" localSheetId="0">'8 programa 3 lentelė'!$A$1:$N$254</definedName>
    <definedName name="_xlnm.Print_Titles" localSheetId="0">'8 programa 3 lentelė'!$4:$6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23" i="1" l="1"/>
  <c r="H221" i="1"/>
  <c r="G221" i="1"/>
  <c r="H204" i="1"/>
  <c r="H220" i="1" s="1"/>
  <c r="G204" i="1"/>
  <c r="F12" i="2"/>
  <c r="G12" i="2"/>
  <c r="F221" i="1"/>
  <c r="E12" i="2"/>
  <c r="F191" i="1"/>
  <c r="F175" i="1"/>
  <c r="G149" i="1"/>
  <c r="F149" i="1"/>
  <c r="F134" i="1"/>
  <c r="F49" i="1"/>
  <c r="F41" i="1"/>
  <c r="F31" i="1"/>
  <c r="F29" i="1"/>
  <c r="F32" i="1" s="1"/>
  <c r="E144" i="1"/>
  <c r="J63" i="1"/>
  <c r="F131" i="1" l="1"/>
  <c r="F111" i="1"/>
  <c r="G170" i="1"/>
  <c r="G182" i="1" s="1"/>
  <c r="F170" i="1"/>
  <c r="G240" i="1"/>
  <c r="F240" i="1"/>
  <c r="F217" i="1"/>
  <c r="F214" i="1"/>
  <c r="H75" i="1"/>
  <c r="G75" i="1"/>
  <c r="F75" i="1"/>
  <c r="F204" i="1"/>
  <c r="E204" i="1"/>
  <c r="E191" i="1"/>
  <c r="F54" i="1"/>
  <c r="G222" i="1"/>
  <c r="F222" i="1"/>
  <c r="H102" i="1"/>
  <c r="G102" i="1"/>
  <c r="F102" i="1"/>
  <c r="F78" i="1"/>
  <c r="F154" i="1" s="1"/>
  <c r="H77" i="1"/>
  <c r="F34" i="1"/>
  <c r="F11" i="2"/>
  <c r="G11" i="2"/>
  <c r="E11" i="2"/>
  <c r="D11" i="2"/>
  <c r="H222" i="1"/>
  <c r="E222" i="1"/>
  <c r="F163" i="1"/>
  <c r="F182" i="1" s="1"/>
  <c r="F238" i="1"/>
  <c r="G238" i="1"/>
  <c r="H238" i="1"/>
  <c r="F223" i="1"/>
  <c r="H223" i="1"/>
  <c r="F155" i="1"/>
  <c r="G155" i="1"/>
  <c r="H155" i="1"/>
  <c r="E155" i="1"/>
  <c r="F153" i="1"/>
  <c r="G153" i="1"/>
  <c r="H153" i="1"/>
  <c r="E153" i="1"/>
  <c r="H78" i="1"/>
  <c r="H154" i="1" s="1"/>
  <c r="G78" i="1"/>
  <c r="G77" i="1"/>
  <c r="H240" i="1"/>
  <c r="G236" i="1"/>
  <c r="H236" i="1"/>
  <c r="F236" i="1"/>
  <c r="H182" i="1"/>
  <c r="E55" i="1"/>
  <c r="G55" i="1"/>
  <c r="H55" i="1"/>
  <c r="F55" i="1"/>
  <c r="G54" i="1"/>
  <c r="H54" i="1"/>
  <c r="G52" i="1"/>
  <c r="H52" i="1"/>
  <c r="F12" i="1"/>
  <c r="G12" i="1"/>
  <c r="H12" i="1"/>
  <c r="E12" i="1"/>
  <c r="G32" i="1"/>
  <c r="H32" i="1"/>
  <c r="G34" i="1"/>
  <c r="H34" i="1"/>
  <c r="E235" i="1"/>
  <c r="E238" i="1" s="1"/>
  <c r="E199" i="1"/>
  <c r="E126" i="1"/>
  <c r="E112" i="1"/>
  <c r="E41" i="1"/>
  <c r="G197" i="1"/>
  <c r="E13" i="2"/>
  <c r="F13" i="2"/>
  <c r="G13" i="2"/>
  <c r="D12" i="2" a="1"/>
  <c r="D12" i="2" s="1"/>
  <c r="G154" i="1" l="1"/>
  <c r="F10" i="2"/>
  <c r="H152" i="1"/>
  <c r="F52" i="1"/>
  <c r="H218" i="1"/>
  <c r="F220" i="1"/>
  <c r="F218" i="1" s="1"/>
  <c r="E220" i="1"/>
  <c r="E8" i="2"/>
  <c r="F152" i="1"/>
  <c r="G220" i="1"/>
  <c r="G218" i="1" s="1"/>
  <c r="G152" i="1"/>
  <c r="E54" i="1"/>
  <c r="E52" i="1"/>
  <c r="E17" i="2" a="1"/>
  <c r="E17" i="2" s="1"/>
  <c r="D17" i="2" a="1"/>
  <c r="D17" i="2" s="1"/>
  <c r="E215" i="1"/>
  <c r="E186" i="1"/>
  <c r="E184" i="1" s="1"/>
  <c r="E158" i="1"/>
  <c r="E182" i="1" s="1"/>
  <c r="E180" i="1" s="1"/>
  <c r="E121" i="1"/>
  <c r="E100" i="1"/>
  <c r="E87" i="1"/>
  <c r="E85" i="1"/>
  <c r="E75" i="1"/>
  <c r="E25" i="1"/>
  <c r="E17" i="1"/>
  <c r="E236" i="1"/>
  <c r="E226" i="1"/>
  <c r="E224" i="1" s="1"/>
  <c r="E192" i="1"/>
  <c r="E102" i="1"/>
  <c r="E78" i="1"/>
  <c r="E67" i="1"/>
  <c r="E64" i="1"/>
  <c r="E36" i="1"/>
  <c r="F226" i="1"/>
  <c r="F224" i="1" s="1"/>
  <c r="G180" i="1"/>
  <c r="H226" i="1"/>
  <c r="H224" i="1" s="1"/>
  <c r="G226" i="1"/>
  <c r="G224" i="1" s="1"/>
  <c r="H180" i="1"/>
  <c r="E16" i="2"/>
  <c r="F16" i="2"/>
  <c r="G16" i="2"/>
  <c r="D16" i="2"/>
  <c r="D18" i="2" a="1"/>
  <c r="D18" i="2" s="1"/>
  <c r="E23" i="2"/>
  <c r="F23" i="2"/>
  <c r="E21" i="2" a="1"/>
  <c r="E21" i="2" s="1"/>
  <c r="F21" i="2" a="1"/>
  <c r="F21" i="2" s="1"/>
  <c r="G21" i="2" a="1"/>
  <c r="G21" i="2" s="1"/>
  <c r="D21" i="2" a="1"/>
  <c r="D21" i="2" s="1"/>
  <c r="E20" i="2" a="1"/>
  <c r="E20" i="2" s="1"/>
  <c r="F20" i="2" a="1"/>
  <c r="F20" i="2" s="1"/>
  <c r="G20" i="2" a="1"/>
  <c r="G20" i="2" s="1"/>
  <c r="D20" i="2" a="1"/>
  <c r="D20" i="2" s="1"/>
  <c r="E19" i="2" a="1"/>
  <c r="E19" i="2" s="1"/>
  <c r="F19" i="2" a="1"/>
  <c r="F19" i="2" s="1"/>
  <c r="G19" i="2" a="1"/>
  <c r="G19" i="2" s="1"/>
  <c r="D19" i="2" a="1"/>
  <c r="D19" i="2" s="1"/>
  <c r="E18" i="2" a="1"/>
  <c r="E18" i="2" s="1"/>
  <c r="F18" i="2" a="1"/>
  <c r="F18" i="2" s="1"/>
  <c r="G18" i="2" a="1"/>
  <c r="G18" i="2" s="1"/>
  <c r="E154" i="1" l="1"/>
  <c r="E152" i="1"/>
  <c r="E223" i="1"/>
  <c r="E218" i="1" s="1"/>
  <c r="E240" i="1"/>
  <c r="D23" i="2" s="1"/>
  <c r="D13" i="2"/>
  <c r="E34" i="1"/>
  <c r="E32" i="1"/>
  <c r="F180" i="1"/>
  <c r="D10" i="2"/>
  <c r="F150" i="1"/>
  <c r="E10" i="2"/>
  <c r="G150" i="1"/>
  <c r="H150" i="1"/>
  <c r="G10" i="2"/>
  <c r="E14" i="2"/>
  <c r="G23" i="2"/>
  <c r="F184" i="1"/>
  <c r="G184" i="1"/>
  <c r="H184" i="1"/>
  <c r="E9" i="2"/>
  <c r="F9" i="2"/>
  <c r="G9" i="2"/>
  <c r="D9" i="2"/>
  <c r="F36" i="1"/>
  <c r="G36" i="1"/>
  <c r="H36" i="1"/>
  <c r="F8" i="2"/>
  <c r="G8" i="2"/>
  <c r="D8" i="2"/>
  <c r="G6" i="2" l="1"/>
  <c r="F239" i="1"/>
  <c r="H239" i="1"/>
  <c r="G239" i="1"/>
  <c r="E150" i="1"/>
  <c r="E239" i="1" s="1"/>
  <c r="F6" i="2"/>
  <c r="E6" i="2"/>
  <c r="E22" i="2" s="1"/>
  <c r="D14" i="2"/>
  <c r="H241" i="1" l="1"/>
  <c r="G241" i="1"/>
  <c r="F241" i="1"/>
  <c r="F17" i="2" a="1"/>
  <c r="F17" i="2" s="1"/>
  <c r="F14" i="2" s="1"/>
  <c r="F22" i="2" s="1"/>
  <c r="F24" i="2" s="1"/>
  <c r="D6" i="2" l="1"/>
  <c r="D22" i="2" s="1"/>
  <c r="E24" i="2" s="1"/>
  <c r="G17" i="2" l="1" a="1"/>
  <c r="G17" i="2" s="1"/>
  <c r="G14" i="2" s="1"/>
  <c r="G22" i="2" s="1"/>
  <c r="G2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Dangirutė Šakinienė</author>
    <author>Asta Česnauskienė</author>
    <author>Violeta Pronskuvienė</author>
    <author>Rima Ališauskė</author>
  </authors>
  <commentList>
    <comment ref="J40" authorId="0" shapeId="0" xr:uid="{7541CC6A-EA68-43ED-BE87-09307682D6D6}">
      <text>
        <r>
          <rPr>
            <sz val="11"/>
            <color theme="1"/>
            <rFont val="Calibri"/>
            <family val="2"/>
            <charset val="186"/>
            <scheme val="minor"/>
          </rPr>
          <t>Padėkos kaukių ceremonija</t>
        </r>
      </text>
    </comment>
    <comment ref="I49" authorId="0" shapeId="0" xr:uid="{04B6F865-55AF-4040-A664-1531090B6094}">
      <text>
        <r>
          <rPr>
            <sz val="11"/>
            <color theme="1"/>
            <rFont val="Calibri"/>
            <family val="2"/>
            <charset val="186"/>
            <scheme val="minor"/>
          </rPr>
          <t xml:space="preserve">Nenumatytos iniciatyvos, nepatenkančios į dalinio konkursą </t>
        </r>
      </text>
    </comment>
    <comment ref="K64" authorId="0" shapeId="0" xr:uid="{9CD1E247-D2FC-460B-9380-68FD015D9152}">
      <text>
        <r>
          <rPr>
            <sz val="11"/>
            <color theme="1"/>
            <rFont val="Calibri"/>
            <family val="2"/>
            <charset val="186"/>
            <scheme val="minor"/>
          </rPr>
          <t>1. Žoliapjovė-robotas, 1 vnt. 6,6 tūkst. Eur SP
2. Lazerinis projektorius, 1 vnt. konferencijų salei 3,3 tūkst. Eur SP
3. Garso įrangos sistema, 1 kompl. konferencijų salei 4,1 tūkst. Eur SP</t>
        </r>
      </text>
    </comment>
    <comment ref="G77" authorId="0" shapeId="0" xr:uid="{57523E9E-331B-40D3-98B2-0FE6BC91655E}">
      <text>
        <r>
          <rPr>
            <sz val="11"/>
            <color theme="1"/>
            <rFont val="Calibri"/>
            <family val="2"/>
            <charset val="186"/>
            <scheme val="minor"/>
          </rPr>
          <t>50,0 tūkst. Eur SB scenos uždangų (kulisų) gamyba ir elektrinio scenos uždangos mechanizmo įrengimas</t>
        </r>
      </text>
    </comment>
    <comment ref="H77" authorId="0" shapeId="0" xr:uid="{031F6656-83D1-4EA8-BBBE-5B643312276B}">
      <text>
        <r>
          <rPr>
            <sz val="11"/>
            <color theme="1"/>
            <rFont val="Calibri"/>
            <family val="2"/>
            <charset val="186"/>
            <scheme val="minor"/>
          </rPr>
          <t>Garso ir šviesos įrangos atnaujinimas didžiojoje salėje 150,0 tūkst. Eur SB</t>
        </r>
      </text>
    </comment>
    <comment ref="J78" authorId="0" shapeId="0" xr:uid="{B4748C14-4B90-4BFF-980D-2D288B92F155}">
      <text>
        <r>
          <rPr>
            <sz val="11"/>
            <color theme="1"/>
            <rFont val="Calibri"/>
            <family val="2"/>
            <charset val="186"/>
            <scheme val="minor"/>
          </rPr>
          <t xml:space="preserve">1 vnt. didžiosios scenos garso įrangos stiprintuvas,
1 vnt. garso stiprintuvas informaciniams pranešimams,
1 vnt. filmavimo įranga (kamera koncertų filmavimui)
1 komplektas pirmo aukšto foje pakeistų 14 vnt. užuolaidų ir 7 vnt. romanečių </t>
        </r>
      </text>
    </comment>
    <comment ref="K78" authorId="0" shapeId="0" xr:uid="{350B7A0A-6903-4637-99CF-F9B0EA1BD990}">
      <text>
        <r>
          <rPr>
            <sz val="11"/>
            <color theme="1"/>
            <rFont val="Calibri"/>
            <family val="2"/>
            <charset val="186"/>
            <scheme val="minor"/>
          </rPr>
          <t>1 nešiojamasis kompiuteris 0,8 tūkst. Eur SP
1 garso pultas 3,6 tūkst. Eur SP</t>
        </r>
      </text>
    </comment>
    <comment ref="L78" authorId="0" shapeId="0" xr:uid="{62420D4A-53C7-4BAB-B88D-F8304B3EC5C6}">
      <text>
        <r>
          <rPr>
            <sz val="11"/>
            <color theme="1"/>
            <rFont val="Calibri"/>
            <family val="2"/>
            <charset val="186"/>
            <scheme val="minor"/>
          </rPr>
          <t>Scenos uždangų (kulisų) gamyba ir elektrinio scenos uždangos mechanizmo įrengimas 50,0 tūkst. Eur SB</t>
        </r>
      </text>
    </comment>
    <comment ref="M78" authorId="0" shapeId="0" xr:uid="{513BF104-CB0C-4AAF-AFAE-4C8057640460}">
      <text>
        <r>
          <rPr>
            <sz val="11"/>
            <color theme="1"/>
            <rFont val="Calibri"/>
            <family val="2"/>
            <charset val="186"/>
            <scheme val="minor"/>
          </rPr>
          <t>Garso ir šviesos įrangos atnaujinimas didžiojoje salėje 150,0 tūkst. Eur SB</t>
        </r>
      </text>
    </comment>
    <comment ref="F102" authorId="0" shapeId="0" xr:uid="{CEBAC464-15E0-407C-AC68-2E6133258469}">
      <text>
        <r>
          <rPr>
            <sz val="11"/>
            <color theme="1"/>
            <rFont val="Calibri"/>
            <family val="2"/>
            <charset val="186"/>
            <scheme val="minor"/>
          </rPr>
          <t>1. RFID savitarnos įranga (2 vnt. Suaugusiųjų aptarnavimo skyriuje ir Pempininkų bibliotekoje) 41,2 tūkst. Eur SB
2. Knygomatas (knygų įšdavimui/grąžinimui) 1 vnt. Miško bibliotekoje 3,8 tūkst. Eur SB</t>
        </r>
      </text>
    </comment>
    <comment ref="G102" authorId="0" shapeId="0" xr:uid="{0B1DF899-5B0C-46C1-B085-BCE777065E8F}">
      <text>
        <r>
          <rPr>
            <sz val="11"/>
            <color theme="1"/>
            <rFont val="Calibri"/>
            <family val="2"/>
            <charset val="186"/>
            <scheme val="minor"/>
          </rPr>
          <t>1. RFID savitarnos įranga (1 vnt. Kalnupės bibliotekoje) 37,4 tūkst. Eur SB
2. Knygomatas (knygų įšdavimui/grąžinimui) 1 vnt. Kalnupės bibliotekoje 3,8 tūkst. Eur SB</t>
        </r>
      </text>
    </comment>
    <comment ref="H102" authorId="0" shapeId="0" xr:uid="{1FC605E6-7905-46D3-9CE2-D9C1C690AC93}">
      <text>
        <r>
          <rPr>
            <sz val="11"/>
            <color theme="1"/>
            <rFont val="Calibri"/>
            <family val="2"/>
            <charset val="186"/>
            <scheme val="minor"/>
          </rPr>
          <t>Knygomatas (knygų įšdavimui/grąžinimui) 3 vnt. 11,4 tūkst. Eur SB</t>
        </r>
      </text>
    </comment>
    <comment ref="K104" authorId="0" shapeId="0" xr:uid="{14B2311D-D311-445D-9F72-3B5C1B5DED7D}">
      <text>
        <r>
          <rPr>
            <sz val="11"/>
            <color theme="1"/>
            <rFont val="Calibri"/>
            <family val="2"/>
            <charset val="186"/>
            <scheme val="minor"/>
          </rPr>
          <t>1. RFID savitarnos įranga (2 vnt. Suaugusiųjų aptarnavimo skyriuje ir Pempininkų bibliotekoje) 41,2 tūkst. Eur SB
2. CorelRAW Graphics Suite programa (2 vnt.) 0,9 tūkst. Eur SP
3. Sinology įrenginys (tinklo duomenų saugykla) 1 vnt. 0,8 Tūkst. Eur SP
4. Knygomatas (knygų įšdavimui/grąžinimui) 1 vnt. Miško bibliotekoje 3,8 tūkst. Eur SB</t>
        </r>
      </text>
    </comment>
    <comment ref="L104" authorId="0" shapeId="0" xr:uid="{47ECAF26-57F0-4DE5-AA44-AA1998B7AFD1}">
      <text>
        <r>
          <rPr>
            <sz val="11"/>
            <color theme="1"/>
            <rFont val="Calibri"/>
            <family val="2"/>
            <charset val="186"/>
            <scheme val="minor"/>
          </rPr>
          <t xml:space="preserve">1. RFID savitarnos įranga (1 vnt. Kalnupės bibliotekoje) 37,4 tūkst. Eur SB
2. Knygomatas (knygų įšdavimui/grąžinimui) 1 vnt. Kalnupės bibliotekoje 3,8 tūkst. Eur SB
3. Kompiuteris 1,2 tūkst. Eur SP
</t>
        </r>
      </text>
    </comment>
    <comment ref="M104" authorId="0" shapeId="0" xr:uid="{3A2E65C0-E3AA-4095-B828-F28E8FC2C9F0}">
      <text>
        <r>
          <rPr>
            <sz val="11"/>
            <color theme="1"/>
            <rFont val="Calibri"/>
            <family val="2"/>
            <charset val="186"/>
            <scheme val="minor"/>
          </rPr>
          <t>1. Nešiojamas kompiuteris 1 vnt. 1,2 tūkst. Eur (SP)
2. Knygomatas (knygų įšdavimui/grąžinimui) 3 vnt. 11,4 tūkst. Eur (SB)</t>
        </r>
      </text>
    </comment>
    <comment ref="F111" authorId="0" shapeId="0" xr:uid="{18996472-520B-440A-BDE9-5F04BEEF2363}">
      <text>
        <r>
          <rPr>
            <sz val="11"/>
            <color theme="1"/>
            <rFont val="Calibri"/>
            <family val="2"/>
            <charset val="186"/>
            <scheme val="minor"/>
          </rPr>
          <t>Įstaigos pavadinimo keitimas ir identiteto atnaujinimas 12,1 tūkst. Eur SB</t>
        </r>
      </text>
    </comment>
    <comment ref="K112" authorId="0" shapeId="0" xr:uid="{1F5A4282-9ABE-4021-B25D-4ED397416A04}">
      <text>
        <r>
          <rPr>
            <sz val="11"/>
            <color theme="1"/>
            <rFont val="Calibri"/>
            <family val="2"/>
            <charset val="186"/>
            <scheme val="minor"/>
          </rPr>
          <t>Įstaigos pavadinimo keitimas ir identiteto atnaujinimas 12,1 tūkst. Eur SB</t>
        </r>
      </text>
    </comment>
    <comment ref="J126" authorId="0" shapeId="0" xr:uid="{A40E64F8-D518-4297-9DC3-4C55BBF81431}">
      <text>
        <r>
          <rPr>
            <sz val="11"/>
            <color theme="1"/>
            <rFont val="Calibri"/>
            <family val="2"/>
            <charset val="186"/>
            <scheme val="minor"/>
          </rPr>
          <t xml:space="preserve">Muziejus 2025 m. planuoja įsigyti:
1. Atvirukų kolekciją su Mažąja Lietuva 
2. Istorinių žemėlapių 2 vnt. 
3. Įvairūs medaliai, monetos 
4. Knygos, įvairūs daiktai, susiję su Mažąja Lietuva 
</t>
        </r>
      </text>
    </comment>
    <comment ref="K126" authorId="0" shapeId="0" xr:uid="{7D1399D0-C413-4FF1-A087-AB541124904D}">
      <text>
        <r>
          <rPr>
            <sz val="11"/>
            <color theme="1"/>
            <rFont val="Calibri"/>
            <family val="2"/>
            <charset val="186"/>
            <scheme val="minor"/>
          </rPr>
          <t>1. Atnaujinti baldų komplektai (2 vnt.) restauratorėms - 1,6 tūkst. Eur SP
2. Spinta į fondus (1 vnt.) - 4,7 tūkst. Eur SP
3. Mamuto ilčiai skirta vitrina (1 vnt.) - 7,6 tūkst. Eur SP
4. Audiogidų (8 vnt.) įrangos atnaujinimas su turinio perprogramavimu - 12,0 tūkst. Eur SP
5. Muziejus planuoja įsigyti atvirukų kolekciją su Klaipėdos miesto vaizdais ir sidabrinį XX a. pradžios laikrodį su laikrodininko pavarde ir įrašu „Memel“ - 15,0 tūkst. Eur SP
6. Kitas muziejines vertybes - 5,0 tūkst. Eur SB (kasmet planuojama apie 5 vnt.)</t>
        </r>
      </text>
    </comment>
    <comment ref="L126" authorId="0" shapeId="0" xr:uid="{C2E634A3-2E9A-477B-9DA7-28BEB0C2BBAC}">
      <text>
        <r>
          <rPr>
            <sz val="11"/>
            <color theme="1"/>
            <rFont val="Calibri"/>
            <family val="2"/>
            <charset val="186"/>
            <scheme val="minor"/>
          </rPr>
          <t>Muziejus kasmet planuoja iš SB įsigyti apie 5 muziejines vertybes už 5,0 tūkst. Eur</t>
        </r>
      </text>
    </comment>
    <comment ref="M126" authorId="0" shapeId="0" xr:uid="{7A85D6AB-65C1-4FB6-8C45-9A16AE7E3C5F}">
      <text>
        <r>
          <rPr>
            <sz val="11"/>
            <color theme="1"/>
            <rFont val="Calibri"/>
            <family val="2"/>
            <charset val="186"/>
            <scheme val="minor"/>
          </rPr>
          <t>Muziejus kasmet planuoja iš SB įsigyti apie 5 muziejines vertybes už 5,0 tūkst. Eur</t>
        </r>
      </text>
    </comment>
    <comment ref="J147" authorId="0" shapeId="0" xr:uid="{56C2BBF1-E79D-4E60-9D8E-769985B24AE3}">
      <text>
        <r>
          <rPr>
            <sz val="11"/>
            <color theme="1"/>
            <rFont val="Calibri"/>
            <family val="2"/>
            <charset val="186"/>
            <scheme val="minor"/>
          </rPr>
          <t xml:space="preserve">MLIM – 2 kompiuteriai su programine įranga,
ŽR - 3 kompiuteriai,
EC - spalvotas daugiafunkcis spausdintuvas,
VB – serveris 
</t>
        </r>
      </text>
    </comment>
    <comment ref="K147" authorId="0" shapeId="0" xr:uid="{61073239-A304-448C-BBB2-0EB83288A752}">
      <text>
        <r>
          <rPr>
            <sz val="11"/>
            <color theme="1"/>
            <rFont val="Calibri"/>
            <family val="2"/>
            <charset val="186"/>
            <scheme val="minor"/>
          </rPr>
          <t>18 vnt. kompiuterių
5 vnt. projektorių
1 vnt. spausdintuvas</t>
        </r>
      </text>
    </comment>
    <comment ref="J157" authorId="0" shapeId="0" xr:uid="{B40F3E0A-84AA-45DE-BDE3-1533F0FF268C}">
      <text>
        <r>
          <rPr>
            <sz val="11"/>
            <color theme="1"/>
            <rFont val="Calibri"/>
            <family val="2"/>
            <charset val="186"/>
            <scheme val="minor"/>
          </rPr>
          <t xml:space="preserve">1. Turgaus g. 8 vidaus patalpų remontas (drėgmės ir pelėsio  pažeistų vietų sutvarkymas) 
2. Kalnupės g. 13 bibliotekos vidaus patalpų remonto užbaigimas  
</t>
        </r>
      </text>
    </comment>
    <comment ref="K157" authorId="0" shapeId="0" xr:uid="{27813C21-1791-4C39-AF11-251C1AE918B2}">
      <text>
        <r>
          <rPr>
            <sz val="11"/>
            <color theme="1"/>
            <rFont val="Calibri"/>
            <family val="2"/>
            <charset val="186"/>
            <scheme val="minor"/>
          </rPr>
          <t xml:space="preserve">Grindų dangos keitimas Kalnupės sk. </t>
        </r>
      </text>
    </comment>
    <comment ref="J158" authorId="0" shapeId="0" xr:uid="{877F60B6-58EF-4021-B9AF-B05C80C289A1}">
      <text>
        <r>
          <rPr>
            <sz val="11"/>
            <color theme="1"/>
            <rFont val="Calibri"/>
            <family val="2"/>
            <charset val="186"/>
            <scheme val="minor"/>
          </rPr>
          <t xml:space="preserve">Turgaus g. 8 fasado remontas  ir užrašo ant pastato perdarymas 
</t>
        </r>
      </text>
    </comment>
    <comment ref="J159" authorId="0" shapeId="0" xr:uid="{5453B271-B3FC-40C7-B86D-93AEF6579090}">
      <text>
        <r>
          <rPr>
            <sz val="11"/>
            <color theme="1"/>
            <rFont val="Calibri"/>
            <family val="2"/>
            <charset val="186"/>
            <scheme val="minor"/>
          </rPr>
          <t xml:space="preserve">Šildymo vamzdyno remontas (dėl neteisingai sumontuoto vamzdyno silpnai šyla radiatoriai) J. Janonio g. 9
</t>
        </r>
      </text>
    </comment>
    <comment ref="K159" authorId="0" shapeId="0" xr:uid="{E04DA0D7-424A-4C85-B867-CF3FC50EFB47}">
      <text>
        <r>
          <rPr>
            <sz val="11"/>
            <color theme="1"/>
            <rFont val="Calibri"/>
            <family val="2"/>
            <charset val="186"/>
            <scheme val="minor"/>
          </rPr>
          <t>1. Dujų katilo keitimas Meno skyriuje (J. Janonio g. 9)
2. Oro kondicionieriaus keitimas Kauno atžalyno padalinyje (Kauno g. 49)</t>
        </r>
      </text>
    </comment>
    <comment ref="K160" authorId="0" shapeId="0" xr:uid="{DE05FD88-2AF8-42C2-B129-9F3C3BD4700E}">
      <text>
        <r>
          <rPr>
            <sz val="11"/>
            <color theme="1"/>
            <rFont val="Calibri"/>
            <family val="2"/>
            <charset val="186"/>
            <scheme val="minor"/>
          </rPr>
          <t>1. Kretingos g. 61-59
2. Laukininkų g. 42-18
3. Karlskronos g. 50-3
4. Šaulių g. 3-18
5. Vingio g. 11-1
6. Debreceno g. 22</t>
        </r>
      </text>
    </comment>
    <comment ref="K161" authorId="0" shapeId="0" xr:uid="{21E654B2-07AF-4FE7-9AC2-18F69E22517C}">
      <text>
        <r>
          <rPr>
            <sz val="11"/>
            <color theme="1"/>
            <rFont val="Calibri"/>
            <family val="2"/>
            <charset val="186"/>
            <scheme val="minor"/>
          </rPr>
          <t>Pakeistos restauruotos durys, langai:
1.Meno skyriuje (durų keitimas)
2.Jaunimo skyriuje (durų restauravimas)
3.Komplektavimo skyriuje (durų ir lango keitimas)</t>
        </r>
      </text>
    </comment>
    <comment ref="J162" authorId="0" shapeId="0" xr:uid="{94B1DC0C-D245-4115-B412-A62C0A53F14A}">
      <text>
        <r>
          <rPr>
            <sz val="11"/>
            <color theme="1"/>
            <rFont val="Calibri"/>
            <family val="2"/>
            <charset val="186"/>
            <scheme val="minor"/>
          </rPr>
          <t>Bažnyčių g. 4 dalies pastato (audimo galerijos) fasado remonto darbų tyrimų atlikimas ir projektavimas</t>
        </r>
      </text>
    </comment>
    <comment ref="K167" authorId="0" shapeId="0" xr:uid="{116066A7-851F-4626-8829-9AAE9C823BA7}">
      <text>
        <r>
          <rPr>
            <sz val="11"/>
            <color theme="1"/>
            <rFont val="Calibri"/>
            <family val="2"/>
            <charset val="186"/>
            <scheme val="minor"/>
          </rPr>
          <t>Pakeistos grindys salėje ir verandoje</t>
        </r>
      </text>
    </comment>
    <comment ref="I168" authorId="1" shapeId="0" xr:uid="{43274542-3376-4390-9468-8A35722A13E3}">
      <text>
        <r>
          <rPr>
            <sz val="11"/>
            <color theme="1"/>
            <rFont val="Calibri"/>
            <family val="2"/>
            <charset val="186"/>
            <scheme val="minor"/>
          </rPr>
          <t xml:space="preserve">Didžioji Vandens g. 2 (Parodų rūmai)
</t>
        </r>
      </text>
    </comment>
    <comment ref="F169" authorId="2" shapeId="0" xr:uid="{7E52A55C-9F1D-4876-AF18-E9AB29BA17B7}">
      <text>
        <r>
          <rPr>
            <sz val="11"/>
            <color theme="1"/>
            <rFont val="Calibri"/>
            <family val="2"/>
            <charset val="186"/>
            <scheme val="minor"/>
          </rPr>
          <t xml:space="preserve">Lėšos planuojamos lifto remontui.
</t>
        </r>
      </text>
    </comment>
    <comment ref="J172" authorId="0" shapeId="0" xr:uid="{CDC55C62-0802-492D-9DCE-12F478FAB4D0}">
      <text>
        <r>
          <rPr>
            <sz val="11"/>
            <color theme="1"/>
            <rFont val="Calibri"/>
            <family val="2"/>
            <charset val="186"/>
            <scheme val="minor"/>
          </rPr>
          <t>1. Kondicionavimo sistemos įrengimo
2. Elektros instaliacijos atnaujinimo
3. Stogo ir fasado remonto</t>
        </r>
      </text>
    </comment>
    <comment ref="J174" authorId="0" shapeId="0" xr:uid="{238343BB-84D8-479C-BDE3-21859368EDDA}">
      <text>
        <r>
          <rPr>
            <sz val="11"/>
            <color theme="1"/>
            <rFont val="Calibri"/>
            <family val="2"/>
            <charset val="186"/>
            <scheme val="minor"/>
          </rPr>
          <t>Langų su palangėmis keitimas (37 vnt.),
Durų keitimas (5 vnt.), angokraščių apdirbimo darbai adresu Didžioji Vandens g. 2</t>
        </r>
      </text>
    </comment>
    <comment ref="M192" authorId="2" shapeId="0" xr:uid="{FE34B7AA-E44B-435D-BDF0-4D9FFE024035}">
      <text>
        <r>
          <rPr>
            <sz val="11"/>
            <color theme="1"/>
            <rFont val="Calibri"/>
            <family val="2"/>
            <charset val="186"/>
            <scheme val="minor"/>
          </rPr>
          <t xml:space="preserve">2029 m. 
</t>
        </r>
      </text>
    </comment>
    <comment ref="M194" authorId="2" shapeId="0" xr:uid="{9E1EDA51-87A2-465B-AC2A-94AC4D5B62A3}">
      <text>
        <r>
          <rPr>
            <sz val="11"/>
            <color theme="1"/>
            <rFont val="Calibri"/>
            <family val="2"/>
            <charset val="186"/>
            <scheme val="minor"/>
          </rPr>
          <t xml:space="preserve">2029 m.
</t>
        </r>
      </text>
    </comment>
    <comment ref="J203" authorId="0" shapeId="0" xr:uid="{25289595-10A6-4AC0-A3E0-E2E51028D14B}">
      <text>
        <r>
          <rPr>
            <sz val="11"/>
            <color theme="1"/>
            <rFont val="Calibri"/>
            <family val="2"/>
            <charset val="186"/>
            <scheme val="minor"/>
          </rPr>
          <t>Žvejų rūmų Didžiosios scenos grindų dangos keitimas</t>
        </r>
      </text>
    </comment>
    <comment ref="K203" authorId="0" shapeId="0" xr:uid="{EFF9A56F-D893-4492-9B0C-04091C1BF269}">
      <text>
        <r>
          <rPr>
            <sz val="11"/>
            <color theme="1"/>
            <rFont val="Calibri"/>
            <family val="2"/>
            <charset val="186"/>
            <scheme val="minor"/>
          </rPr>
          <t>I ir II aukštų foje zonų atnaujinimas</t>
        </r>
      </text>
    </comment>
    <comment ref="F204" authorId="2" shapeId="0" xr:uid="{9C646246-73A2-4E01-89AA-69ABE1052AF0}">
      <text>
        <r>
          <rPr>
            <sz val="11"/>
            <color theme="1"/>
            <rFont val="Calibri"/>
            <family val="2"/>
            <charset val="186"/>
            <scheme val="minor"/>
          </rPr>
          <t xml:space="preserve">
1. Didžiosios scenos elektros trosinių keltuvų (33 vnt.) keitimas (177 tūkst.Eur).
2. Didžiosios salės apšvietimo sistemos atnaujinimas pagal parengtą projektą (2023 m. projektas) (500 tūkst. Eur). Perkeliama į 2027 m.
3.Akustinių lubų įrengimas didžiojoje salėje pagal parengtą 2025 m. projektą) (160 tūkst. Eur). 
4. Patalpų Taikos pr. 70 (gautų 2025 m.) įveiklinimo bei pritaikymo kultūrinei veiklai projektas, patalpų atnaujinimo projektas (40 tūkst. Eur).
5.I a. ir II a. fojė zonų atnaujinimas (fojė lubų keitimas, I a. fojė dabartinės baro zonos sienos griovimas, lankytojų zonos įrengimas, II a. fojė baro zonos bei lankytojų zonos įrengimas) (639,8 tūkst. Eur).
6.I a. ir II a. fojė zonų atnaujinimo darbų aprašo projektas (pagal 2025 m. vizualinį projektą) (10,8 tūkst. Eur).
7.I a. ir II a. fojė zonų atnaujinimo ventiliacijos, elektros instaliacijos, santechnikos, inžinerinių tinklų projektas (pagal 2025 m. vizualinį projektą) (34,0 tūkst.Eur).
</t>
        </r>
      </text>
    </comment>
    <comment ref="J204" authorId="0" shapeId="0" xr:uid="{6A737001-1EF4-4012-AE77-3793E83E1EC2}">
      <text>
        <r>
          <rPr>
            <sz val="11"/>
            <color theme="1"/>
            <rFont val="Calibri"/>
            <family val="2"/>
            <charset val="186"/>
            <scheme val="minor"/>
          </rPr>
          <t>1. Apšvietimo ir garso aparatūros sistemos atnaujinimo techninio projekto parengimas Teatro salėje
2. Akustinių lubų įrengimo projektas
3. Elektrotechnikos dalies projektas
4. Žvejų rūmų fasado renovacijos-remonto techninis projektas</t>
        </r>
      </text>
    </comment>
    <comment ref="K204" authorId="0" shapeId="0" xr:uid="{B0705787-F546-4BF0-BA18-81185A148796}">
      <text>
        <r>
          <rPr>
            <sz val="11"/>
            <color theme="1"/>
            <rFont val="Calibri"/>
            <family val="2"/>
            <charset val="186"/>
            <scheme val="minor"/>
          </rPr>
          <t>1. Patalpų Taikos pr. 70 (gautų 2025 m.) įveiklinimo bei pritaikymo kultūrinei veiklai projektas, patalpų atnaujinimo projektas;
2. Žvejų rūmų I a. ir II a. fojė zonų atnaujinimo darbų aprašo projektas (pagal 2025 m. vizualinį projektą);
3. Žvejų rūmų I a. ir II a. fojė zonų atnaujinimo ventiliacijos, elektros instaliacijos, santechnikos, inžinerinių tinklų projektas (pagal 2025 m. vizualinį projektą).</t>
        </r>
      </text>
    </comment>
    <comment ref="L204" authorId="0" shapeId="0" xr:uid="{261D3CC3-7F06-46F1-B093-620F0C008A2B}">
      <text>
        <r>
          <rPr>
            <sz val="11"/>
            <color theme="1"/>
            <rFont val="Calibri"/>
            <family val="2"/>
            <charset val="186"/>
            <scheme val="minor"/>
          </rPr>
          <t>Parengtas fasado renovacijos-remonto techninis projektas</t>
        </r>
      </text>
    </comment>
    <comment ref="F214" authorId="2" shapeId="0" xr:uid="{E308AD06-6ED8-4782-BFCE-CF9079561407}">
      <text>
        <r>
          <rPr>
            <sz val="11"/>
            <color theme="1"/>
            <rFont val="Calibri"/>
            <family val="2"/>
            <charset val="186"/>
            <scheme val="minor"/>
          </rPr>
          <t xml:space="preserve">Interkono įsigijimas.
</t>
        </r>
      </text>
    </comment>
    <comment ref="K214" authorId="0" shapeId="0" xr:uid="{AFD5EC60-80EF-4395-8F00-1D6B891CBF95}">
      <text>
        <r>
          <rPr>
            <sz val="11"/>
            <color theme="1"/>
            <rFont val="Calibri"/>
            <family val="2"/>
            <charset val="186"/>
            <scheme val="minor"/>
          </rPr>
          <t>1)Garso sistema Interkomas 11,1 tūkst. Eur iš SB
2) Lauko garso aparatūra 90,8 tūkst. Eur iš SB(L)</t>
        </r>
      </text>
    </comment>
    <comment ref="F215" authorId="2" shapeId="0" xr:uid="{0262C9B1-33D8-4CAD-9863-CCC331F7E24B}">
      <text>
        <r>
          <rPr>
            <sz val="11"/>
            <color theme="1"/>
            <rFont val="Calibri"/>
            <family val="2"/>
            <charset val="186"/>
            <scheme val="minor"/>
          </rPr>
          <t xml:space="preserve">lėšos planuojamos iš nepanaudotų 2025 m. biudžeto lėšų.
</t>
        </r>
      </text>
    </comment>
    <comment ref="G217" authorId="3" shapeId="0" xr:uid="{15F029D5-04EE-4236-A6CB-EB83D083BEB0}">
      <text>
        <r>
          <rPr>
            <sz val="11"/>
            <color theme="1"/>
            <rFont val="Calibri"/>
            <family val="2"/>
            <charset val="186"/>
            <scheme val="minor"/>
          </rPr>
          <t xml:space="preserve">Nėra techn. užduoties, taip pat paaiškėjo, kad darbų apimtys didesnės: reikalinga tvarkyti fasadą, stogą, nuo kitų metų jis yra saugomas KPD objektas. 
Sutarties terminas iki 16 mėn. 
</t>
        </r>
      </text>
    </comment>
    <comment ref="C234" authorId="0" shapeId="0" xr:uid="{FB387B70-7AB4-4900-BDF9-707A401CABF9}">
      <text>
        <r>
          <rPr>
            <sz val="11"/>
            <color theme="1"/>
            <rFont val="Calibri"/>
            <family val="2"/>
            <charset val="186"/>
            <scheme val="minor"/>
          </rPr>
          <t>Planuojama pagal Klaipėdos miesto kontrolės ir audito tarnybos pateiktą ataskaitoje rekomendaciją „Siekiant surinkti aktualią informaciją apie visuomenės poreikius kultūriniams renginiams Klaipėdoje bei pasitenkinimą biudžetinių kultūros įstaigų teikiamomis paslaugomis, įvertinti galimybes bei numatyti lėšas ir priemones kultūros lauko tyrimui atlikti.“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<sst xmlns="http://schemas.openxmlformats.org/spreadsheetml/2006/main" count="757" uniqueCount="434">
  <si>
    <t>1 priedas</t>
  </si>
  <si>
    <t xml:space="preserve">Aiškinamojo rašto </t>
  </si>
  <si>
    <t xml:space="preserve">3 lentelė. Klaipėdos miesto savivaldybės 2025–2028 metų 008 Kultūros plėtros programos uždaviniai, priemonės, asignavimai ir kitos lėšos (tūkst. eurų) bei priemonių stebėsenos rodikliai												</t>
  </si>
  <si>
    <t>Programos uždavinio, priemonės kodas ir požymis</t>
  </si>
  <si>
    <t>Uždavinio, priemonės pavadinimas, finansavimo šaltiniai</t>
  </si>
  <si>
    <t xml:space="preserve">Vykdytojas </t>
  </si>
  <si>
    <t>2025 metų asignavimai ir kitos lėšos</t>
  </si>
  <si>
    <t>2026 metų asignavimai ir kitos lėšos</t>
  </si>
  <si>
    <t>2027 metų asignavimai ir kitos lėšos</t>
  </si>
  <si>
    <t>2028 metų asignavimai ir kitos lėšos</t>
  </si>
  <si>
    <t>Stebėsenos rodiklio pavadinimas (matavimo vnt.)</t>
  </si>
  <si>
    <t>Siektinos stebėsenos rodiklių reikšmės</t>
  </si>
  <si>
    <t>Savivaldybės strateginio plėtros plano rodiklis</t>
  </si>
  <si>
    <t>2025 m.</t>
  </si>
  <si>
    <t>2026 m.</t>
  </si>
  <si>
    <t>2027 m.</t>
  </si>
  <si>
    <t>2028 m.</t>
  </si>
  <si>
    <t>008-01 (T)</t>
  </si>
  <si>
    <t>Uždavinys: Remti kūrybinių organizacijų iniciatyvas ir miesto švenčių organizavimą</t>
  </si>
  <si>
    <t>Bendras kultūros paslaugų vertinimo indeksas</t>
  </si>
  <si>
    <t>&gt;82,4</t>
  </si>
  <si>
    <t xml:space="preserve">Apsilankiusiųjų savivaldybės finansuojamuose ar remiamuose kultūros renginiuose skaičius, tūkst.
</t>
  </si>
  <si>
    <t>Kultūros renginių skaičius ir jo pokytis (proc.) per metus</t>
  </si>
  <si>
    <t>3350/-17,28</t>
  </si>
  <si>
    <t>3350/0</t>
  </si>
  <si>
    <t>008-01-01 (TP)</t>
  </si>
  <si>
    <t>Priemonė: Kultūros ir meno projektų dalinis finansavimas</t>
  </si>
  <si>
    <t>KSTD 
Kultūros skyrius</t>
  </si>
  <si>
    <t>Savivaldybės biudžetas (įskaitant skolintas lėšas)</t>
  </si>
  <si>
    <t>Iš jo:</t>
  </si>
  <si>
    <t>Savivaldybės biudžeto lėšos (nuosavos, be ankstesnių metų likučio)</t>
  </si>
  <si>
    <t>008-01-02 (TP)</t>
  </si>
  <si>
    <t>Priemonė: Kultūros didžiųjų renginių organizavimas</t>
  </si>
  <si>
    <t>008-01-02-01</t>
  </si>
  <si>
    <t>Jūros šventės (vykdytoja – VšĮ „Klaipėdos šventės“)</t>
  </si>
  <si>
    <r>
      <rPr>
        <sz val="10"/>
        <color rgb="FF000000"/>
        <rFont val="Times New Roman"/>
      </rPr>
      <t>KSTD 
Kultūros skyrius,  VšĮ „Klaipėdos šventės“</t>
    </r>
  </si>
  <si>
    <t xml:space="preserve">Lankytojų skaičius, tūkst. </t>
  </si>
  <si>
    <t xml:space="preserve">Suorganizuota Jūros šventė, vnt. </t>
  </si>
  <si>
    <t>P-2.1.3.3-2</t>
  </si>
  <si>
    <t>008-01-02-02</t>
  </si>
  <si>
    <t xml:space="preserve">Festivalio „Šermukšnis“ </t>
  </si>
  <si>
    <t xml:space="preserve"> KSTD 
Kultūros skyrius, BĮ Klaipėdos miesto savivaldybės kultūros centras Žvejų rūmai</t>
  </si>
  <si>
    <t>Pasirengimas festivalio organizavimui, proc.</t>
  </si>
  <si>
    <t>30</t>
  </si>
  <si>
    <t>Suorganizuotas festivalis, vnt.</t>
  </si>
  <si>
    <t>1</t>
  </si>
  <si>
    <t>008-01-02-03</t>
  </si>
  <si>
    <t>Tarptautinio nematerialaus kultūros paveldo festivalio „Lauksnos“</t>
  </si>
  <si>
    <t xml:space="preserve"> KSTD 
Kultūros skyrius, BĮ Klaipėdos miesto savivaldybės etnokultūros centras</t>
  </si>
  <si>
    <t>008-01-02-04</t>
  </si>
  <si>
    <t xml:space="preserve">Tarptautinio Davido Geringo violončelės festivalio ir konkurso </t>
  </si>
  <si>
    <t xml:space="preserve"> KSTD 
Kultūros skyrius, BĮ Klaipėdos miesto savivaldybės koncertinė įstaiga Klaipėdos koncertų salė</t>
  </si>
  <si>
    <t>Suorganizuotas festivalis ir konkursas, vnt.</t>
  </si>
  <si>
    <t>008-01-02-05</t>
  </si>
  <si>
    <t>Šviesų festivalio (vykdytoja – VšĮ „Klaipėdos šventės“)</t>
  </si>
  <si>
    <t>KSTD 
Kultūros skyrius, VšĮ „Klaipėdos šventės“</t>
  </si>
  <si>
    <t>Iš dalies finansuotas festivalis, vnt.</t>
  </si>
  <si>
    <t>008-01-02-06</t>
  </si>
  <si>
    <t>Renginių, skirtų paskelbtiems metams, įgyvendinimas
(vykdytoja – VšĮ „Klaipėdos šventės“)</t>
  </si>
  <si>
    <t>KSTD 
Kultūros skyrius,
VšĮ „Klaipėdos šventės“</t>
  </si>
  <si>
    <t>Iš dalies finansuotas renginys, vnt.</t>
  </si>
  <si>
    <t>008-01-02-07</t>
  </si>
  <si>
    <t>Burlaivių regatos (vykdytoja – VšĮ „Klaipėdos šventės“)</t>
  </si>
  <si>
    <t>KSTD
Kultūros skyrius,
VšĮ „Klaipėdos šventės“</t>
  </si>
  <si>
    <t>Suorganizuotas renginys, vnt.</t>
  </si>
  <si>
    <t>008-01-02-08</t>
  </si>
  <si>
    <t>ORC Europos čempionatas Klaipėdoje (vykdytoja – VšĮ „Klaipėdos šventės“)</t>
  </si>
  <si>
    <t>Suorganizuotas čempionatas, vnt.</t>
  </si>
  <si>
    <t>Savivaldybės biudžeto lėšos (nuosavos, be ankstesnių metų likučio)'</t>
  </si>
  <si>
    <t>008-01-03 (TP)</t>
  </si>
  <si>
    <t>Mokamų kultūros ir meno stipendijų skaičius</t>
  </si>
  <si>
    <t>008-01-04 (TP)</t>
  </si>
  <si>
    <t>Priemonė: Miesto kultūrinio gyvenimo skatinimas</t>
  </si>
  <si>
    <t>008-01-04-01</t>
  </si>
  <si>
    <t>Miesto kultūrinio paveldo ir kultūrinės atminties išsaugojimas ir puoselėjimas</t>
  </si>
  <si>
    <t>Suorganizuota apdovanojimo ceremonijų, skaičius</t>
  </si>
  <si>
    <t>KSTD 
Kultūros skyrius, biudžetinės kultūros įstaigos</t>
  </si>
  <si>
    <t>Pagamintų apdovanojimų ir memorialinių objektų skaičius</t>
  </si>
  <si>
    <t>Įgyvendinta projektų, skaičius</t>
  </si>
  <si>
    <t>Ankstesnių metų likučiai</t>
  </si>
  <si>
    <t>KSTD
Kultūros skyrius</t>
  </si>
  <si>
    <t>Įvykdytas karalienės Luizės įamžinimo idėjų konkursas, vnt.</t>
  </si>
  <si>
    <t>Įgyvendinti karalienės Luizės įamžinimo idėjų sprendiniai, vnt.</t>
  </si>
  <si>
    <t>Atstatytas Baltasis švyturys, proc.</t>
  </si>
  <si>
    <t>008-01-04-02</t>
  </si>
  <si>
    <t>Kalėdinių ir naujametinių renginių ciklo organizavimas (vykdytoja – VšĮ „Klaipėdos šventės“)</t>
  </si>
  <si>
    <t>Įgyvendinta kalėdinių ir naujametinių renginių ciklo programa, vnt.</t>
  </si>
  <si>
    <t>008-01-04-03</t>
  </si>
  <si>
    <t xml:space="preserve">Miesto kultūrinio gyvenimo skatinimas, finansuojant kūrybines idėjas, nepatenkančias į kultūros ir meno projektų dalinio finansavimo konkursą </t>
  </si>
  <si>
    <t>Finansuota projektų, skaičius</t>
  </si>
  <si>
    <t>008-01-04-04</t>
  </si>
  <si>
    <t>Lėšų kompensavimas Klaipėdos rajono savivaldybei už suteiktas nuolaidas naudojantis Klaipėdos miesto gyventojo kortele</t>
  </si>
  <si>
    <t> </t>
  </si>
  <si>
    <t xml:space="preserve">Kompensuota bilietų, vnt. </t>
  </si>
  <si>
    <t>Ankstesnių metų likučiai'</t>
  </si>
  <si>
    <t>008-02 (T)</t>
  </si>
  <si>
    <t>Uždavinys: Užtikrinti kultūros įstaigų veiklą ir atnaujinti viešąsias kultūros erdves</t>
  </si>
  <si>
    <t>Naujai sutvarkytų, atnaujintų, pritaikytų kultūros paslaugų infrastruktūros objektų (pastatų, jų dalių) bei teritorijų (miesto viešųjų erdvių) skaičius (per laikotarpį), vnt.</t>
  </si>
  <si>
    <t>Kultūros įstaigų lankytojų skaičius, tūkst. asm.</t>
  </si>
  <si>
    <t>Kultūros įstaigų renginių skaičius, vnt.</t>
  </si>
  <si>
    <t>Vidutinis kultūros įstaigų teikiamų paslaugų vertinimas, balais (iš 10 galimų)</t>
  </si>
  <si>
    <t>008-02-01 (TP)</t>
  </si>
  <si>
    <t>Priemonė: Kultūros įstaigų veiklos organizavimas</t>
  </si>
  <si>
    <t>008-02-01-01</t>
  </si>
  <si>
    <t>BĮ Klaipėdos miesto savivaldybės kultūros centro Žvejų rūmų veiklos organizavimas</t>
  </si>
  <si>
    <t>KSTD 
Kultūros skyrius, BĮ Klaipėdos miesto savivaldybės kultūros centras Žvejų rūmai</t>
  </si>
  <si>
    <t>Lankytojų skaičius, tūkst.</t>
  </si>
  <si>
    <t>111</t>
  </si>
  <si>
    <t>Pajamų įmokos ir kitos pajamos</t>
  </si>
  <si>
    <t>Pagerinta įstaigos materialinė bazė, vnt.</t>
  </si>
  <si>
    <t>3</t>
  </si>
  <si>
    <t>008-02-01-02</t>
  </si>
  <si>
    <t xml:space="preserve">Valstybinių švenčių ir minėtinų datų organizavimas </t>
  </si>
  <si>
    <t>Suorganizuota valstybinių švenčių ir minėtinų datų renginių, vnt.</t>
  </si>
  <si>
    <t>44</t>
  </si>
  <si>
    <t>45</t>
  </si>
  <si>
    <t>46</t>
  </si>
  <si>
    <t>47</t>
  </si>
  <si>
    <t>008-02-01-03</t>
  </si>
  <si>
    <t>Lietuvos vakarų krašto dainų šventės organizavimas</t>
  </si>
  <si>
    <t>Suorganizuota Lietuvos vakarų krašto dainų šventė, vnt.</t>
  </si>
  <si>
    <t>008-02-01-04</t>
  </si>
  <si>
    <t>Pučiamųjų instrumentų festivalio organizavimas</t>
  </si>
  <si>
    <t>008-02-01-05</t>
  </si>
  <si>
    <t>Klaipėdos miesto kultūros magistro žiedų teikimo ir garbės piliečio apdovanojimo ceremonijos organizavimas</t>
  </si>
  <si>
    <t>Suorganizuota ceremonija, vnt.</t>
  </si>
  <si>
    <t>008-02-01-06</t>
  </si>
  <si>
    <t>BĮ Klaipėdos miesto savivaldybės kultūros centro Žvejų rūmų kolektyvų veiklos ir edukacinių užsiėmimų organizavimas</t>
  </si>
  <si>
    <t>Parengta ir pristatyta kultūros centro Žvejų rūmų kolektyvų programų, vnt.</t>
  </si>
  <si>
    <t>120</t>
  </si>
  <si>
    <t>123</t>
  </si>
  <si>
    <t>125</t>
  </si>
  <si>
    <t>127</t>
  </si>
  <si>
    <t>Suorganizuota edukacinių renginių, vnt.</t>
  </si>
  <si>
    <t>31</t>
  </si>
  <si>
    <t>32</t>
  </si>
  <si>
    <t>33</t>
  </si>
  <si>
    <t>008-02-01-07</t>
  </si>
  <si>
    <t>BĮ Klaipėdos miesto savivaldybės koncertinės įstaigos Klaipėdos koncertų salės veiklos organizavimas</t>
  </si>
  <si>
    <t>KSTD 
Kultūros skyrius, BĮ Klaipėdos miesto savivaldybės koncertinė įstaiga Klaipėdos koncertų salė</t>
  </si>
  <si>
    <t>66</t>
  </si>
  <si>
    <t>62,5</t>
  </si>
  <si>
    <t>72</t>
  </si>
  <si>
    <t>65,5</t>
  </si>
  <si>
    <t>4</t>
  </si>
  <si>
    <t>2</t>
  </si>
  <si>
    <t>008-02-01-08</t>
  </si>
  <si>
    <t xml:space="preserve">Festivalio „Klaipėdos muzikos pavasaris“ organizavimas </t>
  </si>
  <si>
    <t>Suorganizuota koncertų, vnt.</t>
  </si>
  <si>
    <t>10</t>
  </si>
  <si>
    <t>8</t>
  </si>
  <si>
    <t>008-02-01-09</t>
  </si>
  <si>
    <t xml:space="preserve">Festivalio „Permainų muzika“ organizavimas </t>
  </si>
  <si>
    <t>9</t>
  </si>
  <si>
    <t>008-02-01-10</t>
  </si>
  <si>
    <t xml:space="preserve">Festivalio „Salve muzika“ organizavimas </t>
  </si>
  <si>
    <t>11</t>
  </si>
  <si>
    <t>008-02-01-11</t>
  </si>
  <si>
    <t>BĮ Klaipėdos miesto savivaldybės koncertinės įstaigos Klaipėdos koncertų salės renginių ir edukacijų organizavimas</t>
  </si>
  <si>
    <t>Suorganizuota mėnesio repertuaro koncertų, vnt.</t>
  </si>
  <si>
    <t>80</t>
  </si>
  <si>
    <t>140</t>
  </si>
  <si>
    <t>Suorganizuota koncertų šeimai ir edukacinių renginių, vnt.</t>
  </si>
  <si>
    <t>110</t>
  </si>
  <si>
    <t>Garstrolėse suorganizuota koncertų, vnt.</t>
  </si>
  <si>
    <t>38</t>
  </si>
  <si>
    <t>34</t>
  </si>
  <si>
    <t>36</t>
  </si>
  <si>
    <t>35</t>
  </si>
  <si>
    <t>008-02-01-12</t>
  </si>
  <si>
    <t>BĮ Klaipėdos miesto savivaldybės tautinių kultūrų centro veiklos organizavimas</t>
  </si>
  <si>
    <t xml:space="preserve">KSTD 
Kultūros skyrius, BĮ Klaipėdos miesto savivaldybės tautinių kultūrų centras
</t>
  </si>
  <si>
    <t xml:space="preserve">008-02-01-13
</t>
  </si>
  <si>
    <t>Tradicinio festivalio „Tautinių kultūrų diena“ organizavimas</t>
  </si>
  <si>
    <t>008-02-01-14</t>
  </si>
  <si>
    <t>Tautinių bendrijų tradicinių renginių organizavimas</t>
  </si>
  <si>
    <t>Suorganizuota renginių, vnt.</t>
  </si>
  <si>
    <t>49</t>
  </si>
  <si>
    <t>40</t>
  </si>
  <si>
    <t>008-02-01-15</t>
  </si>
  <si>
    <t>Informacijos apie tautinių mažumų kultūrą ir tradicijas sklaida ir edukacijų organizavimas</t>
  </si>
  <si>
    <t xml:space="preserve">Išleista informacinių leidinių, vnt. </t>
  </si>
  <si>
    <t>100</t>
  </si>
  <si>
    <t>130</t>
  </si>
  <si>
    <t>131</t>
  </si>
  <si>
    <t>008-02-01-16</t>
  </si>
  <si>
    <t>Tarptautinio flamenko festivalio organizavimas</t>
  </si>
  <si>
    <t>008-02-01-17</t>
  </si>
  <si>
    <t>BĮ Klaipėdos miesto savivaldybės Imanuelio Kanto viešosios bibliotekos veiklos organizavimas</t>
  </si>
  <si>
    <t>KSTD 
Kultūros skyrius, BĮ Klaipėdos miesto savivaldybės Imanuelio Kanto viešoji biblioteka</t>
  </si>
  <si>
    <t>Dokumentų išduotis bibliotekoje, tūkst.</t>
  </si>
  <si>
    <t>Lietuvos Respublikos valstybės biudžeto dotacijos</t>
  </si>
  <si>
    <t>BĮ Klaipėdos miesto savivaldybės Imanuelio Kanto viešosios bibliotekos automobilio įsigijimas</t>
  </si>
  <si>
    <t>Įsigytas automobilis, vnt.</t>
  </si>
  <si>
    <t xml:space="preserve">BĮ Klaipėdos miesto savivaldybės Imanuelio Kanto viešosios bibliotekos kultūrinių renginių ir edukacijų organizavimas </t>
  </si>
  <si>
    <t xml:space="preserve">Suorganizuota kultūrinių renginių, vnt. </t>
  </si>
  <si>
    <t>800</t>
  </si>
  <si>
    <t>Suorganizuota kultūrinių edukacijų, vnt.</t>
  </si>
  <si>
    <t>1100</t>
  </si>
  <si>
    <t>1200</t>
  </si>
  <si>
    <t>BĮ Klaipėdos kultūrų komunikacijų centro veiklos organizavimas</t>
  </si>
  <si>
    <t>KSTD 
Kultūros skyrius, BĮ Klaipėdos kultūrų komunikacijų centras</t>
  </si>
  <si>
    <t>25</t>
  </si>
  <si>
    <t>Šiuolaikinio meno festivalio organizavimas</t>
  </si>
  <si>
    <t>Knygos meno festivalio organizavimas</t>
  </si>
  <si>
    <t>Meno rezidencijų veiklos organizavimas</t>
  </si>
  <si>
    <t>Meno rezidencijoje dalyvavusių kūrėjų skaičius</t>
  </si>
  <si>
    <t>Parodų ir kitų meno pristatymo formų organizavimas Klaipėdos kultūrų komunikacijų centre</t>
  </si>
  <si>
    <t>Suorganizuota renginių, projektų ir edukacijų, vnt.</t>
  </si>
  <si>
    <t>150</t>
  </si>
  <si>
    <t>176</t>
  </si>
  <si>
    <t>196</t>
  </si>
  <si>
    <t>Suorganizuota parodų, vnt.</t>
  </si>
  <si>
    <t>20</t>
  </si>
  <si>
    <t>16</t>
  </si>
  <si>
    <t>Kultūros savaitės Klaipėdoje organizavimas</t>
  </si>
  <si>
    <t xml:space="preserve">Suorganizuotas renginys, vnt. </t>
  </si>
  <si>
    <t>BĮ Klaipėdos miesto savivaldybės Mažosios Lietuvos istorijos muziejaus veiklos organizavimas</t>
  </si>
  <si>
    <t xml:space="preserve">KSTD 
Kultūros skyrius, BĮ Klaipėdos miesto savivaldybės Mažosios Lietuvos istorijos muziejus
</t>
  </si>
  <si>
    <t>70</t>
  </si>
  <si>
    <t>90</t>
  </si>
  <si>
    <t>95</t>
  </si>
  <si>
    <t>5</t>
  </si>
  <si>
    <t>19</t>
  </si>
  <si>
    <t>Klaipėdos miesto gimtadienio renginio organizavimas</t>
  </si>
  <si>
    <t>Suorganizuotas Klaipėdos miesto gimtadienis, vnt.</t>
  </si>
  <si>
    <t>BĮ Klaipėdos miesto savivaldybės Mažosios Lietuvos istorijos muziejaus parodų ir edukacijų organizavimas, leidinių leidyba</t>
  </si>
  <si>
    <t>Suorganizuota parodų ir renginių, vnt.</t>
  </si>
  <si>
    <t>55</t>
  </si>
  <si>
    <t>60</t>
  </si>
  <si>
    <t>65</t>
  </si>
  <si>
    <t>Suorganizuota edukacinių užsiėmimų, vnt.</t>
  </si>
  <si>
    <t>700</t>
  </si>
  <si>
    <t>750</t>
  </si>
  <si>
    <t>850</t>
  </si>
  <si>
    <t>BĮ Klaipėdos miesto savivaldybės etnokultūros centro veiklos organizavimas</t>
  </si>
  <si>
    <t>KSTD 
Kultūros skyrius, BĮ Klaipėdos miesto savivaldybės etnokultūros centras</t>
  </si>
  <si>
    <t>Joninių šventės organizavimas</t>
  </si>
  <si>
    <t>Suorganizuota šventė, vnt.</t>
  </si>
  <si>
    <t>Užgavėnių šventės organizavimas</t>
  </si>
  <si>
    <t>Lietuvių tautinės kultūros pristatymas Europos folkloro festivaliuose</t>
  </si>
  <si>
    <t>Dalyvauta tarptautiniuose folkloro festivaliuose, vnt.</t>
  </si>
  <si>
    <t>Klaipėdos miesto savivaldybės etnokultūros centro folkloro ansamblių  programų parengimas, edukacinių ir etnokultūrinių renginių organizavimas</t>
  </si>
  <si>
    <t>Parengta programų, vnt.</t>
  </si>
  <si>
    <t>14</t>
  </si>
  <si>
    <t>195</t>
  </si>
  <si>
    <t>250</t>
  </si>
  <si>
    <t>300</t>
  </si>
  <si>
    <t>Suorganizuota etninės kultūros renginių ir folkloro ansamblių koncertų, vnt.</t>
  </si>
  <si>
    <t>106</t>
  </si>
  <si>
    <t>AD          Kibernetinio saugumo ir IT skyrius</t>
  </si>
  <si>
    <t>Įsigyta kompiuterių, spausdintuvų, serverių ir kt. programinės įrangos, vnt.</t>
  </si>
  <si>
    <t>008-02-01-34</t>
  </si>
  <si>
    <t>Klaipėdos miesto savivaldybės biudžetinių kultūros įstaigų prieinamumo didinimo ir kultūros paslaugų gerinimo priemonių plano įgyvendinimas</t>
  </si>
  <si>
    <t>KSTD Kultūros skyrius, biudžetinės Klaipėdos miesto savivaldybės kultūros įstaigos</t>
  </si>
  <si>
    <t>Įstaigų, dalyvaujančių priemonių plano įgyvendinime, skaičius, vnt.</t>
  </si>
  <si>
    <t>Lietuvos Respublikos valstybės biudžeto dotacijos'</t>
  </si>
  <si>
    <t>Pajamų įmokos ir kitos pajamos'</t>
  </si>
  <si>
    <t>008-02-02 (TP)</t>
  </si>
  <si>
    <t>Priemonė: Kultūros įstaigų remontas</t>
  </si>
  <si>
    <t>008-02-02-01</t>
  </si>
  <si>
    <t>BĮ Klaipėdos miesto savivaldybės Imanuelio Kanto viešosios bibliotekos filialų remonto darbai</t>
  </si>
  <si>
    <t xml:space="preserve">KSTD 
Kultūros skyrius, BĮ Klaipėdos miesto savivaldybės Imanuelio Kanto viešoji biblioteka
</t>
  </si>
  <si>
    <t>Atlikti vidaus patalpų remonto darbai, proc.</t>
  </si>
  <si>
    <t>Atlikti pastato išorės remonto darbai, proc.</t>
  </si>
  <si>
    <t xml:space="preserve">Modernizuota šildymo sistema, vnt. </t>
  </si>
  <si>
    <t xml:space="preserve">Įvesta priešgaisrinė signalizacija bibliotekos padaliniuose, objektų skaičius, vnt. </t>
  </si>
  <si>
    <t>6</t>
  </si>
  <si>
    <t xml:space="preserve">Atliktas durų ir langų keitimas, proc. </t>
  </si>
  <si>
    <t>008-02-02-02</t>
  </si>
  <si>
    <t>BĮ Klaipėdos miesto savivaldybės etnokultūros centro remonto darbai</t>
  </si>
  <si>
    <t>Parengtas techninis projektas, vnt.</t>
  </si>
  <si>
    <t>Atlikti pastato infrastruktūros gerinimo darbai, pritaikyti asmenims su negalia, proc.</t>
  </si>
  <si>
    <t>Atliktas pastato adresu Bažnyčių g. 4 fasado ir stogo remontas, proc.</t>
  </si>
  <si>
    <t>Atliktas keramikos dirbtuvių vidaus patalpų remontas, proc.</t>
  </si>
  <si>
    <t>008-02-02-03</t>
  </si>
  <si>
    <t>BĮ Klaipėdos miesto savivaldybės tautinių kultūrų centro remonto darbai</t>
  </si>
  <si>
    <t>KSTD 
Kultūros skyrius, BĮ Klaipėdos miesto savivaldybės tautinių kultūrų centras</t>
  </si>
  <si>
    <t xml:space="preserve">Pakeistos lauko žaliuzės, vnt. </t>
  </si>
  <si>
    <t>Atlikta vidaus patalpų remonto darbų, proc.</t>
  </si>
  <si>
    <t>008-02-02-04</t>
  </si>
  <si>
    <t>BĮ Klaipėdos kultūrų komunikacijų centro remonto darbai</t>
  </si>
  <si>
    <t xml:space="preserve">Atlikti holo ir parodų salių remonto darbai, proc. </t>
  </si>
  <si>
    <t>0</t>
  </si>
  <si>
    <t>Parengta projektų, vnt.</t>
  </si>
  <si>
    <t xml:space="preserve">  MVPD     Statybos skyrius </t>
  </si>
  <si>
    <t>Atlikta ekspertizė, vnt.</t>
  </si>
  <si>
    <t xml:space="preserve">Atlikta rangos darbų, proc, </t>
  </si>
  <si>
    <t>82</t>
  </si>
  <si>
    <t>008-02-02-05</t>
  </si>
  <si>
    <t>BĮ Klaipėdos miesto savivaldybės koncertinės įstaigos Klaipėdos koncertų salės remonto darbai</t>
  </si>
  <si>
    <t>Parengti techniniai projektai, vnt.</t>
  </si>
  <si>
    <t>Atlikti kondicionavimo sistemos įrengimo darbai, proc.</t>
  </si>
  <si>
    <t>008-02-02-06</t>
  </si>
  <si>
    <t>BĮ Klaipėdos miesto savivaldybės Mažosios Lietuvos istorijos muziejaus remonto darbai</t>
  </si>
  <si>
    <t>KSTD 
Kultūros skyrius, BĮ Klaipėdos miesto savivaldybės Mažosios Lietuvos istorijos muziejus</t>
  </si>
  <si>
    <t>Pakeisti langai ir durys, proc</t>
  </si>
  <si>
    <t xml:space="preserve">Atliktas patalpų, adresu Liepų g. 3 remontas, proc. </t>
  </si>
  <si>
    <t>Parengtas patalpų įveiklinimo koncepcijos projektas pastalpų, adresu Liepų g. 3, įveiklinimui, vnt.</t>
  </si>
  <si>
    <t xml:space="preserve">Parengtas techninis projektas lifto įrengimui adresu Didžioji Vandens g. 2, vnt. </t>
  </si>
  <si>
    <t>008-02-02-07</t>
  </si>
  <si>
    <t>BĮ Klaipėdos miesto savivaldybės kultūros centro Žvejų rūmai bendruomenės namų, adresu Debreceno g. 48, stogo remonto darbai</t>
  </si>
  <si>
    <t>Suremontuotas pastato stogo dalis, m2</t>
  </si>
  <si>
    <t>740</t>
  </si>
  <si>
    <t>008-02-03 (TP)</t>
  </si>
  <si>
    <t>Priemonė: Komunalinių paslaugų įsigijimas</t>
  </si>
  <si>
    <t>MVPD 
Statinių administravimo skyrius</t>
  </si>
  <si>
    <t>Šildoma įstaigų, skaičius</t>
  </si>
  <si>
    <t>Tvarkoma paviršinių (lietaus) nuotekų, įstaigų skaičius</t>
  </si>
  <si>
    <t>Tvarkomas centralizuotas vandentiekis ir kanalizacija, įstaigų skaičius</t>
  </si>
  <si>
    <t>Įstaigų, kurioms elektros energija įsigyjama centralizuotai, skaičius</t>
  </si>
  <si>
    <t>008-02-04 (PP)</t>
  </si>
  <si>
    <t>Priemonė: Kultūros objektų infrastruktūros modernizavimas</t>
  </si>
  <si>
    <t>008-02-04-01 (RP)</t>
  </si>
  <si>
    <t>Vasaros koncertų estrados ir prieigų pritaikymas daugiatiksliam naudojimui</t>
  </si>
  <si>
    <t>P-2.1.1.3-3</t>
  </si>
  <si>
    <t>Atlikta rangos darbų, proc.</t>
  </si>
  <si>
    <t>Atviros erdvės, sukurtos arba atkurtos miestų teritorijose kv. m.</t>
  </si>
  <si>
    <t>Skolintos lėšos</t>
  </si>
  <si>
    <t>Europos Sąjungos ir kitos tarptautinės finansinės paramos lėšos</t>
  </si>
  <si>
    <t>Sukurtos arba atkurtos teritorijos, naudojamos ekonominei, rekreacinei ar turizmo paskirčiai, ha</t>
  </si>
  <si>
    <t>Kiti šaltiniai (Europos Sąjungos paramos lėšos)</t>
  </si>
  <si>
    <t>008-02-04-02</t>
  </si>
  <si>
    <t>Kalvystės muziejaus (Šaltkalvių g. 2) vidaus rekonstrukcija ir modernizavimas</t>
  </si>
  <si>
    <t xml:space="preserve">  MVPD 
Projektavimo skyrius      Statybos skyrius </t>
  </si>
  <si>
    <t>008-02-04-03</t>
  </si>
  <si>
    <t>Pašto komplekso sutvarkymas ir pritaikymas (įveiklinimas) kultūros ir kitoms veikloms</t>
  </si>
  <si>
    <t>UAD Paveldosaugos skyrius,
KSTD 
Kultūros skyrius</t>
  </si>
  <si>
    <t>Parengta pašto komplekso įveiklinimo koncepcija, vnt.</t>
  </si>
  <si>
    <t>Parengta techninė specifikacija ekspozicijos projektui pirkti, vnt.</t>
  </si>
  <si>
    <t>Parengtas ekspozicijos projektas, proc.</t>
  </si>
  <si>
    <t>Klaipėdos miesto savivaldybės viešosios bibliotekos tinklo optimizavimo galimybių studijos peržiūra</t>
  </si>
  <si>
    <t>Atnaujinta galimybių studija, vnt.</t>
  </si>
  <si>
    <t>BĮ Klaipėdos miesto savivaldybės kultūros centro Žvejų rūmų modernizavimas</t>
  </si>
  <si>
    <t>Parengta techninių projektų, vnt.</t>
  </si>
  <si>
    <t>Atlikti pastato dalies stogo remonto darbai, proc.</t>
  </si>
  <si>
    <t xml:space="preserve">Pakeisti Didžiosios scenos elektros trosiniai keltuvai, vnt. </t>
  </si>
  <si>
    <t>Atnaujinta Didžiosios salės garso aparatūros sistema, proc.</t>
  </si>
  <si>
    <t>Atnaujinta Didžiosios salės apšvietimo sistema, proc.</t>
  </si>
  <si>
    <t>Atnaujinta Didžiosios salės vaizdo ekranų sistema, proc.</t>
  </si>
  <si>
    <t xml:space="preserve">Įrengtos akustinės lubos Didžiojoje salėje, proc. </t>
  </si>
  <si>
    <t>Atnaujinta Teatro salės apšvietimo ir garso aparatūros sistema, proc.</t>
  </si>
  <si>
    <t>Žvejų rūmų patalpų šildymo sistemos vamzdyno atnaujinimas, proc.</t>
  </si>
  <si>
    <t>50</t>
  </si>
  <si>
    <t>Lauko scenos įrengimas</t>
  </si>
  <si>
    <t>Įrengtas lauko scenos komplektas, vnt.</t>
  </si>
  <si>
    <t>Įsigyta įrangos, komplektų skaičius</t>
  </si>
  <si>
    <t>BĮ Klaipėdos miesto savivaldybės koncertinės įstaigos Klaipėdos koncertų salės pastato remonto techninio darbo projekto parengimas</t>
  </si>
  <si>
    <t xml:space="preserve">  MVPD 
Projektavimo skyrius</t>
  </si>
  <si>
    <t>Parengtas techninis darbo projektas, vnt.</t>
  </si>
  <si>
    <t>Skolintos lėšos'</t>
  </si>
  <si>
    <t>Europos Sąjungos ir kitos tarptautinės finansinės paramos lėšos'</t>
  </si>
  <si>
    <t xml:space="preserve">Kiti šaltiniai </t>
  </si>
  <si>
    <t>Iš jų:</t>
  </si>
  <si>
    <t>Kiti šaltiniai (Europos Sąjungos paramos lėšos)'</t>
  </si>
  <si>
    <t>008-03 (T)</t>
  </si>
  <si>
    <t>Uždavinys: Formuoti miesto kultūrinį tapatumą, integruotą į Baltijos jūros regiono kultūrinę erdvę</t>
  </si>
  <si>
    <t>Įgyvendinta Klaipėdos kultūros komunikacijų programų, vnt.</t>
  </si>
  <si>
    <t>008-03-01 (TP)</t>
  </si>
  <si>
    <t>Priemonė: Valstybinės ir tarptautinės reikšmės kultūrinių projektų įgyvendinimas</t>
  </si>
  <si>
    <t>008-03-01-01</t>
  </si>
  <si>
    <t>Klaipėdos miesto kultūros komunikacijos programos įgyvendinimas (vykdytoja – VšĮ „Klaipėdos šventės“)</t>
  </si>
  <si>
    <t>KSTD 
Kultūros skyrius,  VšĮ „Klaipėdos šventės“</t>
  </si>
  <si>
    <t>Įgyvendinama Klaipėdos kultūros komunikacijos programa, vnt.</t>
  </si>
  <si>
    <t>Klaipėdos kultūros 2017–2030 m. strategijos atnaujinimas</t>
  </si>
  <si>
    <t>Atnaujinta strategija, vnt.</t>
  </si>
  <si>
    <t>Kultūros lauko tyrimo atlikimas</t>
  </si>
  <si>
    <t>Atliktas tyrimas, vnt.</t>
  </si>
  <si>
    <t xml:space="preserve">IŠ VISO programai finansuoti pagal finansavimo šaltinius </t>
  </si>
  <si>
    <t>Iš jų: regioninių pažangos priemonių lėšos</t>
  </si>
  <si>
    <t>Asignavimų ir kitų lėšų pokytis, palyginti su ankstesnių metų patvirtintų asignavimų ir kitų lėšų planu</t>
  </si>
  <si>
    <t xml:space="preserve">T – tęstinės veiklos uždavinys. </t>
  </si>
  <si>
    <t>P – pažangos uždavinys.</t>
  </si>
  <si>
    <t>TP – tęstinės veiklos priemonė.</t>
  </si>
  <si>
    <t>PP – pažangos priemonė.</t>
  </si>
  <si>
    <t>RP – regioninė pažangos priemonė.</t>
  </si>
  <si>
    <t>KSTD – Kultūros, sporto ir turizmo departamentas.</t>
  </si>
  <si>
    <t>ŠSD – Švietimo ir sveikatos departamentas.</t>
  </si>
  <si>
    <t>MVPD – Miesto vystymo ir priežiūros departamentas.</t>
  </si>
  <si>
    <t>UAD – Urbanistikos ir architektūros departamentas.</t>
  </si>
  <si>
    <t>2 lentelė.  2025–2028 metų asignavimų ir kitų lėšų pasiskirstymas (tūkst. Eur)</t>
  </si>
  <si>
    <t>Eil. Nr.</t>
  </si>
  <si>
    <t>Programos kodas ir pavadinimas</t>
  </si>
  <si>
    <t>2025 m. asignavimai ir kitos lėšos</t>
  </si>
  <si>
    <t>008 Kultūros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</si>
  <si>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</si>
  <si>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</si>
  <si>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</si>
  <si>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</si>
  <si>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</si>
  <si>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</si>
  <si>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</si>
  <si>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</si>
  <si>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</si>
  <si>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</si>
  <si>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</si>
  <si>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</si>
  <si>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</si>
  <si>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</si>
  <si>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</si>
  <si>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</si>
  <si>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</si>
  <si>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</si>
  <si>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</si>
  <si>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</si>
  <si>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</si>
  <si>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</si>
  <si>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</si>
  <si>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</si>
  <si>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</si>
  <si>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</si>
  <si>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</si>
  <si>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Priemonė: Stipendijų mokėjimas kultūros ir meno kūrėjams ir jauniesiems talentams</t>
  </si>
  <si>
    <t>008-02-01-18</t>
  </si>
  <si>
    <t>008-02-01-19</t>
  </si>
  <si>
    <t>008-02-01-20</t>
  </si>
  <si>
    <t>008-02-01-21</t>
  </si>
  <si>
    <t>008-02-01-22</t>
  </si>
  <si>
    <t>008-02-01-23</t>
  </si>
  <si>
    <t>008-02-01-24</t>
  </si>
  <si>
    <t>008-02-01-25</t>
  </si>
  <si>
    <t>008-02-01-26</t>
  </si>
  <si>
    <t>008-02-01-27</t>
  </si>
  <si>
    <t>008-02-01-28</t>
  </si>
  <si>
    <t>008-02-01-29</t>
  </si>
  <si>
    <t>008-02-01-30</t>
  </si>
  <si>
    <t>008-02-01-31</t>
  </si>
  <si>
    <t>008-02-01-32</t>
  </si>
  <si>
    <t>008-02-01-33</t>
  </si>
  <si>
    <t>Klaipėdos biudžetinių kultūros įstaigų aprūpinimas kompiuteriais, spausdintuvais, serveriais, projektoriais ir kita programine įranga</t>
  </si>
  <si>
    <t xml:space="preserve">
Projektų finansavimo ir administravimo skyrius,
MVPD Statybos skyrius</t>
  </si>
  <si>
    <t>008-02-04-04</t>
  </si>
  <si>
    <t>008-02-04-05</t>
  </si>
  <si>
    <t>008-02-04-06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</si>
</sst>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General"/>
    <numFmt numFmtId="166" formatCode="0.0"/>
    <numFmt numFmtId="167" formatCode="0.000"/>
  </numFmts>
  <fonts count="46"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sz val="10"/>
      <name val="Times New Roman"/>
      <family val="1"/>
      <charset val="186"/>
    </font>
    <font>
      <b/>
      <sz val="12"/>
      <name val="Times New Roman"/>
      <family val="1"/>
      <charset val="186"/>
    </font>
    <font>
      <sz val="12"/>
      <name val="Times New Roman"/>
      <family val="1"/>
      <charset val="186"/>
    </font>
    <font>
      <sz val="10"/>
      <color rgb="FF000000"/>
      <name val="Calibri"/>
      <family val="2"/>
      <charset val="186"/>
      <scheme val="minor"/>
    </font>
    <font>
      <sz val="10"/>
      <color theme="0"/>
      <name val="Calibri"/>
      <family val="2"/>
      <charset val="186"/>
      <scheme val="minor"/>
    </font>
    <font>
      <sz val="10"/>
      <name val="Calibri"/>
      <family val="2"/>
      <charset val="186"/>
      <scheme val="minor"/>
    </font>
    <font>
      <sz val="10"/>
      <name val="Times New Roman"/>
      <family val="1"/>
      <charset val="1"/>
    </font>
    <font>
      <b/>
      <sz val="10"/>
      <name val="Times New Roman"/>
      <family val="1"/>
    </font>
    <font>
      <sz val="10"/>
      <name val="Times New Roman"/>
      <family val="1"/>
    </font>
    <font>
      <u/>
      <sz val="10"/>
      <name val="Times New Roman"/>
      <family val="1"/>
      <charset val="186"/>
    </font>
    <font>
      <b/>
      <sz val="12"/>
      <color rgb="FF000000"/>
      <name val="Times New Roman"/>
      <family val="1"/>
      <charset val="186"/>
    </font>
    <font>
      <b/>
      <sz val="10"/>
      <color theme="1"/>
      <name val="Times New Roman"/>
      <family val="1"/>
      <charset val="186"/>
    </font>
    <font>
      <b/>
      <sz val="12"/>
      <color theme="1"/>
      <name val="Times New Roman"/>
      <family val="1"/>
      <charset val="186"/>
    </font>
    <font>
      <b/>
      <sz val="10"/>
      <color rgb="FF000000"/>
      <name val="Times New Roman"/>
      <family val="1"/>
      <charset val="186"/>
    </font>
    <font>
      <sz val="10"/>
      <color rgb="FF000000"/>
      <name val="Times New Roman"/>
      <family val="1"/>
      <charset val="186"/>
    </font>
    <font>
      <i/>
      <sz val="10"/>
      <color theme="1"/>
      <name val="Times New Roman"/>
      <family val="1"/>
      <charset val="186"/>
    </font>
    <font>
      <sz val="10"/>
      <color rgb="FF000000"/>
      <name val="Times New Roman"/>
      <family val="1"/>
    </font>
    <font>
      <sz val="10"/>
      <color rgb="FFFF0000"/>
      <name val="Times New Roman"/>
      <family val="1"/>
      <charset val="186"/>
    </font>
    <font>
      <sz val="10"/>
      <color rgb="FFFF0000"/>
      <name val="Calibri"/>
      <family val="2"/>
      <charset val="186"/>
      <scheme val="minor"/>
    </font>
    <font>
      <sz val="10"/>
      <color theme="5" tint="-0.249977111117893"/>
      <name val="Calibri"/>
      <family val="2"/>
      <charset val="186"/>
      <scheme val="minor"/>
    </font>
    <font>
      <sz val="10"/>
      <color rgb="FF000000"/>
      <name val="Times New Roman"/>
    </font>
    <font>
      <b/>
      <sz val="10"/>
      <color rgb="FF000000"/>
      <name val="Times New Roman"/>
    </font>
    <font>
      <b/>
      <sz val="10"/>
      <color rgb="FFFF0000"/>
      <name val="Times New Roman"/>
      <family val="1"/>
      <charset val="186"/>
    </font>
    <font>
      <sz val="9"/>
      <color theme="1"/>
      <name val="Times New Roman"/>
      <family val="1"/>
      <charset val="186"/>
    </font>
    <font>
      <sz val="10"/>
      <color rgb="FFFF0000"/>
      <name val="Times New Roman"/>
    </font>
    <font>
      <strike/>
      <sz val="10"/>
      <name val="Times New Roman"/>
      <family val="1"/>
      <charset val="186"/>
    </font>
    <font>
      <b/>
      <sz val="9"/>
      <color rgb="FF000000"/>
      <name val="Times New Roman"/>
      <family val="1"/>
      <charset val="186"/>
    </font>
    <font>
      <sz val="9"/>
      <color theme="1"/>
      <name val="Calibri"/>
      <family val="2"/>
      <charset val="186"/>
      <scheme val="minor"/>
    </font>
    <font>
      <sz val="9"/>
      <color rgb="FF000000"/>
      <name val="Times New Roman"/>
      <family val="1"/>
      <charset val="186"/>
    </font>
    <font>
      <sz val="9"/>
      <name val="Times New Roman"/>
      <family val="1"/>
      <charset val="186"/>
    </font>
    <font>
      <sz val="9"/>
      <color rgb="FF444444"/>
      <name val="Times New Roman"/>
      <family val="1"/>
      <charset val="186"/>
    </font>
    <font>
      <sz val="9"/>
      <color rgb="FFFF0000"/>
      <name val="Times New Roman"/>
    </font>
    <font>
      <sz val="8"/>
      <color rgb="FF000000"/>
      <name val="Times New Roman"/>
      <family val="1"/>
      <charset val="186"/>
    </font>
    <font>
      <strike/>
      <sz val="10"/>
      <color rgb="FFFF0000"/>
      <name val="Times New Roman"/>
      <family val="1"/>
      <charset val="186"/>
    </font>
    <font>
      <sz val="10"/>
      <color theme="1"/>
      <name val="Times New Roman"/>
      <family val="1"/>
    </font>
    <font>
      <sz val="10"/>
      <name val="Arial"/>
      <family val="2"/>
      <charset val="186"/>
    </font>
    <font>
      <sz val="11"/>
      <name val="Calibri"/>
      <family val="2"/>
      <charset val="186"/>
      <scheme val="minor"/>
    </font>
    <font>
      <sz val="11"/>
      <name val="Times New Roman"/>
      <family val="1"/>
      <charset val="186"/>
    </font>
    <font>
      <b/>
      <sz val="9"/>
      <name val="Times New Roman"/>
      <family val="1"/>
      <charset val="186"/>
    </font>
    <font>
      <sz val="9"/>
      <name val="Calibri"/>
      <family val="2"/>
      <charset val="186"/>
      <scheme val="minor"/>
    </font>
    <font>
      <i/>
      <sz val="10"/>
      <name val="Calibri"/>
      <family val="2"/>
      <charset val="186"/>
      <scheme val="minor"/>
    </font>
  </fonts>
  <fills count="14">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CC"/>
        <bgColor rgb="FF000000"/>
      </patternFill>
    </fill>
    <fill>
      <patternFill patternType="solid">
        <fgColor theme="0"/>
        <bgColor rgb="FF000000"/>
      </patternFill>
    </fill>
    <fill>
      <patternFill patternType="solid">
        <fgColor rgb="FFFFCCFF"/>
        <bgColor indexed="64"/>
      </patternFill>
    </fill>
    <fill>
      <patternFill patternType="solid">
        <fgColor rgb="FFFFCCFF"/>
        <bgColor rgb="FF000000"/>
      </patternFill>
    </fill>
  </fills>
  <borders count="10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diagonal/>
    </border>
    <border>
      <left/>
      <right/>
      <top/>
      <bottom style="thin">
        <color indexed="64"/>
      </bottom>
      <diagonal/>
    </border>
    <border>
      <left style="thin">
        <color indexed="64"/>
      </left>
      <right/>
      <top style="thin">
        <color indexed="64"/>
      </top>
      <bottom style="thin">
        <color rgb="FF000000"/>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right style="thin">
        <color indexed="64"/>
      </right>
      <top/>
      <bottom style="medium">
        <color indexed="64"/>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rgb="FF000000"/>
      </left>
      <right style="medium">
        <color indexed="64"/>
      </right>
      <top/>
      <bottom style="thin">
        <color rgb="FF000000"/>
      </bottom>
      <diagonal/>
    </border>
    <border>
      <left style="thin">
        <color rgb="FF000000"/>
      </left>
      <right/>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medium">
        <color indexed="64"/>
      </right>
      <top style="thin">
        <color rgb="FF000000"/>
      </top>
      <bottom style="thin">
        <color indexed="64"/>
      </bottom>
      <diagonal/>
    </border>
    <border>
      <left style="medium">
        <color indexed="64"/>
      </left>
      <right/>
      <top style="medium">
        <color indexed="64"/>
      </top>
      <bottom/>
      <diagonal/>
    </border>
    <border>
      <left style="medium">
        <color rgb="FF000000"/>
      </left>
      <right style="thin">
        <color rgb="FF000000"/>
      </right>
      <top style="medium">
        <color indexed="64"/>
      </top>
      <bottom/>
      <diagonal/>
    </border>
    <border>
      <left/>
      <right style="thin">
        <color rgb="FF000000"/>
      </right>
      <top style="medium">
        <color indexed="64"/>
      </top>
      <bottom style="thin">
        <color indexed="64"/>
      </bottom>
      <diagonal/>
    </border>
    <border>
      <left style="medium">
        <color rgb="FF000000"/>
      </left>
      <right style="thin">
        <color rgb="FF000000"/>
      </right>
      <top/>
      <bottom/>
      <diagonal/>
    </border>
    <border>
      <left/>
      <right style="thin">
        <color rgb="FF000000"/>
      </right>
      <top style="thin">
        <color indexed="64"/>
      </top>
      <bottom/>
      <diagonal/>
    </border>
    <border>
      <left style="medium">
        <color rgb="FF000000"/>
      </left>
      <right/>
      <top/>
      <bottom/>
      <diagonal/>
    </border>
    <border>
      <left style="medium">
        <color rgb="FF000000"/>
      </left>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style="medium">
        <color indexed="64"/>
      </bottom>
      <diagonal/>
    </border>
    <border>
      <left style="medium">
        <color indexed="64"/>
      </left>
      <right style="thin">
        <color indexed="64"/>
      </right>
      <top style="medium">
        <color rgb="FF000000"/>
      </top>
      <bottom/>
      <diagonal/>
    </border>
    <border>
      <left style="thin">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right style="thin">
        <color rgb="FF000000"/>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rgb="FF000000"/>
      </bottom>
      <diagonal/>
    </border>
    <border>
      <left/>
      <right/>
      <top/>
      <bottom style="medium">
        <color rgb="FF000000"/>
      </bottom>
      <diagonal/>
    </border>
    <border>
      <left style="thin">
        <color indexed="64"/>
      </left>
      <right style="medium">
        <color indexed="64"/>
      </right>
      <top style="thin">
        <color indexed="64"/>
      </top>
      <bottom style="medium">
        <color rgb="FF000000"/>
      </bottom>
      <diagonal/>
    </border>
    <border>
      <left style="medium">
        <color indexed="64"/>
      </left>
      <right style="thin">
        <color indexed="64"/>
      </right>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medium">
        <color rgb="FF000000"/>
      </top>
      <bottom style="thin">
        <color indexed="64"/>
      </bottom>
      <diagonal/>
    </border>
    <border>
      <left/>
      <right style="thin">
        <color indexed="64"/>
      </right>
      <top style="medium">
        <color rgb="FF000000"/>
      </top>
      <bottom style="thin">
        <color indexed="64"/>
      </bottom>
      <diagonal/>
    </border>
    <border>
      <left style="thin">
        <color rgb="FF000000"/>
      </left>
      <right/>
      <top style="medium">
        <color rgb="FF000000"/>
      </top>
      <bottom/>
      <diagonal/>
    </border>
    <border>
      <left style="thin">
        <color rgb="FF000000"/>
      </left>
      <right/>
      <top/>
      <bottom style="medium">
        <color rgb="FF000000"/>
      </bottom>
      <diagonal/>
    </border>
    <border>
      <left style="thin">
        <color indexed="64"/>
      </left>
      <right/>
      <top/>
      <bottom style="thin">
        <color rgb="FF000000"/>
      </bottom>
      <diagonal/>
    </border>
    <border>
      <left style="medium">
        <color indexed="64"/>
      </left>
      <right style="thin">
        <color indexed="64"/>
      </right>
      <top style="thin">
        <color indexed="64"/>
      </top>
      <bottom style="medium">
        <color rgb="FF000000"/>
      </bottom>
      <diagonal/>
    </border>
    <border>
      <left style="medium">
        <color indexed="64"/>
      </left>
      <right style="thin">
        <color indexed="64"/>
      </right>
      <top/>
      <bottom style="thin">
        <color rgb="FF000000"/>
      </bottom>
      <diagonal/>
    </border>
  </borders>
  <cellStyleXfs count="3">
    <xf numFmtId="0" fontId="0" fillId="0" borderId="0"/>
    <xf numFmtId="165" fontId="3" fillId="0" borderId="0" applyBorder="0" applyProtection="0"/>
    <xf numFmtId="0" fontId="40" fillId="0" borderId="0"/>
  </cellStyleXfs>
  <cellXfs count="722">
    <xf numFmtId="0" fontId="0" fillId="0" borderId="0" xfId="0"/>
    <xf numFmtId="0" fontId="2" fillId="0" borderId="0" xfId="0" applyFont="1" applyAlignment="1">
      <alignment horizontal="center" vertical="top"/>
    </xf>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164" fontId="4" fillId="0" borderId="1" xfId="0" applyNumberFormat="1" applyFont="1" applyBorder="1" applyAlignment="1">
      <alignment horizontal="center" vertical="top" wrapText="1"/>
    </xf>
    <xf numFmtId="0" fontId="1" fillId="0" borderId="0" xfId="0" applyFont="1" applyAlignment="1">
      <alignment vertical="top"/>
    </xf>
    <xf numFmtId="0" fontId="1" fillId="0" borderId="0" xfId="0" applyFont="1" applyAlignment="1">
      <alignment horizontal="center" vertical="top"/>
    </xf>
    <xf numFmtId="0" fontId="5" fillId="0" borderId="1" xfId="0" applyFont="1" applyBorder="1" applyAlignment="1">
      <alignment vertical="top" wrapText="1"/>
    </xf>
    <xf numFmtId="0" fontId="4" fillId="8" borderId="1" xfId="0" applyFont="1" applyFill="1" applyBorder="1" applyAlignment="1">
      <alignment vertical="top" wrapText="1"/>
    </xf>
    <xf numFmtId="164" fontId="4" fillId="8" borderId="1" xfId="0" applyNumberFormat="1" applyFont="1" applyFill="1" applyBorder="1" applyAlignment="1">
      <alignment horizontal="center" vertical="top" wrapText="1"/>
    </xf>
    <xf numFmtId="0" fontId="4" fillId="0" borderId="1" xfId="0" applyFont="1" applyBorder="1" applyAlignment="1">
      <alignment vertical="top" wrapText="1"/>
    </xf>
    <xf numFmtId="164" fontId="4" fillId="5" borderId="1" xfId="0" applyNumberFormat="1" applyFont="1" applyFill="1" applyBorder="1" applyAlignment="1">
      <alignment horizontal="center" vertical="top"/>
    </xf>
    <xf numFmtId="164" fontId="4" fillId="3" borderId="1" xfId="0" applyNumberFormat="1" applyFont="1" applyFill="1" applyBorder="1" applyAlignment="1">
      <alignment horizontal="center" vertical="top"/>
    </xf>
    <xf numFmtId="0" fontId="4" fillId="8" borderId="1" xfId="0" applyFont="1" applyFill="1" applyBorder="1" applyAlignment="1">
      <alignment horizontal="center" vertical="top" wrapText="1"/>
    </xf>
    <xf numFmtId="164" fontId="4" fillId="6" borderId="1" xfId="1" applyNumberFormat="1" applyFont="1" applyFill="1" applyBorder="1" applyAlignment="1">
      <alignment horizontal="center" vertical="top"/>
    </xf>
    <xf numFmtId="164" fontId="4" fillId="3" borderId="1" xfId="0" applyNumberFormat="1" applyFont="1" applyFill="1" applyBorder="1" applyAlignment="1">
      <alignment horizontal="center" vertical="top" wrapText="1"/>
    </xf>
    <xf numFmtId="0" fontId="4" fillId="0" borderId="0" xfId="0" applyFont="1" applyAlignment="1">
      <alignment vertical="top" wrapText="1"/>
    </xf>
    <xf numFmtId="0" fontId="4" fillId="0" borderId="0" xfId="0" applyFont="1" applyAlignment="1">
      <alignment horizontal="center" vertical="top" wrapText="1"/>
    </xf>
    <xf numFmtId="164" fontId="4" fillId="0" borderId="0" xfId="0" applyNumberFormat="1" applyFont="1" applyAlignment="1">
      <alignment horizontal="center" vertical="top" wrapText="1"/>
    </xf>
    <xf numFmtId="164" fontId="4" fillId="3" borderId="4" xfId="0" applyNumberFormat="1" applyFont="1" applyFill="1" applyBorder="1" applyAlignment="1">
      <alignment horizontal="center" vertical="top" wrapText="1"/>
    </xf>
    <xf numFmtId="0" fontId="5" fillId="0" borderId="0" xfId="0" applyFont="1" applyAlignment="1">
      <alignment horizontal="left" vertical="top" wrapText="1"/>
    </xf>
    <xf numFmtId="164" fontId="7" fillId="0" borderId="0" xfId="0" applyNumberFormat="1" applyFont="1" applyAlignment="1">
      <alignment horizontal="right" vertical="top"/>
    </xf>
    <xf numFmtId="0" fontId="10" fillId="0" borderId="0" xfId="0" applyFont="1"/>
    <xf numFmtId="164" fontId="4" fillId="0" borderId="1" xfId="0" applyNumberFormat="1" applyFont="1" applyBorder="1" applyAlignment="1">
      <alignment vertical="top" wrapText="1"/>
    </xf>
    <xf numFmtId="164" fontId="5" fillId="3" borderId="1" xfId="0" applyNumberFormat="1" applyFont="1" applyFill="1" applyBorder="1" applyAlignment="1">
      <alignment horizontal="center" vertical="top" wrapText="1"/>
    </xf>
    <xf numFmtId="0" fontId="10" fillId="3" borderId="0" xfId="0" applyFont="1" applyFill="1"/>
    <xf numFmtId="0" fontId="5" fillId="8" borderId="1" xfId="0" applyFont="1" applyFill="1" applyBorder="1" applyAlignment="1">
      <alignment horizontal="center" vertical="top" wrapText="1"/>
    </xf>
    <xf numFmtId="164" fontId="4" fillId="3" borderId="1" xfId="0" applyNumberFormat="1" applyFont="1" applyFill="1" applyBorder="1" applyAlignment="1">
      <alignment vertical="top" wrapText="1"/>
    </xf>
    <xf numFmtId="0" fontId="5" fillId="3" borderId="2" xfId="0" applyFont="1" applyFill="1" applyBorder="1" applyAlignment="1">
      <alignment vertical="top" wrapText="1"/>
    </xf>
    <xf numFmtId="0" fontId="5" fillId="3" borderId="1" xfId="0" applyFont="1" applyFill="1" applyBorder="1" applyAlignment="1">
      <alignment vertical="top" wrapText="1"/>
    </xf>
    <xf numFmtId="0" fontId="5" fillId="3" borderId="1" xfId="0" applyFont="1" applyFill="1" applyBorder="1" applyAlignment="1">
      <alignment horizontal="left" vertical="top" wrapText="1"/>
    </xf>
    <xf numFmtId="0" fontId="5" fillId="0" borderId="0" xfId="0" applyFont="1" applyAlignment="1">
      <alignment horizontal="justify" vertical="top" wrapText="1"/>
    </xf>
    <xf numFmtId="164" fontId="10" fillId="0" borderId="0" xfId="0" applyNumberFormat="1" applyFont="1" applyAlignment="1">
      <alignment horizontal="center" vertical="top"/>
    </xf>
    <xf numFmtId="0" fontId="10" fillId="0" borderId="0" xfId="0" applyFont="1" applyAlignment="1">
      <alignment vertical="top"/>
    </xf>
    <xf numFmtId="0" fontId="10" fillId="0" borderId="0" xfId="0" applyFont="1" applyAlignment="1">
      <alignment horizontal="center" vertical="top"/>
    </xf>
    <xf numFmtId="0" fontId="2" fillId="0" borderId="0" xfId="0" applyFont="1"/>
    <xf numFmtId="0" fontId="16" fillId="0" borderId="12" xfId="0" applyFont="1" applyBorder="1" applyAlignment="1">
      <alignment horizontal="left" vertical="top" wrapText="1"/>
    </xf>
    <xf numFmtId="164" fontId="16" fillId="0" borderId="1" xfId="0" applyNumberFormat="1" applyFont="1" applyBorder="1" applyAlignment="1">
      <alignment horizontal="center" vertical="top" wrapText="1"/>
    </xf>
    <xf numFmtId="0" fontId="18" fillId="0" borderId="12" xfId="0" applyFont="1" applyBorder="1" applyAlignment="1">
      <alignment horizontal="left" vertical="top" wrapText="1"/>
    </xf>
    <xf numFmtId="164" fontId="2" fillId="0" borderId="2" xfId="0" applyNumberFormat="1" applyFont="1" applyBorder="1" applyAlignment="1">
      <alignment horizontal="center" vertical="top" wrapText="1"/>
    </xf>
    <xf numFmtId="0" fontId="19" fillId="3" borderId="13" xfId="0" applyFont="1" applyFill="1" applyBorder="1" applyAlignment="1">
      <alignment horizontal="left" vertical="top" wrapText="1"/>
    </xf>
    <xf numFmtId="164" fontId="2" fillId="3" borderId="2" xfId="0" applyNumberFormat="1" applyFont="1" applyFill="1" applyBorder="1" applyAlignment="1">
      <alignment horizontal="center" vertical="top" wrapText="1"/>
    </xf>
    <xf numFmtId="0" fontId="2" fillId="0" borderId="12" xfId="0" applyFont="1" applyBorder="1" applyAlignment="1">
      <alignment horizontal="left" vertical="top" wrapText="1"/>
    </xf>
    <xf numFmtId="164" fontId="16" fillId="3" borderId="2" xfId="0" applyNumberFormat="1" applyFont="1" applyFill="1" applyBorder="1" applyAlignment="1">
      <alignment horizontal="center" vertical="top" wrapText="1"/>
    </xf>
    <xf numFmtId="0" fontId="19" fillId="0" borderId="12" xfId="0" applyFont="1" applyBorder="1" applyAlignment="1">
      <alignment horizontal="left" vertical="top" wrapText="1"/>
    </xf>
    <xf numFmtId="0" fontId="16" fillId="0" borderId="14" xfId="0" applyFont="1" applyBorder="1" applyAlignment="1">
      <alignment horizontal="center" vertical="center" wrapText="1"/>
    </xf>
    <xf numFmtId="0" fontId="17" fillId="0" borderId="15" xfId="0" applyFont="1" applyBorder="1" applyAlignment="1">
      <alignment horizontal="center" vertical="center"/>
    </xf>
    <xf numFmtId="0" fontId="17" fillId="0" borderId="16" xfId="0" applyFont="1" applyBorder="1" applyAlignment="1">
      <alignment horizontal="center" vertical="center" wrapText="1"/>
    </xf>
    <xf numFmtId="0" fontId="16" fillId="0" borderId="17" xfId="0" applyFont="1" applyBorder="1" applyAlignment="1">
      <alignment horizontal="center" vertical="top"/>
    </xf>
    <xf numFmtId="0" fontId="2" fillId="0" borderId="17" xfId="0" applyFont="1" applyBorder="1" applyAlignment="1">
      <alignment horizontal="center" vertical="top"/>
    </xf>
    <xf numFmtId="0" fontId="2" fillId="0" borderId="1" xfId="0" applyFont="1" applyBorder="1"/>
    <xf numFmtId="164" fontId="6" fillId="3" borderId="1" xfId="0" applyNumberFormat="1" applyFont="1" applyFill="1" applyBorder="1" applyAlignment="1">
      <alignment horizontal="center" vertical="center" wrapText="1"/>
    </xf>
    <xf numFmtId="164" fontId="7" fillId="0" borderId="0" xfId="0" applyNumberFormat="1" applyFont="1" applyAlignment="1">
      <alignment vertical="top"/>
    </xf>
    <xf numFmtId="164" fontId="7" fillId="0" borderId="0" xfId="0" applyNumberFormat="1" applyFont="1" applyAlignment="1">
      <alignment horizontal="left" vertical="top"/>
    </xf>
    <xf numFmtId="0" fontId="2" fillId="0" borderId="19" xfId="0" applyFont="1" applyBorder="1" applyAlignment="1">
      <alignment horizontal="center" vertical="top"/>
    </xf>
    <xf numFmtId="0" fontId="2" fillId="0" borderId="13" xfId="0" applyFont="1" applyBorder="1" applyAlignment="1">
      <alignment horizontal="left" vertical="top" wrapText="1"/>
    </xf>
    <xf numFmtId="0" fontId="2" fillId="0" borderId="1" xfId="0" applyFont="1" applyBorder="1" applyAlignment="1">
      <alignment horizontal="left" vertical="top"/>
    </xf>
    <xf numFmtId="0" fontId="19" fillId="0" borderId="1" xfId="0" applyFont="1" applyBorder="1" applyAlignment="1">
      <alignment vertical="top" wrapText="1"/>
    </xf>
    <xf numFmtId="164" fontId="19" fillId="3" borderId="1" xfId="0" applyNumberFormat="1" applyFont="1" applyFill="1" applyBorder="1" applyAlignment="1">
      <alignment horizontal="center" vertical="top" wrapText="1"/>
    </xf>
    <xf numFmtId="164" fontId="19" fillId="0" borderId="1" xfId="0" applyNumberFormat="1" applyFont="1" applyBorder="1" applyAlignment="1">
      <alignment horizontal="center" vertical="top" wrapText="1"/>
    </xf>
    <xf numFmtId="164" fontId="18" fillId="3" borderId="1" xfId="0" applyNumberFormat="1" applyFont="1" applyFill="1" applyBorder="1" applyAlignment="1">
      <alignment horizontal="center" vertical="top" wrapText="1"/>
    </xf>
    <xf numFmtId="164" fontId="19" fillId="3" borderId="1" xfId="1" applyNumberFormat="1" applyFont="1" applyFill="1" applyBorder="1" applyAlignment="1">
      <alignment horizontal="center" vertical="top"/>
    </xf>
    <xf numFmtId="164" fontId="2" fillId="0" borderId="1" xfId="0" applyNumberFormat="1" applyFont="1" applyBorder="1" applyAlignment="1">
      <alignment horizontal="center" vertical="top"/>
    </xf>
    <xf numFmtId="164" fontId="18" fillId="0" borderId="1" xfId="0" applyNumberFormat="1" applyFont="1" applyBorder="1" applyAlignment="1">
      <alignment horizontal="center" vertical="top" wrapText="1"/>
    </xf>
    <xf numFmtId="0" fontId="19" fillId="3" borderId="1" xfId="0" applyFont="1" applyFill="1" applyBorder="1" applyAlignment="1">
      <alignment vertical="top" wrapText="1"/>
    </xf>
    <xf numFmtId="164" fontId="19" fillId="6" borderId="1" xfId="1" applyNumberFormat="1" applyFont="1" applyFill="1" applyBorder="1" applyAlignment="1">
      <alignment horizontal="center" vertical="top"/>
    </xf>
    <xf numFmtId="164" fontId="18" fillId="0" borderId="1" xfId="0" applyNumberFormat="1" applyFont="1" applyBorder="1" applyAlignment="1">
      <alignment vertical="top" wrapText="1"/>
    </xf>
    <xf numFmtId="0" fontId="4" fillId="3" borderId="4" xfId="0" applyFont="1" applyFill="1" applyBorder="1" applyAlignment="1">
      <alignment vertical="top" wrapText="1"/>
    </xf>
    <xf numFmtId="0" fontId="1" fillId="0" borderId="23" xfId="0" applyFont="1" applyBorder="1" applyAlignment="1">
      <alignment horizontal="center" vertical="top"/>
    </xf>
    <xf numFmtId="164" fontId="1" fillId="0" borderId="23" xfId="0" applyNumberFormat="1" applyFont="1" applyBorder="1" applyAlignment="1">
      <alignment horizontal="center" vertical="top"/>
    </xf>
    <xf numFmtId="0" fontId="28" fillId="0" borderId="17" xfId="0" applyFont="1" applyBorder="1" applyAlignment="1">
      <alignment horizontal="center" vertical="center" wrapText="1"/>
    </xf>
    <xf numFmtId="0" fontId="28" fillId="0" borderId="6" xfId="0" applyFont="1" applyBorder="1" applyAlignment="1">
      <alignment horizontal="center" vertical="center"/>
    </xf>
    <xf numFmtId="0" fontId="28" fillId="0" borderId="18" xfId="0" applyFont="1" applyBorder="1" applyAlignment="1">
      <alignment horizontal="center" vertical="center" wrapText="1"/>
    </xf>
    <xf numFmtId="0" fontId="28" fillId="0" borderId="1" xfId="0" applyFont="1" applyBorder="1" applyAlignment="1">
      <alignment horizontal="center"/>
    </xf>
    <xf numFmtId="164" fontId="19" fillId="0" borderId="4" xfId="0" applyNumberFormat="1" applyFont="1" applyBorder="1" applyAlignment="1">
      <alignment horizontal="center" vertical="top" wrapText="1"/>
    </xf>
    <xf numFmtId="0" fontId="5" fillId="3" borderId="1" xfId="0" applyFont="1" applyFill="1" applyBorder="1" applyAlignment="1">
      <alignment horizontal="center" vertical="top" wrapText="1"/>
    </xf>
    <xf numFmtId="164" fontId="19" fillId="0" borderId="20" xfId="0" applyNumberFormat="1" applyFont="1" applyBorder="1" applyAlignment="1">
      <alignment horizontal="center" vertical="top" wrapText="1"/>
    </xf>
    <xf numFmtId="164" fontId="7" fillId="0" borderId="0" xfId="0" applyNumberFormat="1" applyFont="1" applyAlignment="1">
      <alignment horizontal="center" vertical="top"/>
    </xf>
    <xf numFmtId="164" fontId="19" fillId="5" borderId="1" xfId="0" applyNumberFormat="1" applyFont="1" applyFill="1" applyBorder="1" applyAlignment="1">
      <alignment horizontal="center" vertical="top" wrapText="1"/>
    </xf>
    <xf numFmtId="164" fontId="5" fillId="3" borderId="2" xfId="0" applyNumberFormat="1" applyFont="1" applyFill="1" applyBorder="1" applyAlignment="1">
      <alignment horizontal="center" vertical="top" wrapText="1"/>
    </xf>
    <xf numFmtId="164" fontId="5" fillId="0" borderId="4" xfId="0" applyNumberFormat="1" applyFont="1" applyBorder="1" applyAlignment="1">
      <alignment horizontal="center" vertical="top" wrapText="1"/>
    </xf>
    <xf numFmtId="0" fontId="13" fillId="0" borderId="7" xfId="0" applyFont="1" applyBorder="1" applyAlignment="1">
      <alignment vertical="top" wrapText="1"/>
    </xf>
    <xf numFmtId="164" fontId="5" fillId="3" borderId="25" xfId="0" applyNumberFormat="1" applyFont="1" applyFill="1" applyBorder="1" applyAlignment="1">
      <alignment horizontal="center" vertical="top" wrapText="1"/>
    </xf>
    <xf numFmtId="164" fontId="2" fillId="5" borderId="1" xfId="0" applyNumberFormat="1" applyFont="1" applyFill="1" applyBorder="1" applyAlignment="1">
      <alignment horizontal="center" vertical="top" wrapText="1"/>
    </xf>
    <xf numFmtId="0" fontId="5" fillId="0" borderId="1" xfId="0" applyFont="1" applyBorder="1" applyAlignment="1">
      <alignment horizontal="center" vertical="top" wrapText="1"/>
    </xf>
    <xf numFmtId="164" fontId="5"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18" fillId="2" borderId="2" xfId="0" applyFont="1" applyFill="1" applyBorder="1" applyAlignment="1">
      <alignment horizontal="center" vertical="center" wrapText="1"/>
    </xf>
    <xf numFmtId="0" fontId="37" fillId="2" borderId="27" xfId="0" applyFont="1" applyFill="1" applyBorder="1" applyAlignment="1">
      <alignment horizontal="center" vertical="center" wrapText="1"/>
    </xf>
    <xf numFmtId="0" fontId="37" fillId="2" borderId="39" xfId="0" applyFont="1" applyFill="1" applyBorder="1" applyAlignment="1">
      <alignment horizontal="center" vertical="center" wrapText="1"/>
    </xf>
    <xf numFmtId="0" fontId="37" fillId="2" borderId="26" xfId="0" applyFont="1" applyFill="1" applyBorder="1" applyAlignment="1">
      <alignment horizontal="center" vertical="center" wrapText="1"/>
    </xf>
    <xf numFmtId="0" fontId="37" fillId="2" borderId="28" xfId="0" applyFont="1" applyFill="1" applyBorder="1" applyAlignment="1">
      <alignment horizontal="center" vertical="center" wrapText="1"/>
    </xf>
    <xf numFmtId="0" fontId="4" fillId="4" borderId="35" xfId="0" applyFont="1" applyFill="1" applyBorder="1" applyAlignment="1">
      <alignment horizontal="left" vertical="top" wrapText="1"/>
    </xf>
    <xf numFmtId="0" fontId="4" fillId="4" borderId="36" xfId="0" applyFont="1" applyFill="1" applyBorder="1" applyAlignment="1">
      <alignment vertical="top" wrapText="1"/>
    </xf>
    <xf numFmtId="0" fontId="1" fillId="4" borderId="36" xfId="0" applyFont="1" applyFill="1" applyBorder="1" applyAlignment="1">
      <alignment horizontal="center" vertical="top"/>
    </xf>
    <xf numFmtId="0" fontId="1" fillId="4" borderId="36" xfId="0" applyFont="1" applyFill="1" applyBorder="1"/>
    <xf numFmtId="0" fontId="1" fillId="4" borderId="38" xfId="0" applyFont="1" applyFill="1" applyBorder="1"/>
    <xf numFmtId="0" fontId="4" fillId="4" borderId="26" xfId="0" applyFont="1" applyFill="1" applyBorder="1" applyAlignment="1">
      <alignment horizontal="left" vertical="top" wrapText="1"/>
    </xf>
    <xf numFmtId="0" fontId="4" fillId="4" borderId="27" xfId="0" applyFont="1" applyFill="1" applyBorder="1" applyAlignment="1">
      <alignment vertical="top" wrapText="1"/>
    </xf>
    <xf numFmtId="0" fontId="1" fillId="4" borderId="27" xfId="0" applyFont="1" applyFill="1" applyBorder="1" applyAlignment="1">
      <alignment horizontal="center" vertical="top"/>
    </xf>
    <xf numFmtId="0" fontId="1" fillId="4" borderId="27" xfId="0" applyFont="1" applyFill="1" applyBorder="1"/>
    <xf numFmtId="0" fontId="1" fillId="4" borderId="39" xfId="0" applyFont="1" applyFill="1" applyBorder="1"/>
    <xf numFmtId="0" fontId="4" fillId="7" borderId="36" xfId="0" applyFont="1" applyFill="1" applyBorder="1" applyAlignment="1">
      <alignment vertical="top" wrapText="1"/>
    </xf>
    <xf numFmtId="0" fontId="5" fillId="7" borderId="36" xfId="0" applyFont="1" applyFill="1" applyBorder="1" applyAlignment="1">
      <alignment horizontal="center" vertical="top" wrapText="1"/>
    </xf>
    <xf numFmtId="164" fontId="4" fillId="7" borderId="36" xfId="0" applyNumberFormat="1" applyFont="1" applyFill="1" applyBorder="1" applyAlignment="1">
      <alignment horizontal="center" vertical="top" wrapText="1"/>
    </xf>
    <xf numFmtId="164" fontId="5" fillId="7" borderId="36" xfId="0" applyNumberFormat="1" applyFont="1" applyFill="1" applyBorder="1" applyAlignment="1">
      <alignment horizontal="center" vertical="top" wrapText="1"/>
    </xf>
    <xf numFmtId="0" fontId="1" fillId="7" borderId="36" xfId="0" applyFont="1" applyFill="1" applyBorder="1" applyAlignment="1">
      <alignment horizontal="center" vertical="top"/>
    </xf>
    <xf numFmtId="0" fontId="1" fillId="7" borderId="36" xfId="0" applyFont="1" applyFill="1" applyBorder="1"/>
    <xf numFmtId="0" fontId="1" fillId="7" borderId="38" xfId="0" applyFont="1" applyFill="1" applyBorder="1"/>
    <xf numFmtId="0" fontId="5" fillId="7" borderId="41" xfId="0" applyFont="1" applyFill="1" applyBorder="1" applyAlignment="1">
      <alignment horizontal="center" vertical="top" wrapText="1"/>
    </xf>
    <xf numFmtId="164" fontId="4" fillId="7" borderId="41" xfId="0" applyNumberFormat="1" applyFont="1" applyFill="1" applyBorder="1" applyAlignment="1">
      <alignment horizontal="center" vertical="top" wrapText="1"/>
    </xf>
    <xf numFmtId="0" fontId="4" fillId="8" borderId="42" xfId="0" applyFont="1" applyFill="1" applyBorder="1" applyAlignment="1">
      <alignment vertical="top" wrapText="1"/>
    </xf>
    <xf numFmtId="0" fontId="1" fillId="3" borderId="1" xfId="0" applyFont="1" applyFill="1" applyBorder="1" applyAlignment="1">
      <alignment horizontal="center" vertical="top"/>
    </xf>
    <xf numFmtId="0" fontId="1" fillId="3" borderId="1" xfId="0" applyFont="1" applyFill="1" applyBorder="1"/>
    <xf numFmtId="0" fontId="1" fillId="3" borderId="43" xfId="0" applyFont="1" applyFill="1" applyBorder="1"/>
    <xf numFmtId="0" fontId="4" fillId="0" borderId="45" xfId="0" applyFont="1" applyBorder="1" applyAlignment="1">
      <alignment vertical="top" wrapText="1"/>
    </xf>
    <xf numFmtId="0" fontId="4" fillId="0" borderId="45" xfId="0" applyFont="1" applyBorder="1" applyAlignment="1">
      <alignment horizontal="center" vertical="top" wrapText="1"/>
    </xf>
    <xf numFmtId="164" fontId="18" fillId="3" borderId="45" xfId="0" applyNumberFormat="1" applyFont="1" applyFill="1" applyBorder="1" applyAlignment="1">
      <alignment horizontal="center" vertical="top" wrapText="1"/>
    </xf>
    <xf numFmtId="164" fontId="4" fillId="3" borderId="45" xfId="0" applyNumberFormat="1" applyFont="1" applyFill="1" applyBorder="1" applyAlignment="1">
      <alignment horizontal="center" vertical="top"/>
    </xf>
    <xf numFmtId="164" fontId="4" fillId="0" borderId="45" xfId="0" applyNumberFormat="1" applyFont="1" applyBorder="1" applyAlignment="1">
      <alignment vertical="top" wrapText="1"/>
    </xf>
    <xf numFmtId="0" fontId="23" fillId="3" borderId="45" xfId="0" applyFont="1" applyFill="1" applyBorder="1" applyAlignment="1">
      <alignment horizontal="center" vertical="top"/>
    </xf>
    <xf numFmtId="0" fontId="1" fillId="3" borderId="45" xfId="0" applyFont="1" applyFill="1" applyBorder="1" applyAlignment="1">
      <alignment horizontal="center" vertical="top"/>
    </xf>
    <xf numFmtId="0" fontId="1" fillId="3" borderId="45" xfId="0" applyFont="1" applyFill="1" applyBorder="1"/>
    <xf numFmtId="0" fontId="1" fillId="3" borderId="46" xfId="0" applyFont="1" applyFill="1" applyBorder="1"/>
    <xf numFmtId="0" fontId="1" fillId="8" borderId="1" xfId="0" applyFont="1" applyFill="1" applyBorder="1" applyAlignment="1">
      <alignment horizontal="center" vertical="top"/>
    </xf>
    <xf numFmtId="0" fontId="1" fillId="8" borderId="1" xfId="0" applyFont="1" applyFill="1" applyBorder="1"/>
    <xf numFmtId="0" fontId="1" fillId="8" borderId="43" xfId="0" applyFont="1" applyFill="1" applyBorder="1"/>
    <xf numFmtId="0" fontId="4" fillId="7" borderId="35" xfId="0" applyFont="1" applyFill="1" applyBorder="1" applyAlignment="1">
      <alignment horizontal="justify" vertical="top" wrapText="1"/>
    </xf>
    <xf numFmtId="164" fontId="5" fillId="7" borderId="36" xfId="0" applyNumberFormat="1" applyFont="1" applyFill="1" applyBorder="1" applyAlignment="1">
      <alignment horizontal="center" vertical="top"/>
    </xf>
    <xf numFmtId="0" fontId="26" fillId="3" borderId="29" xfId="0" applyFont="1" applyFill="1" applyBorder="1" applyAlignment="1">
      <alignment vertical="top" wrapText="1"/>
    </xf>
    <xf numFmtId="164" fontId="5" fillId="3" borderId="41" xfId="0" applyNumberFormat="1" applyFont="1" applyFill="1" applyBorder="1" applyAlignment="1">
      <alignment horizontal="center" vertical="top"/>
    </xf>
    <xf numFmtId="0" fontId="19" fillId="0" borderId="41" xfId="0" applyFont="1" applyBorder="1" applyAlignment="1">
      <alignment vertical="top" wrapText="1"/>
    </xf>
    <xf numFmtId="0" fontId="19" fillId="3" borderId="41" xfId="0" applyFont="1" applyFill="1" applyBorder="1" applyAlignment="1">
      <alignment horizontal="center" vertical="top" wrapText="1"/>
    </xf>
    <xf numFmtId="0" fontId="5" fillId="3" borderId="41" xfId="0" applyFont="1" applyFill="1" applyBorder="1" applyAlignment="1">
      <alignment horizontal="center" vertical="top" wrapText="1"/>
    </xf>
    <xf numFmtId="0" fontId="5" fillId="3" borderId="32" xfId="0" applyFont="1" applyFill="1" applyBorder="1" applyAlignment="1">
      <alignment horizontal="center" vertical="top" wrapText="1"/>
    </xf>
    <xf numFmtId="0" fontId="19" fillId="0" borderId="48" xfId="0" applyFont="1" applyBorder="1" applyAlignment="1">
      <alignment vertical="top" wrapText="1"/>
    </xf>
    <xf numFmtId="164" fontId="19" fillId="3" borderId="45" xfId="0" applyNumberFormat="1" applyFont="1" applyFill="1" applyBorder="1" applyAlignment="1">
      <alignment horizontal="center" vertical="top"/>
    </xf>
    <xf numFmtId="164" fontId="5" fillId="3" borderId="45" xfId="0" applyNumberFormat="1" applyFont="1" applyFill="1" applyBorder="1" applyAlignment="1">
      <alignment horizontal="center" vertical="top"/>
    </xf>
    <xf numFmtId="0" fontId="19" fillId="0" borderId="45" xfId="0" applyFont="1" applyBorder="1" applyAlignment="1">
      <alignment vertical="top" wrapText="1"/>
    </xf>
    <xf numFmtId="0" fontId="19" fillId="0" borderId="45" xfId="0" applyFont="1" applyBorder="1" applyAlignment="1">
      <alignment horizontal="center" vertical="top" wrapText="1"/>
    </xf>
    <xf numFmtId="0" fontId="5" fillId="0" borderId="45" xfId="0" applyFont="1" applyBorder="1" applyAlignment="1">
      <alignment horizontal="center" vertical="top" wrapText="1"/>
    </xf>
    <xf numFmtId="0" fontId="5" fillId="3" borderId="46" xfId="0" applyFont="1" applyFill="1" applyBorder="1" applyAlignment="1">
      <alignment horizontal="center" vertical="top" wrapText="1"/>
    </xf>
    <xf numFmtId="0" fontId="4" fillId="0" borderId="29" xfId="0" applyFont="1" applyBorder="1" applyAlignment="1">
      <alignment vertical="top" wrapText="1"/>
    </xf>
    <xf numFmtId="164" fontId="19" fillId="3" borderId="41" xfId="0" applyNumberFormat="1" applyFont="1" applyFill="1" applyBorder="1" applyAlignment="1">
      <alignment horizontal="center" vertical="top"/>
    </xf>
    <xf numFmtId="49" fontId="19" fillId="3" borderId="31" xfId="0" applyNumberFormat="1" applyFont="1" applyFill="1" applyBorder="1" applyAlignment="1">
      <alignment horizontal="center" vertical="top" wrapText="1"/>
    </xf>
    <xf numFmtId="0" fontId="5" fillId="0" borderId="32" xfId="0" applyFont="1" applyBorder="1" applyAlignment="1">
      <alignment horizontal="center" vertical="top" wrapText="1"/>
    </xf>
    <xf numFmtId="0" fontId="5" fillId="0" borderId="48" xfId="0" applyFont="1" applyBorder="1" applyAlignment="1">
      <alignment vertical="top" wrapText="1"/>
    </xf>
    <xf numFmtId="3" fontId="13" fillId="3" borderId="45" xfId="0" applyNumberFormat="1" applyFont="1" applyFill="1" applyBorder="1" applyAlignment="1">
      <alignment horizontal="left" vertical="top" wrapText="1"/>
    </xf>
    <xf numFmtId="0" fontId="5" fillId="0" borderId="46" xfId="0" applyFont="1" applyBorder="1" applyAlignment="1">
      <alignment horizontal="center" vertical="top" wrapText="1"/>
    </xf>
    <xf numFmtId="0" fontId="5" fillId="3" borderId="41" xfId="0" applyFont="1" applyFill="1" applyBorder="1" applyAlignment="1">
      <alignment vertical="top" wrapText="1"/>
    </xf>
    <xf numFmtId="49" fontId="5" fillId="3" borderId="31" xfId="0" applyNumberFormat="1" applyFont="1" applyFill="1" applyBorder="1" applyAlignment="1">
      <alignment horizontal="center" vertical="top" wrapText="1"/>
    </xf>
    <xf numFmtId="164" fontId="19" fillId="0" borderId="45" xfId="0" applyNumberFormat="1" applyFont="1" applyBorder="1" applyAlignment="1">
      <alignment horizontal="center" vertical="top"/>
    </xf>
    <xf numFmtId="164" fontId="5" fillId="0" borderId="45" xfId="0" applyNumberFormat="1" applyFont="1" applyBorder="1" applyAlignment="1">
      <alignment horizontal="center" vertical="top"/>
    </xf>
    <xf numFmtId="0" fontId="4" fillId="0" borderId="54" xfId="0" applyFont="1" applyBorder="1" applyAlignment="1">
      <alignment horizontal="left" vertical="top" wrapText="1"/>
    </xf>
    <xf numFmtId="164" fontId="19" fillId="0" borderId="41" xfId="0" applyNumberFormat="1" applyFont="1" applyBorder="1" applyAlignment="1">
      <alignment horizontal="center" vertical="top"/>
    </xf>
    <xf numFmtId="164" fontId="5" fillId="0" borderId="41" xfId="0" applyNumberFormat="1" applyFont="1" applyBorder="1" applyAlignment="1">
      <alignment horizontal="center" vertical="top"/>
    </xf>
    <xf numFmtId="0" fontId="19" fillId="3" borderId="41" xfId="0" applyFont="1" applyFill="1" applyBorder="1" applyAlignment="1">
      <alignment horizontal="center" vertical="top"/>
    </xf>
    <xf numFmtId="0" fontId="5" fillId="0" borderId="56" xfId="0" applyFont="1" applyBorder="1" applyAlignment="1">
      <alignment horizontal="left" vertical="top" wrapText="1"/>
    </xf>
    <xf numFmtId="0" fontId="5" fillId="3" borderId="45" xfId="0" applyFont="1" applyFill="1" applyBorder="1" applyAlignment="1">
      <alignment vertical="top" wrapText="1"/>
    </xf>
    <xf numFmtId="0" fontId="19" fillId="3" borderId="45" xfId="0" applyFont="1" applyFill="1" applyBorder="1" applyAlignment="1">
      <alignment horizontal="center" vertical="top"/>
    </xf>
    <xf numFmtId="0" fontId="5" fillId="3" borderId="45" xfId="0" applyFont="1" applyFill="1" applyBorder="1" applyAlignment="1">
      <alignment horizontal="center" vertical="top"/>
    </xf>
    <xf numFmtId="0" fontId="26" fillId="3" borderId="31" xfId="0" applyFont="1" applyFill="1" applyBorder="1" applyAlignment="1">
      <alignment vertical="top" wrapText="1"/>
    </xf>
    <xf numFmtId="164" fontId="5" fillId="0" borderId="41" xfId="0" applyNumberFormat="1" applyFont="1" applyBorder="1" applyAlignment="1">
      <alignment horizontal="center" vertical="top" wrapText="1"/>
    </xf>
    <xf numFmtId="0" fontId="19" fillId="3" borderId="57" xfId="0" applyFont="1" applyFill="1" applyBorder="1" applyAlignment="1">
      <alignment vertical="top" wrapText="1"/>
    </xf>
    <xf numFmtId="0" fontId="19" fillId="9" borderId="49" xfId="0" applyFont="1" applyFill="1" applyBorder="1" applyAlignment="1">
      <alignment vertical="top" wrapText="1"/>
    </xf>
    <xf numFmtId="0" fontId="22" fillId="3" borderId="46" xfId="0" applyFont="1" applyFill="1" applyBorder="1" applyAlignment="1">
      <alignment horizontal="center" vertical="top" wrapText="1"/>
    </xf>
    <xf numFmtId="0" fontId="8" fillId="3" borderId="41" xfId="0" applyFont="1" applyFill="1" applyBorder="1" applyAlignment="1">
      <alignment horizontal="left" vertical="top"/>
    </xf>
    <xf numFmtId="0" fontId="1" fillId="3" borderId="41" xfId="0" applyFont="1" applyFill="1" applyBorder="1" applyAlignment="1">
      <alignment horizontal="center" vertical="top"/>
    </xf>
    <xf numFmtId="0" fontId="1" fillId="3" borderId="41" xfId="0" applyFont="1" applyFill="1" applyBorder="1"/>
    <xf numFmtId="0" fontId="1" fillId="3" borderId="32" xfId="0" applyFont="1" applyFill="1" applyBorder="1"/>
    <xf numFmtId="0" fontId="5" fillId="8" borderId="40" xfId="0" applyFont="1" applyFill="1" applyBorder="1" applyAlignment="1">
      <alignment vertical="top" wrapText="1"/>
    </xf>
    <xf numFmtId="0" fontId="4" fillId="8" borderId="41" xfId="0" applyFont="1" applyFill="1" applyBorder="1" applyAlignment="1">
      <alignment vertical="top" wrapText="1"/>
    </xf>
    <xf numFmtId="0" fontId="4" fillId="8" borderId="41" xfId="0" applyFont="1" applyFill="1" applyBorder="1" applyAlignment="1">
      <alignment horizontal="center" vertical="top" wrapText="1"/>
    </xf>
    <xf numFmtId="164" fontId="4" fillId="8" borderId="41" xfId="0" applyNumberFormat="1" applyFont="1" applyFill="1" applyBorder="1" applyAlignment="1">
      <alignment horizontal="center" vertical="top" wrapText="1"/>
    </xf>
    <xf numFmtId="0" fontId="1" fillId="8" borderId="41" xfId="0" applyFont="1" applyFill="1" applyBorder="1" applyAlignment="1">
      <alignment horizontal="center" vertical="top"/>
    </xf>
    <xf numFmtId="0" fontId="1" fillId="8" borderId="41" xfId="0" applyFont="1" applyFill="1" applyBorder="1"/>
    <xf numFmtId="0" fontId="1" fillId="8" borderId="32" xfId="0" applyFont="1" applyFill="1" applyBorder="1"/>
    <xf numFmtId="0" fontId="4" fillId="7" borderId="40" xfId="0" applyFont="1" applyFill="1" applyBorder="1" applyAlignment="1">
      <alignment horizontal="justify" vertical="top" wrapText="1"/>
    </xf>
    <xf numFmtId="164" fontId="4" fillId="7" borderId="32" xfId="0" applyNumberFormat="1" applyFont="1" applyFill="1" applyBorder="1" applyAlignment="1">
      <alignment horizontal="center" vertical="top" wrapText="1"/>
    </xf>
    <xf numFmtId="0" fontId="5" fillId="8" borderId="42" xfId="0" applyFont="1" applyFill="1" applyBorder="1" applyAlignment="1">
      <alignment vertical="top" wrapText="1"/>
    </xf>
    <xf numFmtId="164" fontId="4" fillId="8" borderId="43" xfId="0" applyNumberFormat="1" applyFont="1" applyFill="1" applyBorder="1" applyAlignment="1">
      <alignment horizontal="center" vertical="top" wrapText="1"/>
    </xf>
    <xf numFmtId="164" fontId="4" fillId="0" borderId="45" xfId="0" applyNumberFormat="1" applyFont="1" applyBorder="1" applyAlignment="1">
      <alignment horizontal="center" vertical="top" wrapText="1"/>
    </xf>
    <xf numFmtId="0" fontId="21" fillId="3" borderId="45" xfId="0" applyFont="1" applyFill="1" applyBorder="1" applyAlignment="1">
      <alignment horizontal="center" vertical="top" wrapText="1"/>
    </xf>
    <xf numFmtId="0" fontId="4" fillId="7" borderId="3" xfId="0" applyFont="1" applyFill="1" applyBorder="1" applyAlignment="1">
      <alignment horizontal="justify" vertical="top" wrapText="1"/>
    </xf>
    <xf numFmtId="0" fontId="26" fillId="10" borderId="3" xfId="0" applyFont="1" applyFill="1" applyBorder="1" applyAlignment="1">
      <alignment vertical="top" wrapText="1"/>
    </xf>
    <xf numFmtId="0" fontId="5" fillId="7" borderId="3" xfId="0" applyFont="1" applyFill="1" applyBorder="1" applyAlignment="1">
      <alignment horizontal="center" vertical="top" wrapText="1"/>
    </xf>
    <xf numFmtId="164" fontId="4" fillId="7" borderId="3" xfId="0" applyNumberFormat="1" applyFont="1" applyFill="1" applyBorder="1" applyAlignment="1">
      <alignment horizontal="center" vertical="top" wrapText="1"/>
    </xf>
    <xf numFmtId="0" fontId="26" fillId="0" borderId="41" xfId="0" applyFont="1" applyBorder="1" applyAlignment="1">
      <alignment vertical="top" wrapText="1"/>
    </xf>
    <xf numFmtId="164" fontId="4" fillId="0" borderId="41" xfId="0" applyNumberFormat="1" applyFont="1" applyBorder="1" applyAlignment="1">
      <alignment horizontal="center" vertical="top" wrapText="1"/>
    </xf>
    <xf numFmtId="164" fontId="19" fillId="0" borderId="1" xfId="0" applyNumberFormat="1" applyFont="1" applyBorder="1" applyAlignment="1">
      <alignment vertical="top" wrapText="1"/>
    </xf>
    <xf numFmtId="164" fontId="5" fillId="0" borderId="1" xfId="0" applyNumberFormat="1" applyFont="1" applyBorder="1" applyAlignment="1">
      <alignment vertical="top" wrapText="1"/>
    </xf>
    <xf numFmtId="164" fontId="19" fillId="0" borderId="45" xfId="0" applyNumberFormat="1" applyFont="1" applyBorder="1" applyAlignment="1">
      <alignment horizontal="center" vertical="top" wrapText="1"/>
    </xf>
    <xf numFmtId="164" fontId="19" fillId="0" borderId="45" xfId="0" applyNumberFormat="1" applyFont="1" applyBorder="1" applyAlignment="1">
      <alignment vertical="top" wrapText="1"/>
    </xf>
    <xf numFmtId="164" fontId="5" fillId="0" borderId="45" xfId="0" applyNumberFormat="1" applyFont="1" applyBorder="1" applyAlignment="1">
      <alignment vertical="top" wrapText="1"/>
    </xf>
    <xf numFmtId="0" fontId="5" fillId="3" borderId="12" xfId="0" applyFont="1" applyFill="1" applyBorder="1" applyAlignment="1">
      <alignment horizontal="center" vertical="top"/>
    </xf>
    <xf numFmtId="3" fontId="5" fillId="3" borderId="1" xfId="0" applyNumberFormat="1" applyFont="1" applyFill="1" applyBorder="1" applyAlignment="1">
      <alignment horizontal="left" vertical="top" wrapText="1"/>
    </xf>
    <xf numFmtId="0" fontId="19" fillId="0" borderId="12" xfId="0" applyFont="1" applyBorder="1" applyAlignment="1">
      <alignment horizontal="center" vertical="top"/>
    </xf>
    <xf numFmtId="0" fontId="5" fillId="0" borderId="12" xfId="0" applyFont="1" applyBorder="1" applyAlignment="1">
      <alignment horizontal="center" vertical="top"/>
    </xf>
    <xf numFmtId="3" fontId="2" fillId="3" borderId="4" xfId="0" applyNumberFormat="1" applyFont="1" applyFill="1" applyBorder="1" applyAlignment="1">
      <alignment horizontal="left" vertical="top" wrapText="1"/>
    </xf>
    <xf numFmtId="0" fontId="38" fillId="3" borderId="12" xfId="0" applyFont="1" applyFill="1" applyBorder="1" applyAlignment="1">
      <alignment horizontal="center" vertical="top"/>
    </xf>
    <xf numFmtId="3" fontId="5" fillId="0" borderId="41" xfId="0" applyNumberFormat="1" applyFont="1" applyBorder="1" applyAlignment="1">
      <alignment horizontal="left" vertical="top" wrapText="1"/>
    </xf>
    <xf numFmtId="0" fontId="19" fillId="3" borderId="31" xfId="0" applyFont="1" applyFill="1" applyBorder="1" applyAlignment="1">
      <alignment horizontal="center" vertical="top"/>
    </xf>
    <xf numFmtId="0" fontId="5" fillId="3" borderId="31" xfId="0" applyFont="1" applyFill="1" applyBorder="1" applyAlignment="1">
      <alignment horizontal="center" vertical="top"/>
    </xf>
    <xf numFmtId="0" fontId="5" fillId="0" borderId="43" xfId="0" applyFont="1" applyBorder="1" applyAlignment="1">
      <alignment horizontal="center" vertical="top" wrapText="1"/>
    </xf>
    <xf numFmtId="3" fontId="2" fillId="3" borderId="49" xfId="0" applyNumberFormat="1" applyFont="1" applyFill="1" applyBorder="1" applyAlignment="1">
      <alignment horizontal="left" vertical="top" wrapText="1"/>
    </xf>
    <xf numFmtId="0" fontId="38" fillId="3" borderId="50" xfId="0" applyFont="1" applyFill="1" applyBorder="1" applyAlignment="1">
      <alignment horizontal="center" vertical="top"/>
    </xf>
    <xf numFmtId="0" fontId="22" fillId="3" borderId="50" xfId="0" applyFont="1" applyFill="1" applyBorder="1" applyAlignment="1">
      <alignment horizontal="center" vertical="top"/>
    </xf>
    <xf numFmtId="0" fontId="5" fillId="3" borderId="50" xfId="0" applyFont="1" applyFill="1" applyBorder="1" applyAlignment="1">
      <alignment horizontal="center" vertical="top"/>
    </xf>
    <xf numFmtId="0" fontId="26" fillId="3" borderId="41" xfId="0" applyFont="1" applyFill="1" applyBorder="1" applyAlignment="1">
      <alignment vertical="top" wrapText="1"/>
    </xf>
    <xf numFmtId="164" fontId="19" fillId="3" borderId="41" xfId="0" applyNumberFormat="1" applyFont="1" applyFill="1" applyBorder="1" applyAlignment="1">
      <alignment vertical="top" wrapText="1"/>
    </xf>
    <xf numFmtId="164" fontId="27" fillId="3" borderId="41" xfId="0" applyNumberFormat="1" applyFont="1" applyFill="1" applyBorder="1" applyAlignment="1">
      <alignment vertical="top" wrapText="1"/>
    </xf>
    <xf numFmtId="0" fontId="19" fillId="3" borderId="45" xfId="0" applyFont="1" applyFill="1" applyBorder="1" applyAlignment="1">
      <alignment vertical="top" wrapText="1"/>
    </xf>
    <xf numFmtId="164" fontId="19" fillId="3" borderId="45" xfId="0" applyNumberFormat="1" applyFont="1" applyFill="1" applyBorder="1" applyAlignment="1">
      <alignment horizontal="center" vertical="top" wrapText="1"/>
    </xf>
    <xf numFmtId="3" fontId="5" fillId="3" borderId="45" xfId="0" applyNumberFormat="1" applyFont="1" applyFill="1" applyBorder="1" applyAlignment="1">
      <alignment horizontal="left" vertical="top" wrapText="1"/>
    </xf>
    <xf numFmtId="0" fontId="18" fillId="3" borderId="41" xfId="0" applyFont="1" applyFill="1" applyBorder="1" applyAlignment="1">
      <alignment vertical="top" wrapText="1"/>
    </xf>
    <xf numFmtId="164" fontId="18" fillId="3" borderId="41" xfId="0" applyNumberFormat="1" applyFont="1" applyFill="1" applyBorder="1" applyAlignment="1">
      <alignment horizontal="center" vertical="top" wrapText="1"/>
    </xf>
    <xf numFmtId="164" fontId="4" fillId="3" borderId="41" xfId="0" applyNumberFormat="1" applyFont="1" applyFill="1" applyBorder="1" applyAlignment="1">
      <alignment horizontal="center" vertical="top" wrapText="1"/>
    </xf>
    <xf numFmtId="3" fontId="19" fillId="3" borderId="45" xfId="0" applyNumberFormat="1" applyFont="1" applyFill="1" applyBorder="1" applyAlignment="1">
      <alignment horizontal="left" vertical="top" wrapText="1"/>
    </xf>
    <xf numFmtId="0" fontId="19" fillId="3" borderId="50" xfId="0" applyFont="1" applyFill="1" applyBorder="1" applyAlignment="1">
      <alignment horizontal="center" vertical="top"/>
    </xf>
    <xf numFmtId="0" fontId="22" fillId="0" borderId="46" xfId="0" applyFont="1" applyBorder="1" applyAlignment="1">
      <alignment horizontal="center" vertical="top" wrapText="1"/>
    </xf>
    <xf numFmtId="164" fontId="5" fillId="3" borderId="45" xfId="0" applyNumberFormat="1" applyFont="1" applyFill="1" applyBorder="1" applyAlignment="1">
      <alignment horizontal="center" vertical="top" wrapText="1"/>
    </xf>
    <xf numFmtId="164" fontId="5" fillId="3" borderId="41" xfId="0" applyNumberFormat="1" applyFont="1" applyFill="1" applyBorder="1" applyAlignment="1">
      <alignment horizontal="center" vertical="top" wrapText="1"/>
    </xf>
    <xf numFmtId="0" fontId="18" fillId="9" borderId="41" xfId="0" applyFont="1" applyFill="1" applyBorder="1" applyAlignment="1">
      <alignment horizontal="left" vertical="top" wrapText="1"/>
    </xf>
    <xf numFmtId="0" fontId="19" fillId="9" borderId="41" xfId="0" applyFont="1" applyFill="1" applyBorder="1" applyAlignment="1">
      <alignment horizontal="center" vertical="top" wrapText="1"/>
    </xf>
    <xf numFmtId="0" fontId="19" fillId="9" borderId="45" xfId="0" applyFont="1" applyFill="1" applyBorder="1" applyAlignment="1">
      <alignment horizontal="left" vertical="top" wrapText="1"/>
    </xf>
    <xf numFmtId="166" fontId="19" fillId="9" borderId="45" xfId="0" applyNumberFormat="1" applyFont="1" applyFill="1" applyBorder="1" applyAlignment="1">
      <alignment horizontal="center" vertical="top" wrapText="1"/>
    </xf>
    <xf numFmtId="0" fontId="5" fillId="8" borderId="40" xfId="0" applyFont="1" applyFill="1" applyBorder="1" applyAlignment="1">
      <alignment horizontal="justify" vertical="top" wrapText="1"/>
    </xf>
    <xf numFmtId="0" fontId="5" fillId="8" borderId="41" xfId="0" applyFont="1" applyFill="1" applyBorder="1" applyAlignment="1">
      <alignment horizontal="center" vertical="top" wrapText="1"/>
    </xf>
    <xf numFmtId="0" fontId="4" fillId="4" borderId="36" xfId="0" applyFont="1" applyFill="1" applyBorder="1" applyAlignment="1">
      <alignment vertical="top"/>
    </xf>
    <xf numFmtId="0" fontId="5" fillId="3" borderId="33" xfId="0" applyFont="1" applyFill="1" applyBorder="1" applyAlignment="1">
      <alignment vertical="top" wrapText="1"/>
    </xf>
    <xf numFmtId="0" fontId="5" fillId="3" borderId="47" xfId="0" applyFont="1" applyFill="1" applyBorder="1" applyAlignment="1">
      <alignment vertical="top" wrapText="1"/>
    </xf>
    <xf numFmtId="0" fontId="5" fillId="0" borderId="45" xfId="0" applyFont="1" applyBorder="1" applyAlignment="1">
      <alignment vertical="top" wrapText="1"/>
    </xf>
    <xf numFmtId="164" fontId="5" fillId="0" borderId="45" xfId="0" applyNumberFormat="1" applyFont="1" applyBorder="1" applyAlignment="1">
      <alignment horizontal="center" vertical="top" wrapText="1"/>
    </xf>
    <xf numFmtId="0" fontId="35" fillId="3" borderId="64" xfId="0" applyFont="1" applyFill="1" applyBorder="1" applyAlignment="1">
      <alignment vertical="top" wrapText="1"/>
    </xf>
    <xf numFmtId="0" fontId="33" fillId="3" borderId="65" xfId="0" applyFont="1" applyFill="1" applyBorder="1" applyAlignment="1">
      <alignment vertical="top" wrapText="1"/>
    </xf>
    <xf numFmtId="0" fontId="34" fillId="3" borderId="65" xfId="0" applyFont="1" applyFill="1" applyBorder="1" applyAlignment="1">
      <alignment vertical="top" wrapText="1"/>
    </xf>
    <xf numFmtId="0" fontId="33" fillId="3" borderId="61" xfId="0" applyFont="1" applyFill="1" applyBorder="1" applyAlignment="1">
      <alignment vertical="top" wrapText="1"/>
    </xf>
    <xf numFmtId="0" fontId="4" fillId="12" borderId="1" xfId="0" applyFont="1" applyFill="1" applyBorder="1" applyAlignment="1">
      <alignment vertical="top" wrapText="1"/>
    </xf>
    <xf numFmtId="0" fontId="4" fillId="12" borderId="1" xfId="0" applyFont="1" applyFill="1" applyBorder="1" applyAlignment="1">
      <alignment horizontal="center" vertical="top" wrapText="1"/>
    </xf>
    <xf numFmtId="166" fontId="4" fillId="12" borderId="1" xfId="0" applyNumberFormat="1" applyFont="1" applyFill="1" applyBorder="1" applyAlignment="1">
      <alignment horizontal="center" vertical="top" wrapText="1"/>
    </xf>
    <xf numFmtId="1" fontId="4" fillId="12" borderId="1" xfId="0" applyNumberFormat="1" applyFont="1" applyFill="1" applyBorder="1" applyAlignment="1">
      <alignment horizontal="center" vertical="top" wrapText="1"/>
    </xf>
    <xf numFmtId="0" fontId="4" fillId="12" borderId="40" xfId="0" applyFont="1" applyFill="1" applyBorder="1" applyAlignment="1">
      <alignment horizontal="left" vertical="top" wrapText="1"/>
    </xf>
    <xf numFmtId="0" fontId="4" fillId="12" borderId="41" xfId="0" applyFont="1" applyFill="1" applyBorder="1" applyAlignment="1">
      <alignment vertical="top" wrapText="1"/>
    </xf>
    <xf numFmtId="0" fontId="4" fillId="12" borderId="41" xfId="0" applyFont="1" applyFill="1" applyBorder="1" applyAlignment="1">
      <alignment vertical="top"/>
    </xf>
    <xf numFmtId="0" fontId="4" fillId="12" borderId="41" xfId="0" applyFont="1" applyFill="1" applyBorder="1" applyAlignment="1">
      <alignment horizontal="center" vertical="top" wrapText="1"/>
    </xf>
    <xf numFmtId="0" fontId="4" fillId="12" borderId="32" xfId="0" applyFont="1" applyFill="1" applyBorder="1" applyAlignment="1">
      <alignment horizontal="center" vertical="top" wrapText="1"/>
    </xf>
    <xf numFmtId="0" fontId="4" fillId="12" borderId="42" xfId="0" applyFont="1" applyFill="1" applyBorder="1" applyAlignment="1">
      <alignment horizontal="left" vertical="top" wrapText="1"/>
    </xf>
    <xf numFmtId="0" fontId="4" fillId="12" borderId="1" xfId="0" applyFont="1" applyFill="1" applyBorder="1" applyAlignment="1">
      <alignment vertical="top"/>
    </xf>
    <xf numFmtId="0" fontId="4" fillId="12" borderId="43" xfId="0" applyFont="1" applyFill="1" applyBorder="1" applyAlignment="1">
      <alignment horizontal="center" vertical="top" wrapText="1"/>
    </xf>
    <xf numFmtId="0" fontId="4" fillId="12" borderId="44" xfId="0" applyFont="1" applyFill="1" applyBorder="1" applyAlignment="1">
      <alignment horizontal="left" vertical="top" wrapText="1"/>
    </xf>
    <xf numFmtId="0" fontId="4" fillId="12" borderId="45" xfId="0" applyFont="1" applyFill="1" applyBorder="1" applyAlignment="1">
      <alignment vertical="top" wrapText="1"/>
    </xf>
    <xf numFmtId="0" fontId="4" fillId="12" borderId="45" xfId="0" applyFont="1" applyFill="1" applyBorder="1" applyAlignment="1">
      <alignment vertical="top"/>
    </xf>
    <xf numFmtId="0" fontId="4" fillId="12" borderId="45" xfId="0" applyFont="1" applyFill="1" applyBorder="1" applyAlignment="1">
      <alignment horizontal="center" vertical="top" wrapText="1"/>
    </xf>
    <xf numFmtId="0" fontId="4" fillId="12" borderId="46" xfId="0" applyFont="1" applyFill="1" applyBorder="1" applyAlignment="1">
      <alignment horizontal="center" vertical="top" wrapText="1"/>
    </xf>
    <xf numFmtId="49" fontId="5" fillId="3" borderId="1" xfId="0" applyNumberFormat="1" applyFont="1" applyFill="1" applyBorder="1" applyAlignment="1">
      <alignment horizontal="center" vertical="top"/>
    </xf>
    <xf numFmtId="49" fontId="5" fillId="0" borderId="1" xfId="0" applyNumberFormat="1" applyFont="1" applyBorder="1" applyAlignment="1">
      <alignment horizontal="center" vertical="top"/>
    </xf>
    <xf numFmtId="1" fontId="5" fillId="0" borderId="21" xfId="0" applyNumberFormat="1" applyFont="1" applyBorder="1" applyAlignment="1">
      <alignment horizontal="center" vertical="top"/>
    </xf>
    <xf numFmtId="49" fontId="5" fillId="3" borderId="21" xfId="0" applyNumberFormat="1" applyFont="1" applyFill="1" applyBorder="1" applyAlignment="1">
      <alignment horizontal="center" vertical="top"/>
    </xf>
    <xf numFmtId="0" fontId="5" fillId="0" borderId="66" xfId="0" applyFont="1" applyBorder="1" applyAlignment="1">
      <alignment horizontal="center" vertical="top" wrapText="1"/>
    </xf>
    <xf numFmtId="0" fontId="5" fillId="3" borderId="26" xfId="0" applyFont="1" applyFill="1" applyBorder="1" applyAlignment="1">
      <alignment vertical="top" wrapText="1"/>
    </xf>
    <xf numFmtId="0" fontId="32" fillId="3" borderId="41" xfId="0" applyFont="1" applyFill="1" applyBorder="1" applyAlignment="1">
      <alignment horizontal="center" vertical="top"/>
    </xf>
    <xf numFmtId="0" fontId="32" fillId="3" borderId="41" xfId="0" applyFont="1" applyFill="1" applyBorder="1"/>
    <xf numFmtId="0" fontId="32" fillId="3" borderId="32" xfId="0" applyFont="1" applyFill="1" applyBorder="1"/>
    <xf numFmtId="0" fontId="19" fillId="11" borderId="45" xfId="0" applyFont="1" applyFill="1" applyBorder="1" applyAlignment="1">
      <alignment vertical="top" wrapText="1"/>
    </xf>
    <xf numFmtId="49" fontId="5" fillId="3" borderId="45" xfId="0" applyNumberFormat="1" applyFont="1" applyFill="1" applyBorder="1" applyAlignment="1">
      <alignment horizontal="center" vertical="top"/>
    </xf>
    <xf numFmtId="0" fontId="5" fillId="0" borderId="11" xfId="0" applyFont="1" applyBorder="1" applyAlignment="1">
      <alignment vertical="top" wrapText="1"/>
    </xf>
    <xf numFmtId="0" fontId="4" fillId="3" borderId="41" xfId="0" applyFont="1" applyFill="1" applyBorder="1" applyAlignment="1">
      <alignment vertical="top" wrapText="1"/>
    </xf>
    <xf numFmtId="49" fontId="19" fillId="3" borderId="1" xfId="0" applyNumberFormat="1" applyFont="1" applyFill="1" applyBorder="1" applyAlignment="1">
      <alignment horizontal="center" vertical="top"/>
    </xf>
    <xf numFmtId="49" fontId="19" fillId="3" borderId="45" xfId="0" applyNumberFormat="1" applyFont="1" applyFill="1" applyBorder="1" applyAlignment="1">
      <alignment horizontal="center" vertical="top"/>
    </xf>
    <xf numFmtId="164" fontId="19" fillId="0" borderId="41" xfId="0" applyNumberFormat="1" applyFont="1" applyBorder="1" applyAlignment="1">
      <alignment horizontal="center" vertical="top" wrapText="1"/>
    </xf>
    <xf numFmtId="0" fontId="5" fillId="11" borderId="45" xfId="0" applyFont="1" applyFill="1" applyBorder="1" applyAlignment="1">
      <alignment vertical="top" wrapText="1"/>
    </xf>
    <xf numFmtId="0" fontId="4" fillId="9" borderId="41" xfId="0" applyFont="1" applyFill="1" applyBorder="1" applyAlignment="1">
      <alignment vertical="top" wrapText="1"/>
    </xf>
    <xf numFmtId="164" fontId="19" fillId="3" borderId="2" xfId="0" applyNumberFormat="1" applyFont="1" applyFill="1" applyBorder="1" applyAlignment="1">
      <alignment horizontal="center" vertical="top" wrapText="1"/>
    </xf>
    <xf numFmtId="164" fontId="5" fillId="0" borderId="2" xfId="0" applyNumberFormat="1" applyFont="1" applyBorder="1" applyAlignment="1">
      <alignment horizontal="center" vertical="top" wrapText="1"/>
    </xf>
    <xf numFmtId="0" fontId="5" fillId="11" borderId="2" xfId="0" applyFont="1" applyFill="1" applyBorder="1" applyAlignment="1">
      <alignment vertical="top" wrapText="1"/>
    </xf>
    <xf numFmtId="49" fontId="19" fillId="3" borderId="2" xfId="0" applyNumberFormat="1" applyFont="1" applyFill="1" applyBorder="1" applyAlignment="1">
      <alignment horizontal="center" vertical="top"/>
    </xf>
    <xf numFmtId="49" fontId="5" fillId="3" borderId="2" xfId="0" applyNumberFormat="1" applyFont="1" applyFill="1" applyBorder="1" applyAlignment="1">
      <alignment horizontal="center" vertical="top"/>
    </xf>
    <xf numFmtId="0" fontId="5" fillId="0" borderId="34" xfId="0" applyFont="1" applyBorder="1" applyAlignment="1">
      <alignment horizontal="center" vertical="top" wrapText="1"/>
    </xf>
    <xf numFmtId="0" fontId="31" fillId="11" borderId="9" xfId="0" applyFont="1" applyFill="1" applyBorder="1" applyAlignment="1">
      <alignment vertical="top" wrapText="1"/>
    </xf>
    <xf numFmtId="49" fontId="5" fillId="3" borderId="41" xfId="0" applyNumberFormat="1" applyFont="1" applyFill="1" applyBorder="1" applyAlignment="1">
      <alignment horizontal="center" vertical="top"/>
    </xf>
    <xf numFmtId="164" fontId="5" fillId="3" borderId="12" xfId="0" applyNumberFormat="1" applyFont="1" applyFill="1" applyBorder="1" applyAlignment="1">
      <alignment horizontal="center" vertical="top" wrapText="1"/>
    </xf>
    <xf numFmtId="164" fontId="5" fillId="0" borderId="12" xfId="0" applyNumberFormat="1" applyFont="1" applyBorder="1" applyAlignment="1">
      <alignment horizontal="center" vertical="top" wrapText="1"/>
    </xf>
    <xf numFmtId="164" fontId="5" fillId="3" borderId="50" xfId="0" applyNumberFormat="1" applyFont="1" applyFill="1" applyBorder="1" applyAlignment="1">
      <alignment horizontal="center" vertical="top" wrapText="1"/>
    </xf>
    <xf numFmtId="164" fontId="5" fillId="0" borderId="31" xfId="0" applyNumberFormat="1" applyFont="1" applyBorder="1" applyAlignment="1">
      <alignment horizontal="center" vertical="top" wrapText="1"/>
    </xf>
    <xf numFmtId="164" fontId="19" fillId="3" borderId="50" xfId="0" applyNumberFormat="1" applyFont="1" applyFill="1" applyBorder="1" applyAlignment="1">
      <alignment horizontal="center" vertical="top" wrapText="1"/>
    </xf>
    <xf numFmtId="164" fontId="19" fillId="0" borderId="31" xfId="0" applyNumberFormat="1" applyFont="1" applyBorder="1" applyAlignment="1">
      <alignment horizontal="center" vertical="top" wrapText="1"/>
    </xf>
    <xf numFmtId="164" fontId="19" fillId="3" borderId="13" xfId="0" applyNumberFormat="1" applyFont="1" applyFill="1" applyBorder="1" applyAlignment="1">
      <alignment horizontal="center" vertical="top" wrapText="1"/>
    </xf>
    <xf numFmtId="0" fontId="4" fillId="0" borderId="41" xfId="0" applyFont="1" applyBorder="1" applyAlignment="1">
      <alignment vertical="top" wrapText="1"/>
    </xf>
    <xf numFmtId="164" fontId="4" fillId="3" borderId="20" xfId="0" applyNumberFormat="1" applyFont="1" applyFill="1" applyBorder="1" applyAlignment="1">
      <alignment horizontal="center" vertical="top" wrapText="1"/>
    </xf>
    <xf numFmtId="166" fontId="31" fillId="11" borderId="9" xfId="0" applyNumberFormat="1" applyFont="1" applyFill="1" applyBorder="1" applyAlignment="1">
      <alignment vertical="top" wrapText="1"/>
    </xf>
    <xf numFmtId="0" fontId="32" fillId="3" borderId="63" xfId="0" applyFont="1" applyFill="1" applyBorder="1" applyAlignment="1">
      <alignment vertical="top"/>
    </xf>
    <xf numFmtId="0" fontId="5" fillId="7" borderId="37" xfId="0" applyFont="1" applyFill="1" applyBorder="1" applyAlignment="1">
      <alignment horizontal="center" vertical="top" wrapText="1"/>
    </xf>
    <xf numFmtId="164" fontId="4" fillId="7" borderId="35" xfId="0" applyNumberFormat="1" applyFont="1" applyFill="1" applyBorder="1" applyAlignment="1">
      <alignment horizontal="center" vertical="top" wrapText="1"/>
    </xf>
    <xf numFmtId="49" fontId="19" fillId="0" borderId="1" xfId="0" applyNumberFormat="1" applyFont="1" applyBorder="1" applyAlignment="1">
      <alignment horizontal="center" vertical="top"/>
    </xf>
    <xf numFmtId="0" fontId="31" fillId="11" borderId="41" xfId="0" applyFont="1" applyFill="1" applyBorder="1" applyAlignment="1">
      <alignment vertical="top" wrapText="1"/>
    </xf>
    <xf numFmtId="0" fontId="33" fillId="11" borderId="32" xfId="0" applyFont="1" applyFill="1" applyBorder="1" applyAlignment="1">
      <alignment vertical="top" wrapText="1"/>
    </xf>
    <xf numFmtId="0" fontId="5" fillId="0" borderId="1" xfId="0" applyFont="1" applyBorder="1" applyAlignment="1">
      <alignment vertical="top"/>
    </xf>
    <xf numFmtId="0" fontId="35" fillId="3" borderId="45" xfId="0" applyFont="1" applyFill="1" applyBorder="1" applyAlignment="1">
      <alignment vertical="top" wrapText="1"/>
    </xf>
    <xf numFmtId="0" fontId="33" fillId="3" borderId="45" xfId="0" applyFont="1" applyFill="1" applyBorder="1" applyAlignment="1">
      <alignment vertical="top" wrapText="1"/>
    </xf>
    <xf numFmtId="0" fontId="34" fillId="3" borderId="45" xfId="0" applyFont="1" applyFill="1" applyBorder="1" applyAlignment="1">
      <alignment vertical="top" wrapText="1"/>
    </xf>
    <xf numFmtId="0" fontId="33" fillId="3" borderId="46" xfId="0" applyFont="1" applyFill="1" applyBorder="1" applyAlignment="1">
      <alignment vertical="top" wrapText="1"/>
    </xf>
    <xf numFmtId="49" fontId="19" fillId="0" borderId="45" xfId="0" applyNumberFormat="1" applyFont="1" applyBorder="1" applyAlignment="1">
      <alignment horizontal="center" vertical="top"/>
    </xf>
    <xf numFmtId="0" fontId="5" fillId="3" borderId="25" xfId="0" applyFont="1" applyFill="1" applyBorder="1" applyAlignment="1">
      <alignment vertical="top" wrapText="1"/>
    </xf>
    <xf numFmtId="49" fontId="21" fillId="0" borderId="1" xfId="0" applyNumberFormat="1" applyFont="1" applyBorder="1" applyAlignment="1">
      <alignment horizontal="center" vertical="top"/>
    </xf>
    <xf numFmtId="49" fontId="19" fillId="0" borderId="2" xfId="0" applyNumberFormat="1" applyFont="1" applyBorder="1" applyAlignment="1">
      <alignment horizontal="center" vertical="top"/>
    </xf>
    <xf numFmtId="0" fontId="5" fillId="3" borderId="29" xfId="0" applyFont="1" applyFill="1" applyBorder="1" applyAlignment="1">
      <alignment vertical="top" wrapText="1"/>
    </xf>
    <xf numFmtId="49" fontId="21" fillId="0" borderId="41" xfId="0" applyNumberFormat="1" applyFont="1" applyBorder="1" applyAlignment="1">
      <alignment horizontal="center" vertical="top"/>
    </xf>
    <xf numFmtId="49" fontId="5" fillId="0" borderId="41" xfId="0" applyNumberFormat="1" applyFont="1" applyBorder="1" applyAlignment="1">
      <alignment horizontal="center" vertical="top"/>
    </xf>
    <xf numFmtId="49" fontId="13" fillId="0" borderId="41" xfId="0" applyNumberFormat="1" applyFont="1" applyBorder="1" applyAlignment="1">
      <alignment horizontal="center" vertical="top"/>
    </xf>
    <xf numFmtId="0" fontId="5" fillId="11" borderId="59" xfId="0" applyFont="1" applyFill="1" applyBorder="1" applyAlignment="1">
      <alignment vertical="top" wrapText="1"/>
    </xf>
    <xf numFmtId="49" fontId="21" fillId="0" borderId="45" xfId="0" applyNumberFormat="1" applyFont="1" applyBorder="1" applyAlignment="1">
      <alignment horizontal="center" vertical="top"/>
    </xf>
    <xf numFmtId="3" fontId="5" fillId="3" borderId="10" xfId="0" applyNumberFormat="1" applyFont="1" applyFill="1" applyBorder="1" applyAlignment="1">
      <alignment horizontal="left" vertical="top" wrapText="1"/>
    </xf>
    <xf numFmtId="3" fontId="5" fillId="3" borderId="1" xfId="0" applyNumberFormat="1" applyFont="1" applyFill="1" applyBorder="1" applyAlignment="1">
      <alignment horizontal="center" vertical="top" wrapText="1"/>
    </xf>
    <xf numFmtId="0" fontId="4" fillId="0" borderId="69" xfId="0" applyFont="1" applyBorder="1" applyAlignment="1">
      <alignment vertical="top" wrapText="1"/>
    </xf>
    <xf numFmtId="0" fontId="5" fillId="0" borderId="71" xfId="0" applyFont="1" applyBorder="1" applyAlignment="1">
      <alignment vertical="top" wrapText="1"/>
    </xf>
    <xf numFmtId="0" fontId="13" fillId="3" borderId="73" xfId="0" applyFont="1" applyFill="1" applyBorder="1" applyAlignment="1">
      <alignment horizontal="left" vertical="top" wrapText="1"/>
    </xf>
    <xf numFmtId="0" fontId="13" fillId="0" borderId="74" xfId="0" applyFont="1" applyBorder="1" applyAlignment="1">
      <alignment vertical="top" wrapText="1"/>
    </xf>
    <xf numFmtId="0" fontId="33" fillId="3" borderId="1" xfId="0" applyFont="1" applyFill="1" applyBorder="1" applyAlignment="1">
      <alignment vertical="top" wrapText="1"/>
    </xf>
    <xf numFmtId="0" fontId="33" fillId="11" borderId="1" xfId="0" applyFont="1" applyFill="1" applyBorder="1" applyAlignment="1">
      <alignment vertical="top" wrapText="1"/>
    </xf>
    <xf numFmtId="0" fontId="34" fillId="3" borderId="1" xfId="0" applyFont="1" applyFill="1" applyBorder="1" applyAlignment="1">
      <alignment vertical="top" wrapText="1"/>
    </xf>
    <xf numFmtId="0" fontId="33" fillId="3" borderId="43" xfId="0" applyFont="1" applyFill="1" applyBorder="1" applyAlignment="1">
      <alignment vertical="top" wrapText="1"/>
    </xf>
    <xf numFmtId="0" fontId="33" fillId="11" borderId="45" xfId="0" applyFont="1" applyFill="1" applyBorder="1" applyAlignment="1">
      <alignment vertical="top" wrapText="1"/>
    </xf>
    <xf numFmtId="0" fontId="12" fillId="3" borderId="75" xfId="0" applyFont="1" applyFill="1" applyBorder="1" applyAlignment="1">
      <alignment vertical="top" wrapText="1"/>
    </xf>
    <xf numFmtId="0" fontId="13" fillId="3" borderId="76" xfId="0" applyFont="1" applyFill="1" applyBorder="1" applyAlignment="1">
      <alignment vertical="top" wrapText="1"/>
    </xf>
    <xf numFmtId="0" fontId="4" fillId="3" borderId="78" xfId="0" applyFont="1" applyFill="1" applyBorder="1" applyAlignment="1">
      <alignment vertical="top"/>
    </xf>
    <xf numFmtId="0" fontId="5" fillId="3" borderId="76" xfId="0" applyFont="1" applyFill="1" applyBorder="1" applyAlignment="1">
      <alignment vertical="top" wrapText="1"/>
    </xf>
    <xf numFmtId="0" fontId="13" fillId="3" borderId="67" xfId="0" applyFont="1" applyFill="1" applyBorder="1" applyAlignment="1">
      <alignment horizontal="left" vertical="top" wrapText="1"/>
    </xf>
    <xf numFmtId="0" fontId="4" fillId="3" borderId="79" xfId="0" applyFont="1" applyFill="1" applyBorder="1" applyAlignment="1">
      <alignment vertical="top" wrapText="1"/>
    </xf>
    <xf numFmtId="0" fontId="13" fillId="3" borderId="47" xfId="0" applyFont="1" applyFill="1" applyBorder="1" applyAlignment="1">
      <alignment horizontal="left" vertical="top" wrapText="1"/>
    </xf>
    <xf numFmtId="0" fontId="5" fillId="0" borderId="80" xfId="0" applyFont="1" applyBorder="1" applyAlignment="1">
      <alignment vertical="top" wrapText="1"/>
    </xf>
    <xf numFmtId="0" fontId="5" fillId="3" borderId="41" xfId="0" applyFont="1" applyFill="1" applyBorder="1" applyAlignment="1">
      <alignment vertical="top"/>
    </xf>
    <xf numFmtId="0" fontId="18" fillId="0" borderId="78" xfId="0" applyFont="1" applyBorder="1" applyAlignment="1">
      <alignment vertical="top" wrapText="1"/>
    </xf>
    <xf numFmtId="0" fontId="19" fillId="0" borderId="76" xfId="0" applyFont="1" applyBorder="1" applyAlignment="1">
      <alignment vertical="top" wrapText="1"/>
    </xf>
    <xf numFmtId="49" fontId="2" fillId="3" borderId="2" xfId="0" applyNumberFormat="1" applyFont="1" applyFill="1" applyBorder="1" applyAlignment="1">
      <alignment horizontal="center" vertical="top"/>
    </xf>
    <xf numFmtId="0" fontId="14" fillId="3" borderId="47" xfId="0" applyFont="1" applyFill="1" applyBorder="1" applyAlignment="1">
      <alignment vertical="top" wrapText="1"/>
    </xf>
    <xf numFmtId="0" fontId="5" fillId="3" borderId="45" xfId="0" applyFont="1" applyFill="1" applyBorder="1" applyAlignment="1">
      <alignment vertical="top"/>
    </xf>
    <xf numFmtId="3" fontId="5" fillId="3" borderId="45" xfId="0" applyNumberFormat="1" applyFont="1" applyFill="1" applyBorder="1" applyAlignment="1">
      <alignment horizontal="center" vertical="top" wrapText="1"/>
    </xf>
    <xf numFmtId="0" fontId="19" fillId="3" borderId="41" xfId="0" applyFont="1" applyFill="1" applyBorder="1" applyAlignment="1">
      <alignment vertical="top" wrapText="1"/>
    </xf>
    <xf numFmtId="164" fontId="19" fillId="5" borderId="45" xfId="0" applyNumberFormat="1" applyFont="1" applyFill="1" applyBorder="1" applyAlignment="1">
      <alignment horizontal="center" vertical="top" wrapText="1"/>
    </xf>
    <xf numFmtId="164" fontId="5" fillId="5" borderId="45" xfId="0" applyNumberFormat="1" applyFont="1" applyFill="1" applyBorder="1" applyAlignment="1">
      <alignment horizontal="center" vertical="top" wrapText="1"/>
    </xf>
    <xf numFmtId="49" fontId="5" fillId="0" borderId="45" xfId="0" applyNumberFormat="1" applyFont="1" applyBorder="1" applyAlignment="1">
      <alignment horizontal="center" vertical="top"/>
    </xf>
    <xf numFmtId="0" fontId="4" fillId="3" borderId="41" xfId="0" applyFont="1" applyFill="1" applyBorder="1" applyAlignment="1">
      <alignment horizontal="left" vertical="top" wrapText="1"/>
    </xf>
    <xf numFmtId="0" fontId="5" fillId="3" borderId="45" xfId="0" applyFont="1" applyFill="1" applyBorder="1" applyAlignment="1">
      <alignment horizontal="left" vertical="top" wrapText="1"/>
    </xf>
    <xf numFmtId="49" fontId="5" fillId="3" borderId="4" xfId="0" applyNumberFormat="1" applyFont="1" applyFill="1" applyBorder="1" applyAlignment="1">
      <alignment horizontal="center" vertical="top"/>
    </xf>
    <xf numFmtId="3" fontId="5" fillId="0" borderId="2" xfId="0" applyNumberFormat="1" applyFont="1" applyBorder="1" applyAlignment="1">
      <alignment horizontal="left" vertical="top" wrapText="1"/>
    </xf>
    <xf numFmtId="0" fontId="5" fillId="3" borderId="34" xfId="0" applyFont="1" applyFill="1" applyBorder="1" applyAlignment="1">
      <alignment vertical="top" wrapText="1"/>
    </xf>
    <xf numFmtId="0" fontId="4" fillId="3" borderId="82" xfId="0" applyFont="1" applyFill="1" applyBorder="1" applyAlignment="1">
      <alignment vertical="top" wrapText="1"/>
    </xf>
    <xf numFmtId="0" fontId="5" fillId="3" borderId="49" xfId="0" applyFont="1" applyFill="1" applyBorder="1" applyAlignment="1">
      <alignment vertical="top" wrapText="1"/>
    </xf>
    <xf numFmtId="0" fontId="5" fillId="11" borderId="45" xfId="0" applyFont="1" applyFill="1" applyBorder="1" applyAlignment="1">
      <alignment horizontal="left" vertical="top" wrapText="1"/>
    </xf>
    <xf numFmtId="0" fontId="31" fillId="11" borderId="41" xfId="0" applyFont="1" applyFill="1" applyBorder="1" applyAlignment="1">
      <alignment wrapText="1"/>
    </xf>
    <xf numFmtId="0" fontId="33" fillId="11" borderId="32" xfId="0" applyFont="1" applyFill="1" applyBorder="1" applyAlignment="1">
      <alignment wrapText="1"/>
    </xf>
    <xf numFmtId="0" fontId="26" fillId="3" borderId="41" xfId="0" applyFont="1" applyFill="1" applyBorder="1" applyAlignment="1">
      <alignment horizontal="left" vertical="top" wrapText="1"/>
    </xf>
    <xf numFmtId="0" fontId="36" fillId="3" borderId="41" xfId="0" applyFont="1" applyFill="1" applyBorder="1" applyAlignment="1">
      <alignment horizontal="left" vertical="top"/>
    </xf>
    <xf numFmtId="0" fontId="5" fillId="11" borderId="1" xfId="0" applyFont="1" applyFill="1" applyBorder="1" applyAlignment="1">
      <alignment vertical="top" wrapText="1"/>
    </xf>
    <xf numFmtId="0" fontId="5" fillId="3" borderId="43" xfId="0" applyFont="1" applyFill="1" applyBorder="1" applyAlignment="1">
      <alignment horizontal="center" vertical="top" wrapText="1"/>
    </xf>
    <xf numFmtId="164" fontId="19" fillId="3" borderId="41" xfId="0" applyNumberFormat="1" applyFont="1" applyFill="1" applyBorder="1" applyAlignment="1">
      <alignment horizontal="center" vertical="top" wrapText="1"/>
    </xf>
    <xf numFmtId="164" fontId="4" fillId="8" borderId="41" xfId="0" applyNumberFormat="1" applyFont="1" applyFill="1" applyBorder="1" applyAlignment="1">
      <alignment vertical="top" wrapText="1"/>
    </xf>
    <xf numFmtId="0" fontId="9" fillId="3" borderId="1" xfId="0" applyFont="1" applyFill="1" applyBorder="1" applyAlignment="1">
      <alignment horizontal="center" vertical="top"/>
    </xf>
    <xf numFmtId="164" fontId="9" fillId="3" borderId="1" xfId="0" applyNumberFormat="1" applyFont="1" applyFill="1" applyBorder="1" applyAlignment="1">
      <alignment horizontal="center" vertical="top"/>
    </xf>
    <xf numFmtId="164" fontId="9" fillId="3" borderId="1" xfId="0" applyNumberFormat="1" applyFont="1" applyFill="1" applyBorder="1"/>
    <xf numFmtId="164" fontId="9" fillId="3" borderId="43" xfId="0" applyNumberFormat="1" applyFont="1" applyFill="1" applyBorder="1"/>
    <xf numFmtId="0" fontId="1" fillId="3" borderId="2" xfId="0" applyFont="1" applyFill="1" applyBorder="1" applyAlignment="1">
      <alignment horizontal="center" vertical="top"/>
    </xf>
    <xf numFmtId="0" fontId="1" fillId="3" borderId="2" xfId="0" applyFont="1" applyFill="1" applyBorder="1"/>
    <xf numFmtId="0" fontId="1" fillId="3" borderId="34" xfId="0" applyFont="1" applyFill="1" applyBorder="1"/>
    <xf numFmtId="0" fontId="9" fillId="8" borderId="41" xfId="0" applyFont="1" applyFill="1" applyBorder="1" applyAlignment="1">
      <alignment horizontal="center" vertical="top"/>
    </xf>
    <xf numFmtId="164" fontId="9" fillId="8" borderId="41" xfId="0" applyNumberFormat="1" applyFont="1" applyFill="1" applyBorder="1" applyAlignment="1">
      <alignment horizontal="center" vertical="top"/>
    </xf>
    <xf numFmtId="164" fontId="9" fillId="8" borderId="41" xfId="0" applyNumberFormat="1" applyFont="1" applyFill="1" applyBorder="1"/>
    <xf numFmtId="164" fontId="9" fillId="8" borderId="32" xfId="0" applyNumberFormat="1" applyFont="1" applyFill="1" applyBorder="1"/>
    <xf numFmtId="3" fontId="5" fillId="3" borderId="1" xfId="0" applyNumberFormat="1" applyFont="1" applyFill="1" applyBorder="1" applyAlignment="1">
      <alignment vertical="top" wrapText="1"/>
    </xf>
    <xf numFmtId="3" fontId="5" fillId="3" borderId="41" xfId="0" applyNumberFormat="1" applyFont="1" applyFill="1" applyBorder="1" applyAlignment="1">
      <alignment vertical="top" wrapText="1"/>
    </xf>
    <xf numFmtId="49" fontId="19" fillId="3" borderId="41" xfId="0" applyNumberFormat="1" applyFont="1" applyFill="1" applyBorder="1" applyAlignment="1">
      <alignment horizontal="center" vertical="top"/>
    </xf>
    <xf numFmtId="49" fontId="5" fillId="0" borderId="4" xfId="0" applyNumberFormat="1" applyFont="1" applyBorder="1" applyAlignment="1">
      <alignment horizontal="center" vertical="top"/>
    </xf>
    <xf numFmtId="0" fontId="39" fillId="9" borderId="45" xfId="0" applyFont="1" applyFill="1" applyBorder="1" applyAlignment="1">
      <alignment vertical="top" wrapText="1"/>
    </xf>
    <xf numFmtId="0" fontId="5" fillId="0" borderId="83" xfId="0" applyFont="1" applyBorder="1" applyAlignment="1">
      <alignment horizontal="center" vertical="top" wrapText="1"/>
    </xf>
    <xf numFmtId="49" fontId="5" fillId="3" borderId="49" xfId="0" applyNumberFormat="1" applyFont="1" applyFill="1" applyBorder="1" applyAlignment="1">
      <alignment horizontal="center" vertical="top"/>
    </xf>
    <xf numFmtId="49" fontId="5" fillId="0" borderId="49" xfId="0" applyNumberFormat="1" applyFont="1" applyBorder="1" applyAlignment="1">
      <alignment horizontal="center" vertical="top"/>
    </xf>
    <xf numFmtId="0" fontId="5" fillId="0" borderId="81" xfId="0" applyFont="1" applyBorder="1" applyAlignment="1">
      <alignment horizontal="center" vertical="top" wrapText="1"/>
    </xf>
    <xf numFmtId="0" fontId="22" fillId="5" borderId="45" xfId="0" applyFont="1" applyFill="1" applyBorder="1" applyAlignment="1">
      <alignment vertical="top" wrapText="1"/>
    </xf>
    <xf numFmtId="0" fontId="29" fillId="5" borderId="59" xfId="0" applyFont="1" applyFill="1" applyBorder="1" applyAlignment="1">
      <alignment horizontal="center" vertical="top" wrapText="1"/>
    </xf>
    <xf numFmtId="164" fontId="22" fillId="3" borderId="45" xfId="0" applyNumberFormat="1" applyFont="1" applyFill="1" applyBorder="1" applyAlignment="1">
      <alignment horizontal="center" vertical="top" wrapText="1"/>
    </xf>
    <xf numFmtId="0" fontId="19" fillId="3" borderId="50" xfId="0" applyFont="1" applyFill="1" applyBorder="1" applyAlignment="1">
      <alignment vertical="top" wrapText="1"/>
    </xf>
    <xf numFmtId="3" fontId="5" fillId="3" borderId="45" xfId="0" applyNumberFormat="1" applyFont="1" applyFill="1" applyBorder="1" applyAlignment="1">
      <alignment vertical="top" wrapText="1"/>
    </xf>
    <xf numFmtId="0" fontId="5" fillId="8" borderId="35" xfId="0" applyFont="1" applyFill="1" applyBorder="1" applyAlignment="1">
      <alignment vertical="top" wrapText="1"/>
    </xf>
    <xf numFmtId="0" fontId="4" fillId="8" borderId="36" xfId="0" applyFont="1" applyFill="1" applyBorder="1" applyAlignment="1">
      <alignment vertical="top" wrapText="1"/>
    </xf>
    <xf numFmtId="164" fontId="4" fillId="8" borderId="36" xfId="0" applyNumberFormat="1" applyFont="1" applyFill="1" applyBorder="1" applyAlignment="1">
      <alignment horizontal="center" vertical="top" wrapText="1"/>
    </xf>
    <xf numFmtId="164" fontId="4" fillId="8" borderId="36" xfId="0" applyNumberFormat="1" applyFont="1" applyFill="1" applyBorder="1" applyAlignment="1">
      <alignment vertical="top" wrapText="1"/>
    </xf>
    <xf numFmtId="0" fontId="1" fillId="8" borderId="36" xfId="0" applyFont="1" applyFill="1" applyBorder="1" applyAlignment="1">
      <alignment horizontal="center" vertical="top"/>
    </xf>
    <xf numFmtId="0" fontId="1" fillId="8" borderId="36" xfId="0" applyFont="1" applyFill="1" applyBorder="1"/>
    <xf numFmtId="0" fontId="1" fillId="8" borderId="38" xfId="0" applyFont="1" applyFill="1" applyBorder="1"/>
    <xf numFmtId="0" fontId="5" fillId="0" borderId="41" xfId="0" applyFont="1" applyBorder="1" applyAlignment="1">
      <alignment horizontal="center" vertical="top" wrapText="1"/>
    </xf>
    <xf numFmtId="164" fontId="5" fillId="5" borderId="41" xfId="0" applyNumberFormat="1" applyFont="1" applyFill="1" applyBorder="1" applyAlignment="1">
      <alignment horizontal="center" vertical="top" wrapText="1"/>
    </xf>
    <xf numFmtId="49" fontId="22" fillId="3" borderId="41" xfId="0" applyNumberFormat="1" applyFont="1" applyFill="1" applyBorder="1" applyAlignment="1">
      <alignment horizontal="center" vertical="top"/>
    </xf>
    <xf numFmtId="164" fontId="19" fillId="5" borderId="2" xfId="0" applyNumberFormat="1" applyFont="1" applyFill="1" applyBorder="1" applyAlignment="1">
      <alignment horizontal="center" vertical="top" wrapText="1"/>
    </xf>
    <xf numFmtId="164" fontId="2" fillId="5" borderId="2" xfId="0" applyNumberFormat="1" applyFont="1" applyFill="1" applyBorder="1" applyAlignment="1">
      <alignment horizontal="center" vertical="top" wrapText="1"/>
    </xf>
    <xf numFmtId="0" fontId="5" fillId="3" borderId="13" xfId="0" applyFont="1" applyFill="1" applyBorder="1" applyAlignment="1">
      <alignment vertical="top" wrapText="1"/>
    </xf>
    <xf numFmtId="0" fontId="24" fillId="3" borderId="41" xfId="0" applyFont="1" applyFill="1" applyBorder="1" applyAlignment="1">
      <alignment horizontal="center" vertical="top"/>
    </xf>
    <xf numFmtId="3" fontId="13" fillId="3" borderId="41" xfId="0" applyNumberFormat="1" applyFont="1" applyFill="1" applyBorder="1" applyAlignment="1">
      <alignment vertical="top" wrapText="1"/>
    </xf>
    <xf numFmtId="3" fontId="13" fillId="3" borderId="1" xfId="0" applyNumberFormat="1" applyFont="1" applyFill="1" applyBorder="1" applyAlignment="1">
      <alignment vertical="top" wrapText="1"/>
    </xf>
    <xf numFmtId="0" fontId="23" fillId="3" borderId="41" xfId="0" applyFont="1" applyFill="1" applyBorder="1" applyAlignment="1">
      <alignment horizontal="center" vertical="top"/>
    </xf>
    <xf numFmtId="0" fontId="5" fillId="8" borderId="42" xfId="0" applyFont="1" applyFill="1" applyBorder="1" applyAlignment="1">
      <alignment horizontal="center" vertical="top" wrapText="1"/>
    </xf>
    <xf numFmtId="0" fontId="4" fillId="12" borderId="35" xfId="0" applyFont="1" applyFill="1" applyBorder="1" applyAlignment="1">
      <alignment horizontal="left" vertical="top" wrapText="1"/>
    </xf>
    <xf numFmtId="0" fontId="4" fillId="12" borderId="36" xfId="0" applyFont="1" applyFill="1" applyBorder="1" applyAlignment="1">
      <alignment vertical="top" wrapText="1"/>
    </xf>
    <xf numFmtId="0" fontId="4" fillId="12" borderId="36" xfId="0" applyFont="1" applyFill="1" applyBorder="1" applyAlignment="1">
      <alignment horizontal="center" vertical="top" wrapText="1"/>
    </xf>
    <xf numFmtId="0" fontId="4" fillId="12" borderId="38" xfId="0" applyFont="1" applyFill="1" applyBorder="1" applyAlignment="1">
      <alignment horizontal="center" vertical="top" wrapText="1"/>
    </xf>
    <xf numFmtId="164" fontId="13" fillId="3" borderId="1" xfId="2" applyNumberFormat="1" applyFont="1" applyFill="1" applyBorder="1" applyAlignment="1">
      <alignment horizontal="left" vertical="top" wrapText="1"/>
    </xf>
    <xf numFmtId="164" fontId="18" fillId="0" borderId="41" xfId="0" applyNumberFormat="1" applyFont="1" applyBorder="1" applyAlignment="1">
      <alignment horizontal="center" vertical="top" wrapText="1"/>
    </xf>
    <xf numFmtId="1" fontId="19" fillId="3" borderId="1" xfId="1" applyNumberFormat="1" applyFont="1" applyFill="1" applyBorder="1" applyAlignment="1">
      <alignment horizontal="center" vertical="top" wrapText="1"/>
    </xf>
    <xf numFmtId="1" fontId="5" fillId="3" borderId="1" xfId="1" applyNumberFormat="1" applyFont="1" applyFill="1" applyBorder="1" applyAlignment="1">
      <alignment horizontal="center" vertical="top" wrapText="1"/>
    </xf>
    <xf numFmtId="0" fontId="18" fillId="0" borderId="1" xfId="0" applyFont="1" applyBorder="1" applyAlignment="1">
      <alignment vertical="top" wrapText="1"/>
    </xf>
    <xf numFmtId="164" fontId="19" fillId="3" borderId="45" xfId="1" applyNumberFormat="1" applyFont="1" applyFill="1" applyBorder="1" applyAlignment="1">
      <alignment horizontal="center" vertical="top"/>
    </xf>
    <xf numFmtId="164" fontId="19" fillId="6" borderId="45" xfId="1" applyNumberFormat="1" applyFont="1" applyFill="1" applyBorder="1" applyAlignment="1">
      <alignment horizontal="center" vertical="top"/>
    </xf>
    <xf numFmtId="164" fontId="5" fillId="8" borderId="40" xfId="0" applyNumberFormat="1" applyFont="1" applyFill="1" applyBorder="1" applyAlignment="1">
      <alignment horizontal="left" vertical="top" wrapText="1"/>
    </xf>
    <xf numFmtId="164" fontId="4" fillId="8" borderId="41" xfId="0" applyNumberFormat="1" applyFont="1" applyFill="1" applyBorder="1" applyAlignment="1">
      <alignment horizontal="center" vertical="top"/>
    </xf>
    <xf numFmtId="0" fontId="5" fillId="8" borderId="42" xfId="0" applyFont="1" applyFill="1" applyBorder="1" applyAlignment="1">
      <alignment horizontal="justify" vertical="top" wrapText="1"/>
    </xf>
    <xf numFmtId="0" fontId="5" fillId="0" borderId="42" xfId="0" applyFont="1" applyBorder="1" applyAlignment="1">
      <alignment horizontal="justify" vertical="top" wrapText="1"/>
    </xf>
    <xf numFmtId="0" fontId="5" fillId="0" borderId="44" xfId="0" applyFont="1" applyBorder="1" applyAlignment="1">
      <alignment horizontal="justify" vertical="top" wrapText="1"/>
    </xf>
    <xf numFmtId="164" fontId="1" fillId="4" borderId="36" xfId="0" applyNumberFormat="1" applyFont="1" applyFill="1" applyBorder="1" applyAlignment="1">
      <alignment horizontal="center" vertical="top"/>
    </xf>
    <xf numFmtId="0" fontId="38" fillId="3" borderId="1" xfId="0" applyFont="1" applyFill="1" applyBorder="1" applyAlignment="1">
      <alignment vertical="top"/>
    </xf>
    <xf numFmtId="49" fontId="30" fillId="3" borderId="1" xfId="0" applyNumberFormat="1" applyFont="1" applyFill="1" applyBorder="1" applyAlignment="1">
      <alignment horizontal="center" vertical="top"/>
    </xf>
    <xf numFmtId="164" fontId="5" fillId="3" borderId="4" xfId="0" applyNumberFormat="1" applyFont="1" applyFill="1" applyBorder="1" applyAlignment="1">
      <alignment horizontal="center" vertical="top" wrapText="1"/>
    </xf>
    <xf numFmtId="164" fontId="19" fillId="3" borderId="84" xfId="0" applyNumberFormat="1" applyFont="1" applyFill="1" applyBorder="1" applyAlignment="1">
      <alignment horizontal="center" vertical="top" wrapText="1"/>
    </xf>
    <xf numFmtId="164" fontId="5" fillId="0" borderId="84" xfId="0" applyNumberFormat="1" applyFont="1" applyBorder="1" applyAlignment="1">
      <alignment horizontal="center" vertical="top" wrapText="1"/>
    </xf>
    <xf numFmtId="0" fontId="5" fillId="3" borderId="85" xfId="0" applyFont="1" applyFill="1" applyBorder="1" applyAlignment="1">
      <alignment vertical="top" wrapText="1"/>
    </xf>
    <xf numFmtId="49" fontId="19" fillId="3" borderId="84" xfId="0" applyNumberFormat="1" applyFont="1" applyFill="1" applyBorder="1" applyAlignment="1">
      <alignment horizontal="center" vertical="top"/>
    </xf>
    <xf numFmtId="49" fontId="5" fillId="3" borderId="84" xfId="0" applyNumberFormat="1" applyFont="1" applyFill="1" applyBorder="1" applyAlignment="1">
      <alignment horizontal="center" vertical="top"/>
    </xf>
    <xf numFmtId="0" fontId="5" fillId="0" borderId="86" xfId="0" applyFont="1" applyBorder="1" applyAlignment="1">
      <alignment horizontal="center" vertical="top" wrapText="1"/>
    </xf>
    <xf numFmtId="0" fontId="4" fillId="12" borderId="6" xfId="0" applyFont="1" applyFill="1" applyBorder="1" applyAlignment="1">
      <alignment vertical="top" wrapText="1"/>
    </xf>
    <xf numFmtId="0" fontId="12" fillId="12" borderId="6" xfId="0" applyFont="1" applyFill="1" applyBorder="1" applyAlignment="1">
      <alignment vertical="top" wrapText="1"/>
    </xf>
    <xf numFmtId="0" fontId="12" fillId="12" borderId="6" xfId="0" applyFont="1" applyFill="1" applyBorder="1" applyAlignment="1">
      <alignment horizontal="center" vertical="top" wrapText="1"/>
    </xf>
    <xf numFmtId="0" fontId="4" fillId="7" borderId="87" xfId="0" applyFont="1" applyFill="1" applyBorder="1" applyAlignment="1">
      <alignment vertical="top" wrapText="1"/>
    </xf>
    <xf numFmtId="0" fontId="4" fillId="7" borderId="4" xfId="0" applyFont="1" applyFill="1" applyBorder="1" applyAlignment="1">
      <alignment vertical="top" wrapText="1"/>
    </xf>
    <xf numFmtId="0" fontId="5" fillId="7" borderId="4" xfId="0" applyFont="1" applyFill="1" applyBorder="1" applyAlignment="1">
      <alignment horizontal="center" vertical="top" wrapText="1"/>
    </xf>
    <xf numFmtId="164" fontId="4" fillId="7" borderId="4" xfId="0" applyNumberFormat="1" applyFont="1" applyFill="1" applyBorder="1" applyAlignment="1">
      <alignment horizontal="center" vertical="top" wrapText="1"/>
    </xf>
    <xf numFmtId="164" fontId="5" fillId="7" borderId="4" xfId="0" applyNumberFormat="1" applyFont="1" applyFill="1" applyBorder="1" applyAlignment="1">
      <alignment horizontal="center" vertical="top" wrapText="1"/>
    </xf>
    <xf numFmtId="0" fontId="1" fillId="7" borderId="4" xfId="0" applyFont="1" applyFill="1" applyBorder="1" applyAlignment="1">
      <alignment horizontal="center" vertical="top"/>
    </xf>
    <xf numFmtId="164" fontId="1" fillId="7" borderId="4" xfId="0" applyNumberFormat="1" applyFont="1" applyFill="1" applyBorder="1" applyAlignment="1">
      <alignment horizontal="center" vertical="top"/>
    </xf>
    <xf numFmtId="0" fontId="1" fillId="7" borderId="4" xfId="0" applyFont="1" applyFill="1" applyBorder="1"/>
    <xf numFmtId="0" fontId="1" fillId="7" borderId="83" xfId="0" applyFont="1" applyFill="1" applyBorder="1"/>
    <xf numFmtId="0" fontId="4" fillId="12" borderId="88" xfId="0" applyFont="1" applyFill="1" applyBorder="1" applyAlignment="1">
      <alignment horizontal="left" vertical="top" wrapText="1"/>
    </xf>
    <xf numFmtId="0" fontId="4" fillId="12" borderId="89" xfId="0" applyFont="1" applyFill="1" applyBorder="1" applyAlignment="1">
      <alignment vertical="top" wrapText="1"/>
    </xf>
    <xf numFmtId="0" fontId="4" fillId="12" borderId="89" xfId="0" applyFont="1" applyFill="1" applyBorder="1" applyAlignment="1">
      <alignment horizontal="center" vertical="top" wrapText="1"/>
    </xf>
    <xf numFmtId="0" fontId="4" fillId="12" borderId="90" xfId="0" applyFont="1" applyFill="1" applyBorder="1" applyAlignment="1">
      <alignment horizontal="center" vertical="top" wrapText="1"/>
    </xf>
    <xf numFmtId="0" fontId="4" fillId="12" borderId="91" xfId="0" applyFont="1" applyFill="1" applyBorder="1" applyAlignment="1">
      <alignment horizontal="left" vertical="top" wrapText="1"/>
    </xf>
    <xf numFmtId="0" fontId="12" fillId="12" borderId="92" xfId="0" applyFont="1" applyFill="1" applyBorder="1" applyAlignment="1">
      <alignment horizontal="center" vertical="top" wrapText="1"/>
    </xf>
    <xf numFmtId="0" fontId="4" fillId="12" borderId="93" xfId="0" applyFont="1" applyFill="1" applyBorder="1" applyAlignment="1">
      <alignment horizontal="left" vertical="top" wrapText="1"/>
    </xf>
    <xf numFmtId="0" fontId="4" fillId="12" borderId="74" xfId="0" applyFont="1" applyFill="1" applyBorder="1" applyAlignment="1">
      <alignment vertical="top" wrapText="1"/>
    </xf>
    <xf numFmtId="0" fontId="12" fillId="12" borderId="74" xfId="0" applyFont="1" applyFill="1" applyBorder="1" applyAlignment="1">
      <alignment vertical="top" wrapText="1"/>
    </xf>
    <xf numFmtId="0" fontId="12" fillId="12" borderId="74" xfId="0" applyFont="1" applyFill="1" applyBorder="1" applyAlignment="1">
      <alignment horizontal="center" vertical="top" wrapText="1"/>
    </xf>
    <xf numFmtId="0" fontId="12" fillId="12" borderId="94" xfId="0" applyFont="1" applyFill="1" applyBorder="1" applyAlignment="1">
      <alignment horizontal="center" vertical="top" wrapText="1"/>
    </xf>
    <xf numFmtId="49" fontId="5" fillId="3" borderId="95" xfId="0" applyNumberFormat="1" applyFont="1" applyFill="1" applyBorder="1" applyAlignment="1">
      <alignment horizontal="center" vertical="top"/>
    </xf>
    <xf numFmtId="0" fontId="5" fillId="3" borderId="96" xfId="0" applyFont="1" applyFill="1" applyBorder="1" applyAlignment="1">
      <alignment horizontal="center" vertical="top" wrapText="1"/>
    </xf>
    <xf numFmtId="0" fontId="29" fillId="7" borderId="97" xfId="0" applyFont="1" applyFill="1" applyBorder="1" applyAlignment="1">
      <alignment horizontal="left" vertical="top"/>
    </xf>
    <xf numFmtId="0" fontId="1" fillId="7" borderId="98" xfId="0" applyFont="1" applyFill="1" applyBorder="1" applyAlignment="1">
      <alignment horizontal="center" vertical="top"/>
    </xf>
    <xf numFmtId="0" fontId="1" fillId="7" borderId="98" xfId="0" applyFont="1" applyFill="1" applyBorder="1"/>
    <xf numFmtId="0" fontId="1" fillId="7" borderId="99" xfId="0" applyFont="1" applyFill="1" applyBorder="1"/>
    <xf numFmtId="167" fontId="12" fillId="12" borderId="6" xfId="0" applyNumberFormat="1" applyFont="1" applyFill="1" applyBorder="1" applyAlignment="1">
      <alignment horizontal="center" vertical="top" wrapText="1"/>
    </xf>
    <xf numFmtId="0" fontId="12" fillId="13" borderId="100" xfId="0" applyFont="1" applyFill="1" applyBorder="1" applyAlignment="1">
      <alignment horizontal="center" vertical="top" wrapText="1"/>
    </xf>
    <xf numFmtId="0" fontId="12" fillId="13" borderId="101" xfId="0" applyFont="1" applyFill="1" applyBorder="1" applyAlignment="1">
      <alignment horizontal="center" vertical="top" wrapText="1"/>
    </xf>
    <xf numFmtId="0" fontId="5" fillId="3" borderId="33" xfId="0" applyFont="1" applyFill="1" applyBorder="1" applyAlignment="1">
      <alignment horizontal="left" vertical="top" wrapText="1"/>
    </xf>
    <xf numFmtId="0" fontId="19" fillId="3" borderId="1" xfId="0" applyFont="1" applyFill="1" applyBorder="1" applyAlignment="1">
      <alignment horizontal="center" vertical="top" wrapText="1"/>
    </xf>
    <xf numFmtId="0" fontId="19" fillId="3" borderId="45" xfId="0" applyFont="1" applyFill="1" applyBorder="1" applyAlignment="1">
      <alignment horizontal="center" vertical="top" wrapText="1"/>
    </xf>
    <xf numFmtId="0" fontId="5" fillId="3" borderId="26" xfId="0" applyFont="1" applyFill="1" applyBorder="1" applyAlignment="1">
      <alignment horizontal="left" vertical="top" wrapText="1"/>
    </xf>
    <xf numFmtId="0" fontId="5" fillId="3" borderId="47" xfId="0" applyFont="1" applyFill="1" applyBorder="1" applyAlignment="1">
      <alignment horizontal="left" vertical="top" wrapText="1"/>
    </xf>
    <xf numFmtId="0" fontId="5" fillId="3" borderId="45" xfId="0" applyFont="1" applyFill="1" applyBorder="1" applyAlignment="1">
      <alignment horizontal="center" vertical="top" wrapText="1"/>
    </xf>
    <xf numFmtId="164" fontId="5" fillId="0" borderId="42" xfId="0" applyNumberFormat="1" applyFont="1" applyBorder="1" applyAlignment="1">
      <alignment horizontal="center" vertical="top" wrapText="1"/>
    </xf>
    <xf numFmtId="164" fontId="19" fillId="3" borderId="2" xfId="0" applyNumberFormat="1" applyFont="1" applyFill="1" applyBorder="1" applyAlignment="1">
      <alignment horizontal="center" vertical="top" wrapText="1"/>
    </xf>
    <xf numFmtId="0" fontId="5" fillId="3" borderId="26" xfId="0" applyFont="1" applyFill="1" applyBorder="1" applyAlignment="1">
      <alignment vertical="top" wrapText="1"/>
    </xf>
    <xf numFmtId="164" fontId="1" fillId="3" borderId="0" xfId="0" applyNumberFormat="1" applyFont="1" applyFill="1"/>
    <xf numFmtId="3" fontId="13" fillId="3" borderId="41" xfId="0" applyNumberFormat="1" applyFont="1" applyFill="1" applyBorder="1" applyAlignment="1">
      <alignment horizontal="left" vertical="top" wrapText="1"/>
    </xf>
    <xf numFmtId="49" fontId="13" fillId="3" borderId="31" xfId="0" applyNumberFormat="1" applyFont="1" applyFill="1" applyBorder="1" applyAlignment="1">
      <alignment horizontal="center" vertical="top" wrapText="1"/>
    </xf>
    <xf numFmtId="0" fontId="13" fillId="0" borderId="32" xfId="0" applyFont="1" applyBorder="1" applyAlignment="1">
      <alignment horizontal="center" vertical="top" wrapText="1"/>
    </xf>
    <xf numFmtId="49" fontId="13" fillId="3" borderId="50" xfId="0" applyNumberFormat="1" applyFont="1" applyFill="1" applyBorder="1" applyAlignment="1">
      <alignment horizontal="center" vertical="top" wrapText="1"/>
    </xf>
    <xf numFmtId="0" fontId="13" fillId="0" borderId="46" xfId="0" applyFont="1" applyBorder="1" applyAlignment="1">
      <alignment horizontal="center" vertical="top" wrapText="1"/>
    </xf>
    <xf numFmtId="0" fontId="13" fillId="3" borderId="41" xfId="0" applyFont="1" applyFill="1" applyBorder="1" applyAlignment="1">
      <alignment vertical="top" wrapText="1"/>
    </xf>
    <xf numFmtId="0" fontId="13" fillId="3" borderId="41" xfId="0" applyFont="1" applyFill="1" applyBorder="1" applyAlignment="1">
      <alignment horizontal="center" vertical="top"/>
    </xf>
    <xf numFmtId="0" fontId="10" fillId="3" borderId="41" xfId="0" applyFont="1" applyFill="1" applyBorder="1" applyAlignment="1">
      <alignment horizontal="left" vertical="top"/>
    </xf>
    <xf numFmtId="0" fontId="10" fillId="3" borderId="41" xfId="0" applyFont="1" applyFill="1" applyBorder="1" applyAlignment="1">
      <alignment horizontal="center" vertical="top"/>
    </xf>
    <xf numFmtId="0" fontId="10" fillId="3" borderId="41" xfId="0" applyFont="1" applyFill="1" applyBorder="1"/>
    <xf numFmtId="0" fontId="5" fillId="9" borderId="45" xfId="0" applyFont="1" applyFill="1" applyBorder="1" applyAlignment="1">
      <alignment vertical="top" wrapText="1"/>
    </xf>
    <xf numFmtId="0" fontId="42" fillId="3" borderId="41" xfId="0" applyFont="1" applyFill="1" applyBorder="1" applyAlignment="1">
      <alignment vertical="top"/>
    </xf>
    <xf numFmtId="0" fontId="10" fillId="3" borderId="41" xfId="0" applyFont="1" applyFill="1" applyBorder="1" applyAlignment="1">
      <alignment vertical="top"/>
    </xf>
    <xf numFmtId="166" fontId="5" fillId="3" borderId="41" xfId="0" applyNumberFormat="1" applyFont="1" applyFill="1" applyBorder="1" applyAlignment="1">
      <alignment horizontal="center" vertical="top"/>
    </xf>
    <xf numFmtId="166" fontId="5" fillId="3" borderId="45" xfId="0" applyNumberFormat="1" applyFont="1" applyFill="1" applyBorder="1" applyAlignment="1">
      <alignment horizontal="center" vertical="top"/>
    </xf>
    <xf numFmtId="0" fontId="4" fillId="7" borderId="41" xfId="0" applyFont="1" applyFill="1" applyBorder="1" applyAlignment="1">
      <alignment vertical="top" wrapText="1"/>
    </xf>
    <xf numFmtId="0" fontId="5" fillId="8" borderId="29" xfId="0" applyFont="1" applyFill="1" applyBorder="1" applyAlignment="1">
      <alignment horizontal="center" vertical="top" wrapText="1"/>
    </xf>
    <xf numFmtId="0" fontId="4" fillId="0" borderId="10" xfId="0" applyFont="1" applyBorder="1" applyAlignment="1">
      <alignment horizontal="center" vertical="top" wrapText="1"/>
    </xf>
    <xf numFmtId="0" fontId="4" fillId="0" borderId="48" xfId="0" applyFont="1" applyBorder="1" applyAlignment="1">
      <alignment horizontal="center" vertical="top" wrapText="1"/>
    </xf>
    <xf numFmtId="0" fontId="5" fillId="8" borderId="37" xfId="0" applyFont="1" applyFill="1" applyBorder="1" applyAlignment="1">
      <alignment horizontal="center" vertical="top" wrapText="1"/>
    </xf>
    <xf numFmtId="0" fontId="4" fillId="0" borderId="29" xfId="0" applyFont="1" applyBorder="1" applyAlignment="1">
      <alignment horizontal="center" vertical="top" wrapText="1"/>
    </xf>
    <xf numFmtId="0" fontId="4" fillId="8" borderId="29" xfId="0" applyFont="1" applyFill="1" applyBorder="1" applyAlignment="1">
      <alignment horizontal="center" vertical="top" wrapText="1"/>
    </xf>
    <xf numFmtId="0" fontId="4" fillId="8" borderId="10" xfId="0" applyFont="1" applyFill="1" applyBorder="1" applyAlignment="1">
      <alignment horizontal="center" vertical="top" wrapText="1"/>
    </xf>
    <xf numFmtId="0" fontId="4" fillId="4" borderId="37" xfId="0" applyFont="1" applyFill="1" applyBorder="1" applyAlignment="1">
      <alignment vertical="top" wrapText="1"/>
    </xf>
    <xf numFmtId="0" fontId="4" fillId="12" borderId="37" xfId="0" applyFont="1" applyFill="1" applyBorder="1" applyAlignment="1">
      <alignment vertical="top" wrapText="1"/>
    </xf>
    <xf numFmtId="49" fontId="4" fillId="8" borderId="29" xfId="0" applyNumberFormat="1" applyFont="1" applyFill="1" applyBorder="1" applyAlignment="1">
      <alignment horizontal="center" vertical="top" wrapText="1"/>
    </xf>
    <xf numFmtId="49" fontId="4" fillId="0" borderId="10" xfId="0" applyNumberFormat="1" applyFont="1" applyBorder="1" applyAlignment="1">
      <alignment horizontal="center" vertical="top" wrapText="1"/>
    </xf>
    <xf numFmtId="0" fontId="5" fillId="8" borderId="10" xfId="0" applyFont="1" applyFill="1" applyBorder="1" applyAlignment="1">
      <alignment horizontal="center" vertical="top" wrapText="1"/>
    </xf>
    <xf numFmtId="164" fontId="5" fillId="0" borderId="40" xfId="0" applyNumberFormat="1" applyFont="1" applyBorder="1" applyAlignment="1">
      <alignment horizontal="center" vertical="top" wrapText="1"/>
    </xf>
    <xf numFmtId="164" fontId="19" fillId="3" borderId="42" xfId="0" applyNumberFormat="1" applyFont="1" applyFill="1" applyBorder="1" applyAlignment="1">
      <alignment horizontal="center" vertical="top" wrapText="1"/>
    </xf>
    <xf numFmtId="164" fontId="5" fillId="3" borderId="44" xfId="0" applyNumberFormat="1" applyFont="1" applyFill="1" applyBorder="1" applyAlignment="1">
      <alignment horizontal="center" vertical="top" wrapText="1"/>
    </xf>
    <xf numFmtId="164" fontId="19" fillId="3" borderId="44" xfId="0" applyNumberFormat="1" applyFont="1" applyFill="1" applyBorder="1" applyAlignment="1">
      <alignment horizontal="center" vertical="top" wrapText="1"/>
    </xf>
    <xf numFmtId="164" fontId="19" fillId="0" borderId="87" xfId="0" applyNumberFormat="1" applyFont="1" applyBorder="1" applyAlignment="1">
      <alignment horizontal="center" vertical="top" wrapText="1"/>
    </xf>
    <xf numFmtId="164" fontId="19" fillId="3" borderId="62" xfId="0" applyNumberFormat="1" applyFont="1" applyFill="1" applyBorder="1" applyAlignment="1">
      <alignment horizontal="center" vertical="top" wrapText="1"/>
    </xf>
    <xf numFmtId="164" fontId="19" fillId="0" borderId="40" xfId="0" applyNumberFormat="1" applyFont="1" applyBorder="1" applyAlignment="1">
      <alignment horizontal="center" vertical="top" wrapText="1"/>
    </xf>
    <xf numFmtId="164" fontId="4" fillId="0" borderId="40" xfId="0" applyNumberFormat="1" applyFont="1" applyBorder="1" applyAlignment="1">
      <alignment horizontal="center" vertical="top" wrapText="1"/>
    </xf>
    <xf numFmtId="164" fontId="5" fillId="3" borderId="42" xfId="0" applyNumberFormat="1" applyFont="1" applyFill="1" applyBorder="1" applyAlignment="1">
      <alignment horizontal="center" vertical="top" wrapText="1"/>
    </xf>
    <xf numFmtId="164" fontId="5" fillId="0" borderId="44" xfId="0" applyNumberFormat="1" applyFont="1" applyBorder="1" applyAlignment="1">
      <alignment horizontal="center" vertical="top" wrapText="1"/>
    </xf>
    <xf numFmtId="164" fontId="19" fillId="3" borderId="105" xfId="0" applyNumberFormat="1" applyFont="1" applyFill="1" applyBorder="1" applyAlignment="1">
      <alignment horizontal="center" vertical="top" wrapText="1"/>
    </xf>
    <xf numFmtId="164" fontId="5" fillId="0" borderId="87" xfId="0" applyNumberFormat="1" applyFont="1" applyBorder="1" applyAlignment="1">
      <alignment horizontal="center" vertical="top" wrapText="1"/>
    </xf>
    <xf numFmtId="164" fontId="5" fillId="3" borderId="62" xfId="0" applyNumberFormat="1" applyFont="1" applyFill="1" applyBorder="1" applyAlignment="1">
      <alignment horizontal="center" vertical="top" wrapText="1"/>
    </xf>
    <xf numFmtId="164" fontId="5" fillId="3" borderId="40" xfId="0" applyNumberFormat="1" applyFont="1" applyFill="1" applyBorder="1" applyAlignment="1">
      <alignment horizontal="center" vertical="top" wrapText="1"/>
    </xf>
    <xf numFmtId="164" fontId="19" fillId="3" borderId="40" xfId="0" applyNumberFormat="1" applyFont="1" applyFill="1" applyBorder="1" applyAlignment="1">
      <alignment horizontal="center" vertical="top" wrapText="1"/>
    </xf>
    <xf numFmtId="164" fontId="4" fillId="8" borderId="40" xfId="0" applyNumberFormat="1" applyFont="1" applyFill="1" applyBorder="1" applyAlignment="1">
      <alignment horizontal="center" vertical="top" wrapText="1"/>
    </xf>
    <xf numFmtId="164" fontId="4" fillId="0" borderId="42" xfId="0" applyNumberFormat="1" applyFont="1" applyBorder="1" applyAlignment="1">
      <alignment horizontal="center" vertical="top" wrapText="1"/>
    </xf>
    <xf numFmtId="164" fontId="4" fillId="3" borderId="42" xfId="0" applyNumberFormat="1" applyFont="1" applyFill="1" applyBorder="1" applyAlignment="1">
      <alignment horizontal="center" vertical="top"/>
    </xf>
    <xf numFmtId="164" fontId="4" fillId="3" borderId="44" xfId="0" applyNumberFormat="1" applyFont="1" applyFill="1" applyBorder="1" applyAlignment="1">
      <alignment horizontal="center" vertical="top"/>
    </xf>
    <xf numFmtId="164" fontId="4" fillId="8" borderId="35" xfId="0" applyNumberFormat="1" applyFont="1" applyFill="1" applyBorder="1" applyAlignment="1">
      <alignment horizontal="center" vertical="top" wrapText="1"/>
    </xf>
    <xf numFmtId="164" fontId="18" fillId="3" borderId="42" xfId="0" applyNumberFormat="1" applyFont="1" applyFill="1" applyBorder="1" applyAlignment="1">
      <alignment horizontal="center" vertical="top" wrapText="1"/>
    </xf>
    <xf numFmtId="164" fontId="18" fillId="3" borderId="44" xfId="0" applyNumberFormat="1" applyFont="1" applyFill="1" applyBorder="1" applyAlignment="1">
      <alignment horizontal="center" vertical="top" wrapText="1"/>
    </xf>
    <xf numFmtId="164" fontId="4" fillId="8" borderId="42" xfId="0" applyNumberFormat="1" applyFont="1" applyFill="1" applyBorder="1" applyAlignment="1">
      <alignment horizontal="center" vertical="top" wrapText="1"/>
    </xf>
    <xf numFmtId="164" fontId="4" fillId="0" borderId="44" xfId="0" applyNumberFormat="1" applyFont="1" applyBorder="1" applyAlignment="1">
      <alignment horizontal="center" vertical="top" wrapText="1"/>
    </xf>
    <xf numFmtId="0" fontId="4" fillId="4" borderId="35" xfId="0" applyFont="1" applyFill="1" applyBorder="1" applyAlignment="1">
      <alignment vertical="top" wrapText="1"/>
    </xf>
    <xf numFmtId="0" fontId="4" fillId="12" borderId="35" xfId="0" applyFont="1" applyFill="1" applyBorder="1" applyAlignment="1">
      <alignment vertical="top" wrapText="1"/>
    </xf>
    <xf numFmtId="164" fontId="18" fillId="0" borderId="40" xfId="0" applyNumberFormat="1" applyFont="1" applyBorder="1" applyAlignment="1">
      <alignment horizontal="center" vertical="top" wrapText="1"/>
    </xf>
    <xf numFmtId="164" fontId="18" fillId="0" borderId="42" xfId="0" applyNumberFormat="1" applyFont="1" applyBorder="1" applyAlignment="1">
      <alignment horizontal="center" vertical="top" wrapText="1"/>
    </xf>
    <xf numFmtId="164" fontId="19" fillId="3" borderId="42" xfId="1" applyNumberFormat="1" applyFont="1" applyFill="1" applyBorder="1" applyAlignment="1">
      <alignment horizontal="center" vertical="top"/>
    </xf>
    <xf numFmtId="164" fontId="19" fillId="6" borderId="42" xfId="1" applyNumberFormat="1" applyFont="1" applyFill="1" applyBorder="1" applyAlignment="1">
      <alignment horizontal="center" vertical="top"/>
    </xf>
    <xf numFmtId="164" fontId="19" fillId="3" borderId="44" xfId="1" applyNumberFormat="1" applyFont="1" applyFill="1" applyBorder="1" applyAlignment="1">
      <alignment horizontal="center" vertical="top"/>
    </xf>
    <xf numFmtId="164" fontId="4" fillId="8" borderId="40" xfId="0" applyNumberFormat="1" applyFont="1" applyFill="1" applyBorder="1" applyAlignment="1">
      <alignment horizontal="center" vertical="top"/>
    </xf>
    <xf numFmtId="164" fontId="4" fillId="6" borderId="42" xfId="1" applyNumberFormat="1" applyFont="1" applyFill="1" applyBorder="1" applyAlignment="1">
      <alignment horizontal="center" vertical="top"/>
    </xf>
    <xf numFmtId="164" fontId="4" fillId="5" borderId="42" xfId="0" applyNumberFormat="1" applyFont="1" applyFill="1" applyBorder="1" applyAlignment="1">
      <alignment horizontal="center" vertical="top"/>
    </xf>
    <xf numFmtId="164" fontId="4" fillId="3" borderId="42" xfId="0" applyNumberFormat="1" applyFont="1" applyFill="1" applyBorder="1" applyAlignment="1">
      <alignment horizontal="center" vertical="top" wrapText="1"/>
    </xf>
    <xf numFmtId="0" fontId="43" fillId="11" borderId="4" xfId="0" applyFont="1" applyFill="1" applyBorder="1" applyAlignment="1">
      <alignment vertical="top" wrapText="1"/>
    </xf>
    <xf numFmtId="0" fontId="34" fillId="11" borderId="83" xfId="0" applyFont="1" applyFill="1" applyBorder="1" applyAlignment="1">
      <alignment vertical="top" wrapText="1"/>
    </xf>
    <xf numFmtId="3" fontId="5" fillId="3" borderId="0" xfId="0" applyNumberFormat="1" applyFont="1" applyFill="1" applyBorder="1" applyAlignment="1">
      <alignment horizontal="left" vertical="top" wrapText="1"/>
    </xf>
    <xf numFmtId="0" fontId="44" fillId="3" borderId="2" xfId="0" applyFont="1" applyFill="1" applyBorder="1" applyAlignment="1">
      <alignment horizontal="center" vertical="top"/>
    </xf>
    <xf numFmtId="0" fontId="44" fillId="3" borderId="2" xfId="0" applyFont="1" applyFill="1" applyBorder="1"/>
    <xf numFmtId="0" fontId="44" fillId="3" borderId="34" xfId="0" applyFont="1" applyFill="1" applyBorder="1"/>
    <xf numFmtId="0" fontId="44" fillId="3" borderId="41" xfId="0" applyFont="1" applyFill="1" applyBorder="1" applyAlignment="1">
      <alignment horizontal="center" vertical="top"/>
    </xf>
    <xf numFmtId="0" fontId="44" fillId="3" borderId="41" xfId="0" applyFont="1" applyFill="1" applyBorder="1"/>
    <xf numFmtId="0" fontId="44" fillId="3" borderId="32" xfId="0" applyFont="1" applyFill="1" applyBorder="1"/>
    <xf numFmtId="0" fontId="43" fillId="11" borderId="41" xfId="0" applyFont="1" applyFill="1" applyBorder="1" applyAlignment="1">
      <alignment vertical="top" wrapText="1"/>
    </xf>
    <xf numFmtId="0" fontId="34" fillId="11" borderId="32" xfId="0" applyFont="1" applyFill="1" applyBorder="1" applyAlignment="1">
      <alignment vertical="top" wrapText="1"/>
    </xf>
    <xf numFmtId="0" fontId="34" fillId="3" borderId="46" xfId="0" applyFont="1" applyFill="1" applyBorder="1" applyAlignment="1">
      <alignment vertical="top" wrapText="1"/>
    </xf>
    <xf numFmtId="0" fontId="34" fillId="3" borderId="43" xfId="0" applyFont="1" applyFill="1" applyBorder="1" applyAlignment="1">
      <alignment vertical="top" wrapText="1"/>
    </xf>
    <xf numFmtId="0" fontId="34" fillId="11" borderId="45" xfId="0" applyFont="1" applyFill="1" applyBorder="1" applyAlignment="1">
      <alignment vertical="top" wrapText="1"/>
    </xf>
    <xf numFmtId="164" fontId="44" fillId="3" borderId="41" xfId="0" applyNumberFormat="1" applyFont="1" applyFill="1" applyBorder="1" applyAlignment="1">
      <alignment horizontal="center" vertical="top"/>
    </xf>
    <xf numFmtId="164" fontId="44" fillId="3" borderId="41" xfId="0" applyNumberFormat="1" applyFont="1" applyFill="1" applyBorder="1"/>
    <xf numFmtId="164" fontId="44" fillId="3" borderId="32" xfId="0" applyNumberFormat="1" applyFont="1" applyFill="1" applyBorder="1"/>
    <xf numFmtId="164" fontId="13" fillId="3" borderId="1" xfId="0" applyNumberFormat="1" applyFont="1" applyFill="1" applyBorder="1" applyAlignment="1">
      <alignment horizontal="center" vertical="top" wrapText="1"/>
    </xf>
    <xf numFmtId="49" fontId="13" fillId="3" borderId="1" xfId="0" applyNumberFormat="1" applyFont="1" applyFill="1" applyBorder="1" applyAlignment="1">
      <alignment horizontal="center" vertical="top"/>
    </xf>
    <xf numFmtId="164" fontId="13" fillId="3" borderId="45" xfId="0" applyNumberFormat="1" applyFont="1" applyFill="1" applyBorder="1" applyAlignment="1">
      <alignment horizontal="center" vertical="top" wrapText="1"/>
    </xf>
    <xf numFmtId="3" fontId="13" fillId="3" borderId="45" xfId="0" applyNumberFormat="1" applyFont="1" applyFill="1" applyBorder="1" applyAlignment="1">
      <alignment vertical="top" wrapText="1"/>
    </xf>
    <xf numFmtId="49" fontId="13" fillId="3" borderId="45" xfId="0" applyNumberFormat="1" applyFont="1" applyFill="1" applyBorder="1" applyAlignment="1">
      <alignment horizontal="center" vertical="top"/>
    </xf>
    <xf numFmtId="164" fontId="13" fillId="3" borderId="41" xfId="0" applyNumberFormat="1" applyFont="1" applyFill="1" applyBorder="1" applyAlignment="1">
      <alignment horizontal="center" vertical="top" wrapText="1"/>
    </xf>
    <xf numFmtId="49" fontId="13" fillId="3" borderId="41" xfId="0" applyNumberFormat="1" applyFont="1" applyFill="1" applyBorder="1" applyAlignment="1">
      <alignment horizontal="center" vertical="top"/>
    </xf>
    <xf numFmtId="0" fontId="13" fillId="9" borderId="1" xfId="0" applyFont="1" applyFill="1" applyBorder="1" applyAlignment="1">
      <alignment vertical="top" wrapText="1"/>
    </xf>
    <xf numFmtId="0" fontId="13" fillId="9" borderId="23" xfId="0" applyFont="1" applyFill="1" applyBorder="1" applyAlignment="1">
      <alignment vertical="top" wrapText="1"/>
    </xf>
    <xf numFmtId="49" fontId="13" fillId="3" borderId="4" xfId="0" applyNumberFormat="1" applyFont="1" applyFill="1" applyBorder="1" applyAlignment="1">
      <alignment horizontal="center" vertical="top"/>
    </xf>
    <xf numFmtId="0" fontId="13" fillId="9" borderId="60" xfId="0" applyFont="1" applyFill="1" applyBorder="1" applyAlignment="1">
      <alignment vertical="top" wrapText="1"/>
    </xf>
    <xf numFmtId="49" fontId="13" fillId="3" borderId="49" xfId="0" applyNumberFormat="1" applyFont="1" applyFill="1" applyBorder="1" applyAlignment="1">
      <alignment horizontal="center" vertical="top"/>
    </xf>
    <xf numFmtId="3" fontId="13" fillId="3" borderId="27" xfId="0" applyNumberFormat="1" applyFont="1" applyFill="1" applyBorder="1" applyAlignment="1">
      <alignment vertical="top" wrapText="1"/>
    </xf>
    <xf numFmtId="0" fontId="13" fillId="9" borderId="13" xfId="0" applyFont="1" applyFill="1" applyBorder="1" applyAlignment="1">
      <alignment vertical="top" wrapText="1"/>
    </xf>
    <xf numFmtId="0" fontId="5" fillId="5" borderId="1" xfId="0" applyFont="1" applyFill="1" applyBorder="1" applyAlignment="1">
      <alignment vertical="top" wrapText="1"/>
    </xf>
    <xf numFmtId="0" fontId="5" fillId="5" borderId="24" xfId="0" applyFont="1" applyFill="1" applyBorder="1" applyAlignment="1">
      <alignment horizontal="center" vertical="top" wrapText="1"/>
    </xf>
    <xf numFmtId="3" fontId="5" fillId="0" borderId="95" xfId="0" applyNumberFormat="1" applyFont="1" applyBorder="1" applyAlignment="1">
      <alignment vertical="top" wrapText="1"/>
    </xf>
    <xf numFmtId="164" fontId="5" fillId="3" borderId="33" xfId="0" applyNumberFormat="1" applyFont="1" applyFill="1" applyBorder="1" applyAlignment="1">
      <alignment horizontal="center" vertical="top" wrapText="1"/>
    </xf>
    <xf numFmtId="164" fontId="5" fillId="0" borderId="3" xfId="0" applyNumberFormat="1" applyFont="1" applyBorder="1" applyAlignment="1">
      <alignment horizontal="center" vertical="top" wrapText="1"/>
    </xf>
    <xf numFmtId="0" fontId="45" fillId="3" borderId="41" xfId="0" applyFont="1" applyFill="1" applyBorder="1" applyAlignment="1">
      <alignment horizontal="center" vertical="top" wrapText="1"/>
    </xf>
    <xf numFmtId="0" fontId="5" fillId="3" borderId="1" xfId="0" applyFont="1" applyFill="1" applyBorder="1" applyAlignment="1">
      <alignment horizontal="center" vertical="top"/>
    </xf>
    <xf numFmtId="3" fontId="5" fillId="3" borderId="1" xfId="0" applyNumberFormat="1" applyFont="1" applyFill="1" applyBorder="1" applyAlignment="1">
      <alignment horizontal="center" vertical="center"/>
    </xf>
    <xf numFmtId="0" fontId="5" fillId="3" borderId="1" xfId="0" applyFont="1" applyFill="1" applyBorder="1" applyAlignment="1">
      <alignment horizontal="center" vertical="center"/>
    </xf>
    <xf numFmtId="164" fontId="4" fillId="3" borderId="45" xfId="0" applyNumberFormat="1" applyFont="1" applyFill="1" applyBorder="1" applyAlignment="1">
      <alignment horizontal="center" vertical="top" wrapText="1"/>
    </xf>
    <xf numFmtId="0" fontId="10" fillId="3" borderId="45" xfId="0" applyFont="1" applyFill="1" applyBorder="1" applyAlignment="1">
      <alignment vertical="top" wrapText="1"/>
    </xf>
    <xf numFmtId="0" fontId="10" fillId="3" borderId="45" xfId="0" applyFont="1" applyFill="1" applyBorder="1" applyAlignment="1">
      <alignment horizontal="center" vertical="top" wrapText="1"/>
    </xf>
    <xf numFmtId="0" fontId="10" fillId="3" borderId="46" xfId="0" applyFont="1" applyFill="1" applyBorder="1"/>
    <xf numFmtId="3" fontId="5" fillId="11" borderId="1" xfId="0" applyNumberFormat="1" applyFont="1" applyFill="1" applyBorder="1" applyAlignment="1">
      <alignment horizontal="center" vertical="center" wrapText="1"/>
    </xf>
    <xf numFmtId="0" fontId="5" fillId="3" borderId="12" xfId="0" applyFont="1" applyFill="1" applyBorder="1" applyAlignment="1">
      <alignment horizontal="left" vertical="top" wrapText="1"/>
    </xf>
    <xf numFmtId="0" fontId="5" fillId="11" borderId="1" xfId="0" applyFont="1" applyFill="1" applyBorder="1" applyAlignment="1">
      <alignment horizontal="center" vertical="center" wrapText="1"/>
    </xf>
    <xf numFmtId="164" fontId="4" fillId="3" borderId="40" xfId="0" applyNumberFormat="1" applyFont="1" applyFill="1" applyBorder="1" applyAlignment="1">
      <alignment horizontal="center" vertical="top" wrapText="1"/>
    </xf>
    <xf numFmtId="0" fontId="10" fillId="3" borderId="45" xfId="0" applyFont="1" applyFill="1" applyBorder="1" applyAlignment="1">
      <alignment horizontal="left" vertical="top"/>
    </xf>
    <xf numFmtId="0" fontId="10" fillId="3" borderId="45" xfId="0" applyFont="1" applyFill="1" applyBorder="1" applyAlignment="1">
      <alignment horizontal="center" vertical="top"/>
    </xf>
    <xf numFmtId="0" fontId="10" fillId="3" borderId="45" xfId="0" applyFont="1" applyFill="1" applyBorder="1"/>
    <xf numFmtId="0" fontId="12" fillId="0" borderId="1" xfId="0" applyFont="1" applyBorder="1" applyAlignment="1">
      <alignment vertical="top" wrapText="1"/>
    </xf>
    <xf numFmtId="0" fontId="12" fillId="0" borderId="10" xfId="0" applyFont="1" applyBorder="1" applyAlignment="1">
      <alignment horizontal="center" vertical="top" wrapText="1"/>
    </xf>
    <xf numFmtId="164" fontId="12" fillId="0" borderId="42" xfId="0" applyNumberFormat="1" applyFont="1" applyBorder="1" applyAlignment="1">
      <alignment horizontal="center" vertical="top" wrapText="1"/>
    </xf>
    <xf numFmtId="164" fontId="12" fillId="0" borderId="1" xfId="0" applyNumberFormat="1" applyFont="1" applyBorder="1" applyAlignment="1">
      <alignment horizontal="center" vertical="top" wrapText="1"/>
    </xf>
    <xf numFmtId="0" fontId="13" fillId="0" borderId="12" xfId="0" applyFont="1" applyBorder="1" applyAlignment="1">
      <alignment horizontal="left" vertical="top" wrapText="1"/>
    </xf>
    <xf numFmtId="0" fontId="13" fillId="0" borderId="1" xfId="0" applyFont="1" applyBorder="1" applyAlignment="1">
      <alignment horizontal="left" vertical="top" wrapText="1"/>
    </xf>
    <xf numFmtId="0" fontId="5" fillId="3" borderId="26" xfId="0" applyFont="1" applyFill="1" applyBorder="1" applyAlignment="1">
      <alignment horizontal="left" vertical="top" wrapText="1"/>
    </xf>
    <xf numFmtId="0" fontId="5" fillId="3" borderId="47" xfId="0" applyFont="1" applyFill="1" applyBorder="1" applyAlignment="1">
      <alignment horizontal="left" vertical="top" wrapText="1"/>
    </xf>
    <xf numFmtId="0" fontId="11" fillId="0" borderId="53" xfId="0" applyFont="1" applyBorder="1" applyAlignment="1">
      <alignment horizontal="left" vertical="top"/>
    </xf>
    <xf numFmtId="0" fontId="11" fillId="0" borderId="55" xfId="0" applyFont="1" applyBorder="1" applyAlignment="1">
      <alignment horizontal="left" vertical="top"/>
    </xf>
    <xf numFmtId="0" fontId="5" fillId="0" borderId="42" xfId="0" applyFont="1" applyBorder="1" applyAlignment="1">
      <alignment horizontal="center" vertical="top" wrapText="1"/>
    </xf>
    <xf numFmtId="0" fontId="5" fillId="0" borderId="44" xfId="0" applyFont="1" applyBorder="1" applyAlignment="1">
      <alignment horizontal="center" vertical="top" wrapText="1"/>
    </xf>
    <xf numFmtId="0" fontId="4" fillId="9" borderId="26" xfId="0" applyFont="1" applyFill="1" applyBorder="1" applyAlignment="1">
      <alignment vertical="top" wrapText="1"/>
    </xf>
    <xf numFmtId="0" fontId="41" fillId="0" borderId="47" xfId="0" applyFont="1" applyBorder="1" applyAlignment="1">
      <alignment vertical="top" wrapText="1"/>
    </xf>
    <xf numFmtId="0" fontId="5" fillId="3" borderId="27" xfId="0" applyFont="1" applyFill="1" applyBorder="1" applyAlignment="1">
      <alignment horizontal="center" vertical="top" wrapText="1"/>
    </xf>
    <xf numFmtId="0" fontId="5" fillId="3" borderId="49" xfId="0" applyFont="1" applyFill="1" applyBorder="1" applyAlignment="1">
      <alignment horizontal="center" vertical="top" wrapText="1"/>
    </xf>
    <xf numFmtId="0" fontId="25" fillId="3" borderId="27" xfId="0" applyFont="1" applyFill="1" applyBorder="1" applyAlignment="1">
      <alignment horizontal="center" vertical="top" wrapText="1"/>
    </xf>
    <xf numFmtId="0" fontId="19" fillId="3" borderId="49" xfId="0" applyFont="1" applyFill="1" applyBorder="1" applyAlignment="1">
      <alignment horizontal="center" vertical="top" wrapText="1"/>
    </xf>
    <xf numFmtId="0" fontId="5" fillId="3" borderId="41" xfId="0" applyFont="1" applyFill="1" applyBorder="1" applyAlignment="1">
      <alignment horizontal="center" vertical="top" wrapText="1"/>
    </xf>
    <xf numFmtId="0" fontId="5" fillId="3" borderId="45" xfId="0" applyFont="1" applyFill="1" applyBorder="1" applyAlignment="1">
      <alignment horizontal="center" vertical="top" wrapText="1"/>
    </xf>
    <xf numFmtId="0" fontId="5" fillId="3" borderId="51" xfId="0" applyFont="1" applyFill="1" applyBorder="1" applyAlignment="1">
      <alignment horizontal="center" vertical="top" wrapText="1"/>
    </xf>
    <xf numFmtId="0" fontId="5" fillId="3" borderId="52" xfId="0" applyFont="1" applyFill="1" applyBorder="1" applyAlignment="1">
      <alignment horizontal="center" vertical="top" wrapText="1"/>
    </xf>
    <xf numFmtId="0" fontId="21" fillId="9" borderId="26" xfId="0" applyFont="1" applyFill="1" applyBorder="1" applyAlignment="1">
      <alignment vertical="top" wrapText="1"/>
    </xf>
    <xf numFmtId="0" fontId="21" fillId="9" borderId="47" xfId="0" applyFont="1" applyFill="1" applyBorder="1" applyAlignment="1">
      <alignment vertical="top" wrapText="1"/>
    </xf>
    <xf numFmtId="0" fontId="5" fillId="3" borderId="11" xfId="0" applyFont="1" applyFill="1" applyBorder="1" applyAlignment="1">
      <alignment horizontal="center" vertical="center" wrapText="1"/>
    </xf>
    <xf numFmtId="0" fontId="5" fillId="0" borderId="42" xfId="0" applyFont="1" applyBorder="1" applyAlignment="1">
      <alignment horizontal="left" vertical="top" wrapText="1"/>
    </xf>
    <xf numFmtId="0" fontId="5" fillId="0" borderId="44" xfId="0" applyFont="1" applyBorder="1" applyAlignment="1">
      <alignment horizontal="left" vertical="top" wrapText="1"/>
    </xf>
    <xf numFmtId="0" fontId="5" fillId="3" borderId="29" xfId="0" applyFont="1" applyFill="1" applyBorder="1" applyAlignment="1">
      <alignment horizontal="center" vertical="top" wrapText="1"/>
    </xf>
    <xf numFmtId="0" fontId="5" fillId="3" borderId="48" xfId="0" applyFont="1" applyFill="1" applyBorder="1" applyAlignment="1">
      <alignment horizontal="center" vertical="top" wrapText="1"/>
    </xf>
    <xf numFmtId="0" fontId="5" fillId="3" borderId="26" xfId="0" applyFont="1" applyFill="1" applyBorder="1" applyAlignment="1">
      <alignment vertical="top" wrapText="1"/>
    </xf>
    <xf numFmtId="0" fontId="0" fillId="0" borderId="47" xfId="0" applyBorder="1" applyAlignment="1">
      <alignment vertical="top" wrapText="1"/>
    </xf>
    <xf numFmtId="0" fontId="5" fillId="3" borderId="40" xfId="0" applyFont="1" applyFill="1" applyBorder="1" applyAlignment="1">
      <alignment vertical="top" wrapText="1"/>
    </xf>
    <xf numFmtId="0" fontId="0" fillId="0" borderId="42" xfId="0" applyBorder="1" applyAlignment="1">
      <alignment vertical="top" wrapText="1"/>
    </xf>
    <xf numFmtId="0" fontId="0" fillId="0" borderId="44" xfId="0" applyBorder="1" applyAlignment="1">
      <alignment vertical="top" wrapText="1"/>
    </xf>
    <xf numFmtId="0" fontId="19" fillId="0" borderId="40" xfId="0" applyFont="1" applyBorder="1" applyAlignment="1">
      <alignment horizontal="left" vertical="top" wrapText="1"/>
    </xf>
    <xf numFmtId="0" fontId="19" fillId="0" borderId="44" xfId="0" applyFont="1" applyBorder="1" applyAlignment="1">
      <alignment horizontal="left" vertical="top" wrapText="1"/>
    </xf>
    <xf numFmtId="0" fontId="19" fillId="9" borderId="41" xfId="0" applyFont="1" applyFill="1" applyBorder="1" applyAlignment="1">
      <alignment horizontal="center" vertical="top" wrapText="1"/>
    </xf>
    <xf numFmtId="0" fontId="19" fillId="9" borderId="45" xfId="0" applyFont="1" applyFill="1" applyBorder="1" applyAlignment="1">
      <alignment horizontal="center" vertical="top" wrapText="1"/>
    </xf>
    <xf numFmtId="0" fontId="5" fillId="3" borderId="11" xfId="0" applyFont="1" applyFill="1" applyBorder="1" applyAlignment="1">
      <alignment horizontal="center" vertical="top" wrapText="1"/>
    </xf>
    <xf numFmtId="0" fontId="13" fillId="3" borderId="68" xfId="0" applyFont="1" applyFill="1" applyBorder="1" applyAlignment="1">
      <alignment horizontal="left" vertical="top" wrapText="1"/>
    </xf>
    <xf numFmtId="0" fontId="13" fillId="3" borderId="70" xfId="0" applyFont="1" applyFill="1" applyBorder="1" applyAlignment="1">
      <alignment horizontal="left" vertical="top" wrapText="1"/>
    </xf>
    <xf numFmtId="0" fontId="13" fillId="3" borderId="72" xfId="0" applyFont="1" applyFill="1" applyBorder="1" applyAlignment="1">
      <alignment horizontal="left" vertical="top" wrapText="1"/>
    </xf>
    <xf numFmtId="0" fontId="19" fillId="3" borderId="40" xfId="0" applyFont="1" applyFill="1" applyBorder="1" applyAlignment="1">
      <alignment horizontal="left" vertical="top" wrapText="1"/>
    </xf>
    <xf numFmtId="0" fontId="19" fillId="3" borderId="44" xfId="0" applyFont="1" applyFill="1" applyBorder="1" applyAlignment="1">
      <alignment horizontal="left" vertical="top" wrapText="1"/>
    </xf>
    <xf numFmtId="0" fontId="25" fillId="0" borderId="40" xfId="0" applyFont="1" applyBorder="1" applyAlignment="1">
      <alignment horizontal="left" vertical="top" wrapText="1"/>
    </xf>
    <xf numFmtId="0" fontId="5" fillId="0" borderId="26" xfId="0" applyFont="1" applyBorder="1" applyAlignment="1">
      <alignment horizontal="left" vertical="top" wrapText="1"/>
    </xf>
    <xf numFmtId="0" fontId="5" fillId="0" borderId="33" xfId="0" applyFont="1" applyBorder="1" applyAlignment="1">
      <alignment horizontal="left" vertical="top" wrapText="1"/>
    </xf>
    <xf numFmtId="0" fontId="0" fillId="0" borderId="33" xfId="0" applyBorder="1" applyAlignment="1">
      <alignment horizontal="left" vertical="top" wrapText="1"/>
    </xf>
    <xf numFmtId="0" fontId="0" fillId="0" borderId="47" xfId="0" applyBorder="1" applyAlignment="1">
      <alignment horizontal="left" vertical="top" wrapText="1"/>
    </xf>
    <xf numFmtId="0" fontId="5" fillId="3" borderId="102" xfId="0" applyFont="1" applyFill="1" applyBorder="1" applyAlignment="1">
      <alignment horizontal="center" vertical="top" wrapText="1"/>
    </xf>
    <xf numFmtId="0" fontId="5" fillId="3" borderId="22" xfId="0" applyFont="1" applyFill="1" applyBorder="1" applyAlignment="1">
      <alignment horizontal="center" vertical="top" wrapText="1"/>
    </xf>
    <xf numFmtId="0" fontId="5" fillId="3" borderId="103" xfId="0" applyFont="1" applyFill="1" applyBorder="1" applyAlignment="1">
      <alignment horizontal="center" vertical="top" wrapText="1"/>
    </xf>
    <xf numFmtId="0" fontId="5" fillId="3" borderId="28"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21" fillId="3" borderId="41" xfId="0" applyFont="1" applyFill="1" applyBorder="1" applyAlignment="1">
      <alignment horizontal="center" vertical="top" wrapText="1"/>
    </xf>
    <xf numFmtId="0" fontId="21" fillId="3" borderId="45" xfId="0" applyFont="1" applyFill="1" applyBorder="1" applyAlignment="1">
      <alignment horizontal="center" vertical="top" wrapText="1"/>
    </xf>
    <xf numFmtId="0" fontId="5" fillId="3" borderId="28" xfId="0" applyFont="1" applyFill="1" applyBorder="1" applyAlignment="1">
      <alignment horizontal="center" vertical="top" wrapText="1"/>
    </xf>
    <xf numFmtId="0" fontId="0" fillId="0" borderId="11" xfId="0" applyBorder="1" applyAlignment="1">
      <alignment horizontal="center" vertical="top" wrapText="1"/>
    </xf>
    <xf numFmtId="0" fontId="5" fillId="3" borderId="58" xfId="0" applyFont="1" applyFill="1" applyBorder="1" applyAlignment="1">
      <alignment horizontal="center" vertical="top" wrapText="1"/>
    </xf>
    <xf numFmtId="0" fontId="5" fillId="3" borderId="61" xfId="0" applyFont="1" applyFill="1" applyBorder="1" applyAlignment="1">
      <alignment horizontal="center" vertical="top" wrapText="1"/>
    </xf>
    <xf numFmtId="0" fontId="13" fillId="3" borderId="77" xfId="0" applyFont="1" applyFill="1" applyBorder="1" applyAlignment="1">
      <alignment horizontal="left" vertical="top" wrapText="1"/>
    </xf>
    <xf numFmtId="0" fontId="13" fillId="3" borderId="26" xfId="0" applyFont="1" applyFill="1" applyBorder="1" applyAlignment="1">
      <alignment horizontal="left" vertical="top" wrapText="1"/>
    </xf>
    <xf numFmtId="0" fontId="30" fillId="3" borderId="40" xfId="0" applyFont="1" applyFill="1" applyBorder="1" applyAlignment="1">
      <alignment horizontal="left" vertical="top" wrapText="1"/>
    </xf>
    <xf numFmtId="0" fontId="30" fillId="3" borderId="44" xfId="0" applyFont="1" applyFill="1" applyBorder="1" applyAlignment="1">
      <alignment horizontal="left" vertical="top" wrapText="1"/>
    </xf>
    <xf numFmtId="0" fontId="5" fillId="3" borderId="33" xfId="0" applyFont="1" applyFill="1" applyBorder="1" applyAlignment="1">
      <alignment horizontal="left" vertical="top" wrapText="1"/>
    </xf>
    <xf numFmtId="0" fontId="25" fillId="3" borderId="28" xfId="0" applyFont="1" applyFill="1" applyBorder="1" applyAlignment="1">
      <alignment horizontal="center" vertical="top" wrapText="1"/>
    </xf>
    <xf numFmtId="0" fontId="19" fillId="3" borderId="59" xfId="0" applyFont="1" applyFill="1" applyBorder="1" applyAlignment="1">
      <alignment horizontal="center" vertical="top" wrapText="1"/>
    </xf>
    <xf numFmtId="0" fontId="5" fillId="0" borderId="26" xfId="0" applyFont="1" applyBorder="1" applyAlignment="1">
      <alignment horizontal="center" vertical="top" wrapText="1"/>
    </xf>
    <xf numFmtId="0" fontId="5" fillId="0" borderId="33" xfId="0" applyFont="1" applyBorder="1" applyAlignment="1">
      <alignment horizontal="center" vertical="top" wrapText="1"/>
    </xf>
    <xf numFmtId="0" fontId="0" fillId="0" borderId="33" xfId="0" applyBorder="1" applyAlignment="1">
      <alignment horizontal="center" vertical="top" wrapText="1"/>
    </xf>
    <xf numFmtId="0" fontId="0" fillId="0" borderId="47" xfId="0" applyBorder="1" applyAlignment="1">
      <alignment horizontal="center" vertical="top" wrapText="1"/>
    </xf>
    <xf numFmtId="0" fontId="5" fillId="3" borderId="40" xfId="0" applyFont="1" applyFill="1" applyBorder="1" applyAlignment="1">
      <alignment horizontal="left" vertical="top" wrapText="1"/>
    </xf>
    <xf numFmtId="0" fontId="5" fillId="3" borderId="42" xfId="0" applyFont="1" applyFill="1" applyBorder="1" applyAlignment="1">
      <alignment horizontal="left" vertical="top" wrapText="1"/>
    </xf>
    <xf numFmtId="0" fontId="41" fillId="3" borderId="42" xfId="0" applyFont="1" applyFill="1" applyBorder="1" applyAlignment="1">
      <alignment horizontal="left" vertical="top" wrapText="1"/>
    </xf>
    <xf numFmtId="0" fontId="41" fillId="3" borderId="44" xfId="0" applyFont="1" applyFill="1" applyBorder="1" applyAlignment="1">
      <alignment horizontal="left" vertical="top" wrapText="1"/>
    </xf>
    <xf numFmtId="0" fontId="5" fillId="0" borderId="40" xfId="0" applyFont="1" applyBorder="1" applyAlignment="1">
      <alignment horizontal="left" vertical="top" wrapText="1"/>
    </xf>
    <xf numFmtId="0" fontId="5" fillId="3" borderId="0" xfId="0" applyFont="1" applyFill="1" applyAlignment="1">
      <alignment horizontal="left" vertical="top" wrapText="1"/>
    </xf>
    <xf numFmtId="0" fontId="5" fillId="0" borderId="0" xfId="0" applyFont="1" applyAlignment="1">
      <alignment horizontal="left" vertical="top" wrapText="1"/>
    </xf>
    <xf numFmtId="164" fontId="5" fillId="0" borderId="42" xfId="0" applyNumberFormat="1" applyFont="1" applyBorder="1" applyAlignment="1">
      <alignment horizontal="center" vertical="top" wrapText="1"/>
    </xf>
    <xf numFmtId="0" fontId="5" fillId="0" borderId="0" xfId="0" applyFont="1" applyAlignment="1">
      <alignment vertical="top" wrapText="1"/>
    </xf>
    <xf numFmtId="0" fontId="19" fillId="3" borderId="29" xfId="0" applyFont="1" applyFill="1" applyBorder="1" applyAlignment="1">
      <alignment horizontal="center" vertical="top" wrapText="1"/>
    </xf>
    <xf numFmtId="0" fontId="19" fillId="3" borderId="48" xfId="0" applyFont="1" applyFill="1" applyBorder="1" applyAlignment="1">
      <alignment horizontal="center" vertical="top" wrapText="1"/>
    </xf>
    <xf numFmtId="0" fontId="5" fillId="3" borderId="104" xfId="0" applyFont="1" applyFill="1" applyBorder="1" applyAlignment="1">
      <alignment horizontal="center" vertical="top" wrapText="1"/>
    </xf>
    <xf numFmtId="0" fontId="5" fillId="0" borderId="47" xfId="0" applyFont="1" applyBorder="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164" fontId="5" fillId="3" borderId="62" xfId="0" applyNumberFormat="1" applyFont="1" applyFill="1" applyBorder="1" applyAlignment="1">
      <alignment horizontal="center" vertical="top" wrapText="1"/>
    </xf>
    <xf numFmtId="164" fontId="5" fillId="3" borderId="106" xfId="0" applyNumberFormat="1" applyFont="1" applyFill="1" applyBorder="1" applyAlignment="1">
      <alignment horizontal="center" vertical="top" wrapText="1"/>
    </xf>
    <xf numFmtId="164" fontId="5" fillId="3" borderId="2" xfId="0" applyNumberFormat="1" applyFont="1" applyFill="1" applyBorder="1" applyAlignment="1">
      <alignment horizontal="center" vertical="top" wrapText="1"/>
    </xf>
    <xf numFmtId="164" fontId="5" fillId="3" borderId="5" xfId="0" applyNumberFormat="1" applyFont="1" applyFill="1" applyBorder="1" applyAlignment="1">
      <alignment horizontal="center" vertical="top" wrapText="1"/>
    </xf>
    <xf numFmtId="164" fontId="5" fillId="0" borderId="2" xfId="0" applyNumberFormat="1" applyFont="1" applyBorder="1" applyAlignment="1">
      <alignment horizontal="center" vertical="top" wrapText="1"/>
    </xf>
    <xf numFmtId="164" fontId="5" fillId="0" borderId="5" xfId="0" applyNumberFormat="1" applyFont="1" applyBorder="1" applyAlignment="1">
      <alignment horizontal="center" vertical="top" wrapText="1"/>
    </xf>
    <xf numFmtId="0" fontId="25" fillId="3" borderId="29" xfId="0" applyFont="1" applyFill="1" applyBorder="1" applyAlignment="1">
      <alignment horizontal="center" vertical="top" wrapText="1"/>
    </xf>
    <xf numFmtId="0" fontId="19" fillId="3" borderId="10" xfId="0" applyFont="1" applyFill="1" applyBorder="1" applyAlignment="1">
      <alignment horizontal="center" vertical="top" wrapText="1"/>
    </xf>
    <xf numFmtId="0" fontId="13" fillId="0" borderId="42" xfId="0" applyFont="1" applyBorder="1" applyAlignment="1">
      <alignment horizontal="center" vertical="top" wrapText="1"/>
    </xf>
    <xf numFmtId="0" fontId="25" fillId="3" borderId="29"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25" fillId="3" borderId="40" xfId="0" applyFont="1" applyFill="1" applyBorder="1" applyAlignment="1">
      <alignment horizontal="left" vertical="top" wrapText="1"/>
    </xf>
    <xf numFmtId="0" fontId="25" fillId="3" borderId="26" xfId="0" applyFont="1" applyFill="1" applyBorder="1" applyAlignment="1">
      <alignment horizontal="left" vertical="top" wrapText="1"/>
    </xf>
    <xf numFmtId="0" fontId="25" fillId="3" borderId="33" xfId="0" applyFont="1" applyFill="1" applyBorder="1" applyAlignment="1">
      <alignment horizontal="left" vertical="top" wrapText="1"/>
    </xf>
    <xf numFmtId="0" fontId="5" fillId="3" borderId="59" xfId="0" applyFont="1" applyFill="1" applyBorder="1" applyAlignment="1">
      <alignment horizontal="center" vertical="top" wrapText="1"/>
    </xf>
    <xf numFmtId="0" fontId="5" fillId="3" borderId="62" xfId="0" applyFont="1" applyFill="1" applyBorder="1" applyAlignment="1">
      <alignment horizontal="left" vertical="top" wrapText="1"/>
    </xf>
    <xf numFmtId="0" fontId="18" fillId="2" borderId="27"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26"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6" fillId="0" borderId="60" xfId="0" applyFont="1" applyBorder="1" applyAlignment="1">
      <alignment horizontal="center" vertical="center" wrapText="1"/>
    </xf>
    <xf numFmtId="0" fontId="0" fillId="0" borderId="60" xfId="0" applyBorder="1" applyAlignment="1"/>
    <xf numFmtId="0" fontId="7" fillId="0" borderId="0" xfId="0" applyFont="1" applyAlignment="1">
      <alignment horizontal="left"/>
    </xf>
    <xf numFmtId="0" fontId="18" fillId="2" borderId="29"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5" fillId="3" borderId="10" xfId="0" applyFont="1" applyFill="1" applyBorder="1" applyAlignment="1">
      <alignment horizontal="center" vertical="top" wrapText="1"/>
    </xf>
    <xf numFmtId="0" fontId="4" fillId="0" borderId="42" xfId="0" applyFont="1" applyBorder="1" applyAlignment="1">
      <alignment horizontal="center" vertical="top" wrapText="1"/>
    </xf>
    <xf numFmtId="0" fontId="4" fillId="0" borderId="44" xfId="0" applyFont="1" applyBorder="1" applyAlignment="1">
      <alignment horizontal="center" vertical="top" wrapText="1"/>
    </xf>
    <xf numFmtId="0" fontId="19" fillId="3" borderId="27" xfId="0" applyFont="1" applyFill="1" applyBorder="1" applyAlignment="1">
      <alignment horizontal="center" vertical="top" wrapText="1"/>
    </xf>
    <xf numFmtId="0" fontId="16" fillId="2" borderId="26"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1" fillId="0" borderId="47" xfId="0" applyFont="1" applyBorder="1" applyAlignment="1">
      <alignment horizontal="left" vertical="top" wrapText="1"/>
    </xf>
    <xf numFmtId="0" fontId="5" fillId="3" borderId="44" xfId="0" applyFont="1" applyFill="1" applyBorder="1" applyAlignment="1">
      <alignment horizontal="left" vertical="top" wrapText="1"/>
    </xf>
    <xf numFmtId="0" fontId="19" fillId="3" borderId="26" xfId="0" applyFont="1" applyFill="1" applyBorder="1" applyAlignment="1">
      <alignment horizontal="left" vertical="top" wrapText="1"/>
    </xf>
    <xf numFmtId="0" fontId="19" fillId="3" borderId="33" xfId="0" applyFont="1" applyFill="1" applyBorder="1" applyAlignment="1">
      <alignment horizontal="left" vertical="top" wrapText="1"/>
    </xf>
    <xf numFmtId="0" fontId="19" fillId="3" borderId="28" xfId="0" applyFont="1" applyFill="1" applyBorder="1" applyAlignment="1">
      <alignment horizontal="center" vertical="top" wrapText="1"/>
    </xf>
    <xf numFmtId="0" fontId="19" fillId="3" borderId="11" xfId="0" applyFont="1" applyFill="1" applyBorder="1" applyAlignment="1">
      <alignment horizontal="center" vertical="top" wrapText="1"/>
    </xf>
    <xf numFmtId="0" fontId="0" fillId="0" borderId="59" xfId="0" applyBorder="1" applyAlignment="1">
      <alignment horizontal="center" vertical="top" wrapText="1"/>
    </xf>
    <xf numFmtId="0" fontId="41" fillId="0" borderId="33" xfId="0" applyFont="1" applyBorder="1" applyAlignment="1">
      <alignment vertical="top" wrapText="1"/>
    </xf>
    <xf numFmtId="0" fontId="41" fillId="0" borderId="33" xfId="0" applyFont="1" applyBorder="1" applyAlignment="1">
      <alignment horizontal="left" vertical="top" wrapText="1"/>
    </xf>
    <xf numFmtId="0" fontId="41" fillId="0" borderId="59" xfId="0" applyFont="1" applyBorder="1" applyAlignment="1">
      <alignment horizontal="center" vertical="top" wrapText="1"/>
    </xf>
    <xf numFmtId="0" fontId="17" fillId="7" borderId="11" xfId="0" applyFont="1" applyFill="1" applyBorder="1" applyAlignment="1">
      <alignment horizontal="center" vertical="center" wrapText="1"/>
    </xf>
    <xf numFmtId="0" fontId="17" fillId="7" borderId="0" xfId="0" applyFont="1" applyFill="1" applyAlignment="1">
      <alignment horizontal="center" vertical="center" wrapText="1"/>
    </xf>
    <xf numFmtId="0" fontId="17" fillId="7" borderId="8" xfId="0" applyFont="1" applyFill="1" applyBorder="1" applyAlignment="1">
      <alignment horizontal="center" vertical="center" wrapText="1"/>
    </xf>
    <xf numFmtId="0" fontId="15" fillId="0" borderId="0" xfId="0" applyFont="1" applyAlignment="1">
      <alignment horizontal="center" vertical="center" wrapText="1"/>
    </xf>
  </cellXfs>
  <cellStyles count="3">
    <cellStyle name="Excel Built-in Normal" xfId="1" xr:uid="{48795526-0D47-4B88-AE3F-56B560CE652A}"/>
    <cellStyle name="Įprastas" xfId="0" builtinId="0"/>
    <cellStyle name="Įprastas 2" xfId="2" xr:uid="{3770988D-F7DD-45D2-B1FE-A26D2686C008}"/>
  </cellStyles>
  <dxfs count="0"/>
  <tableStyles count="0" defaultTableStyle="TableStyleMedium2" defaultPivotStyle="PivotStyleLight16"/>
  <colors>
    <mruColors>
      <color rgb="FF99FF99"/>
      <color rgb="FFFFCCFF"/>
      <color rgb="FFFFFFCC"/>
      <color rgb="FFCCFFCC"/>
      <color rgb="FFFF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A1:V253"/>
  <sheetViews>
    <sheetView tabSelected="1" zoomScale="90" zoomScaleNormal="90" zoomScaleSheetLayoutView="70" workbookViewId="0">
      <selection activeCell="B3" sqref="B3:N3"/>
    </sheetView>
  </sheetViews>
  <sheetFormatPr defaultColWidth="9.109375" defaultRowHeight="13.8" x14ac:dyDescent="0.3"/>
  <cols>
    <col min="1" max="1" width="2.5546875" style="4" customWidth="1"/>
    <col min="2" max="2" width="15.44140625" style="7" customWidth="1"/>
    <col min="3" max="3" width="44.6640625" style="7" customWidth="1"/>
    <col min="4" max="4" width="13" style="8" customWidth="1"/>
    <col min="5" max="5" width="11.88671875" style="2" customWidth="1"/>
    <col min="6" max="6" width="13.5546875" style="2" customWidth="1"/>
    <col min="7" max="7" width="13.109375" style="2" customWidth="1"/>
    <col min="8" max="8" width="13.33203125" style="2" customWidth="1"/>
    <col min="9" max="9" width="30.44140625" style="2" customWidth="1"/>
    <col min="10" max="10" width="10.109375" style="8" customWidth="1"/>
    <col min="11" max="11" width="9" style="8" customWidth="1"/>
    <col min="12" max="12" width="8.44140625" style="8" customWidth="1"/>
    <col min="13" max="13" width="10.21875" style="4" customWidth="1"/>
    <col min="14" max="14" width="13.44140625" style="4" customWidth="1"/>
    <col min="15" max="16384" width="9.109375" style="4"/>
  </cols>
  <sheetData>
    <row r="1" spans="1:14" ht="15.6" x14ac:dyDescent="0.3">
      <c r="B1" s="3"/>
      <c r="C1" s="3"/>
      <c r="D1" s="1"/>
      <c r="E1" s="23"/>
      <c r="G1" s="54"/>
      <c r="H1" s="55"/>
      <c r="I1" s="55"/>
      <c r="J1" s="79"/>
      <c r="M1" s="694" t="s">
        <v>1</v>
      </c>
      <c r="N1" s="694"/>
    </row>
    <row r="2" spans="1:14" ht="15.6" x14ac:dyDescent="0.3">
      <c r="B2" s="3"/>
      <c r="C2" s="3"/>
      <c r="D2" s="1"/>
      <c r="E2" s="23"/>
      <c r="G2" s="54"/>
      <c r="H2" s="55"/>
      <c r="I2" s="55"/>
      <c r="J2" s="79"/>
      <c r="M2" s="694" t="s">
        <v>0</v>
      </c>
      <c r="N2" s="694"/>
    </row>
    <row r="3" spans="1:14" ht="30.75" customHeight="1" thickBot="1" x14ac:dyDescent="0.35">
      <c r="A3" s="24"/>
      <c r="B3" s="692" t="s">
        <v>2</v>
      </c>
      <c r="C3" s="692"/>
      <c r="D3" s="692"/>
      <c r="E3" s="692"/>
      <c r="F3" s="692"/>
      <c r="G3" s="692"/>
      <c r="H3" s="692"/>
      <c r="I3" s="692"/>
      <c r="J3" s="693"/>
      <c r="K3" s="693"/>
      <c r="L3" s="693"/>
      <c r="M3" s="693"/>
      <c r="N3" s="693"/>
    </row>
    <row r="4" spans="1:14" ht="45" customHeight="1" x14ac:dyDescent="0.3">
      <c r="A4" s="24"/>
      <c r="B4" s="704" t="s">
        <v>3</v>
      </c>
      <c r="C4" s="686" t="s">
        <v>4</v>
      </c>
      <c r="D4" s="706" t="s">
        <v>5</v>
      </c>
      <c r="E4" s="686" t="s">
        <v>6</v>
      </c>
      <c r="F4" s="686" t="s">
        <v>7</v>
      </c>
      <c r="G4" s="686" t="s">
        <v>8</v>
      </c>
      <c r="H4" s="688" t="s">
        <v>9</v>
      </c>
      <c r="I4" s="690" t="s">
        <v>10</v>
      </c>
      <c r="J4" s="695" t="s">
        <v>11</v>
      </c>
      <c r="K4" s="696"/>
      <c r="L4" s="696"/>
      <c r="M4" s="697"/>
      <c r="N4" s="698" t="s">
        <v>12</v>
      </c>
    </row>
    <row r="5" spans="1:14" ht="28.5" customHeight="1" thickBot="1" x14ac:dyDescent="0.35">
      <c r="A5" s="24"/>
      <c r="B5" s="705"/>
      <c r="C5" s="687"/>
      <c r="D5" s="707"/>
      <c r="E5" s="687"/>
      <c r="F5" s="687"/>
      <c r="G5" s="687"/>
      <c r="H5" s="689"/>
      <c r="I5" s="691"/>
      <c r="J5" s="89" t="s">
        <v>13</v>
      </c>
      <c r="K5" s="89" t="s">
        <v>14</v>
      </c>
      <c r="L5" s="89" t="s">
        <v>15</v>
      </c>
      <c r="M5" s="89" t="s">
        <v>16</v>
      </c>
      <c r="N5" s="699"/>
    </row>
    <row r="6" spans="1:14" ht="12.6" customHeight="1" thickBot="1" x14ac:dyDescent="0.35">
      <c r="A6" s="24"/>
      <c r="B6" s="92">
        <v>1</v>
      </c>
      <c r="C6" s="90">
        <v>2</v>
      </c>
      <c r="D6" s="90">
        <v>3</v>
      </c>
      <c r="E6" s="90">
        <v>4</v>
      </c>
      <c r="F6" s="90">
        <v>5</v>
      </c>
      <c r="G6" s="90">
        <v>6</v>
      </c>
      <c r="H6" s="93">
        <v>7</v>
      </c>
      <c r="I6" s="92">
        <v>8</v>
      </c>
      <c r="J6" s="90">
        <v>9</v>
      </c>
      <c r="K6" s="90">
        <v>10</v>
      </c>
      <c r="L6" s="90">
        <v>11</v>
      </c>
      <c r="M6" s="90">
        <v>12</v>
      </c>
      <c r="N6" s="91">
        <v>13</v>
      </c>
    </row>
    <row r="7" spans="1:14" ht="29.4" customHeight="1" x14ac:dyDescent="0.3">
      <c r="A7" s="24"/>
      <c r="B7" s="99" t="s">
        <v>17</v>
      </c>
      <c r="C7" s="100" t="s">
        <v>18</v>
      </c>
      <c r="D7" s="100"/>
      <c r="E7" s="100"/>
      <c r="F7" s="100"/>
      <c r="G7" s="100"/>
      <c r="H7" s="100"/>
      <c r="I7" s="100"/>
      <c r="J7" s="101"/>
      <c r="K7" s="101"/>
      <c r="L7" s="101"/>
      <c r="M7" s="102"/>
      <c r="N7" s="103"/>
    </row>
    <row r="8" spans="1:14" ht="28.5" customHeight="1" x14ac:dyDescent="0.3">
      <c r="A8" s="24"/>
      <c r="B8" s="440"/>
      <c r="C8" s="441"/>
      <c r="D8" s="441"/>
      <c r="E8" s="441"/>
      <c r="F8" s="441"/>
      <c r="G8" s="441"/>
      <c r="H8" s="441"/>
      <c r="I8" s="441" t="s">
        <v>19</v>
      </c>
      <c r="J8" s="442">
        <v>82.4</v>
      </c>
      <c r="K8" s="458" t="s">
        <v>20</v>
      </c>
      <c r="L8" s="459" t="s">
        <v>20</v>
      </c>
      <c r="M8" s="459" t="s">
        <v>20</v>
      </c>
      <c r="N8" s="443"/>
    </row>
    <row r="9" spans="1:14" ht="59.4" customHeight="1" x14ac:dyDescent="0.3">
      <c r="A9" s="24"/>
      <c r="B9" s="444"/>
      <c r="C9" s="428"/>
      <c r="D9" s="428"/>
      <c r="E9" s="428"/>
      <c r="F9" s="428"/>
      <c r="G9" s="428"/>
      <c r="H9" s="428"/>
      <c r="I9" s="429" t="s">
        <v>21</v>
      </c>
      <c r="J9" s="430">
        <v>2272.1060000000002</v>
      </c>
      <c r="K9" s="430">
        <v>2272.1060000000002</v>
      </c>
      <c r="L9" s="457">
        <v>2272.1060000000002</v>
      </c>
      <c r="M9" s="457">
        <v>2272.1060000000002</v>
      </c>
      <c r="N9" s="445"/>
    </row>
    <row r="10" spans="1:14" ht="29.4" customHeight="1" x14ac:dyDescent="0.3">
      <c r="A10" s="24"/>
      <c r="B10" s="446"/>
      <c r="C10" s="447"/>
      <c r="D10" s="447"/>
      <c r="E10" s="447"/>
      <c r="F10" s="447"/>
      <c r="G10" s="447"/>
      <c r="H10" s="447"/>
      <c r="I10" s="448" t="s">
        <v>22</v>
      </c>
      <c r="J10" s="449" t="s">
        <v>23</v>
      </c>
      <c r="K10" s="449" t="s">
        <v>24</v>
      </c>
      <c r="L10" s="449" t="s">
        <v>24</v>
      </c>
      <c r="M10" s="449" t="s">
        <v>24</v>
      </c>
      <c r="N10" s="450"/>
    </row>
    <row r="11" spans="1:14" ht="43.8" customHeight="1" x14ac:dyDescent="0.3">
      <c r="A11" s="24"/>
      <c r="B11" s="431" t="s">
        <v>25</v>
      </c>
      <c r="C11" s="432" t="s">
        <v>26</v>
      </c>
      <c r="D11" s="433" t="s">
        <v>27</v>
      </c>
      <c r="E11" s="434"/>
      <c r="F11" s="434"/>
      <c r="G11" s="434"/>
      <c r="H11" s="434"/>
      <c r="I11" s="435"/>
      <c r="J11" s="436"/>
      <c r="K11" s="437"/>
      <c r="L11" s="436"/>
      <c r="M11" s="438"/>
      <c r="N11" s="439"/>
    </row>
    <row r="12" spans="1:14" ht="17.399999999999999" customHeight="1" x14ac:dyDescent="0.3">
      <c r="A12" s="24"/>
      <c r="B12" s="113"/>
      <c r="C12" s="10" t="s">
        <v>28</v>
      </c>
      <c r="D12" s="15"/>
      <c r="E12" s="11">
        <f>SUM(E14)</f>
        <v>1271</v>
      </c>
      <c r="F12" s="11">
        <f t="shared" ref="F12:H12" si="0">SUM(F14)</f>
        <v>1312.7</v>
      </c>
      <c r="G12" s="11">
        <f t="shared" si="0"/>
        <v>1312.7</v>
      </c>
      <c r="H12" s="11">
        <f t="shared" si="0"/>
        <v>1312.7</v>
      </c>
      <c r="I12" s="11"/>
      <c r="J12" s="126"/>
      <c r="K12" s="126"/>
      <c r="L12" s="126"/>
      <c r="M12" s="127"/>
      <c r="N12" s="128"/>
    </row>
    <row r="13" spans="1:14" x14ac:dyDescent="0.3">
      <c r="A13" s="24"/>
      <c r="B13" s="701"/>
      <c r="C13" s="12" t="s">
        <v>29</v>
      </c>
      <c r="D13" s="88"/>
      <c r="E13" s="25"/>
      <c r="F13" s="25"/>
      <c r="G13" s="25"/>
      <c r="H13" s="25"/>
      <c r="I13" s="25"/>
      <c r="J13" s="114"/>
      <c r="K13" s="114"/>
      <c r="L13" s="114"/>
      <c r="M13" s="115"/>
      <c r="N13" s="116"/>
    </row>
    <row r="14" spans="1:14" ht="28.2" customHeight="1" thickBot="1" x14ac:dyDescent="0.35">
      <c r="A14" s="24"/>
      <c r="B14" s="702"/>
      <c r="C14" s="117" t="s">
        <v>30</v>
      </c>
      <c r="D14" s="118"/>
      <c r="E14" s="119">
        <v>1271</v>
      </c>
      <c r="F14" s="120">
        <v>1312.7</v>
      </c>
      <c r="G14" s="120">
        <v>1312.7</v>
      </c>
      <c r="H14" s="120">
        <v>1312.7</v>
      </c>
      <c r="I14" s="121"/>
      <c r="J14" s="122"/>
      <c r="K14" s="123"/>
      <c r="L14" s="123"/>
      <c r="M14" s="124"/>
      <c r="N14" s="125"/>
    </row>
    <row r="15" spans="1:14" ht="34.799999999999997" customHeight="1" thickBot="1" x14ac:dyDescent="0.35">
      <c r="A15" s="24"/>
      <c r="B15" s="129" t="s">
        <v>31</v>
      </c>
      <c r="C15" s="104" t="s">
        <v>32</v>
      </c>
      <c r="D15" s="105"/>
      <c r="E15" s="130"/>
      <c r="F15" s="130"/>
      <c r="G15" s="130"/>
      <c r="H15" s="130"/>
      <c r="I15" s="107"/>
      <c r="J15" s="453"/>
      <c r="K15" s="454"/>
      <c r="L15" s="454"/>
      <c r="M15" s="455"/>
      <c r="N15" s="456"/>
    </row>
    <row r="16" spans="1:14" ht="21.75" customHeight="1" x14ac:dyDescent="0.3">
      <c r="A16" s="24"/>
      <c r="B16" s="590" t="s">
        <v>33</v>
      </c>
      <c r="C16" s="131" t="s">
        <v>34</v>
      </c>
      <c r="D16" s="703" t="s">
        <v>35</v>
      </c>
      <c r="E16" s="132"/>
      <c r="F16" s="132"/>
      <c r="G16" s="132"/>
      <c r="H16" s="132"/>
      <c r="I16" s="133" t="s">
        <v>36</v>
      </c>
      <c r="J16" s="134">
        <v>570</v>
      </c>
      <c r="K16" s="134">
        <v>570</v>
      </c>
      <c r="L16" s="135">
        <v>570</v>
      </c>
      <c r="M16" s="135">
        <v>570</v>
      </c>
      <c r="N16" s="136"/>
    </row>
    <row r="17" spans="1:22" ht="42" customHeight="1" thickBot="1" x14ac:dyDescent="0.35">
      <c r="A17" s="24"/>
      <c r="B17" s="591"/>
      <c r="C17" s="137" t="s">
        <v>30</v>
      </c>
      <c r="D17" s="601"/>
      <c r="E17" s="138">
        <f>322+70</f>
        <v>392</v>
      </c>
      <c r="F17" s="138">
        <v>527.5</v>
      </c>
      <c r="G17" s="139">
        <v>527.5</v>
      </c>
      <c r="H17" s="139">
        <v>527.5</v>
      </c>
      <c r="I17" s="140" t="s">
        <v>37</v>
      </c>
      <c r="J17" s="141">
        <v>1</v>
      </c>
      <c r="K17" s="141">
        <v>1</v>
      </c>
      <c r="L17" s="142">
        <v>1</v>
      </c>
      <c r="M17" s="142">
        <v>1</v>
      </c>
      <c r="N17" s="143" t="s">
        <v>38</v>
      </c>
    </row>
    <row r="18" spans="1:22" ht="31.5" customHeight="1" x14ac:dyDescent="0.3">
      <c r="A18" s="24"/>
      <c r="B18" s="590" t="s">
        <v>39</v>
      </c>
      <c r="C18" s="144" t="s">
        <v>40</v>
      </c>
      <c r="D18" s="598" t="s">
        <v>41</v>
      </c>
      <c r="E18" s="145"/>
      <c r="F18" s="145"/>
      <c r="G18" s="132"/>
      <c r="H18" s="132"/>
      <c r="I18" s="470" t="s">
        <v>42</v>
      </c>
      <c r="J18" s="471"/>
      <c r="K18" s="471" t="s">
        <v>43</v>
      </c>
      <c r="L18" s="471"/>
      <c r="M18" s="471" t="s">
        <v>43</v>
      </c>
      <c r="N18" s="472"/>
    </row>
    <row r="19" spans="1:22" ht="69" customHeight="1" thickBot="1" x14ac:dyDescent="0.35">
      <c r="A19" s="24"/>
      <c r="B19" s="591"/>
      <c r="C19" s="148" t="s">
        <v>30</v>
      </c>
      <c r="D19" s="599"/>
      <c r="E19" s="138">
        <v>100</v>
      </c>
      <c r="F19" s="138">
        <v>16</v>
      </c>
      <c r="G19" s="138">
        <v>100</v>
      </c>
      <c r="H19" s="138">
        <v>16</v>
      </c>
      <c r="I19" s="149" t="s">
        <v>44</v>
      </c>
      <c r="J19" s="473" t="s">
        <v>45</v>
      </c>
      <c r="K19" s="473"/>
      <c r="L19" s="473" t="s">
        <v>45</v>
      </c>
      <c r="M19" s="473"/>
      <c r="N19" s="474"/>
    </row>
    <row r="20" spans="1:22" ht="43.5" customHeight="1" x14ac:dyDescent="0.3">
      <c r="A20" s="24"/>
      <c r="B20" s="590" t="s">
        <v>46</v>
      </c>
      <c r="C20" s="144" t="s">
        <v>47</v>
      </c>
      <c r="D20" s="604" t="s">
        <v>48</v>
      </c>
      <c r="E20" s="145"/>
      <c r="F20" s="145"/>
      <c r="G20" s="132"/>
      <c r="H20" s="132"/>
      <c r="I20" s="151" t="s">
        <v>42</v>
      </c>
      <c r="J20" s="146" t="s">
        <v>43</v>
      </c>
      <c r="K20" s="146"/>
      <c r="L20" s="152" t="s">
        <v>43</v>
      </c>
      <c r="M20" s="152"/>
      <c r="N20" s="147"/>
    </row>
    <row r="21" spans="1:22" ht="57.75" customHeight="1" thickBot="1" x14ac:dyDescent="0.35">
      <c r="A21" s="24"/>
      <c r="B21" s="591"/>
      <c r="C21" s="148" t="s">
        <v>30</v>
      </c>
      <c r="D21" s="605"/>
      <c r="E21" s="138">
        <v>5</v>
      </c>
      <c r="F21" s="153">
        <v>189.8</v>
      </c>
      <c r="G21" s="153">
        <v>7</v>
      </c>
      <c r="H21" s="154">
        <v>189.8</v>
      </c>
      <c r="I21" s="149" t="s">
        <v>44</v>
      </c>
      <c r="J21" s="473"/>
      <c r="K21" s="473" t="s">
        <v>45</v>
      </c>
      <c r="L21" s="473"/>
      <c r="M21" s="473" t="s">
        <v>45</v>
      </c>
      <c r="N21" s="150"/>
    </row>
    <row r="22" spans="1:22" ht="59.25" customHeight="1" x14ac:dyDescent="0.3">
      <c r="A22" s="24"/>
      <c r="B22" s="592" t="s">
        <v>49</v>
      </c>
      <c r="C22" s="155" t="s">
        <v>50</v>
      </c>
      <c r="D22" s="604" t="s">
        <v>51</v>
      </c>
      <c r="E22" s="156"/>
      <c r="F22" s="156"/>
      <c r="G22" s="157"/>
      <c r="H22" s="157"/>
      <c r="I22" s="475" t="s">
        <v>42</v>
      </c>
      <c r="J22" s="476"/>
      <c r="K22" s="476">
        <v>30</v>
      </c>
      <c r="L22" s="476"/>
      <c r="M22" s="476">
        <v>30</v>
      </c>
      <c r="N22" s="147"/>
    </row>
    <row r="23" spans="1:22" ht="78" customHeight="1" thickBot="1" x14ac:dyDescent="0.35">
      <c r="A23" s="24"/>
      <c r="B23" s="593"/>
      <c r="C23" s="159" t="s">
        <v>30</v>
      </c>
      <c r="D23" s="605"/>
      <c r="E23" s="138">
        <v>250</v>
      </c>
      <c r="F23" s="153">
        <v>10</v>
      </c>
      <c r="G23" s="138">
        <v>250</v>
      </c>
      <c r="H23" s="138">
        <v>10</v>
      </c>
      <c r="I23" s="160" t="s">
        <v>52</v>
      </c>
      <c r="J23" s="161">
        <v>1</v>
      </c>
      <c r="K23" s="161"/>
      <c r="L23" s="162">
        <v>1</v>
      </c>
      <c r="M23" s="162"/>
      <c r="N23" s="150"/>
    </row>
    <row r="24" spans="1:22" ht="30" customHeight="1" x14ac:dyDescent="0.3">
      <c r="A24" s="24"/>
      <c r="B24" s="606" t="s">
        <v>53</v>
      </c>
      <c r="C24" s="163" t="s">
        <v>54</v>
      </c>
      <c r="D24" s="600" t="s">
        <v>55</v>
      </c>
      <c r="E24" s="132"/>
      <c r="F24" s="132"/>
      <c r="G24" s="132"/>
      <c r="H24" s="132"/>
      <c r="I24" s="164"/>
      <c r="J24" s="169"/>
      <c r="K24" s="169"/>
      <c r="L24" s="169"/>
      <c r="M24" s="170"/>
      <c r="N24" s="171"/>
    </row>
    <row r="25" spans="1:22" ht="38.25" customHeight="1" thickBot="1" x14ac:dyDescent="0.35">
      <c r="A25" s="24"/>
      <c r="B25" s="607"/>
      <c r="C25" s="165" t="s">
        <v>30</v>
      </c>
      <c r="D25" s="601"/>
      <c r="E25" s="138">
        <f>200+60</f>
        <v>260</v>
      </c>
      <c r="F25" s="138">
        <v>248.1</v>
      </c>
      <c r="G25" s="138">
        <v>248.1</v>
      </c>
      <c r="H25" s="138">
        <v>248.1</v>
      </c>
      <c r="I25" s="166" t="s">
        <v>56</v>
      </c>
      <c r="J25" s="161">
        <v>1</v>
      </c>
      <c r="K25" s="161">
        <v>1</v>
      </c>
      <c r="L25" s="162">
        <v>1</v>
      </c>
      <c r="M25" s="162">
        <v>1</v>
      </c>
      <c r="N25" s="143"/>
    </row>
    <row r="26" spans="1:22" ht="30" customHeight="1" x14ac:dyDescent="0.3">
      <c r="A26" s="24"/>
      <c r="B26" s="596" t="s">
        <v>57</v>
      </c>
      <c r="C26" s="268" t="s">
        <v>58</v>
      </c>
      <c r="D26" s="602" t="s">
        <v>59</v>
      </c>
      <c r="E26" s="132"/>
      <c r="F26" s="132"/>
      <c r="G26" s="132"/>
      <c r="H26" s="132"/>
      <c r="I26" s="164"/>
      <c r="J26" s="477"/>
      <c r="K26" s="477"/>
      <c r="L26" s="478"/>
      <c r="M26" s="479"/>
      <c r="N26" s="171"/>
    </row>
    <row r="27" spans="1:22" ht="39.6" customHeight="1" thickBot="1" x14ac:dyDescent="0.35">
      <c r="A27" s="24"/>
      <c r="B27" s="597"/>
      <c r="C27" s="160" t="s">
        <v>30</v>
      </c>
      <c r="D27" s="603"/>
      <c r="E27" s="139"/>
      <c r="F27" s="139">
        <v>49.7</v>
      </c>
      <c r="G27" s="139">
        <v>49.7</v>
      </c>
      <c r="H27" s="139">
        <v>49.7</v>
      </c>
      <c r="I27" s="480" t="s">
        <v>60</v>
      </c>
      <c r="J27" s="162"/>
      <c r="K27" s="162">
        <v>1</v>
      </c>
      <c r="L27" s="162">
        <v>1</v>
      </c>
      <c r="M27" s="162">
        <v>1</v>
      </c>
      <c r="N27" s="167"/>
    </row>
    <row r="28" spans="1:22" ht="29.25" customHeight="1" x14ac:dyDescent="0.3">
      <c r="A28" s="24"/>
      <c r="B28" s="596" t="s">
        <v>61</v>
      </c>
      <c r="C28" s="268" t="s">
        <v>62</v>
      </c>
      <c r="D28" s="602" t="s">
        <v>63</v>
      </c>
      <c r="E28" s="132"/>
      <c r="F28" s="132"/>
      <c r="G28" s="132"/>
      <c r="H28" s="132"/>
      <c r="I28" s="164"/>
      <c r="J28" s="481"/>
      <c r="K28" s="482"/>
      <c r="L28" s="482"/>
      <c r="M28" s="479"/>
      <c r="N28" s="171"/>
    </row>
    <row r="29" spans="1:22" ht="35.25" customHeight="1" thickBot="1" x14ac:dyDescent="0.35">
      <c r="A29" s="24"/>
      <c r="B29" s="597"/>
      <c r="C29" s="160" t="s">
        <v>30</v>
      </c>
      <c r="D29" s="603"/>
      <c r="E29" s="139"/>
      <c r="F29" s="139">
        <f>153.6-70</f>
        <v>83.6</v>
      </c>
      <c r="G29" s="139">
        <v>153.6</v>
      </c>
      <c r="H29" s="139">
        <v>153.6</v>
      </c>
      <c r="I29" s="480" t="s">
        <v>64</v>
      </c>
      <c r="J29" s="162"/>
      <c r="K29" s="162">
        <v>1</v>
      </c>
      <c r="L29" s="162">
        <v>1</v>
      </c>
      <c r="M29" s="162">
        <v>1</v>
      </c>
      <c r="N29" s="167"/>
      <c r="O29" s="5"/>
      <c r="P29" s="5"/>
      <c r="Q29" s="5"/>
      <c r="R29" s="5"/>
      <c r="S29" s="5"/>
      <c r="T29" s="5"/>
      <c r="U29" s="5"/>
      <c r="V29" s="5"/>
    </row>
    <row r="30" spans="1:22" ht="36" customHeight="1" x14ac:dyDescent="0.3">
      <c r="A30" s="24"/>
      <c r="B30" s="596" t="s">
        <v>65</v>
      </c>
      <c r="C30" s="268" t="s">
        <v>66</v>
      </c>
      <c r="D30" s="602" t="s">
        <v>63</v>
      </c>
      <c r="E30" s="483"/>
      <c r="F30" s="132"/>
      <c r="G30" s="132"/>
      <c r="H30" s="132"/>
      <c r="I30" s="164"/>
      <c r="J30" s="332"/>
      <c r="K30" s="482"/>
      <c r="L30" s="482"/>
      <c r="M30" s="479"/>
      <c r="N30" s="171"/>
      <c r="O30" s="5"/>
      <c r="P30" s="5"/>
      <c r="Q30" s="5"/>
      <c r="R30" s="5"/>
      <c r="S30" s="5"/>
      <c r="T30" s="5"/>
      <c r="U30" s="5"/>
      <c r="V30" s="5"/>
    </row>
    <row r="31" spans="1:22" ht="30" customHeight="1" thickBot="1" x14ac:dyDescent="0.35">
      <c r="A31" s="24"/>
      <c r="B31" s="597"/>
      <c r="C31" s="160" t="s">
        <v>30</v>
      </c>
      <c r="D31" s="603"/>
      <c r="E31" s="484"/>
      <c r="F31" s="139">
        <f>217.9-100</f>
        <v>117.9</v>
      </c>
      <c r="G31" s="139">
        <v>217.9</v>
      </c>
      <c r="H31" s="139">
        <v>217.9</v>
      </c>
      <c r="I31" s="480" t="s">
        <v>67</v>
      </c>
      <c r="J31" s="162"/>
      <c r="K31" s="162">
        <v>1</v>
      </c>
      <c r="L31" s="162">
        <v>1</v>
      </c>
      <c r="M31" s="162">
        <v>1</v>
      </c>
      <c r="N31" s="167"/>
      <c r="O31" s="5"/>
      <c r="P31" s="5"/>
      <c r="Q31" s="5"/>
      <c r="R31" s="5"/>
      <c r="S31" s="5"/>
      <c r="T31" s="5"/>
      <c r="U31" s="5"/>
      <c r="V31" s="5"/>
    </row>
    <row r="32" spans="1:22" ht="15.75" customHeight="1" x14ac:dyDescent="0.3">
      <c r="A32" s="24"/>
      <c r="B32" s="172"/>
      <c r="C32" s="173" t="s">
        <v>28</v>
      </c>
      <c r="D32" s="174"/>
      <c r="E32" s="175">
        <f>SUM(E16:E31)</f>
        <v>1007</v>
      </c>
      <c r="F32" s="175">
        <f>SUM(F16:F31)</f>
        <v>1242.5999999999999</v>
      </c>
      <c r="G32" s="175">
        <f t="shared" ref="G32:H32" si="1">SUM(G16:G31)</f>
        <v>1553.8</v>
      </c>
      <c r="H32" s="175">
        <f t="shared" si="1"/>
        <v>1412.6</v>
      </c>
      <c r="I32" s="175"/>
      <c r="J32" s="176"/>
      <c r="K32" s="176"/>
      <c r="L32" s="176"/>
      <c r="M32" s="177"/>
      <c r="N32" s="178"/>
      <c r="O32" s="5"/>
      <c r="P32" s="5"/>
      <c r="Q32" s="5"/>
      <c r="R32" s="5"/>
      <c r="S32" s="5"/>
      <c r="T32" s="5"/>
      <c r="U32" s="5"/>
      <c r="V32" s="5"/>
    </row>
    <row r="33" spans="1:22" ht="15.6" customHeight="1" x14ac:dyDescent="0.3">
      <c r="A33" s="24"/>
      <c r="B33" s="594"/>
      <c r="C33" s="12" t="s">
        <v>29</v>
      </c>
      <c r="D33" s="88"/>
      <c r="E33" s="25"/>
      <c r="F33" s="25"/>
      <c r="G33" s="25"/>
      <c r="H33" s="25"/>
      <c r="I33" s="25"/>
      <c r="J33" s="114"/>
      <c r="K33" s="114"/>
      <c r="L33" s="114"/>
      <c r="M33" s="115"/>
      <c r="N33" s="116"/>
      <c r="O33" s="5"/>
      <c r="P33" s="5"/>
      <c r="Q33" s="5"/>
      <c r="R33" s="5"/>
      <c r="S33" s="5"/>
      <c r="T33" s="5"/>
      <c r="U33" s="5"/>
      <c r="V33" s="5"/>
    </row>
    <row r="34" spans="1:22" ht="29.4" customHeight="1" thickBot="1" x14ac:dyDescent="0.35">
      <c r="A34" s="24"/>
      <c r="B34" s="595"/>
      <c r="C34" s="117" t="s">
        <v>68</v>
      </c>
      <c r="D34" s="118"/>
      <c r="E34" s="120">
        <f>SUMIF($C16:$C25,$C17,E16:E31)</f>
        <v>1007</v>
      </c>
      <c r="F34" s="120">
        <f>SUMIF($C16:$C31,$C17,F16:F31)</f>
        <v>1242.5999999999999</v>
      </c>
      <c r="G34" s="120">
        <f>SUMIF($C16:$C31,$C17,G16:G31)</f>
        <v>1553.8</v>
      </c>
      <c r="H34" s="120">
        <f t="shared" ref="H34" si="2">SUMIF($C16:$C31,$C17,H16:H31)</f>
        <v>1412.6</v>
      </c>
      <c r="I34" s="121"/>
      <c r="J34" s="123"/>
      <c r="K34" s="123"/>
      <c r="L34" s="123"/>
      <c r="M34" s="124"/>
      <c r="N34" s="125"/>
      <c r="O34" s="5"/>
      <c r="P34" s="5"/>
      <c r="Q34" s="5"/>
      <c r="R34" s="5"/>
      <c r="S34" s="5"/>
      <c r="T34" s="5"/>
      <c r="U34" s="5"/>
      <c r="V34" s="5"/>
    </row>
    <row r="35" spans="1:22" s="5" customFormat="1" ht="39.75" customHeight="1" x14ac:dyDescent="0.3">
      <c r="A35" s="27"/>
      <c r="B35" s="179" t="s">
        <v>69</v>
      </c>
      <c r="C35" s="485" t="s">
        <v>412</v>
      </c>
      <c r="D35" s="111" t="s">
        <v>27</v>
      </c>
      <c r="E35" s="112"/>
      <c r="F35" s="112"/>
      <c r="G35" s="112"/>
      <c r="H35" s="112"/>
      <c r="I35" s="112"/>
      <c r="J35" s="112"/>
      <c r="K35" s="112"/>
      <c r="L35" s="112"/>
      <c r="M35" s="112"/>
      <c r="N35" s="180"/>
    </row>
    <row r="36" spans="1:22" ht="16.95" customHeight="1" x14ac:dyDescent="0.3">
      <c r="A36" s="24"/>
      <c r="B36" s="181"/>
      <c r="C36" s="10" t="s">
        <v>28</v>
      </c>
      <c r="D36" s="28"/>
      <c r="E36" s="11">
        <f t="shared" ref="E36" si="3">SUM(E38:E38)</f>
        <v>191.4</v>
      </c>
      <c r="F36" s="11">
        <f t="shared" ref="F36:H36" si="4">SUM(F38:F38)</f>
        <v>179.6</v>
      </c>
      <c r="G36" s="11">
        <f t="shared" si="4"/>
        <v>179.6</v>
      </c>
      <c r="H36" s="11">
        <f t="shared" si="4"/>
        <v>179.6</v>
      </c>
      <c r="I36" s="11"/>
      <c r="J36" s="11"/>
      <c r="K36" s="11"/>
      <c r="L36" s="11"/>
      <c r="M36" s="11"/>
      <c r="N36" s="182"/>
      <c r="O36" s="5"/>
      <c r="P36" s="5"/>
      <c r="Q36" s="5"/>
      <c r="R36" s="5"/>
      <c r="S36" s="5"/>
      <c r="T36" s="5"/>
      <c r="U36" s="5"/>
      <c r="V36" s="5"/>
    </row>
    <row r="37" spans="1:22" ht="14.4" customHeight="1" x14ac:dyDescent="0.3">
      <c r="A37" s="24"/>
      <c r="B37" s="594"/>
      <c r="C37" s="12" t="s">
        <v>29</v>
      </c>
      <c r="D37" s="88"/>
      <c r="E37" s="29"/>
      <c r="F37" s="29"/>
      <c r="G37" s="29"/>
      <c r="H37" s="29"/>
      <c r="I37" s="25"/>
      <c r="J37" s="114"/>
      <c r="K37" s="114"/>
      <c r="L37" s="114"/>
      <c r="M37" s="115"/>
      <c r="N37" s="116"/>
      <c r="O37" s="5"/>
      <c r="P37" s="5"/>
      <c r="Q37" s="5"/>
      <c r="R37" s="5"/>
      <c r="S37" s="5"/>
      <c r="T37" s="5"/>
      <c r="U37" s="5"/>
      <c r="V37" s="5"/>
    </row>
    <row r="38" spans="1:22" ht="28.2" customHeight="1" thickBot="1" x14ac:dyDescent="0.35">
      <c r="A38" s="24"/>
      <c r="B38" s="595"/>
      <c r="C38" s="117" t="s">
        <v>30</v>
      </c>
      <c r="D38" s="118"/>
      <c r="E38" s="119">
        <v>191.4</v>
      </c>
      <c r="F38" s="119">
        <v>179.6</v>
      </c>
      <c r="G38" s="119">
        <v>179.6</v>
      </c>
      <c r="H38" s="119">
        <v>179.6</v>
      </c>
      <c r="I38" s="160" t="s">
        <v>70</v>
      </c>
      <c r="J38" s="184">
        <v>25</v>
      </c>
      <c r="K38" s="184">
        <v>28</v>
      </c>
      <c r="L38" s="184">
        <v>28</v>
      </c>
      <c r="M38" s="184">
        <v>28</v>
      </c>
      <c r="N38" s="150"/>
      <c r="O38" s="5"/>
      <c r="P38" s="5"/>
      <c r="Q38" s="5"/>
      <c r="R38" s="5"/>
      <c r="S38" s="5"/>
      <c r="T38" s="5"/>
      <c r="U38" s="5"/>
      <c r="V38" s="5"/>
    </row>
    <row r="39" spans="1:22" ht="25.5" customHeight="1" thickBot="1" x14ac:dyDescent="0.35">
      <c r="A39" s="24"/>
      <c r="B39" s="185" t="s">
        <v>71</v>
      </c>
      <c r="C39" s="186" t="s">
        <v>72</v>
      </c>
      <c r="D39" s="187"/>
      <c r="E39" s="188"/>
      <c r="F39" s="188"/>
      <c r="G39" s="188"/>
      <c r="H39" s="188"/>
      <c r="I39" s="106"/>
      <c r="J39" s="108"/>
      <c r="K39" s="108"/>
      <c r="L39" s="108"/>
      <c r="M39" s="109"/>
      <c r="N39" s="110"/>
      <c r="O39" s="5"/>
      <c r="P39" s="5"/>
      <c r="Q39" s="5"/>
      <c r="R39" s="5"/>
      <c r="S39" s="5"/>
      <c r="T39" s="5"/>
      <c r="U39" s="5"/>
      <c r="V39" s="5"/>
    </row>
    <row r="40" spans="1:22" ht="28.5" customHeight="1" x14ac:dyDescent="0.3">
      <c r="A40" s="24"/>
      <c r="B40" s="629" t="s">
        <v>73</v>
      </c>
      <c r="C40" s="189" t="s">
        <v>74</v>
      </c>
      <c r="D40" s="135"/>
      <c r="E40" s="190"/>
      <c r="F40" s="190"/>
      <c r="G40" s="190"/>
      <c r="H40" s="190"/>
      <c r="I40" s="202" t="s">
        <v>75</v>
      </c>
      <c r="J40" s="203">
        <v>1</v>
      </c>
      <c r="K40" s="203">
        <v>1</v>
      </c>
      <c r="L40" s="204">
        <v>1</v>
      </c>
      <c r="M40" s="204">
        <v>1</v>
      </c>
      <c r="N40" s="147"/>
      <c r="O40" s="5"/>
      <c r="P40" s="5"/>
      <c r="Q40" s="5"/>
      <c r="R40" s="5"/>
      <c r="S40" s="5"/>
      <c r="T40" s="5"/>
      <c r="U40" s="5"/>
      <c r="V40" s="5"/>
    </row>
    <row r="41" spans="1:22" ht="87.6" customHeight="1" x14ac:dyDescent="0.3">
      <c r="A41" s="24"/>
      <c r="B41" s="630"/>
      <c r="C41" s="9" t="s">
        <v>30</v>
      </c>
      <c r="D41" s="77" t="s">
        <v>76</v>
      </c>
      <c r="E41" s="60">
        <f>77.9+62.4-37.6-6.6</f>
        <v>96.100000000000023</v>
      </c>
      <c r="F41" s="60">
        <f>180.9+32.7-50</f>
        <v>163.60000000000002</v>
      </c>
      <c r="G41" s="26">
        <v>180.9</v>
      </c>
      <c r="H41" s="26">
        <v>180.9</v>
      </c>
      <c r="I41" s="197" t="s">
        <v>77</v>
      </c>
      <c r="J41" s="198">
        <v>11</v>
      </c>
      <c r="K41" s="198">
        <v>15</v>
      </c>
      <c r="L41" s="199">
        <v>15</v>
      </c>
      <c r="M41" s="199">
        <v>15</v>
      </c>
      <c r="N41" s="205"/>
      <c r="O41" s="5"/>
      <c r="P41" s="5"/>
      <c r="Q41" s="5"/>
      <c r="R41" s="5"/>
      <c r="S41" s="5"/>
      <c r="T41" s="5"/>
      <c r="U41" s="5"/>
      <c r="V41" s="5"/>
    </row>
    <row r="42" spans="1:22" ht="78.599999999999994" customHeight="1" x14ac:dyDescent="0.3">
      <c r="A42" s="24"/>
      <c r="B42" s="630"/>
      <c r="C42" s="9" t="s">
        <v>30</v>
      </c>
      <c r="D42" s="86" t="s">
        <v>63</v>
      </c>
      <c r="E42" s="61">
        <v>37.6</v>
      </c>
      <c r="F42" s="191"/>
      <c r="G42" s="192"/>
      <c r="H42" s="192"/>
      <c r="I42" s="197" t="s">
        <v>78</v>
      </c>
      <c r="J42" s="196">
        <v>16</v>
      </c>
      <c r="K42" s="196">
        <v>16</v>
      </c>
      <c r="L42" s="196">
        <v>16</v>
      </c>
      <c r="M42" s="196">
        <v>16</v>
      </c>
      <c r="N42" s="205"/>
      <c r="O42" s="5"/>
      <c r="P42" s="5"/>
      <c r="Q42" s="5"/>
      <c r="R42" s="5"/>
      <c r="S42" s="5"/>
      <c r="T42" s="5"/>
      <c r="U42" s="5"/>
      <c r="V42" s="5"/>
    </row>
    <row r="43" spans="1:22" ht="39.75" customHeight="1" x14ac:dyDescent="0.3">
      <c r="A43" s="24"/>
      <c r="B43" s="630"/>
      <c r="C43" s="31" t="s">
        <v>79</v>
      </c>
      <c r="D43" s="86" t="s">
        <v>80</v>
      </c>
      <c r="E43" s="61">
        <v>12.4</v>
      </c>
      <c r="F43" s="191"/>
      <c r="G43" s="192"/>
      <c r="H43" s="192"/>
      <c r="I43" s="200" t="s">
        <v>81</v>
      </c>
      <c r="J43" s="201"/>
      <c r="K43" s="201"/>
      <c r="L43" s="201"/>
      <c r="M43" s="196"/>
      <c r="N43" s="205"/>
      <c r="O43" s="5"/>
      <c r="P43" s="5"/>
      <c r="Q43" s="5"/>
      <c r="R43" s="5"/>
      <c r="S43" s="5"/>
      <c r="T43" s="5"/>
      <c r="U43" s="5"/>
      <c r="V43" s="5"/>
    </row>
    <row r="44" spans="1:22" ht="30" customHeight="1" x14ac:dyDescent="0.3">
      <c r="A44" s="24"/>
      <c r="B44" s="631"/>
      <c r="C44" s="31"/>
      <c r="D44" s="86"/>
      <c r="E44" s="61"/>
      <c r="F44" s="191"/>
      <c r="G44" s="192"/>
      <c r="H44" s="192"/>
      <c r="I44" s="200" t="s">
        <v>82</v>
      </c>
      <c r="J44" s="201"/>
      <c r="K44" s="201"/>
      <c r="L44" s="201"/>
      <c r="M44" s="196"/>
      <c r="N44" s="205"/>
      <c r="O44" s="5"/>
      <c r="P44" s="5"/>
      <c r="Q44" s="5"/>
      <c r="R44" s="5"/>
      <c r="S44" s="5"/>
      <c r="T44" s="5"/>
      <c r="U44" s="5"/>
      <c r="V44" s="5"/>
    </row>
    <row r="45" spans="1:22" ht="21.75" customHeight="1" thickBot="1" x14ac:dyDescent="0.35">
      <c r="A45" s="24"/>
      <c r="B45" s="632"/>
      <c r="C45" s="160"/>
      <c r="D45" s="142"/>
      <c r="E45" s="193"/>
      <c r="F45" s="194"/>
      <c r="G45" s="195"/>
      <c r="H45" s="195"/>
      <c r="I45" s="206" t="s">
        <v>83</v>
      </c>
      <c r="J45" s="207"/>
      <c r="K45" s="207"/>
      <c r="L45" s="208"/>
      <c r="M45" s="209"/>
      <c r="N45" s="150"/>
      <c r="O45" s="5"/>
      <c r="P45" s="5"/>
      <c r="Q45" s="5"/>
      <c r="R45" s="5"/>
      <c r="S45" s="5"/>
      <c r="T45" s="5"/>
      <c r="U45" s="5"/>
      <c r="V45" s="5"/>
    </row>
    <row r="46" spans="1:22" ht="30" customHeight="1" x14ac:dyDescent="0.3">
      <c r="A46" s="24"/>
      <c r="B46" s="626" t="s">
        <v>84</v>
      </c>
      <c r="C46" s="210" t="s">
        <v>85</v>
      </c>
      <c r="D46" s="638" t="s">
        <v>59</v>
      </c>
      <c r="E46" s="211"/>
      <c r="F46" s="211"/>
      <c r="G46" s="211"/>
      <c r="H46" s="211"/>
      <c r="I46" s="212"/>
      <c r="J46" s="169"/>
      <c r="K46" s="169"/>
      <c r="L46" s="169"/>
      <c r="M46" s="170"/>
      <c r="N46" s="171"/>
      <c r="O46" s="5"/>
      <c r="P46" s="5"/>
      <c r="Q46" s="5"/>
      <c r="R46" s="5"/>
      <c r="S46" s="5"/>
      <c r="T46" s="5"/>
      <c r="U46" s="5"/>
      <c r="V46" s="5"/>
    </row>
    <row r="47" spans="1:22" ht="43.8" customHeight="1" thickBot="1" x14ac:dyDescent="0.35">
      <c r="A47" s="24"/>
      <c r="B47" s="627"/>
      <c r="C47" s="213" t="s">
        <v>30</v>
      </c>
      <c r="D47" s="639"/>
      <c r="E47" s="214">
        <v>398.8</v>
      </c>
      <c r="F47" s="214">
        <v>268.89999999999998</v>
      </c>
      <c r="G47" s="214">
        <v>268.89999999999998</v>
      </c>
      <c r="H47" s="214">
        <v>268.89999999999998</v>
      </c>
      <c r="I47" s="215" t="s">
        <v>86</v>
      </c>
      <c r="J47" s="162">
        <v>1</v>
      </c>
      <c r="K47" s="162">
        <v>1</v>
      </c>
      <c r="L47" s="162">
        <v>1</v>
      </c>
      <c r="M47" s="162">
        <v>1</v>
      </c>
      <c r="N47" s="150"/>
      <c r="O47" s="5"/>
      <c r="P47" s="5"/>
      <c r="Q47" s="5"/>
      <c r="R47" s="5"/>
      <c r="S47" s="5"/>
      <c r="T47" s="5"/>
      <c r="U47" s="5"/>
      <c r="V47" s="5"/>
    </row>
    <row r="48" spans="1:22" ht="58.8" customHeight="1" x14ac:dyDescent="0.3">
      <c r="A48" s="24"/>
      <c r="B48" s="628" t="s">
        <v>87</v>
      </c>
      <c r="C48" s="216" t="s">
        <v>88</v>
      </c>
      <c r="D48" s="602" t="s">
        <v>27</v>
      </c>
      <c r="E48" s="217"/>
      <c r="F48" s="217"/>
      <c r="G48" s="218"/>
      <c r="H48" s="218"/>
      <c r="I48" s="218"/>
      <c r="J48" s="169"/>
      <c r="K48" s="169"/>
      <c r="L48" s="169"/>
      <c r="M48" s="170"/>
      <c r="N48" s="171"/>
      <c r="O48" s="5"/>
      <c r="P48" s="5"/>
      <c r="Q48" s="5"/>
      <c r="R48" s="5"/>
      <c r="S48" s="5"/>
      <c r="T48" s="5"/>
      <c r="U48" s="5"/>
      <c r="V48" s="5"/>
    </row>
    <row r="49" spans="1:22" ht="31.5" customHeight="1" thickBot="1" x14ac:dyDescent="0.35">
      <c r="A49" s="24"/>
      <c r="B49" s="619"/>
      <c r="C49" s="213" t="s">
        <v>30</v>
      </c>
      <c r="D49" s="603"/>
      <c r="E49" s="214">
        <v>100</v>
      </c>
      <c r="F49" s="214">
        <f>100-50</f>
        <v>50</v>
      </c>
      <c r="G49" s="222">
        <v>100</v>
      </c>
      <c r="H49" s="222">
        <v>100</v>
      </c>
      <c r="I49" s="219" t="s">
        <v>89</v>
      </c>
      <c r="J49" s="161">
        <v>12</v>
      </c>
      <c r="K49" s="161">
        <v>6</v>
      </c>
      <c r="L49" s="161">
        <v>7</v>
      </c>
      <c r="M49" s="161">
        <v>7</v>
      </c>
      <c r="N49" s="221"/>
      <c r="O49" s="5"/>
      <c r="P49" s="5"/>
      <c r="Q49" s="5"/>
      <c r="R49" s="5"/>
      <c r="S49" s="5"/>
      <c r="T49" s="5"/>
      <c r="U49" s="5"/>
      <c r="V49" s="5"/>
    </row>
    <row r="50" spans="1:22" ht="40.5" customHeight="1" x14ac:dyDescent="0.3">
      <c r="A50" s="24"/>
      <c r="B50" s="618" t="s">
        <v>90</v>
      </c>
      <c r="C50" s="224" t="s">
        <v>91</v>
      </c>
      <c r="D50" s="620" t="s">
        <v>80</v>
      </c>
      <c r="E50" s="225" t="s">
        <v>92</v>
      </c>
      <c r="F50" s="225" t="s">
        <v>92</v>
      </c>
      <c r="G50" s="225" t="s">
        <v>92</v>
      </c>
      <c r="H50" s="223"/>
      <c r="I50" s="218"/>
      <c r="J50" s="168"/>
      <c r="K50" s="168"/>
      <c r="L50" s="169"/>
      <c r="M50" s="170"/>
      <c r="N50" s="171"/>
      <c r="O50" s="5"/>
      <c r="P50" s="5"/>
      <c r="Q50" s="5"/>
      <c r="R50" s="5"/>
      <c r="S50" s="5"/>
      <c r="T50" s="5"/>
      <c r="U50" s="5"/>
      <c r="V50" s="5"/>
    </row>
    <row r="51" spans="1:22" ht="33" customHeight="1" thickBot="1" x14ac:dyDescent="0.35">
      <c r="A51" s="24"/>
      <c r="B51" s="619"/>
      <c r="C51" s="226" t="s">
        <v>30</v>
      </c>
      <c r="D51" s="621"/>
      <c r="E51" s="227">
        <v>0.2</v>
      </c>
      <c r="F51" s="214">
        <v>1</v>
      </c>
      <c r="G51" s="222">
        <v>1</v>
      </c>
      <c r="H51" s="222">
        <v>1</v>
      </c>
      <c r="I51" s="219" t="s">
        <v>93</v>
      </c>
      <c r="J51" s="220">
        <v>40</v>
      </c>
      <c r="K51" s="220">
        <v>300</v>
      </c>
      <c r="L51" s="220">
        <v>300</v>
      </c>
      <c r="M51" s="220">
        <v>300</v>
      </c>
      <c r="N51" s="221"/>
      <c r="O51" s="5"/>
      <c r="P51" s="5"/>
      <c r="Q51" s="5"/>
      <c r="R51" s="5"/>
      <c r="S51" s="5"/>
      <c r="T51" s="5"/>
      <c r="U51" s="5"/>
      <c r="V51" s="5"/>
    </row>
    <row r="52" spans="1:22" ht="16.5" customHeight="1" x14ac:dyDescent="0.3">
      <c r="A52" s="24"/>
      <c r="B52" s="228"/>
      <c r="C52" s="173" t="s">
        <v>28</v>
      </c>
      <c r="D52" s="229"/>
      <c r="E52" s="175">
        <f>SUM(E40:E51)</f>
        <v>645.10000000000014</v>
      </c>
      <c r="F52" s="175">
        <f>SUM(F40:F51)</f>
        <v>483.5</v>
      </c>
      <c r="G52" s="175">
        <f t="shared" ref="G52:H52" si="5">SUM(G40:G51)</f>
        <v>550.79999999999995</v>
      </c>
      <c r="H52" s="175">
        <f t="shared" si="5"/>
        <v>550.79999999999995</v>
      </c>
      <c r="I52" s="175"/>
      <c r="J52" s="176"/>
      <c r="K52" s="176"/>
      <c r="L52" s="176"/>
      <c r="M52" s="177"/>
      <c r="N52" s="178"/>
      <c r="O52" s="5"/>
      <c r="P52" s="5"/>
      <c r="Q52" s="5"/>
      <c r="R52" s="5"/>
      <c r="S52" s="5"/>
      <c r="T52" s="5"/>
      <c r="U52" s="5"/>
      <c r="V52" s="5"/>
    </row>
    <row r="53" spans="1:22" ht="14.4" customHeight="1" x14ac:dyDescent="0.3">
      <c r="A53" s="24"/>
      <c r="B53" s="609"/>
      <c r="C53" s="12" t="s">
        <v>29</v>
      </c>
      <c r="D53" s="86"/>
      <c r="E53" s="6"/>
      <c r="F53" s="6"/>
      <c r="G53" s="6"/>
      <c r="H53" s="6"/>
      <c r="I53" s="6"/>
      <c r="J53" s="114"/>
      <c r="K53" s="114"/>
      <c r="L53" s="114"/>
      <c r="M53" s="115"/>
      <c r="N53" s="116"/>
      <c r="O53" s="5"/>
      <c r="P53" s="5"/>
      <c r="Q53" s="5"/>
      <c r="R53" s="5"/>
      <c r="S53" s="5"/>
      <c r="T53" s="5"/>
      <c r="U53" s="5"/>
      <c r="V53" s="5"/>
    </row>
    <row r="54" spans="1:22" ht="27" customHeight="1" x14ac:dyDescent="0.3">
      <c r="A54" s="24"/>
      <c r="B54" s="609"/>
      <c r="C54" s="12" t="s">
        <v>68</v>
      </c>
      <c r="D54" s="86"/>
      <c r="E54" s="6">
        <f>SUMIF($C40:$C51,$C49,E40:E51)</f>
        <v>632.70000000000005</v>
      </c>
      <c r="F54" s="6">
        <f>SUMIF($C40:$C51,$C49,F40:F51)</f>
        <v>483.5</v>
      </c>
      <c r="G54" s="6">
        <f t="shared" ref="G54:H54" si="6">SUMIF($C40:$C51,$C49,G40:G51)</f>
        <v>550.79999999999995</v>
      </c>
      <c r="H54" s="6">
        <f t="shared" si="6"/>
        <v>550.79999999999995</v>
      </c>
      <c r="I54" s="6"/>
      <c r="J54" s="114"/>
      <c r="K54" s="114"/>
      <c r="L54" s="114"/>
      <c r="M54" s="115"/>
      <c r="N54" s="116"/>
      <c r="O54" s="5"/>
      <c r="P54" s="5"/>
      <c r="Q54" s="5"/>
      <c r="R54" s="5"/>
      <c r="S54" s="5"/>
      <c r="T54" s="5"/>
      <c r="U54" s="5"/>
      <c r="V54" s="5"/>
    </row>
    <row r="55" spans="1:22" ht="21" customHeight="1" thickBot="1" x14ac:dyDescent="0.35">
      <c r="A55" s="24"/>
      <c r="B55" s="610"/>
      <c r="C55" s="117" t="s">
        <v>94</v>
      </c>
      <c r="D55" s="142"/>
      <c r="E55" s="183">
        <f>SUMIF($C40:$C51,$C43,E40:E51)</f>
        <v>12.4</v>
      </c>
      <c r="F55" s="183">
        <f>SUMIF($C40:$C51,$C43,F40:F51)</f>
        <v>0</v>
      </c>
      <c r="G55" s="183">
        <f t="shared" ref="G55:H55" si="7">SUMIF($C40:$C51,$C43,G40:G51)</f>
        <v>0</v>
      </c>
      <c r="H55" s="183">
        <f t="shared" si="7"/>
        <v>0</v>
      </c>
      <c r="I55" s="183"/>
      <c r="J55" s="123"/>
      <c r="K55" s="123"/>
      <c r="L55" s="123"/>
      <c r="M55" s="124"/>
      <c r="N55" s="125"/>
      <c r="O55" s="5"/>
      <c r="P55" s="5"/>
      <c r="Q55" s="5"/>
      <c r="R55" s="5"/>
      <c r="S55" s="5"/>
      <c r="T55" s="5"/>
      <c r="U55" s="5"/>
      <c r="V55" s="5"/>
    </row>
    <row r="56" spans="1:22" ht="30.6" customHeight="1" thickBot="1" x14ac:dyDescent="0.35">
      <c r="A56" s="24"/>
      <c r="B56" s="94" t="s">
        <v>95</v>
      </c>
      <c r="C56" s="95" t="s">
        <v>96</v>
      </c>
      <c r="D56" s="230"/>
      <c r="E56" s="230"/>
      <c r="F56" s="230"/>
      <c r="G56" s="230"/>
      <c r="H56" s="230"/>
      <c r="I56" s="230"/>
      <c r="J56" s="96"/>
      <c r="K56" s="96"/>
      <c r="L56" s="418"/>
      <c r="M56" s="97"/>
      <c r="N56" s="98"/>
      <c r="O56" s="5"/>
      <c r="P56" s="5"/>
      <c r="Q56" s="5"/>
      <c r="R56" s="5"/>
      <c r="S56" s="5"/>
      <c r="T56" s="5"/>
      <c r="U56" s="5"/>
      <c r="V56" s="5"/>
    </row>
    <row r="57" spans="1:22" ht="82.8" customHeight="1" x14ac:dyDescent="0.3">
      <c r="A57" s="24"/>
      <c r="B57" s="243"/>
      <c r="C57" s="244"/>
      <c r="D57" s="245"/>
      <c r="E57" s="245"/>
      <c r="F57" s="245"/>
      <c r="G57" s="245"/>
      <c r="H57" s="245"/>
      <c r="I57" s="244" t="s">
        <v>97</v>
      </c>
      <c r="J57" s="246">
        <v>1</v>
      </c>
      <c r="K57" s="246">
        <v>0</v>
      </c>
      <c r="L57" s="246">
        <v>1</v>
      </c>
      <c r="M57" s="246">
        <v>1</v>
      </c>
      <c r="N57" s="247"/>
      <c r="O57" s="5"/>
      <c r="P57" s="5"/>
      <c r="Q57" s="5"/>
      <c r="R57" s="5"/>
      <c r="S57" s="5"/>
      <c r="T57" s="5"/>
      <c r="U57" s="5"/>
      <c r="V57" s="5"/>
    </row>
    <row r="58" spans="1:22" ht="30.6" customHeight="1" x14ac:dyDescent="0.3">
      <c r="A58" s="24"/>
      <c r="B58" s="248"/>
      <c r="C58" s="239"/>
      <c r="D58" s="249"/>
      <c r="E58" s="249"/>
      <c r="F58" s="249"/>
      <c r="G58" s="249"/>
      <c r="H58" s="249"/>
      <c r="I58" s="239" t="s">
        <v>98</v>
      </c>
      <c r="J58" s="241">
        <v>782.3</v>
      </c>
      <c r="K58" s="241">
        <v>755.4</v>
      </c>
      <c r="L58" s="241">
        <v>756.4</v>
      </c>
      <c r="M58" s="242">
        <v>756</v>
      </c>
      <c r="N58" s="250"/>
      <c r="O58" s="5"/>
      <c r="P58" s="5"/>
      <c r="Q58" s="5"/>
      <c r="R58" s="5"/>
      <c r="S58" s="5"/>
      <c r="T58" s="5"/>
      <c r="U58" s="5"/>
      <c r="V58" s="5"/>
    </row>
    <row r="59" spans="1:22" ht="30.6" customHeight="1" x14ac:dyDescent="0.3">
      <c r="A59" s="24"/>
      <c r="B59" s="248"/>
      <c r="C59" s="239"/>
      <c r="D59" s="249"/>
      <c r="E59" s="249"/>
      <c r="F59" s="249"/>
      <c r="G59" s="249"/>
      <c r="H59" s="249"/>
      <c r="I59" s="239" t="s">
        <v>99</v>
      </c>
      <c r="J59" s="240">
        <v>4128</v>
      </c>
      <c r="K59" s="240">
        <v>3702</v>
      </c>
      <c r="L59" s="240">
        <v>3957</v>
      </c>
      <c r="M59" s="240">
        <v>3991</v>
      </c>
      <c r="N59" s="250"/>
      <c r="O59" s="5"/>
      <c r="P59" s="5"/>
      <c r="Q59" s="5"/>
      <c r="R59" s="5"/>
      <c r="S59" s="5"/>
      <c r="T59" s="5"/>
      <c r="U59" s="5"/>
      <c r="V59" s="5"/>
    </row>
    <row r="60" spans="1:22" ht="43.5" customHeight="1" thickBot="1" x14ac:dyDescent="0.35">
      <c r="A60" s="24"/>
      <c r="B60" s="251"/>
      <c r="C60" s="252"/>
      <c r="D60" s="253"/>
      <c r="E60" s="253"/>
      <c r="F60" s="253"/>
      <c r="G60" s="253"/>
      <c r="H60" s="253"/>
      <c r="I60" s="252" t="s">
        <v>100</v>
      </c>
      <c r="J60" s="254">
        <v>7.4</v>
      </c>
      <c r="K60" s="254">
        <v>7.81</v>
      </c>
      <c r="L60" s="254">
        <v>7.81</v>
      </c>
      <c r="M60" s="254">
        <v>7.81</v>
      </c>
      <c r="N60" s="255"/>
      <c r="O60" s="5"/>
      <c r="P60" s="5"/>
      <c r="Q60" s="5"/>
      <c r="R60" s="5"/>
      <c r="S60" s="5"/>
      <c r="T60" s="5"/>
      <c r="U60" s="5"/>
      <c r="V60" s="5"/>
    </row>
    <row r="61" spans="1:22" ht="20.399999999999999" customHeight="1" thickBot="1" x14ac:dyDescent="0.35">
      <c r="A61" s="24"/>
      <c r="B61" s="129" t="s">
        <v>101</v>
      </c>
      <c r="C61" s="104" t="s">
        <v>102</v>
      </c>
      <c r="D61" s="293"/>
      <c r="E61" s="294"/>
      <c r="F61" s="106"/>
      <c r="G61" s="106"/>
      <c r="H61" s="106"/>
      <c r="I61" s="107"/>
      <c r="J61" s="108"/>
      <c r="K61" s="108"/>
      <c r="L61" s="108"/>
      <c r="M61" s="109"/>
      <c r="N61" s="110"/>
      <c r="O61" s="5"/>
      <c r="P61" s="5"/>
      <c r="Q61" s="5"/>
      <c r="R61" s="5"/>
      <c r="S61" s="5"/>
      <c r="T61" s="5"/>
      <c r="U61" s="5"/>
      <c r="V61" s="5"/>
    </row>
    <row r="62" spans="1:22" ht="34.799999999999997" customHeight="1" x14ac:dyDescent="0.3">
      <c r="A62" s="24"/>
      <c r="B62" s="231" t="s">
        <v>103</v>
      </c>
      <c r="C62" s="268" t="s">
        <v>104</v>
      </c>
      <c r="D62" s="642" t="s">
        <v>105</v>
      </c>
      <c r="E62" s="290"/>
      <c r="F62" s="21"/>
      <c r="G62" s="21"/>
      <c r="H62" s="21"/>
      <c r="I62" s="84"/>
      <c r="J62" s="280"/>
      <c r="K62" s="280"/>
      <c r="L62" s="280"/>
      <c r="M62" s="291"/>
      <c r="N62" s="292"/>
      <c r="O62" s="5"/>
      <c r="P62" s="5"/>
      <c r="Q62" s="5"/>
      <c r="R62" s="5"/>
      <c r="S62" s="5"/>
      <c r="T62" s="5"/>
      <c r="U62" s="5"/>
      <c r="V62" s="5"/>
    </row>
    <row r="63" spans="1:22" ht="28.5" customHeight="1" x14ac:dyDescent="0.3">
      <c r="A63" s="24"/>
      <c r="B63" s="231"/>
      <c r="C63" s="9" t="s">
        <v>30</v>
      </c>
      <c r="D63" s="642"/>
      <c r="E63" s="282">
        <v>1081.2</v>
      </c>
      <c r="F63" s="26">
        <v>1121.2</v>
      </c>
      <c r="G63" s="26">
        <v>1121.2</v>
      </c>
      <c r="H63" s="26">
        <v>1121.2</v>
      </c>
      <c r="I63" s="197" t="s">
        <v>106</v>
      </c>
      <c r="J63" s="258">
        <f>105</f>
        <v>105</v>
      </c>
      <c r="K63" s="258">
        <v>107</v>
      </c>
      <c r="L63" s="258">
        <v>109</v>
      </c>
      <c r="M63" s="259" t="s">
        <v>107</v>
      </c>
      <c r="N63" s="260"/>
      <c r="O63" s="5"/>
      <c r="P63" s="5"/>
      <c r="Q63" s="5"/>
      <c r="R63" s="5"/>
      <c r="S63" s="5"/>
      <c r="T63" s="5"/>
      <c r="U63" s="5"/>
      <c r="V63" s="5"/>
    </row>
    <row r="64" spans="1:22" ht="29.25" customHeight="1" x14ac:dyDescent="0.3">
      <c r="A64" s="24"/>
      <c r="B64" s="231"/>
      <c r="C64" s="9" t="s">
        <v>108</v>
      </c>
      <c r="D64" s="642"/>
      <c r="E64" s="283">
        <f>165.5+110</f>
        <v>275.5</v>
      </c>
      <c r="F64" s="87">
        <v>350.7</v>
      </c>
      <c r="G64" s="87">
        <v>389.8</v>
      </c>
      <c r="H64" s="87">
        <v>435.9</v>
      </c>
      <c r="I64" s="267" t="s">
        <v>109</v>
      </c>
      <c r="J64" s="257" t="s">
        <v>110</v>
      </c>
      <c r="K64" s="257" t="s">
        <v>110</v>
      </c>
      <c r="L64" s="257" t="s">
        <v>110</v>
      </c>
      <c r="M64" s="257" t="s">
        <v>110</v>
      </c>
      <c r="N64" s="205"/>
      <c r="O64" s="5"/>
      <c r="P64" s="5"/>
      <c r="Q64" s="5"/>
      <c r="R64" s="5"/>
      <c r="S64" s="5"/>
      <c r="T64" s="5"/>
      <c r="U64" s="5"/>
      <c r="V64" s="5"/>
    </row>
    <row r="65" spans="1:22" ht="22.5" customHeight="1" thickBot="1" x14ac:dyDescent="0.35">
      <c r="A65" s="24"/>
      <c r="B65" s="232"/>
      <c r="C65" s="233" t="s">
        <v>79</v>
      </c>
      <c r="D65" s="642"/>
      <c r="E65" s="284">
        <v>32.1</v>
      </c>
      <c r="F65" s="222">
        <v>85</v>
      </c>
      <c r="G65" s="234"/>
      <c r="H65" s="234"/>
      <c r="I65" s="222"/>
      <c r="J65" s="235"/>
      <c r="K65" s="236"/>
      <c r="L65" s="236"/>
      <c r="M65" s="237"/>
      <c r="N65" s="238"/>
      <c r="O65" s="5"/>
      <c r="P65" s="5"/>
      <c r="Q65" s="5"/>
      <c r="R65" s="5"/>
      <c r="S65" s="5"/>
      <c r="T65" s="5"/>
      <c r="U65" s="5"/>
      <c r="V65" s="5"/>
    </row>
    <row r="66" spans="1:22" ht="26.4" customHeight="1" x14ac:dyDescent="0.3">
      <c r="A66" s="24"/>
      <c r="B66" s="261" t="s">
        <v>111</v>
      </c>
      <c r="C66" s="69" t="s">
        <v>112</v>
      </c>
      <c r="D66" s="642"/>
      <c r="E66" s="285"/>
      <c r="F66" s="164"/>
      <c r="G66" s="164"/>
      <c r="H66" s="164"/>
      <c r="I66" s="223"/>
      <c r="J66" s="262"/>
      <c r="K66" s="262"/>
      <c r="L66" s="262"/>
      <c r="M66" s="263"/>
      <c r="N66" s="264"/>
      <c r="O66" s="5"/>
      <c r="P66" s="5"/>
      <c r="Q66" s="5"/>
      <c r="R66" s="5"/>
      <c r="S66" s="5"/>
      <c r="T66" s="5"/>
      <c r="U66" s="5"/>
      <c r="V66" s="5"/>
    </row>
    <row r="67" spans="1:22" ht="36.6" customHeight="1" thickBot="1" x14ac:dyDescent="0.35">
      <c r="A67" s="24"/>
      <c r="B67" s="232"/>
      <c r="C67" s="160" t="s">
        <v>30</v>
      </c>
      <c r="D67" s="642"/>
      <c r="E67" s="286">
        <f>245.6-20</f>
        <v>225.6</v>
      </c>
      <c r="F67" s="214">
        <v>289.3</v>
      </c>
      <c r="G67" s="234">
        <v>289.3</v>
      </c>
      <c r="H67" s="234">
        <v>289.3</v>
      </c>
      <c r="I67" s="265" t="s">
        <v>113</v>
      </c>
      <c r="J67" s="266" t="s">
        <v>114</v>
      </c>
      <c r="K67" s="266" t="s">
        <v>115</v>
      </c>
      <c r="L67" s="266" t="s">
        <v>116</v>
      </c>
      <c r="M67" s="266" t="s">
        <v>117</v>
      </c>
      <c r="N67" s="150"/>
      <c r="O67" s="5"/>
      <c r="P67" s="5"/>
      <c r="Q67" s="5"/>
      <c r="R67" s="5"/>
      <c r="S67" s="5"/>
      <c r="T67" s="5"/>
      <c r="U67" s="5"/>
      <c r="V67" s="5"/>
    </row>
    <row r="68" spans="1:22" ht="21" customHeight="1" x14ac:dyDescent="0.3">
      <c r="A68" s="24"/>
      <c r="B68" s="261" t="s">
        <v>118</v>
      </c>
      <c r="C68" s="268" t="s">
        <v>119</v>
      </c>
      <c r="D68" s="642"/>
      <c r="E68" s="287"/>
      <c r="F68" s="271"/>
      <c r="G68" s="164"/>
      <c r="H68" s="164"/>
      <c r="I68" s="223"/>
      <c r="J68" s="262"/>
      <c r="K68" s="262"/>
      <c r="L68" s="262"/>
      <c r="M68" s="263"/>
      <c r="N68" s="264"/>
      <c r="O68" s="5"/>
      <c r="P68" s="5"/>
      <c r="Q68" s="5"/>
      <c r="R68" s="5"/>
      <c r="S68" s="5"/>
      <c r="T68" s="5"/>
      <c r="U68" s="5"/>
      <c r="V68" s="5"/>
    </row>
    <row r="69" spans="1:22" ht="29.25" customHeight="1" thickBot="1" x14ac:dyDescent="0.35">
      <c r="A69" s="24"/>
      <c r="B69" s="232"/>
      <c r="C69" s="160" t="s">
        <v>30</v>
      </c>
      <c r="D69" s="642"/>
      <c r="E69" s="286">
        <v>41</v>
      </c>
      <c r="F69" s="214">
        <v>71</v>
      </c>
      <c r="G69" s="234">
        <v>71</v>
      </c>
      <c r="H69" s="234">
        <v>71</v>
      </c>
      <c r="I69" s="272" t="s">
        <v>120</v>
      </c>
      <c r="J69" s="270" t="s">
        <v>45</v>
      </c>
      <c r="K69" s="270" t="s">
        <v>45</v>
      </c>
      <c r="L69" s="266" t="s">
        <v>45</v>
      </c>
      <c r="M69" s="266" t="s">
        <v>45</v>
      </c>
      <c r="N69" s="150"/>
      <c r="O69" s="5"/>
      <c r="P69" s="5"/>
      <c r="Q69" s="5"/>
      <c r="R69" s="5"/>
      <c r="S69" s="5"/>
      <c r="T69" s="5"/>
      <c r="U69" s="5"/>
      <c r="V69" s="5"/>
    </row>
    <row r="70" spans="1:22" ht="16.95" customHeight="1" x14ac:dyDescent="0.3">
      <c r="A70" s="24"/>
      <c r="B70" s="613" t="s">
        <v>121</v>
      </c>
      <c r="C70" s="268" t="s">
        <v>122</v>
      </c>
      <c r="D70" s="642"/>
      <c r="E70" s="287"/>
      <c r="F70" s="271"/>
      <c r="G70" s="164"/>
      <c r="H70" s="164"/>
      <c r="I70" s="223"/>
      <c r="J70" s="262"/>
      <c r="K70" s="262"/>
      <c r="L70" s="262"/>
      <c r="M70" s="263"/>
      <c r="N70" s="264"/>
      <c r="O70" s="5"/>
      <c r="P70" s="5"/>
      <c r="Q70" s="5"/>
      <c r="R70" s="5"/>
      <c r="S70" s="5"/>
      <c r="T70" s="5"/>
      <c r="U70" s="5"/>
      <c r="V70" s="5"/>
    </row>
    <row r="71" spans="1:22" ht="31.2" customHeight="1" thickBot="1" x14ac:dyDescent="0.35">
      <c r="A71" s="24"/>
      <c r="B71" s="614"/>
      <c r="C71" s="160" t="s">
        <v>30</v>
      </c>
      <c r="D71" s="642"/>
      <c r="E71" s="286">
        <v>46.5</v>
      </c>
      <c r="F71" s="214">
        <v>55</v>
      </c>
      <c r="G71" s="234">
        <v>55</v>
      </c>
      <c r="H71" s="234">
        <v>55</v>
      </c>
      <c r="I71" s="272" t="s">
        <v>44</v>
      </c>
      <c r="J71" s="270" t="s">
        <v>45</v>
      </c>
      <c r="K71" s="270" t="s">
        <v>45</v>
      </c>
      <c r="L71" s="270" t="s">
        <v>45</v>
      </c>
      <c r="M71" s="266" t="s">
        <v>45</v>
      </c>
      <c r="N71" s="150"/>
      <c r="O71" s="5"/>
      <c r="P71" s="5"/>
      <c r="Q71" s="5"/>
      <c r="R71" s="5"/>
      <c r="S71" s="5"/>
      <c r="T71" s="5"/>
      <c r="U71" s="5"/>
      <c r="V71" s="5"/>
    </row>
    <row r="72" spans="1:22" ht="43.2" customHeight="1" x14ac:dyDescent="0.3">
      <c r="A72" s="24"/>
      <c r="B72" s="261" t="s">
        <v>123</v>
      </c>
      <c r="C72" s="273" t="s">
        <v>124</v>
      </c>
      <c r="D72" s="642"/>
      <c r="E72" s="78"/>
      <c r="F72" s="76"/>
      <c r="G72" s="82"/>
      <c r="H72" s="164"/>
      <c r="I72" s="223"/>
      <c r="J72" s="262"/>
      <c r="K72" s="262"/>
      <c r="L72" s="262"/>
      <c r="M72" s="263"/>
      <c r="N72" s="264"/>
      <c r="O72" s="5"/>
      <c r="P72" s="5"/>
      <c r="Q72" s="5"/>
      <c r="R72" s="5"/>
      <c r="S72" s="5"/>
      <c r="T72" s="5"/>
      <c r="U72" s="5"/>
      <c r="V72" s="5"/>
    </row>
    <row r="73" spans="1:22" ht="30.6" customHeight="1" thickBot="1" x14ac:dyDescent="0.35">
      <c r="A73" s="24"/>
      <c r="B73" s="232"/>
      <c r="C73" s="160" t="s">
        <v>30</v>
      </c>
      <c r="D73" s="642"/>
      <c r="E73" s="288">
        <v>32.4</v>
      </c>
      <c r="F73" s="274">
        <v>42.2</v>
      </c>
      <c r="G73" s="275">
        <v>42.2</v>
      </c>
      <c r="H73" s="275">
        <v>42.2</v>
      </c>
      <c r="I73" s="276" t="s">
        <v>125</v>
      </c>
      <c r="J73" s="277" t="s">
        <v>45</v>
      </c>
      <c r="K73" s="277" t="s">
        <v>45</v>
      </c>
      <c r="L73" s="277" t="s">
        <v>45</v>
      </c>
      <c r="M73" s="278" t="s">
        <v>45</v>
      </c>
      <c r="N73" s="279"/>
      <c r="O73" s="5"/>
      <c r="P73" s="5"/>
      <c r="Q73" s="5"/>
      <c r="R73" s="5"/>
      <c r="S73" s="5"/>
      <c r="T73" s="5"/>
      <c r="U73" s="5"/>
      <c r="V73" s="5"/>
    </row>
    <row r="74" spans="1:22" ht="47.4" customHeight="1" x14ac:dyDescent="0.3">
      <c r="A74" s="24"/>
      <c r="B74" s="613" t="s">
        <v>126</v>
      </c>
      <c r="C74" s="268" t="s">
        <v>127</v>
      </c>
      <c r="D74" s="642"/>
      <c r="E74" s="287"/>
      <c r="F74" s="271"/>
      <c r="G74" s="164"/>
      <c r="H74" s="164"/>
      <c r="I74" s="151" t="s">
        <v>128</v>
      </c>
      <c r="J74" s="281" t="s">
        <v>129</v>
      </c>
      <c r="K74" s="281" t="s">
        <v>130</v>
      </c>
      <c r="L74" s="281" t="s">
        <v>131</v>
      </c>
      <c r="M74" s="281" t="s">
        <v>132</v>
      </c>
      <c r="N74" s="147"/>
      <c r="O74" s="5"/>
      <c r="P74" s="5"/>
      <c r="Q74" s="5"/>
      <c r="R74" s="5"/>
      <c r="S74" s="5"/>
      <c r="T74" s="5"/>
      <c r="U74" s="5"/>
      <c r="V74" s="5"/>
    </row>
    <row r="75" spans="1:22" ht="32.4" customHeight="1" thickBot="1" x14ac:dyDescent="0.35">
      <c r="A75" s="24"/>
      <c r="B75" s="614"/>
      <c r="C75" s="233" t="s">
        <v>30</v>
      </c>
      <c r="D75" s="643"/>
      <c r="E75" s="286">
        <f>231.5+33.7</f>
        <v>265.2</v>
      </c>
      <c r="F75" s="193">
        <f>340.2-40.2</f>
        <v>300</v>
      </c>
      <c r="G75" s="193">
        <f>340.2-40.2</f>
        <v>300</v>
      </c>
      <c r="H75" s="193">
        <f>340.2-40.2</f>
        <v>300</v>
      </c>
      <c r="I75" s="272" t="s">
        <v>133</v>
      </c>
      <c r="J75" s="266" t="s">
        <v>43</v>
      </c>
      <c r="K75" s="266" t="s">
        <v>134</v>
      </c>
      <c r="L75" s="266" t="s">
        <v>135</v>
      </c>
      <c r="M75" s="266" t="s">
        <v>136</v>
      </c>
      <c r="N75" s="150"/>
      <c r="O75" s="5"/>
      <c r="P75" s="5"/>
      <c r="Q75" s="5"/>
      <c r="R75" s="5"/>
      <c r="S75" s="5"/>
      <c r="T75" s="5"/>
      <c r="U75" s="5"/>
      <c r="V75" s="5"/>
    </row>
    <row r="76" spans="1:22" ht="46.8" customHeight="1" x14ac:dyDescent="0.3">
      <c r="A76" s="24"/>
      <c r="B76" s="261" t="s">
        <v>137</v>
      </c>
      <c r="C76" s="289" t="s">
        <v>138</v>
      </c>
      <c r="D76" s="640" t="s">
        <v>139</v>
      </c>
      <c r="E76" s="498"/>
      <c r="F76" s="164"/>
      <c r="G76" s="164"/>
      <c r="H76" s="164"/>
      <c r="I76" s="223"/>
      <c r="J76" s="296"/>
      <c r="K76" s="296"/>
      <c r="L76" s="296"/>
      <c r="M76" s="296"/>
      <c r="N76" s="297"/>
      <c r="O76" s="5"/>
      <c r="P76" s="5"/>
      <c r="Q76" s="5"/>
      <c r="R76" s="5"/>
      <c r="S76" s="5"/>
      <c r="T76" s="5"/>
      <c r="U76" s="5"/>
      <c r="V76" s="5"/>
    </row>
    <row r="77" spans="1:22" ht="27" customHeight="1" x14ac:dyDescent="0.3">
      <c r="A77" s="24"/>
      <c r="B77" s="231"/>
      <c r="C77" s="9" t="s">
        <v>30</v>
      </c>
      <c r="D77" s="622"/>
      <c r="E77" s="499">
        <v>2296.1</v>
      </c>
      <c r="F77" s="60">
        <v>2340.6999999999998</v>
      </c>
      <c r="G77" s="60">
        <f>2340.7+50</f>
        <v>2390.6999999999998</v>
      </c>
      <c r="H77" s="60">
        <f>2340.7+150</f>
        <v>2490.6999999999998</v>
      </c>
      <c r="I77" s="197" t="s">
        <v>106</v>
      </c>
      <c r="J77" s="256" t="s">
        <v>140</v>
      </c>
      <c r="K77" s="256" t="s">
        <v>141</v>
      </c>
      <c r="L77" s="256" t="s">
        <v>142</v>
      </c>
      <c r="M77" s="256" t="s">
        <v>143</v>
      </c>
      <c r="N77" s="205"/>
      <c r="O77" s="5"/>
      <c r="P77" s="5"/>
      <c r="Q77" s="5"/>
      <c r="R77" s="5"/>
      <c r="S77" s="5"/>
      <c r="T77" s="5"/>
      <c r="U77" s="5"/>
      <c r="V77" s="5"/>
    </row>
    <row r="78" spans="1:22" ht="18.75" customHeight="1" x14ac:dyDescent="0.3">
      <c r="A78" s="24"/>
      <c r="B78" s="231"/>
      <c r="C78" s="9" t="s">
        <v>108</v>
      </c>
      <c r="D78" s="622"/>
      <c r="E78" s="466">
        <f>286+10.7+2.6</f>
        <v>299.3</v>
      </c>
      <c r="F78" s="87">
        <f>415.3+16.9</f>
        <v>432.2</v>
      </c>
      <c r="G78" s="87">
        <f>438.8+22</f>
        <v>460.8</v>
      </c>
      <c r="H78" s="87">
        <f>448.8+22</f>
        <v>470.8</v>
      </c>
      <c r="I78" s="298" t="s">
        <v>109</v>
      </c>
      <c r="J78" s="256" t="s">
        <v>144</v>
      </c>
      <c r="K78" s="256" t="s">
        <v>145</v>
      </c>
      <c r="L78" s="256" t="s">
        <v>45</v>
      </c>
      <c r="M78" s="256" t="s">
        <v>45</v>
      </c>
      <c r="N78" s="205"/>
      <c r="O78" s="5"/>
      <c r="P78" s="5"/>
      <c r="Q78" s="5"/>
      <c r="R78" s="5"/>
      <c r="S78" s="5"/>
      <c r="T78" s="5"/>
      <c r="U78" s="5"/>
      <c r="V78" s="5"/>
    </row>
    <row r="79" spans="1:22" ht="18" customHeight="1" thickBot="1" x14ac:dyDescent="0.35">
      <c r="A79" s="24"/>
      <c r="B79" s="232"/>
      <c r="C79" s="233" t="s">
        <v>79</v>
      </c>
      <c r="D79" s="622"/>
      <c r="E79" s="500">
        <v>96.3</v>
      </c>
      <c r="F79" s="222">
        <v>46</v>
      </c>
      <c r="G79" s="234"/>
      <c r="H79" s="234"/>
      <c r="I79" s="222"/>
      <c r="J79" s="299"/>
      <c r="K79" s="300"/>
      <c r="L79" s="300"/>
      <c r="M79" s="301"/>
      <c r="N79" s="302"/>
      <c r="O79" s="5"/>
      <c r="P79" s="5"/>
      <c r="Q79" s="5"/>
      <c r="R79" s="5"/>
      <c r="S79" s="5"/>
      <c r="T79" s="5"/>
      <c r="U79" s="5"/>
      <c r="V79" s="5"/>
    </row>
    <row r="80" spans="1:22" ht="27" customHeight="1" x14ac:dyDescent="0.3">
      <c r="A80" s="24"/>
      <c r="B80" s="261" t="s">
        <v>146</v>
      </c>
      <c r="C80" s="268" t="s">
        <v>147</v>
      </c>
      <c r="D80" s="622"/>
      <c r="E80" s="498"/>
      <c r="F80" s="164"/>
      <c r="G80" s="164"/>
      <c r="H80" s="164"/>
      <c r="I80" s="223"/>
      <c r="J80" s="262"/>
      <c r="K80" s="262"/>
      <c r="L80" s="262"/>
      <c r="M80" s="263"/>
      <c r="N80" s="264"/>
      <c r="O80" s="5"/>
      <c r="P80" s="5"/>
      <c r="Q80" s="5"/>
      <c r="R80" s="5"/>
      <c r="S80" s="5"/>
      <c r="T80" s="5"/>
      <c r="U80" s="5"/>
      <c r="V80" s="5"/>
    </row>
    <row r="81" spans="1:22" ht="30.6" customHeight="1" thickBot="1" x14ac:dyDescent="0.35">
      <c r="A81" s="24"/>
      <c r="B81" s="232"/>
      <c r="C81" s="160" t="s">
        <v>30</v>
      </c>
      <c r="D81" s="622"/>
      <c r="E81" s="501">
        <v>42</v>
      </c>
      <c r="F81" s="214">
        <v>42</v>
      </c>
      <c r="G81" s="234">
        <v>42</v>
      </c>
      <c r="H81" s="234">
        <v>42</v>
      </c>
      <c r="I81" s="160" t="s">
        <v>148</v>
      </c>
      <c r="J81" s="303" t="s">
        <v>149</v>
      </c>
      <c r="K81" s="303" t="s">
        <v>150</v>
      </c>
      <c r="L81" s="303" t="s">
        <v>150</v>
      </c>
      <c r="M81" s="303" t="s">
        <v>150</v>
      </c>
      <c r="N81" s="150"/>
      <c r="O81" s="5"/>
      <c r="P81" s="5"/>
      <c r="Q81" s="5"/>
      <c r="R81" s="5"/>
      <c r="S81" s="5"/>
      <c r="T81" s="5"/>
      <c r="U81" s="5"/>
      <c r="V81" s="5"/>
    </row>
    <row r="82" spans="1:22" ht="20.399999999999999" customHeight="1" x14ac:dyDescent="0.3">
      <c r="A82" s="24"/>
      <c r="B82" s="261" t="s">
        <v>151</v>
      </c>
      <c r="C82" s="268" t="s">
        <v>152</v>
      </c>
      <c r="D82" s="622"/>
      <c r="E82" s="502"/>
      <c r="F82" s="76"/>
      <c r="G82" s="82"/>
      <c r="H82" s="164"/>
      <c r="I82" s="223"/>
      <c r="J82" s="262"/>
      <c r="K82" s="262"/>
      <c r="L82" s="262"/>
      <c r="M82" s="263"/>
      <c r="N82" s="264"/>
      <c r="O82" s="5"/>
      <c r="P82" s="5"/>
      <c r="Q82" s="5"/>
      <c r="R82" s="5"/>
      <c r="S82" s="5"/>
      <c r="T82" s="5"/>
      <c r="U82" s="5"/>
      <c r="V82" s="5"/>
    </row>
    <row r="83" spans="1:22" ht="30.6" customHeight="1" thickBot="1" x14ac:dyDescent="0.35">
      <c r="A83" s="24"/>
      <c r="B83" s="232"/>
      <c r="C83" s="160" t="s">
        <v>30</v>
      </c>
      <c r="D83" s="622"/>
      <c r="E83" s="501">
        <v>25</v>
      </c>
      <c r="F83" s="214">
        <v>25</v>
      </c>
      <c r="G83" s="234">
        <v>25</v>
      </c>
      <c r="H83" s="234">
        <v>25</v>
      </c>
      <c r="I83" s="160" t="s">
        <v>148</v>
      </c>
      <c r="J83" s="303" t="s">
        <v>150</v>
      </c>
      <c r="K83" s="303" t="s">
        <v>153</v>
      </c>
      <c r="L83" s="303" t="s">
        <v>153</v>
      </c>
      <c r="M83" s="303" t="s">
        <v>153</v>
      </c>
      <c r="N83" s="150"/>
      <c r="O83" s="5"/>
      <c r="P83" s="5"/>
      <c r="Q83" s="5"/>
      <c r="R83" s="5"/>
      <c r="S83" s="5"/>
      <c r="T83" s="5"/>
      <c r="U83" s="5"/>
      <c r="V83" s="5"/>
    </row>
    <row r="84" spans="1:22" ht="19.2" customHeight="1" x14ac:dyDescent="0.3">
      <c r="A84" s="24"/>
      <c r="B84" s="261" t="s">
        <v>154</v>
      </c>
      <c r="C84" s="268" t="s">
        <v>155</v>
      </c>
      <c r="D84" s="622"/>
      <c r="E84" s="502"/>
      <c r="F84" s="76"/>
      <c r="G84" s="82"/>
      <c r="H84" s="164"/>
      <c r="I84" s="223"/>
      <c r="J84" s="262"/>
      <c r="K84" s="262"/>
      <c r="L84" s="262"/>
      <c r="M84" s="263"/>
      <c r="N84" s="264"/>
      <c r="O84" s="5"/>
      <c r="P84" s="5"/>
      <c r="Q84" s="5"/>
      <c r="R84" s="5"/>
      <c r="S84" s="5"/>
      <c r="T84" s="5"/>
      <c r="U84" s="5"/>
      <c r="V84" s="5"/>
    </row>
    <row r="85" spans="1:22" ht="30.6" customHeight="1" thickBot="1" x14ac:dyDescent="0.35">
      <c r="A85" s="24"/>
      <c r="B85" s="232"/>
      <c r="C85" s="160" t="s">
        <v>30</v>
      </c>
      <c r="D85" s="622"/>
      <c r="E85" s="503">
        <f>7+20</f>
        <v>27</v>
      </c>
      <c r="F85" s="467">
        <v>27</v>
      </c>
      <c r="G85" s="275">
        <v>27</v>
      </c>
      <c r="H85" s="275">
        <v>27</v>
      </c>
      <c r="I85" s="30" t="s">
        <v>148</v>
      </c>
      <c r="J85" s="306" t="s">
        <v>156</v>
      </c>
      <c r="K85" s="306" t="s">
        <v>150</v>
      </c>
      <c r="L85" s="306" t="s">
        <v>150</v>
      </c>
      <c r="M85" s="306" t="s">
        <v>150</v>
      </c>
      <c r="N85" s="279"/>
      <c r="O85" s="5"/>
      <c r="P85" s="5"/>
      <c r="Q85" s="5"/>
      <c r="R85" s="5"/>
      <c r="S85" s="5"/>
      <c r="T85" s="5"/>
      <c r="U85" s="5"/>
      <c r="V85" s="5"/>
    </row>
    <row r="86" spans="1:22" ht="41.25" customHeight="1" x14ac:dyDescent="0.3">
      <c r="A86" s="24"/>
      <c r="B86" s="615" t="s">
        <v>157</v>
      </c>
      <c r="C86" s="268" t="s">
        <v>158</v>
      </c>
      <c r="D86" s="622"/>
      <c r="E86" s="504"/>
      <c r="F86" s="271"/>
      <c r="G86" s="164"/>
      <c r="H86" s="164"/>
      <c r="I86" s="307" t="s">
        <v>159</v>
      </c>
      <c r="J86" s="308" t="s">
        <v>114</v>
      </c>
      <c r="K86" s="308" t="s">
        <v>160</v>
      </c>
      <c r="L86" s="309" t="s">
        <v>161</v>
      </c>
      <c r="M86" s="310" t="s">
        <v>160</v>
      </c>
      <c r="N86" s="147"/>
      <c r="O86" s="5"/>
      <c r="P86" s="5"/>
      <c r="Q86" s="5"/>
      <c r="R86" s="5"/>
      <c r="S86" s="5"/>
      <c r="T86" s="5"/>
      <c r="U86" s="5"/>
      <c r="V86" s="5"/>
    </row>
    <row r="87" spans="1:22" ht="30.6" customHeight="1" x14ac:dyDescent="0.3">
      <c r="A87" s="24"/>
      <c r="B87" s="616"/>
      <c r="C87" s="9" t="s">
        <v>30</v>
      </c>
      <c r="D87" s="622"/>
      <c r="E87" s="499">
        <f>105.5+40+33.9</f>
        <v>179.4</v>
      </c>
      <c r="F87" s="60">
        <v>179.4</v>
      </c>
      <c r="G87" s="26">
        <v>179.4</v>
      </c>
      <c r="H87" s="26">
        <v>179.4</v>
      </c>
      <c r="I87" s="304" t="s">
        <v>162</v>
      </c>
      <c r="J87" s="305" t="s">
        <v>115</v>
      </c>
      <c r="K87" s="305" t="s">
        <v>129</v>
      </c>
      <c r="L87" s="295" t="s">
        <v>163</v>
      </c>
      <c r="M87" s="305" t="s">
        <v>129</v>
      </c>
      <c r="N87" s="205"/>
      <c r="O87" s="5"/>
      <c r="P87" s="5"/>
      <c r="Q87" s="5"/>
      <c r="R87" s="5"/>
      <c r="S87" s="5"/>
      <c r="T87" s="5"/>
      <c r="U87" s="5"/>
      <c r="V87" s="5"/>
    </row>
    <row r="88" spans="1:22" ht="30.6" customHeight="1" x14ac:dyDescent="0.3">
      <c r="A88" s="24"/>
      <c r="B88" s="617"/>
      <c r="C88" s="233"/>
      <c r="D88" s="641"/>
      <c r="E88" s="501"/>
      <c r="F88" s="214"/>
      <c r="G88" s="222"/>
      <c r="H88" s="222"/>
      <c r="I88" s="311" t="s">
        <v>164</v>
      </c>
      <c r="J88" s="312" t="s">
        <v>165</v>
      </c>
      <c r="K88" s="312" t="s">
        <v>166</v>
      </c>
      <c r="L88" s="303" t="s">
        <v>167</v>
      </c>
      <c r="M88" s="312" t="s">
        <v>168</v>
      </c>
      <c r="N88" s="150"/>
      <c r="O88" s="5"/>
      <c r="P88" s="5"/>
      <c r="Q88" s="5"/>
      <c r="R88" s="5"/>
      <c r="S88" s="5"/>
      <c r="T88" s="5"/>
      <c r="U88" s="5"/>
      <c r="V88" s="5"/>
    </row>
    <row r="89" spans="1:22" ht="36" customHeight="1" x14ac:dyDescent="0.3">
      <c r="A89" s="24"/>
      <c r="B89" s="623" t="s">
        <v>169</v>
      </c>
      <c r="C89" s="315" t="s">
        <v>170</v>
      </c>
      <c r="D89" s="633" t="s">
        <v>171</v>
      </c>
      <c r="E89" s="505"/>
      <c r="F89" s="190"/>
      <c r="G89" s="190"/>
      <c r="H89" s="190"/>
      <c r="I89" s="223"/>
      <c r="J89" s="296"/>
      <c r="K89" s="296"/>
      <c r="L89" s="296"/>
      <c r="M89" s="296"/>
      <c r="N89" s="297"/>
      <c r="O89" s="5"/>
      <c r="P89" s="5"/>
      <c r="Q89" s="5"/>
      <c r="R89" s="5"/>
      <c r="S89" s="5"/>
      <c r="T89" s="5"/>
      <c r="U89" s="5"/>
      <c r="V89" s="5"/>
    </row>
    <row r="90" spans="1:22" ht="34.5" customHeight="1" x14ac:dyDescent="0.3">
      <c r="A90" s="24"/>
      <c r="B90" s="624"/>
      <c r="C90" s="316" t="s">
        <v>30</v>
      </c>
      <c r="D90" s="634"/>
      <c r="E90" s="506">
        <v>204.5</v>
      </c>
      <c r="F90" s="26">
        <v>212.3</v>
      </c>
      <c r="G90" s="26">
        <v>212.3</v>
      </c>
      <c r="H90" s="26">
        <v>212.3</v>
      </c>
      <c r="I90" s="197" t="s">
        <v>106</v>
      </c>
      <c r="J90" s="314">
        <v>24</v>
      </c>
      <c r="K90" s="314">
        <v>36</v>
      </c>
      <c r="L90" s="314">
        <v>37</v>
      </c>
      <c r="M90" s="314">
        <v>37</v>
      </c>
      <c r="N90" s="205"/>
      <c r="O90" s="5"/>
      <c r="P90" s="5"/>
      <c r="Q90" s="5"/>
      <c r="R90" s="5"/>
      <c r="S90" s="5"/>
      <c r="T90" s="5"/>
      <c r="U90" s="5"/>
      <c r="V90" s="5"/>
    </row>
    <row r="91" spans="1:22" ht="17.25" customHeight="1" x14ac:dyDescent="0.3">
      <c r="A91" s="24"/>
      <c r="B91" s="625"/>
      <c r="C91" s="83" t="s">
        <v>108</v>
      </c>
      <c r="D91" s="634"/>
      <c r="E91" s="466">
        <v>0.3</v>
      </c>
      <c r="F91" s="87">
        <v>1.2</v>
      </c>
      <c r="G91" s="87">
        <v>1.5</v>
      </c>
      <c r="H91" s="87">
        <v>2</v>
      </c>
      <c r="I91" s="26"/>
      <c r="J91" s="319"/>
      <c r="K91" s="319"/>
      <c r="L91" s="320"/>
      <c r="M91" s="321"/>
      <c r="N91" s="322"/>
      <c r="O91" s="5"/>
      <c r="P91" s="5"/>
      <c r="Q91" s="5"/>
      <c r="R91" s="5"/>
      <c r="S91" s="5"/>
      <c r="T91" s="5"/>
      <c r="U91" s="5"/>
      <c r="V91" s="5"/>
    </row>
    <row r="92" spans="1:22" ht="18" customHeight="1" x14ac:dyDescent="0.3">
      <c r="A92" s="24"/>
      <c r="B92" s="317"/>
      <c r="C92" s="318"/>
      <c r="D92" s="634"/>
      <c r="E92" s="507"/>
      <c r="F92" s="234"/>
      <c r="G92" s="234"/>
      <c r="H92" s="234"/>
      <c r="I92" s="222"/>
      <c r="J92" s="299"/>
      <c r="K92" s="300"/>
      <c r="L92" s="323"/>
      <c r="M92" s="301"/>
      <c r="N92" s="302"/>
      <c r="O92" s="5"/>
      <c r="P92" s="5"/>
      <c r="Q92" s="5"/>
      <c r="R92" s="5"/>
      <c r="S92" s="5"/>
      <c r="T92" s="5"/>
      <c r="U92" s="5"/>
      <c r="V92" s="5"/>
    </row>
    <row r="93" spans="1:22" ht="33" customHeight="1" x14ac:dyDescent="0.3">
      <c r="A93" s="24"/>
      <c r="B93" s="644" t="s">
        <v>172</v>
      </c>
      <c r="C93" s="324" t="s">
        <v>173</v>
      </c>
      <c r="D93" s="634"/>
      <c r="E93" s="498"/>
      <c r="F93" s="164"/>
      <c r="G93" s="164"/>
      <c r="H93" s="164"/>
      <c r="I93" s="223"/>
      <c r="J93" s="170"/>
      <c r="K93" s="170"/>
      <c r="L93" s="170"/>
      <c r="M93" s="170"/>
      <c r="N93" s="171"/>
      <c r="O93" s="5"/>
      <c r="P93" s="5"/>
      <c r="Q93" s="5"/>
      <c r="R93" s="5"/>
      <c r="S93" s="5"/>
      <c r="T93" s="5"/>
      <c r="U93" s="5"/>
      <c r="V93" s="5"/>
    </row>
    <row r="94" spans="1:22" ht="29.4" customHeight="1" x14ac:dyDescent="0.3">
      <c r="A94" s="24"/>
      <c r="B94" s="632"/>
      <c r="C94" s="325" t="s">
        <v>30</v>
      </c>
      <c r="D94" s="634"/>
      <c r="E94" s="501">
        <v>10</v>
      </c>
      <c r="F94" s="214">
        <v>15.4</v>
      </c>
      <c r="G94" s="234">
        <v>17</v>
      </c>
      <c r="H94" s="234">
        <v>20</v>
      </c>
      <c r="I94" s="272" t="s">
        <v>44</v>
      </c>
      <c r="J94" s="270" t="s">
        <v>45</v>
      </c>
      <c r="K94" s="270" t="s">
        <v>45</v>
      </c>
      <c r="L94" s="270" t="s">
        <v>45</v>
      </c>
      <c r="M94" s="270" t="s">
        <v>45</v>
      </c>
      <c r="N94" s="150"/>
      <c r="O94" s="5"/>
      <c r="P94" s="5"/>
      <c r="Q94" s="5"/>
      <c r="R94" s="5"/>
      <c r="S94" s="5"/>
      <c r="T94" s="5"/>
      <c r="U94" s="5"/>
      <c r="V94" s="5"/>
    </row>
    <row r="95" spans="1:22" ht="19.95" customHeight="1" x14ac:dyDescent="0.3">
      <c r="A95" s="24"/>
      <c r="B95" s="645" t="s">
        <v>174</v>
      </c>
      <c r="C95" s="326" t="s">
        <v>175</v>
      </c>
      <c r="D95" s="634"/>
      <c r="E95" s="502"/>
      <c r="F95" s="76"/>
      <c r="G95" s="82"/>
      <c r="H95" s="164"/>
      <c r="I95" s="223"/>
      <c r="J95" s="262"/>
      <c r="K95" s="262"/>
      <c r="L95" s="262"/>
      <c r="M95" s="263"/>
      <c r="N95" s="264"/>
      <c r="O95" s="5"/>
      <c r="P95" s="5"/>
      <c r="Q95" s="5"/>
      <c r="R95" s="5"/>
      <c r="S95" s="5"/>
      <c r="T95" s="5"/>
      <c r="U95" s="5"/>
      <c r="V95" s="5"/>
    </row>
    <row r="96" spans="1:22" ht="29.4" customHeight="1" x14ac:dyDescent="0.3">
      <c r="A96" s="24"/>
      <c r="B96" s="632"/>
      <c r="C96" s="327" t="s">
        <v>30</v>
      </c>
      <c r="D96" s="634"/>
      <c r="E96" s="501">
        <v>56.5</v>
      </c>
      <c r="F96" s="214">
        <v>58.8</v>
      </c>
      <c r="G96" s="234">
        <v>58.8</v>
      </c>
      <c r="H96" s="234">
        <v>58.8</v>
      </c>
      <c r="I96" s="272" t="s">
        <v>176</v>
      </c>
      <c r="J96" s="270" t="s">
        <v>149</v>
      </c>
      <c r="K96" s="270" t="s">
        <v>177</v>
      </c>
      <c r="L96" s="270" t="s">
        <v>178</v>
      </c>
      <c r="M96" s="270" t="s">
        <v>178</v>
      </c>
      <c r="N96" s="150"/>
      <c r="O96" s="5"/>
      <c r="P96" s="5"/>
      <c r="Q96" s="5"/>
      <c r="R96" s="5"/>
      <c r="S96" s="5"/>
      <c r="T96" s="5"/>
      <c r="U96" s="5"/>
      <c r="V96" s="5"/>
    </row>
    <row r="97" spans="1:22" ht="30.6" customHeight="1" x14ac:dyDescent="0.3">
      <c r="A97" s="24"/>
      <c r="B97" s="328" t="s">
        <v>179</v>
      </c>
      <c r="C97" s="329" t="s">
        <v>180</v>
      </c>
      <c r="D97" s="634"/>
      <c r="E97" s="502"/>
      <c r="F97" s="76"/>
      <c r="G97" s="82"/>
      <c r="H97" s="82"/>
      <c r="I97" s="332" t="s">
        <v>181</v>
      </c>
      <c r="J97" s="281" t="s">
        <v>182</v>
      </c>
      <c r="K97" s="281" t="s">
        <v>182</v>
      </c>
      <c r="L97" s="281" t="s">
        <v>182</v>
      </c>
      <c r="M97" s="281" t="s">
        <v>182</v>
      </c>
      <c r="N97" s="147"/>
      <c r="O97" s="5"/>
      <c r="P97" s="5"/>
      <c r="Q97" s="5"/>
      <c r="R97" s="5"/>
      <c r="S97" s="5"/>
      <c r="T97" s="5"/>
      <c r="U97" s="5"/>
      <c r="V97" s="5"/>
    </row>
    <row r="98" spans="1:22" ht="36" customHeight="1" x14ac:dyDescent="0.3">
      <c r="A98" s="24"/>
      <c r="B98" s="330"/>
      <c r="C98" s="331" t="s">
        <v>30</v>
      </c>
      <c r="D98" s="634"/>
      <c r="E98" s="501">
        <v>9</v>
      </c>
      <c r="F98" s="214">
        <v>11.3</v>
      </c>
      <c r="G98" s="234">
        <v>11.3</v>
      </c>
      <c r="H98" s="275">
        <v>11.3</v>
      </c>
      <c r="I98" s="276" t="s">
        <v>133</v>
      </c>
      <c r="J98" s="278" t="s">
        <v>183</v>
      </c>
      <c r="K98" s="335" t="s">
        <v>184</v>
      </c>
      <c r="L98" s="278" t="s">
        <v>183</v>
      </c>
      <c r="M98" s="278" t="s">
        <v>183</v>
      </c>
      <c r="N98" s="279"/>
      <c r="O98" s="5"/>
      <c r="P98" s="5"/>
      <c r="Q98" s="5"/>
      <c r="R98" s="5"/>
      <c r="S98" s="5"/>
      <c r="T98" s="5"/>
      <c r="U98" s="5"/>
      <c r="V98" s="5"/>
    </row>
    <row r="99" spans="1:22" ht="30" customHeight="1" x14ac:dyDescent="0.3">
      <c r="A99" s="24"/>
      <c r="B99" s="645" t="s">
        <v>185</v>
      </c>
      <c r="C99" s="333" t="s">
        <v>186</v>
      </c>
      <c r="D99" s="634"/>
      <c r="E99" s="502"/>
      <c r="F99" s="76"/>
      <c r="G99" s="82"/>
      <c r="H99" s="164"/>
      <c r="I99" s="223"/>
      <c r="J99" s="262"/>
      <c r="K99" s="262"/>
      <c r="L99" s="262"/>
      <c r="M99" s="263"/>
      <c r="N99" s="264"/>
      <c r="O99" s="5"/>
      <c r="P99" s="5"/>
      <c r="Q99" s="5"/>
      <c r="R99" s="5"/>
      <c r="S99" s="5"/>
      <c r="T99" s="5"/>
      <c r="U99" s="5"/>
      <c r="V99" s="5"/>
    </row>
    <row r="100" spans="1:22" ht="30" customHeight="1" x14ac:dyDescent="0.3">
      <c r="A100" s="24"/>
      <c r="B100" s="632"/>
      <c r="C100" s="334" t="s">
        <v>30</v>
      </c>
      <c r="D100" s="635"/>
      <c r="E100" s="508">
        <f>5.1+25.8</f>
        <v>30.9</v>
      </c>
      <c r="F100" s="422">
        <v>30.9</v>
      </c>
      <c r="G100" s="423">
        <v>35</v>
      </c>
      <c r="H100" s="423">
        <v>35</v>
      </c>
      <c r="I100" s="424" t="s">
        <v>44</v>
      </c>
      <c r="J100" s="425" t="s">
        <v>45</v>
      </c>
      <c r="K100" s="425" t="s">
        <v>45</v>
      </c>
      <c r="L100" s="426" t="s">
        <v>45</v>
      </c>
      <c r="M100" s="426" t="s">
        <v>45</v>
      </c>
      <c r="N100" s="427"/>
      <c r="O100" s="5"/>
      <c r="P100" s="5"/>
      <c r="Q100" s="5"/>
      <c r="R100" s="5"/>
      <c r="S100" s="5"/>
      <c r="T100" s="5"/>
      <c r="U100" s="5"/>
      <c r="V100" s="5"/>
    </row>
    <row r="101" spans="1:22" ht="30.75" customHeight="1" x14ac:dyDescent="0.3">
      <c r="A101" s="24"/>
      <c r="B101" s="468" t="s">
        <v>187</v>
      </c>
      <c r="C101" s="289" t="s">
        <v>188</v>
      </c>
      <c r="D101" s="608" t="s">
        <v>189</v>
      </c>
      <c r="E101" s="509"/>
      <c r="F101" s="82"/>
      <c r="G101" s="82"/>
      <c r="H101" s="82"/>
      <c r="I101" s="421"/>
      <c r="J101" s="533"/>
      <c r="K101" s="533"/>
      <c r="L101" s="533"/>
      <c r="M101" s="533"/>
      <c r="N101" s="534"/>
      <c r="O101" s="27"/>
      <c r="P101" s="5"/>
      <c r="Q101" s="5"/>
      <c r="R101" s="5"/>
      <c r="S101" s="5"/>
      <c r="T101" s="5"/>
      <c r="U101" s="5"/>
      <c r="V101" s="5"/>
    </row>
    <row r="102" spans="1:22" ht="26.4" x14ac:dyDescent="0.3">
      <c r="A102" s="24"/>
      <c r="B102" s="231"/>
      <c r="C102" s="9" t="s">
        <v>30</v>
      </c>
      <c r="D102" s="608"/>
      <c r="E102" s="506">
        <f>2194.5-3.1</f>
        <v>2191.4</v>
      </c>
      <c r="F102" s="26">
        <f>2294.7+45</f>
        <v>2339.6999999999998</v>
      </c>
      <c r="G102" s="26">
        <f>2294.7+41.2</f>
        <v>2335.8999999999996</v>
      </c>
      <c r="H102" s="26">
        <f>2294.7+11.4</f>
        <v>2306.1</v>
      </c>
      <c r="I102" s="313" t="s">
        <v>190</v>
      </c>
      <c r="J102" s="314">
        <v>500</v>
      </c>
      <c r="K102" s="314">
        <v>460</v>
      </c>
      <c r="L102" s="314">
        <v>465</v>
      </c>
      <c r="M102" s="314">
        <v>465</v>
      </c>
      <c r="N102" s="205"/>
      <c r="O102" s="27"/>
      <c r="P102" s="5"/>
      <c r="Q102" s="5"/>
      <c r="R102" s="5"/>
      <c r="S102" s="5"/>
      <c r="T102" s="5"/>
      <c r="U102" s="5"/>
      <c r="V102" s="5"/>
    </row>
    <row r="103" spans="1:22" ht="36" customHeight="1" x14ac:dyDescent="0.3">
      <c r="A103" s="24"/>
      <c r="B103" s="231"/>
      <c r="C103" s="9" t="s">
        <v>191</v>
      </c>
      <c r="D103" s="608"/>
      <c r="E103" s="506">
        <v>64.599999999999994</v>
      </c>
      <c r="F103" s="26"/>
      <c r="G103" s="87"/>
      <c r="H103" s="87"/>
      <c r="I103" s="313" t="s">
        <v>106</v>
      </c>
      <c r="J103" s="314">
        <v>338</v>
      </c>
      <c r="K103" s="314">
        <v>356</v>
      </c>
      <c r="L103" s="314">
        <v>367</v>
      </c>
      <c r="M103" s="314">
        <v>378</v>
      </c>
      <c r="N103" s="205"/>
      <c r="O103" s="27"/>
      <c r="P103" s="5"/>
      <c r="Q103" s="5"/>
      <c r="R103" s="5"/>
      <c r="S103" s="5"/>
      <c r="T103" s="5"/>
      <c r="U103" s="5"/>
      <c r="V103" s="5"/>
    </row>
    <row r="104" spans="1:22" ht="30" customHeight="1" x14ac:dyDescent="0.3">
      <c r="A104" s="24"/>
      <c r="B104" s="231"/>
      <c r="C104" s="9" t="s">
        <v>108</v>
      </c>
      <c r="D104" s="608"/>
      <c r="E104" s="506">
        <v>22</v>
      </c>
      <c r="F104" s="26">
        <v>23.7</v>
      </c>
      <c r="G104" s="87">
        <v>24</v>
      </c>
      <c r="H104" s="87">
        <v>25</v>
      </c>
      <c r="I104" s="535" t="s">
        <v>109</v>
      </c>
      <c r="J104" s="314"/>
      <c r="K104" s="314">
        <v>6</v>
      </c>
      <c r="L104" s="314">
        <v>3</v>
      </c>
      <c r="M104" s="314">
        <v>4</v>
      </c>
      <c r="N104" s="205"/>
      <c r="O104" s="27"/>
      <c r="P104" s="5"/>
      <c r="Q104" s="5"/>
      <c r="R104" s="5"/>
      <c r="S104" s="5"/>
      <c r="T104" s="5"/>
      <c r="U104" s="5"/>
      <c r="V104" s="5"/>
    </row>
    <row r="105" spans="1:22" ht="21" customHeight="1" thickBot="1" x14ac:dyDescent="0.35">
      <c r="A105" s="24"/>
      <c r="B105" s="336"/>
      <c r="C105" s="233" t="s">
        <v>79</v>
      </c>
      <c r="D105" s="608"/>
      <c r="E105" s="510">
        <v>5.8</v>
      </c>
      <c r="F105" s="81">
        <v>1.2</v>
      </c>
      <c r="G105" s="275"/>
      <c r="H105" s="275"/>
      <c r="I105" s="81"/>
      <c r="J105" s="536"/>
      <c r="K105" s="536"/>
      <c r="L105" s="536"/>
      <c r="M105" s="537"/>
      <c r="N105" s="538"/>
      <c r="O105" s="27"/>
      <c r="P105" s="5"/>
      <c r="Q105" s="5"/>
      <c r="R105" s="5"/>
      <c r="S105" s="5"/>
      <c r="T105" s="5"/>
      <c r="U105" s="5"/>
      <c r="V105" s="5"/>
    </row>
    <row r="106" spans="1:22" ht="33" customHeight="1" x14ac:dyDescent="0.3">
      <c r="A106" s="24"/>
      <c r="B106" s="468"/>
      <c r="C106" s="268" t="s">
        <v>192</v>
      </c>
      <c r="D106" s="608"/>
      <c r="E106" s="511"/>
      <c r="F106" s="223"/>
      <c r="G106" s="164"/>
      <c r="H106" s="164"/>
      <c r="I106" s="223"/>
      <c r="J106" s="539"/>
      <c r="K106" s="539"/>
      <c r="L106" s="539"/>
      <c r="M106" s="540"/>
      <c r="N106" s="541"/>
      <c r="O106" s="27"/>
      <c r="P106" s="5"/>
      <c r="Q106" s="5"/>
      <c r="R106" s="5"/>
      <c r="S106" s="5"/>
      <c r="T106" s="5"/>
      <c r="U106" s="5"/>
      <c r="V106" s="5"/>
    </row>
    <row r="107" spans="1:22" ht="27.75" customHeight="1" thickBot="1" x14ac:dyDescent="0.35">
      <c r="A107" s="24"/>
      <c r="B107" s="336"/>
      <c r="C107" s="160" t="s">
        <v>30</v>
      </c>
      <c r="D107" s="608"/>
      <c r="E107" s="500">
        <v>31.5</v>
      </c>
      <c r="F107" s="222"/>
      <c r="G107" s="234"/>
      <c r="H107" s="234"/>
      <c r="I107" s="337" t="s">
        <v>193</v>
      </c>
      <c r="J107" s="338">
        <v>1</v>
      </c>
      <c r="K107" s="338"/>
      <c r="L107" s="338"/>
      <c r="M107" s="338"/>
      <c r="N107" s="150"/>
      <c r="O107" s="27"/>
      <c r="P107" s="5"/>
      <c r="Q107" s="5"/>
      <c r="R107" s="5"/>
      <c r="S107" s="5"/>
      <c r="T107" s="5"/>
      <c r="U107" s="5"/>
      <c r="V107" s="5"/>
    </row>
    <row r="108" spans="1:22" ht="44.25" customHeight="1" x14ac:dyDescent="0.3">
      <c r="A108" s="24"/>
      <c r="B108" s="590" t="s">
        <v>413</v>
      </c>
      <c r="C108" s="268" t="s">
        <v>194</v>
      </c>
      <c r="D108" s="608"/>
      <c r="E108" s="498"/>
      <c r="F108" s="164"/>
      <c r="G108" s="164"/>
      <c r="H108" s="164"/>
      <c r="I108" s="151" t="s">
        <v>195</v>
      </c>
      <c r="J108" s="309" t="s">
        <v>196</v>
      </c>
      <c r="K108" s="309" t="s">
        <v>196</v>
      </c>
      <c r="L108" s="281" t="s">
        <v>196</v>
      </c>
      <c r="M108" s="281" t="s">
        <v>196</v>
      </c>
      <c r="N108" s="147"/>
      <c r="O108" s="27"/>
      <c r="P108" s="5"/>
      <c r="Q108" s="5"/>
      <c r="R108" s="5"/>
      <c r="S108" s="5"/>
      <c r="T108" s="5"/>
      <c r="U108" s="5"/>
      <c r="V108" s="5"/>
    </row>
    <row r="109" spans="1:22" ht="30.6" customHeight="1" thickBot="1" x14ac:dyDescent="0.35">
      <c r="A109" s="24"/>
      <c r="B109" s="708"/>
      <c r="C109" s="160" t="s">
        <v>30</v>
      </c>
      <c r="D109" s="608"/>
      <c r="E109" s="500">
        <v>35</v>
      </c>
      <c r="F109" s="341">
        <v>38.5</v>
      </c>
      <c r="G109" s="341">
        <v>38.5</v>
      </c>
      <c r="H109" s="341">
        <v>38.5</v>
      </c>
      <c r="I109" s="233" t="s">
        <v>197</v>
      </c>
      <c r="J109" s="342" t="s">
        <v>198</v>
      </c>
      <c r="K109" s="342" t="s">
        <v>199</v>
      </c>
      <c r="L109" s="342" t="s">
        <v>199</v>
      </c>
      <c r="M109" s="342" t="s">
        <v>199</v>
      </c>
      <c r="N109" s="150"/>
      <c r="O109" s="27"/>
      <c r="P109" s="5"/>
      <c r="Q109" s="5"/>
      <c r="R109" s="5"/>
      <c r="S109" s="5"/>
      <c r="T109" s="5"/>
      <c r="U109" s="5"/>
      <c r="V109" s="5"/>
    </row>
    <row r="110" spans="1:22" ht="27.75" customHeight="1" x14ac:dyDescent="0.3">
      <c r="A110" s="24"/>
      <c r="B110" s="463" t="s">
        <v>414</v>
      </c>
      <c r="C110" s="268" t="s">
        <v>200</v>
      </c>
      <c r="D110" s="636" t="s">
        <v>201</v>
      </c>
      <c r="E110" s="505"/>
      <c r="F110" s="190"/>
      <c r="G110" s="190"/>
      <c r="H110" s="190"/>
      <c r="I110" s="223"/>
      <c r="J110" s="542"/>
      <c r="K110" s="542"/>
      <c r="L110" s="542"/>
      <c r="M110" s="542"/>
      <c r="N110" s="543"/>
      <c r="O110" s="27"/>
      <c r="P110" s="5"/>
      <c r="Q110" s="5"/>
      <c r="R110" s="5"/>
      <c r="S110" s="5"/>
      <c r="T110" s="5"/>
      <c r="U110" s="5"/>
      <c r="V110" s="5"/>
    </row>
    <row r="111" spans="1:22" ht="26.4" x14ac:dyDescent="0.3">
      <c r="A111" s="24"/>
      <c r="B111" s="460"/>
      <c r="C111" s="31" t="s">
        <v>30</v>
      </c>
      <c r="D111" s="608"/>
      <c r="E111" s="506">
        <v>615.20000000000005</v>
      </c>
      <c r="F111" s="26">
        <f>638.2+12.1</f>
        <v>650.30000000000007</v>
      </c>
      <c r="G111" s="26">
        <v>639.20000000000005</v>
      </c>
      <c r="H111" s="26">
        <v>639.20000000000005</v>
      </c>
      <c r="I111" s="197" t="s">
        <v>106</v>
      </c>
      <c r="J111" s="256" t="s">
        <v>156</v>
      </c>
      <c r="K111" s="256" t="s">
        <v>150</v>
      </c>
      <c r="L111" s="256" t="s">
        <v>202</v>
      </c>
      <c r="M111" s="256" t="s">
        <v>43</v>
      </c>
      <c r="N111" s="205"/>
      <c r="O111" s="27"/>
      <c r="P111" s="5"/>
      <c r="Q111" s="5"/>
      <c r="R111" s="5"/>
      <c r="S111" s="5"/>
      <c r="T111" s="5"/>
      <c r="U111" s="5"/>
      <c r="V111" s="5"/>
    </row>
    <row r="112" spans="1:22" ht="31.5" customHeight="1" x14ac:dyDescent="0.3">
      <c r="A112" s="24"/>
      <c r="B112" s="460"/>
      <c r="C112" s="31" t="s">
        <v>108</v>
      </c>
      <c r="D112" s="608"/>
      <c r="E112" s="466">
        <f>14+0.5+3.5</f>
        <v>18</v>
      </c>
      <c r="F112" s="87">
        <v>29.7</v>
      </c>
      <c r="G112" s="87">
        <v>37.799999999999997</v>
      </c>
      <c r="H112" s="87">
        <v>40.700000000000003</v>
      </c>
      <c r="I112" s="197" t="s">
        <v>109</v>
      </c>
      <c r="J112" s="256"/>
      <c r="K112" s="256" t="s">
        <v>45</v>
      </c>
      <c r="L112" s="256"/>
      <c r="M112" s="256"/>
      <c r="N112" s="205"/>
      <c r="O112" s="27"/>
      <c r="P112" s="5"/>
      <c r="Q112" s="5"/>
      <c r="R112" s="5"/>
      <c r="S112" s="5"/>
      <c r="T112" s="5"/>
      <c r="U112" s="5"/>
      <c r="V112" s="5"/>
    </row>
    <row r="113" spans="1:22" ht="18.75" customHeight="1" thickBot="1" x14ac:dyDescent="0.35">
      <c r="A113" s="24"/>
      <c r="B113" s="464"/>
      <c r="C113" s="160" t="s">
        <v>79</v>
      </c>
      <c r="D113" s="608"/>
      <c r="E113" s="500">
        <v>6.8</v>
      </c>
      <c r="F113" s="222">
        <v>4.5</v>
      </c>
      <c r="G113" s="234"/>
      <c r="H113" s="234"/>
      <c r="I113" s="222"/>
      <c r="J113" s="301"/>
      <c r="K113" s="301"/>
      <c r="L113" s="301"/>
      <c r="M113" s="301"/>
      <c r="N113" s="544"/>
      <c r="O113" s="27"/>
      <c r="P113" s="5"/>
      <c r="Q113" s="5"/>
      <c r="R113" s="5"/>
      <c r="S113" s="5"/>
      <c r="T113" s="5"/>
      <c r="U113" s="5"/>
      <c r="V113" s="5"/>
    </row>
    <row r="114" spans="1:22" ht="16.95" customHeight="1" x14ac:dyDescent="0.3">
      <c r="A114" s="24"/>
      <c r="B114" s="463" t="s">
        <v>415</v>
      </c>
      <c r="C114" s="343" t="s">
        <v>203</v>
      </c>
      <c r="D114" s="608"/>
      <c r="E114" s="498"/>
      <c r="F114" s="164"/>
      <c r="G114" s="164"/>
      <c r="H114" s="164"/>
      <c r="I114" s="223"/>
      <c r="J114" s="539"/>
      <c r="K114" s="539"/>
      <c r="L114" s="539"/>
      <c r="M114" s="540"/>
      <c r="N114" s="541"/>
      <c r="O114" s="27"/>
      <c r="P114" s="5"/>
      <c r="Q114" s="5"/>
      <c r="R114" s="5"/>
      <c r="S114" s="5"/>
      <c r="T114" s="5"/>
      <c r="U114" s="5"/>
      <c r="V114" s="5"/>
    </row>
    <row r="115" spans="1:22" ht="27.75" customHeight="1" thickBot="1" x14ac:dyDescent="0.35">
      <c r="A115" s="24"/>
      <c r="B115" s="464"/>
      <c r="C115" s="344" t="s">
        <v>30</v>
      </c>
      <c r="D115" s="608"/>
      <c r="E115" s="500">
        <v>39.700000000000003</v>
      </c>
      <c r="F115" s="234">
        <v>9.8000000000000007</v>
      </c>
      <c r="G115" s="234">
        <v>39.700000000000003</v>
      </c>
      <c r="H115" s="234">
        <v>9.8000000000000007</v>
      </c>
      <c r="I115" s="272" t="s">
        <v>44</v>
      </c>
      <c r="J115" s="266" t="s">
        <v>45</v>
      </c>
      <c r="K115" s="266"/>
      <c r="L115" s="266" t="s">
        <v>45</v>
      </c>
      <c r="M115" s="266"/>
      <c r="N115" s="150"/>
      <c r="O115" s="27"/>
      <c r="P115" s="5"/>
      <c r="Q115" s="5"/>
      <c r="R115" s="5"/>
      <c r="S115" s="5"/>
      <c r="T115" s="5"/>
      <c r="U115" s="5"/>
      <c r="V115" s="5"/>
    </row>
    <row r="116" spans="1:22" ht="16.95" customHeight="1" x14ac:dyDescent="0.3">
      <c r="A116" s="24"/>
      <c r="B116" s="463" t="s">
        <v>416</v>
      </c>
      <c r="C116" s="343" t="s">
        <v>204</v>
      </c>
      <c r="D116" s="608"/>
      <c r="E116" s="498"/>
      <c r="F116" s="164"/>
      <c r="G116" s="164"/>
      <c r="H116" s="164"/>
      <c r="I116" s="223"/>
      <c r="J116" s="539"/>
      <c r="K116" s="539"/>
      <c r="L116" s="539"/>
      <c r="M116" s="540"/>
      <c r="N116" s="541"/>
      <c r="O116" s="27"/>
      <c r="P116" s="5"/>
      <c r="Q116" s="5"/>
      <c r="R116" s="5"/>
      <c r="S116" s="5"/>
      <c r="T116" s="5"/>
      <c r="U116" s="5"/>
      <c r="V116" s="5"/>
    </row>
    <row r="117" spans="1:22" ht="31.5" customHeight="1" thickBot="1" x14ac:dyDescent="0.35">
      <c r="A117" s="24"/>
      <c r="B117" s="464"/>
      <c r="C117" s="344" t="s">
        <v>30</v>
      </c>
      <c r="D117" s="608"/>
      <c r="E117" s="500">
        <v>17</v>
      </c>
      <c r="F117" s="222">
        <v>16.5</v>
      </c>
      <c r="G117" s="234">
        <v>16.5</v>
      </c>
      <c r="H117" s="234">
        <v>16.5</v>
      </c>
      <c r="I117" s="272" t="s">
        <v>44</v>
      </c>
      <c r="J117" s="266" t="s">
        <v>45</v>
      </c>
      <c r="K117" s="266" t="s">
        <v>45</v>
      </c>
      <c r="L117" s="266" t="s">
        <v>45</v>
      </c>
      <c r="M117" s="266" t="s">
        <v>45</v>
      </c>
      <c r="N117" s="150"/>
      <c r="O117" s="27"/>
      <c r="P117" s="5"/>
      <c r="Q117" s="5"/>
      <c r="R117" s="5"/>
      <c r="S117" s="5"/>
      <c r="T117" s="5"/>
      <c r="U117" s="5"/>
      <c r="V117" s="5"/>
    </row>
    <row r="118" spans="1:22" ht="18" customHeight="1" x14ac:dyDescent="0.3">
      <c r="A118" s="24"/>
      <c r="B118" s="463" t="s">
        <v>417</v>
      </c>
      <c r="C118" s="343" t="s">
        <v>205</v>
      </c>
      <c r="D118" s="608"/>
      <c r="E118" s="498"/>
      <c r="F118" s="164"/>
      <c r="G118" s="164"/>
      <c r="H118" s="164"/>
      <c r="I118" s="223"/>
      <c r="J118" s="539"/>
      <c r="K118" s="539"/>
      <c r="L118" s="539"/>
      <c r="M118" s="540"/>
      <c r="N118" s="541"/>
      <c r="O118" s="27"/>
      <c r="P118" s="5"/>
      <c r="Q118" s="5"/>
      <c r="R118" s="5"/>
      <c r="S118" s="5"/>
      <c r="T118" s="5"/>
      <c r="U118" s="5"/>
      <c r="V118" s="5"/>
    </row>
    <row r="119" spans="1:22" ht="31.5" customHeight="1" thickBot="1" x14ac:dyDescent="0.35">
      <c r="A119" s="24"/>
      <c r="B119" s="464"/>
      <c r="C119" s="344" t="s">
        <v>30</v>
      </c>
      <c r="D119" s="608"/>
      <c r="E119" s="500">
        <v>11.5</v>
      </c>
      <c r="F119" s="222">
        <v>11</v>
      </c>
      <c r="G119" s="234">
        <v>11</v>
      </c>
      <c r="H119" s="234">
        <v>11</v>
      </c>
      <c r="I119" s="272" t="s">
        <v>206</v>
      </c>
      <c r="J119" s="342" t="s">
        <v>156</v>
      </c>
      <c r="K119" s="342" t="s">
        <v>156</v>
      </c>
      <c r="L119" s="266" t="s">
        <v>156</v>
      </c>
      <c r="M119" s="266" t="s">
        <v>156</v>
      </c>
      <c r="N119" s="150"/>
      <c r="O119" s="27"/>
      <c r="P119" s="5"/>
      <c r="Q119" s="5"/>
      <c r="R119" s="5"/>
      <c r="S119" s="5"/>
      <c r="T119" s="5"/>
      <c r="U119" s="5"/>
      <c r="V119" s="5"/>
    </row>
    <row r="120" spans="1:22" ht="47.4" customHeight="1" x14ac:dyDescent="0.3">
      <c r="A120" s="24"/>
      <c r="B120" s="590" t="s">
        <v>418</v>
      </c>
      <c r="C120" s="343" t="s">
        <v>207</v>
      </c>
      <c r="D120" s="608"/>
      <c r="E120" s="498"/>
      <c r="F120" s="164"/>
      <c r="G120" s="164"/>
      <c r="H120" s="164"/>
      <c r="I120" s="151" t="s">
        <v>208</v>
      </c>
      <c r="J120" s="309" t="s">
        <v>209</v>
      </c>
      <c r="K120" s="309" t="s">
        <v>209</v>
      </c>
      <c r="L120" s="309" t="s">
        <v>210</v>
      </c>
      <c r="M120" s="309" t="s">
        <v>211</v>
      </c>
      <c r="N120" s="147"/>
      <c r="O120" s="27"/>
      <c r="P120" s="5"/>
      <c r="Q120" s="5"/>
      <c r="R120" s="5"/>
      <c r="S120" s="5"/>
      <c r="T120" s="5"/>
      <c r="U120" s="5"/>
      <c r="V120" s="5"/>
    </row>
    <row r="121" spans="1:22" ht="32.25" customHeight="1" thickBot="1" x14ac:dyDescent="0.35">
      <c r="A121" s="24"/>
      <c r="B121" s="708"/>
      <c r="C121" s="344" t="s">
        <v>30</v>
      </c>
      <c r="D121" s="608"/>
      <c r="E121" s="500">
        <f>91.1+5</f>
        <v>96.1</v>
      </c>
      <c r="F121" s="341">
        <v>127.7</v>
      </c>
      <c r="G121" s="234">
        <v>127.7</v>
      </c>
      <c r="H121" s="234">
        <v>127.7</v>
      </c>
      <c r="I121" s="160" t="s">
        <v>212</v>
      </c>
      <c r="J121" s="266" t="s">
        <v>213</v>
      </c>
      <c r="K121" s="266" t="s">
        <v>149</v>
      </c>
      <c r="L121" s="266" t="s">
        <v>214</v>
      </c>
      <c r="M121" s="266" t="s">
        <v>214</v>
      </c>
      <c r="N121" s="150"/>
      <c r="O121" s="27"/>
      <c r="P121" s="5"/>
      <c r="Q121" s="5"/>
      <c r="R121" s="5"/>
      <c r="S121" s="5"/>
      <c r="T121" s="5"/>
      <c r="U121" s="5"/>
      <c r="V121" s="5"/>
    </row>
    <row r="122" spans="1:22" ht="23.25" customHeight="1" x14ac:dyDescent="0.3">
      <c r="A122" s="24"/>
      <c r="B122" s="463" t="s">
        <v>419</v>
      </c>
      <c r="C122" s="268" t="s">
        <v>215</v>
      </c>
      <c r="D122" s="608"/>
      <c r="E122" s="509"/>
      <c r="F122" s="82"/>
      <c r="G122" s="82"/>
      <c r="H122" s="82"/>
      <c r="I122" s="223"/>
      <c r="J122" s="539"/>
      <c r="K122" s="539"/>
      <c r="L122" s="539"/>
      <c r="M122" s="540"/>
      <c r="N122" s="541"/>
      <c r="O122" s="27"/>
      <c r="P122" s="5"/>
      <c r="Q122" s="5"/>
      <c r="R122" s="5"/>
      <c r="S122" s="5"/>
      <c r="T122" s="5"/>
      <c r="U122" s="5"/>
      <c r="V122" s="5"/>
    </row>
    <row r="123" spans="1:22" ht="30.6" customHeight="1" thickBot="1" x14ac:dyDescent="0.35">
      <c r="A123" s="24"/>
      <c r="B123" s="464"/>
      <c r="C123" s="160" t="s">
        <v>30</v>
      </c>
      <c r="D123" s="637"/>
      <c r="E123" s="510">
        <v>8.6</v>
      </c>
      <c r="F123" s="81">
        <v>3.9</v>
      </c>
      <c r="G123" s="275">
        <v>3.9</v>
      </c>
      <c r="H123" s="275">
        <v>3.9</v>
      </c>
      <c r="I123" s="346" t="s">
        <v>216</v>
      </c>
      <c r="J123" s="278" t="s">
        <v>45</v>
      </c>
      <c r="K123" s="278" t="s">
        <v>45</v>
      </c>
      <c r="L123" s="278" t="s">
        <v>45</v>
      </c>
      <c r="M123" s="278" t="s">
        <v>45</v>
      </c>
      <c r="N123" s="347"/>
      <c r="O123" s="27"/>
      <c r="P123" s="5"/>
      <c r="Q123" s="5"/>
      <c r="R123" s="5"/>
      <c r="S123" s="5"/>
      <c r="T123" s="5"/>
      <c r="U123" s="5"/>
      <c r="V123" s="5"/>
    </row>
    <row r="124" spans="1:22" ht="33.75" customHeight="1" x14ac:dyDescent="0.3">
      <c r="A124" s="24"/>
      <c r="B124" s="613" t="s">
        <v>420</v>
      </c>
      <c r="C124" s="268" t="s">
        <v>217</v>
      </c>
      <c r="D124" s="640" t="s">
        <v>218</v>
      </c>
      <c r="E124" s="498"/>
      <c r="F124" s="164"/>
      <c r="G124" s="164"/>
      <c r="H124" s="164"/>
      <c r="I124" s="223"/>
      <c r="J124" s="542"/>
      <c r="K124" s="542"/>
      <c r="L124" s="542"/>
      <c r="M124" s="542"/>
      <c r="N124" s="543"/>
      <c r="O124" s="27"/>
      <c r="P124" s="5"/>
      <c r="Q124" s="5"/>
      <c r="R124" s="5"/>
      <c r="S124" s="5"/>
      <c r="T124" s="5"/>
      <c r="U124" s="5"/>
      <c r="V124" s="5"/>
    </row>
    <row r="125" spans="1:22" ht="26.4" x14ac:dyDescent="0.3">
      <c r="A125" s="24"/>
      <c r="B125" s="715"/>
      <c r="C125" s="31" t="s">
        <v>30</v>
      </c>
      <c r="D125" s="622"/>
      <c r="E125" s="506">
        <v>1453.4</v>
      </c>
      <c r="F125" s="26">
        <v>1489.4</v>
      </c>
      <c r="G125" s="26">
        <v>1489.4</v>
      </c>
      <c r="H125" s="26">
        <v>1489.4</v>
      </c>
      <c r="I125" s="197" t="s">
        <v>106</v>
      </c>
      <c r="J125" s="256" t="s">
        <v>219</v>
      </c>
      <c r="K125" s="256" t="s">
        <v>220</v>
      </c>
      <c r="L125" s="256" t="s">
        <v>221</v>
      </c>
      <c r="M125" s="256" t="s">
        <v>182</v>
      </c>
      <c r="N125" s="545"/>
      <c r="O125" s="27"/>
      <c r="P125" s="5"/>
      <c r="Q125" s="5"/>
      <c r="R125" s="5"/>
      <c r="S125" s="5"/>
      <c r="T125" s="5"/>
      <c r="U125" s="5"/>
      <c r="V125" s="5"/>
    </row>
    <row r="126" spans="1:22" ht="21.75" customHeight="1" x14ac:dyDescent="0.3">
      <c r="A126" s="24"/>
      <c r="B126" s="715"/>
      <c r="C126" s="31" t="s">
        <v>108</v>
      </c>
      <c r="D126" s="622"/>
      <c r="E126" s="466">
        <f>90+15+20</f>
        <v>125</v>
      </c>
      <c r="F126" s="87">
        <v>160.5</v>
      </c>
      <c r="G126" s="87">
        <v>171</v>
      </c>
      <c r="H126" s="87">
        <v>181</v>
      </c>
      <c r="I126" s="298" t="s">
        <v>109</v>
      </c>
      <c r="J126" s="256" t="s">
        <v>222</v>
      </c>
      <c r="K126" s="256" t="s">
        <v>223</v>
      </c>
      <c r="L126" s="256" t="s">
        <v>222</v>
      </c>
      <c r="M126" s="256" t="s">
        <v>222</v>
      </c>
      <c r="N126" s="545"/>
      <c r="O126" s="27"/>
      <c r="P126" s="5"/>
      <c r="Q126" s="5"/>
      <c r="R126" s="5"/>
      <c r="S126" s="5"/>
      <c r="T126" s="5"/>
      <c r="U126" s="5"/>
      <c r="V126" s="5"/>
    </row>
    <row r="127" spans="1:22" ht="23.25" customHeight="1" thickBot="1" x14ac:dyDescent="0.35">
      <c r="A127" s="24"/>
      <c r="B127" s="597"/>
      <c r="C127" s="160" t="s">
        <v>79</v>
      </c>
      <c r="D127" s="622"/>
      <c r="E127" s="500">
        <v>31.9</v>
      </c>
      <c r="F127" s="222">
        <v>35</v>
      </c>
      <c r="G127" s="234"/>
      <c r="H127" s="234"/>
      <c r="I127" s="222"/>
      <c r="J127" s="301"/>
      <c r="K127" s="301"/>
      <c r="L127" s="546"/>
      <c r="M127" s="301"/>
      <c r="N127" s="544"/>
      <c r="O127" s="27"/>
      <c r="P127" s="5"/>
      <c r="Q127" s="5"/>
      <c r="R127" s="5"/>
      <c r="S127" s="5"/>
      <c r="T127" s="5"/>
      <c r="U127" s="5"/>
      <c r="V127" s="5"/>
    </row>
    <row r="128" spans="1:22" ht="32.4" customHeight="1" x14ac:dyDescent="0.3">
      <c r="A128" s="24"/>
      <c r="B128" s="463" t="s">
        <v>421</v>
      </c>
      <c r="C128" s="348" t="s">
        <v>224</v>
      </c>
      <c r="D128" s="622"/>
      <c r="E128" s="509"/>
      <c r="F128" s="82"/>
      <c r="G128" s="82"/>
      <c r="H128" s="82"/>
      <c r="I128" s="223"/>
      <c r="J128" s="539"/>
      <c r="K128" s="539"/>
      <c r="L128" s="539"/>
      <c r="M128" s="540"/>
      <c r="N128" s="541"/>
      <c r="O128" s="27"/>
      <c r="P128" s="5"/>
      <c r="Q128" s="5"/>
      <c r="R128" s="5"/>
      <c r="S128" s="5"/>
      <c r="T128" s="5"/>
      <c r="U128" s="5"/>
      <c r="V128" s="5"/>
    </row>
    <row r="129" spans="1:22" ht="32.25" customHeight="1" thickBot="1" x14ac:dyDescent="0.35">
      <c r="A129" s="24"/>
      <c r="B129" s="464"/>
      <c r="C129" s="349" t="s">
        <v>30</v>
      </c>
      <c r="D129" s="622"/>
      <c r="E129" s="510">
        <v>22</v>
      </c>
      <c r="F129" s="81">
        <v>30</v>
      </c>
      <c r="G129" s="275">
        <v>30</v>
      </c>
      <c r="H129" s="275">
        <v>30</v>
      </c>
      <c r="I129" s="272" t="s">
        <v>225</v>
      </c>
      <c r="J129" s="266" t="s">
        <v>45</v>
      </c>
      <c r="K129" s="266" t="s">
        <v>45</v>
      </c>
      <c r="L129" s="266" t="s">
        <v>45</v>
      </c>
      <c r="M129" s="266" t="s">
        <v>45</v>
      </c>
      <c r="N129" s="150"/>
      <c r="O129" s="27"/>
      <c r="P129" s="5"/>
      <c r="Q129" s="5"/>
      <c r="R129" s="5"/>
      <c r="S129" s="5"/>
      <c r="T129" s="5"/>
      <c r="U129" s="5"/>
      <c r="V129" s="5"/>
    </row>
    <row r="130" spans="1:22" ht="46.2" customHeight="1" x14ac:dyDescent="0.3">
      <c r="A130" s="24"/>
      <c r="B130" s="590" t="s">
        <v>422</v>
      </c>
      <c r="C130" s="268" t="s">
        <v>226</v>
      </c>
      <c r="D130" s="622"/>
      <c r="E130" s="498"/>
      <c r="F130" s="164"/>
      <c r="G130" s="164"/>
      <c r="H130" s="164"/>
      <c r="I130" s="223"/>
      <c r="J130" s="539"/>
      <c r="K130" s="539"/>
      <c r="L130" s="539"/>
      <c r="M130" s="540"/>
      <c r="N130" s="541"/>
      <c r="O130" s="27"/>
      <c r="P130" s="5"/>
      <c r="Q130" s="5"/>
      <c r="R130" s="5"/>
      <c r="S130" s="5"/>
      <c r="T130" s="5"/>
      <c r="U130" s="5"/>
      <c r="V130" s="5"/>
    </row>
    <row r="131" spans="1:22" ht="26.25" customHeight="1" x14ac:dyDescent="0.3">
      <c r="A131" s="24"/>
      <c r="B131" s="716"/>
      <c r="C131" s="31" t="s">
        <v>30</v>
      </c>
      <c r="D131" s="622"/>
      <c r="E131" s="506">
        <v>56.6</v>
      </c>
      <c r="F131" s="26">
        <f>117.1-72</f>
        <v>45.099999999999994</v>
      </c>
      <c r="G131" s="87">
        <v>117.1</v>
      </c>
      <c r="H131" s="87">
        <v>117.1</v>
      </c>
      <c r="I131" s="31" t="s">
        <v>227</v>
      </c>
      <c r="J131" s="256" t="s">
        <v>228</v>
      </c>
      <c r="K131" s="256" t="s">
        <v>229</v>
      </c>
      <c r="L131" s="256" t="s">
        <v>230</v>
      </c>
      <c r="M131" s="256" t="s">
        <v>219</v>
      </c>
      <c r="N131" s="205"/>
      <c r="O131" s="27"/>
      <c r="P131" s="5"/>
      <c r="Q131" s="5"/>
      <c r="R131" s="5"/>
      <c r="S131" s="5"/>
      <c r="T131" s="5"/>
      <c r="U131" s="5"/>
      <c r="V131" s="5"/>
    </row>
    <row r="132" spans="1:22" ht="26.25" customHeight="1" thickBot="1" x14ac:dyDescent="0.35">
      <c r="A132" s="24"/>
      <c r="B132" s="708"/>
      <c r="C132" s="160" t="s">
        <v>79</v>
      </c>
      <c r="D132" s="717"/>
      <c r="E132" s="500"/>
      <c r="F132" s="222">
        <v>72</v>
      </c>
      <c r="G132" s="234"/>
      <c r="H132" s="234"/>
      <c r="I132" s="350" t="s">
        <v>231</v>
      </c>
      <c r="J132" s="266" t="s">
        <v>232</v>
      </c>
      <c r="K132" s="266" t="s">
        <v>233</v>
      </c>
      <c r="L132" s="266" t="s">
        <v>196</v>
      </c>
      <c r="M132" s="266" t="s">
        <v>234</v>
      </c>
      <c r="N132" s="150"/>
      <c r="O132" s="27"/>
      <c r="P132" s="5"/>
      <c r="Q132" s="5"/>
      <c r="R132" s="5"/>
      <c r="S132" s="5"/>
      <c r="T132" s="5"/>
      <c r="U132" s="5"/>
      <c r="V132" s="5"/>
    </row>
    <row r="133" spans="1:22" ht="34.200000000000003" customHeight="1" x14ac:dyDescent="0.3">
      <c r="A133" s="24"/>
      <c r="B133" s="468" t="s">
        <v>423</v>
      </c>
      <c r="C133" s="268" t="s">
        <v>235</v>
      </c>
      <c r="D133" s="640" t="s">
        <v>236</v>
      </c>
      <c r="E133" s="498"/>
      <c r="F133" s="164"/>
      <c r="G133" s="164"/>
      <c r="H133" s="164"/>
      <c r="I133" s="223"/>
      <c r="J133" s="351"/>
      <c r="K133" s="351"/>
      <c r="L133" s="351"/>
      <c r="M133" s="351"/>
      <c r="N133" s="352"/>
      <c r="O133" s="5"/>
      <c r="P133" s="5"/>
      <c r="Q133" s="5"/>
      <c r="R133" s="5"/>
      <c r="S133" s="5"/>
      <c r="T133" s="5"/>
      <c r="U133" s="5"/>
      <c r="V133" s="5"/>
    </row>
    <row r="134" spans="1:22" ht="30" customHeight="1" x14ac:dyDescent="0.3">
      <c r="A134" s="24"/>
      <c r="B134" s="231"/>
      <c r="C134" s="31" t="s">
        <v>30</v>
      </c>
      <c r="D134" s="622"/>
      <c r="E134" s="506">
        <v>590.20000000000005</v>
      </c>
      <c r="F134" s="26">
        <f>603.4+18.8-18.8</f>
        <v>603.4</v>
      </c>
      <c r="G134" s="26">
        <v>603.4</v>
      </c>
      <c r="H134" s="26">
        <v>603.4</v>
      </c>
      <c r="I134" s="197" t="s">
        <v>106</v>
      </c>
      <c r="J134" s="256" t="s">
        <v>165</v>
      </c>
      <c r="K134" s="256" t="s">
        <v>228</v>
      </c>
      <c r="L134" s="256" t="s">
        <v>115</v>
      </c>
      <c r="M134" s="256" t="s">
        <v>228</v>
      </c>
      <c r="N134" s="205"/>
      <c r="O134" s="5"/>
      <c r="P134" s="5"/>
      <c r="Q134" s="5"/>
      <c r="R134" s="5"/>
      <c r="S134" s="5"/>
      <c r="T134" s="5"/>
      <c r="U134" s="5"/>
      <c r="V134" s="5"/>
    </row>
    <row r="135" spans="1:22" ht="20.25" customHeight="1" x14ac:dyDescent="0.3">
      <c r="A135" s="24"/>
      <c r="B135" s="231"/>
      <c r="C135" s="31" t="s">
        <v>108</v>
      </c>
      <c r="D135" s="622"/>
      <c r="E135" s="466">
        <v>16</v>
      </c>
      <c r="F135" s="87">
        <v>26</v>
      </c>
      <c r="G135" s="87">
        <v>27</v>
      </c>
      <c r="H135" s="87">
        <v>27</v>
      </c>
      <c r="I135" s="419"/>
      <c r="J135" s="420"/>
      <c r="K135" s="420"/>
      <c r="L135" s="256"/>
      <c r="M135" s="256"/>
      <c r="N135" s="205"/>
      <c r="O135" s="5"/>
      <c r="P135" s="5"/>
      <c r="Q135" s="5"/>
      <c r="R135" s="5"/>
      <c r="S135" s="5"/>
      <c r="T135" s="5"/>
      <c r="U135" s="5"/>
      <c r="V135" s="5"/>
    </row>
    <row r="136" spans="1:22" ht="22.5" customHeight="1" thickBot="1" x14ac:dyDescent="0.35">
      <c r="A136" s="24"/>
      <c r="B136" s="232"/>
      <c r="C136" s="160" t="s">
        <v>79</v>
      </c>
      <c r="D136" s="622"/>
      <c r="E136" s="500">
        <v>15.6</v>
      </c>
      <c r="F136" s="222">
        <v>20</v>
      </c>
      <c r="G136" s="234"/>
      <c r="H136" s="234"/>
      <c r="I136" s="222"/>
      <c r="J136" s="299"/>
      <c r="K136" s="300"/>
      <c r="L136" s="300"/>
      <c r="M136" s="301"/>
      <c r="N136" s="302"/>
      <c r="O136" s="5"/>
      <c r="P136" s="5"/>
      <c r="Q136" s="5"/>
      <c r="R136" s="5"/>
      <c r="S136" s="5"/>
      <c r="T136" s="5"/>
      <c r="U136" s="5"/>
      <c r="V136" s="5"/>
    </row>
    <row r="137" spans="1:22" ht="18.75" customHeight="1" x14ac:dyDescent="0.3">
      <c r="A137" s="24"/>
      <c r="B137" s="468" t="s">
        <v>424</v>
      </c>
      <c r="C137" s="353" t="s">
        <v>237</v>
      </c>
      <c r="D137" s="622"/>
      <c r="E137" s="498"/>
      <c r="F137" s="164"/>
      <c r="G137" s="164"/>
      <c r="H137" s="164"/>
      <c r="I137" s="223"/>
      <c r="J137" s="354"/>
      <c r="K137" s="262"/>
      <c r="L137" s="262"/>
      <c r="M137" s="263"/>
      <c r="N137" s="264"/>
      <c r="O137" s="5"/>
      <c r="P137" s="5"/>
      <c r="Q137" s="5"/>
      <c r="R137" s="5"/>
      <c r="S137" s="5"/>
      <c r="T137" s="5"/>
      <c r="U137" s="5"/>
      <c r="V137" s="5"/>
    </row>
    <row r="138" spans="1:22" ht="32.25" customHeight="1" thickBot="1" x14ac:dyDescent="0.35">
      <c r="A138" s="24"/>
      <c r="B138" s="232"/>
      <c r="C138" s="344" t="s">
        <v>30</v>
      </c>
      <c r="D138" s="622"/>
      <c r="E138" s="501">
        <v>55</v>
      </c>
      <c r="F138" s="214">
        <v>69</v>
      </c>
      <c r="G138" s="234">
        <v>69</v>
      </c>
      <c r="H138" s="234">
        <v>69</v>
      </c>
      <c r="I138" s="272" t="s">
        <v>238</v>
      </c>
      <c r="J138" s="270" t="s">
        <v>45</v>
      </c>
      <c r="K138" s="270" t="s">
        <v>45</v>
      </c>
      <c r="L138" s="266" t="s">
        <v>45</v>
      </c>
      <c r="M138" s="266" t="s">
        <v>45</v>
      </c>
      <c r="N138" s="150"/>
      <c r="O138" s="5"/>
      <c r="P138" s="5"/>
      <c r="Q138" s="5"/>
      <c r="R138" s="5"/>
      <c r="S138" s="5"/>
      <c r="T138" s="5"/>
      <c r="U138" s="5"/>
      <c r="V138" s="5"/>
    </row>
    <row r="139" spans="1:22" ht="19.2" customHeight="1" x14ac:dyDescent="0.3">
      <c r="A139" s="24"/>
      <c r="B139" s="468" t="s">
        <v>425</v>
      </c>
      <c r="C139" s="343" t="s">
        <v>239</v>
      </c>
      <c r="D139" s="622"/>
      <c r="E139" s="504"/>
      <c r="F139" s="271"/>
      <c r="G139" s="164"/>
      <c r="H139" s="164"/>
      <c r="I139" s="223"/>
      <c r="J139" s="262"/>
      <c r="K139" s="262"/>
      <c r="L139" s="262"/>
      <c r="M139" s="263"/>
      <c r="N139" s="264"/>
      <c r="O139" s="5"/>
      <c r="P139" s="5"/>
      <c r="Q139" s="5"/>
      <c r="R139" s="5"/>
      <c r="S139" s="5"/>
      <c r="T139" s="5"/>
      <c r="U139" s="5"/>
      <c r="V139" s="5"/>
    </row>
    <row r="140" spans="1:22" ht="31.5" customHeight="1" thickBot="1" x14ac:dyDescent="0.35">
      <c r="A140" s="24"/>
      <c r="B140" s="232"/>
      <c r="C140" s="344" t="s">
        <v>30</v>
      </c>
      <c r="D140" s="622"/>
      <c r="E140" s="501">
        <v>25</v>
      </c>
      <c r="F140" s="214">
        <v>28</v>
      </c>
      <c r="G140" s="234">
        <v>28</v>
      </c>
      <c r="H140" s="234">
        <v>28</v>
      </c>
      <c r="I140" s="272" t="s">
        <v>238</v>
      </c>
      <c r="J140" s="270" t="s">
        <v>45</v>
      </c>
      <c r="K140" s="270" t="s">
        <v>45</v>
      </c>
      <c r="L140" s="266" t="s">
        <v>45</v>
      </c>
      <c r="M140" s="266" t="s">
        <v>45</v>
      </c>
      <c r="N140" s="150"/>
      <c r="O140" s="5"/>
      <c r="P140" s="5"/>
      <c r="Q140" s="5"/>
      <c r="R140" s="5"/>
      <c r="S140" s="5"/>
      <c r="T140" s="5"/>
      <c r="U140" s="5"/>
      <c r="V140" s="5"/>
    </row>
    <row r="141" spans="1:22" ht="31.95" customHeight="1" x14ac:dyDescent="0.3">
      <c r="A141" s="24"/>
      <c r="B141" s="468" t="s">
        <v>426</v>
      </c>
      <c r="C141" s="343" t="s">
        <v>240</v>
      </c>
      <c r="D141" s="622"/>
      <c r="E141" s="504"/>
      <c r="F141" s="271"/>
      <c r="G141" s="164"/>
      <c r="H141" s="164"/>
      <c r="I141" s="223"/>
      <c r="J141" s="262"/>
      <c r="K141" s="262"/>
      <c r="L141" s="262"/>
      <c r="M141" s="263"/>
      <c r="N141" s="264"/>
      <c r="O141" s="5"/>
      <c r="P141" s="5"/>
      <c r="Q141" s="5"/>
      <c r="R141" s="5"/>
      <c r="S141" s="5"/>
      <c r="T141" s="5"/>
      <c r="U141" s="5"/>
      <c r="V141" s="5"/>
    </row>
    <row r="142" spans="1:22" ht="31.95" customHeight="1" thickBot="1" x14ac:dyDescent="0.35">
      <c r="A142" s="24"/>
      <c r="B142" s="232"/>
      <c r="C142" s="344" t="s">
        <v>30</v>
      </c>
      <c r="D142" s="622"/>
      <c r="E142" s="501">
        <v>20</v>
      </c>
      <c r="F142" s="214">
        <v>22.4</v>
      </c>
      <c r="G142" s="234">
        <v>22.4</v>
      </c>
      <c r="H142" s="234">
        <v>22.4</v>
      </c>
      <c r="I142" s="272" t="s">
        <v>241</v>
      </c>
      <c r="J142" s="266" t="s">
        <v>145</v>
      </c>
      <c r="K142" s="266" t="s">
        <v>145</v>
      </c>
      <c r="L142" s="266" t="s">
        <v>145</v>
      </c>
      <c r="M142" s="266" t="s">
        <v>145</v>
      </c>
      <c r="N142" s="143"/>
      <c r="O142" s="5"/>
      <c r="P142" s="5"/>
      <c r="Q142" s="5"/>
      <c r="R142" s="5"/>
      <c r="S142" s="5"/>
      <c r="T142" s="5"/>
      <c r="U142" s="5"/>
      <c r="V142" s="5"/>
    </row>
    <row r="143" spans="1:22" ht="41.25" customHeight="1" x14ac:dyDescent="0.3">
      <c r="A143" s="24"/>
      <c r="B143" s="468" t="s">
        <v>427</v>
      </c>
      <c r="C143" s="343" t="s">
        <v>242</v>
      </c>
      <c r="D143" s="622"/>
      <c r="E143" s="504"/>
      <c r="F143" s="271"/>
      <c r="G143" s="164"/>
      <c r="H143" s="164"/>
      <c r="I143" s="151" t="s">
        <v>243</v>
      </c>
      <c r="J143" s="281" t="s">
        <v>149</v>
      </c>
      <c r="K143" s="281" t="s">
        <v>149</v>
      </c>
      <c r="L143" s="281" t="s">
        <v>149</v>
      </c>
      <c r="M143" s="281" t="s">
        <v>244</v>
      </c>
      <c r="N143" s="147"/>
      <c r="O143" s="5"/>
      <c r="P143" s="5"/>
      <c r="Q143" s="5"/>
      <c r="R143" s="5"/>
      <c r="S143" s="5"/>
      <c r="T143" s="5"/>
      <c r="U143" s="5"/>
      <c r="V143" s="5"/>
    </row>
    <row r="144" spans="1:22" ht="30" customHeight="1" x14ac:dyDescent="0.3">
      <c r="A144" s="24"/>
      <c r="B144" s="231"/>
      <c r="C144" s="32" t="s">
        <v>30</v>
      </c>
      <c r="D144" s="622"/>
      <c r="E144" s="499">
        <f>186.2+2</f>
        <v>188.2</v>
      </c>
      <c r="F144" s="80">
        <v>150.69999999999999</v>
      </c>
      <c r="G144" s="87">
        <v>150.69999999999999</v>
      </c>
      <c r="H144" s="26">
        <v>150.69999999999999</v>
      </c>
      <c r="I144" s="355" t="s">
        <v>133</v>
      </c>
      <c r="J144" s="256" t="s">
        <v>245</v>
      </c>
      <c r="K144" s="256" t="s">
        <v>246</v>
      </c>
      <c r="L144" s="256" t="s">
        <v>247</v>
      </c>
      <c r="M144" s="256" t="s">
        <v>247</v>
      </c>
      <c r="N144" s="205"/>
      <c r="O144" s="5"/>
      <c r="P144" s="5"/>
      <c r="Q144" s="5"/>
      <c r="R144" s="5"/>
      <c r="S144" s="5"/>
      <c r="T144" s="5"/>
      <c r="U144" s="5"/>
      <c r="V144" s="5"/>
    </row>
    <row r="145" spans="1:22" ht="41.25" customHeight="1" thickBot="1" x14ac:dyDescent="0.35">
      <c r="A145" s="24"/>
      <c r="B145" s="232"/>
      <c r="C145" s="344"/>
      <c r="D145" s="714"/>
      <c r="E145" s="501"/>
      <c r="F145" s="340"/>
      <c r="G145" s="234"/>
      <c r="H145" s="222"/>
      <c r="I145" s="272" t="s">
        <v>248</v>
      </c>
      <c r="J145" s="266" t="s">
        <v>249</v>
      </c>
      <c r="K145" s="266" t="s">
        <v>163</v>
      </c>
      <c r="L145" s="266" t="s">
        <v>163</v>
      </c>
      <c r="M145" s="266" t="s">
        <v>163</v>
      </c>
      <c r="N145" s="150"/>
      <c r="O145" s="5"/>
      <c r="P145" s="5"/>
      <c r="Q145" s="5"/>
      <c r="R145" s="5"/>
      <c r="S145" s="5"/>
      <c r="T145" s="5"/>
      <c r="U145" s="5"/>
      <c r="V145" s="5"/>
    </row>
    <row r="146" spans="1:22" ht="41.25" customHeight="1" x14ac:dyDescent="0.3">
      <c r="A146" s="24"/>
      <c r="B146" s="468" t="s">
        <v>428</v>
      </c>
      <c r="C146" s="268" t="s">
        <v>429</v>
      </c>
      <c r="D146" s="622" t="s">
        <v>250</v>
      </c>
      <c r="E146" s="498"/>
      <c r="F146" s="164"/>
      <c r="G146" s="164"/>
      <c r="H146" s="164"/>
      <c r="I146" s="223"/>
      <c r="J146" s="539"/>
      <c r="K146" s="539"/>
      <c r="L146" s="547"/>
      <c r="M146" s="548"/>
      <c r="N146" s="549"/>
      <c r="O146" s="5"/>
      <c r="P146" s="5"/>
      <c r="Q146" s="5"/>
      <c r="R146" s="5"/>
      <c r="S146" s="5"/>
      <c r="T146" s="5"/>
      <c r="U146" s="5"/>
      <c r="V146" s="5"/>
    </row>
    <row r="147" spans="1:22" ht="36.75" customHeight="1" thickBot="1" x14ac:dyDescent="0.35">
      <c r="A147" s="24"/>
      <c r="B147" s="232"/>
      <c r="C147" s="160" t="s">
        <v>30</v>
      </c>
      <c r="D147" s="622"/>
      <c r="E147" s="500">
        <v>19.600000000000001</v>
      </c>
      <c r="F147" s="222">
        <v>42.5</v>
      </c>
      <c r="G147" s="222"/>
      <c r="H147" s="222"/>
      <c r="I147" s="215" t="s">
        <v>251</v>
      </c>
      <c r="J147" s="465">
        <v>7</v>
      </c>
      <c r="K147" s="465">
        <v>24</v>
      </c>
      <c r="L147" s="465"/>
      <c r="M147" s="465"/>
      <c r="N147" s="143"/>
      <c r="O147" s="5"/>
      <c r="P147" s="5"/>
      <c r="Q147" s="5"/>
      <c r="R147" s="5"/>
      <c r="S147" s="5"/>
      <c r="T147" s="5"/>
      <c r="U147" s="5"/>
      <c r="V147" s="5"/>
    </row>
    <row r="148" spans="1:22" ht="42" customHeight="1" x14ac:dyDescent="0.3">
      <c r="A148" s="24"/>
      <c r="B148" s="468" t="s">
        <v>252</v>
      </c>
      <c r="C148" s="268" t="s">
        <v>253</v>
      </c>
      <c r="D148" s="611" t="s">
        <v>254</v>
      </c>
      <c r="E148" s="511"/>
      <c r="F148" s="223"/>
      <c r="G148" s="223"/>
      <c r="H148" s="223"/>
      <c r="I148" s="223"/>
      <c r="J148" s="539"/>
      <c r="K148" s="539"/>
      <c r="L148" s="547"/>
      <c r="M148" s="548"/>
      <c r="N148" s="549"/>
      <c r="O148" s="5"/>
      <c r="P148" s="5"/>
      <c r="Q148" s="5"/>
      <c r="R148" s="5"/>
      <c r="S148" s="5"/>
      <c r="T148" s="5"/>
      <c r="U148" s="5"/>
      <c r="V148" s="5"/>
    </row>
    <row r="149" spans="1:22" ht="57" customHeight="1" thickBot="1" x14ac:dyDescent="0.35">
      <c r="A149" s="24"/>
      <c r="B149" s="232"/>
      <c r="C149" s="160" t="s">
        <v>30</v>
      </c>
      <c r="D149" s="612"/>
      <c r="E149" s="500"/>
      <c r="F149" s="222">
        <f>188.5-38.5</f>
        <v>150</v>
      </c>
      <c r="G149" s="222">
        <f>82.9+38.1</f>
        <v>121</v>
      </c>
      <c r="H149" s="234">
        <v>21.7</v>
      </c>
      <c r="I149" s="215" t="s">
        <v>255</v>
      </c>
      <c r="J149" s="465"/>
      <c r="K149" s="465">
        <v>7</v>
      </c>
      <c r="L149" s="465">
        <v>7</v>
      </c>
      <c r="M149" s="465">
        <v>7</v>
      </c>
      <c r="N149" s="143"/>
      <c r="O149" s="5"/>
      <c r="P149" s="5"/>
      <c r="Q149" s="5"/>
      <c r="R149" s="5"/>
      <c r="S149" s="5"/>
      <c r="T149" s="5"/>
      <c r="U149" s="5"/>
      <c r="V149" s="5"/>
    </row>
    <row r="150" spans="1:22" ht="15" customHeight="1" x14ac:dyDescent="0.3">
      <c r="A150" s="24"/>
      <c r="B150" s="172"/>
      <c r="C150" s="173" t="s">
        <v>28</v>
      </c>
      <c r="D150" s="486"/>
      <c r="E150" s="513">
        <f>SUM(E151:E155)</f>
        <v>11057.500000000002</v>
      </c>
      <c r="F150" s="175">
        <f>SUM(F151:F155)</f>
        <v>11937.1</v>
      </c>
      <c r="G150" s="175">
        <f>SUM(G151:G155)</f>
        <v>11832.499999999998</v>
      </c>
      <c r="H150" s="175">
        <f>SUM(H151:H155)</f>
        <v>11847</v>
      </c>
      <c r="I150" s="358"/>
      <c r="J150" s="176"/>
      <c r="K150" s="366"/>
      <c r="L150" s="367"/>
      <c r="M150" s="368"/>
      <c r="N150" s="369"/>
      <c r="O150" s="5"/>
      <c r="P150" s="5"/>
      <c r="Q150" s="5"/>
      <c r="R150" s="5"/>
      <c r="S150" s="5"/>
      <c r="T150" s="5"/>
      <c r="U150" s="5"/>
      <c r="V150" s="5"/>
    </row>
    <row r="151" spans="1:22" ht="15.6" customHeight="1" x14ac:dyDescent="0.3">
      <c r="A151" s="24"/>
      <c r="B151" s="609"/>
      <c r="C151" s="12" t="s">
        <v>29</v>
      </c>
      <c r="D151" s="487"/>
      <c r="E151" s="514"/>
      <c r="F151" s="6"/>
      <c r="G151" s="6"/>
      <c r="H151" s="6"/>
      <c r="I151" s="6"/>
      <c r="J151" s="114"/>
      <c r="K151" s="359"/>
      <c r="L151" s="360"/>
      <c r="M151" s="361"/>
      <c r="N151" s="362"/>
      <c r="O151" s="5"/>
      <c r="P151" s="5"/>
      <c r="Q151" s="5"/>
      <c r="R151" s="5"/>
      <c r="S151" s="5"/>
      <c r="T151" s="5"/>
      <c r="U151" s="5"/>
      <c r="V151" s="5"/>
    </row>
    <row r="152" spans="1:22" ht="29.4" customHeight="1" x14ac:dyDescent="0.3">
      <c r="A152" s="24"/>
      <c r="B152" s="609"/>
      <c r="C152" s="12" t="s">
        <v>68</v>
      </c>
      <c r="D152" s="487"/>
      <c r="E152" s="514">
        <f>SUMIF($C62:$C149,$C63,E62:E149)</f>
        <v>10048.300000000001</v>
      </c>
      <c r="F152" s="6">
        <f>SUMIF($C62:$C149,$C63,F62:F149)</f>
        <v>10649.4</v>
      </c>
      <c r="G152" s="6">
        <f t="shared" ref="G152:H152" si="8">SUMIF($C62:$C149,$C63,G62:G149)</f>
        <v>10720.599999999999</v>
      </c>
      <c r="H152" s="6">
        <f t="shared" si="8"/>
        <v>10664.6</v>
      </c>
      <c r="I152" s="25"/>
      <c r="J152" s="114"/>
      <c r="K152" s="114"/>
      <c r="L152" s="114"/>
      <c r="M152" s="115"/>
      <c r="N152" s="116"/>
      <c r="O152" s="5"/>
      <c r="P152" s="5"/>
      <c r="Q152" s="5"/>
      <c r="R152" s="5"/>
      <c r="S152" s="5"/>
      <c r="T152" s="5"/>
      <c r="U152" s="5"/>
      <c r="V152" s="5"/>
    </row>
    <row r="153" spans="1:22" ht="17.399999999999999" customHeight="1" x14ac:dyDescent="0.3">
      <c r="A153" s="24"/>
      <c r="B153" s="609"/>
      <c r="C153" s="12" t="s">
        <v>256</v>
      </c>
      <c r="D153" s="487"/>
      <c r="E153" s="514">
        <f>SUMIF($C62:$C149,$C103,E62:E149)</f>
        <v>64.599999999999994</v>
      </c>
      <c r="F153" s="6">
        <f t="shared" ref="F153:H153" si="9">SUMIF($C62:$C149,$C103,F62:F149)</f>
        <v>0</v>
      </c>
      <c r="G153" s="6">
        <f t="shared" si="9"/>
        <v>0</v>
      </c>
      <c r="H153" s="6">
        <f t="shared" si="9"/>
        <v>0</v>
      </c>
      <c r="I153" s="25"/>
      <c r="J153" s="114"/>
      <c r="K153" s="114"/>
      <c r="L153" s="114"/>
      <c r="M153" s="115"/>
      <c r="N153" s="116"/>
      <c r="O153" s="5"/>
      <c r="P153" s="5"/>
      <c r="Q153" s="5"/>
      <c r="R153" s="5"/>
      <c r="S153" s="5"/>
      <c r="T153" s="5"/>
      <c r="U153" s="5"/>
      <c r="V153" s="5"/>
    </row>
    <row r="154" spans="1:22" ht="16.95" customHeight="1" x14ac:dyDescent="0.3">
      <c r="A154" s="24"/>
      <c r="B154" s="609"/>
      <c r="C154" s="12" t="s">
        <v>257</v>
      </c>
      <c r="D154" s="487"/>
      <c r="E154" s="515">
        <f>SUMIF($C62:$C149,$C64,E62:E149)</f>
        <v>756.09999999999991</v>
      </c>
      <c r="F154" s="14">
        <f t="shared" ref="F154:H154" si="10">SUMIF($C62:$C149,$C64,F62:F149)</f>
        <v>1024</v>
      </c>
      <c r="G154" s="14">
        <f t="shared" si="10"/>
        <v>1111.9000000000001</v>
      </c>
      <c r="H154" s="14">
        <f t="shared" si="10"/>
        <v>1182.4000000000001</v>
      </c>
      <c r="I154" s="6"/>
      <c r="J154" s="114"/>
      <c r="K154" s="114"/>
      <c r="L154" s="114"/>
      <c r="M154" s="115"/>
      <c r="N154" s="116"/>
      <c r="O154" s="5"/>
      <c r="P154" s="5"/>
      <c r="Q154" s="5"/>
      <c r="R154" s="5"/>
      <c r="S154" s="5"/>
      <c r="T154" s="5"/>
      <c r="U154" s="5"/>
      <c r="V154" s="5"/>
    </row>
    <row r="155" spans="1:22" ht="16.95" customHeight="1" thickBot="1" x14ac:dyDescent="0.35">
      <c r="A155" s="24"/>
      <c r="B155" s="610"/>
      <c r="C155" s="117" t="s">
        <v>94</v>
      </c>
      <c r="D155" s="488"/>
      <c r="E155" s="516">
        <f>SUMIF($C62:$C149,$C65,E62:E149)</f>
        <v>188.50000000000003</v>
      </c>
      <c r="F155" s="120">
        <f t="shared" ref="F155:H155" si="11">SUMIF($C62:$C149,$C65,F62:F149)</f>
        <v>263.7</v>
      </c>
      <c r="G155" s="120">
        <f t="shared" si="11"/>
        <v>0</v>
      </c>
      <c r="H155" s="120">
        <f t="shared" si="11"/>
        <v>0</v>
      </c>
      <c r="I155" s="183"/>
      <c r="J155" s="363"/>
      <c r="K155" s="363"/>
      <c r="L155" s="363"/>
      <c r="M155" s="364"/>
      <c r="N155" s="365"/>
      <c r="O155" s="5"/>
      <c r="P155" s="5"/>
      <c r="Q155" s="5"/>
      <c r="R155" s="5"/>
      <c r="S155" s="5"/>
      <c r="T155" s="5"/>
      <c r="U155" s="5"/>
      <c r="V155" s="5"/>
    </row>
    <row r="156" spans="1:22" ht="18.600000000000001" customHeight="1" thickBot="1" x14ac:dyDescent="0.35">
      <c r="A156" s="24"/>
      <c r="B156" s="129" t="s">
        <v>258</v>
      </c>
      <c r="C156" s="104" t="s">
        <v>259</v>
      </c>
      <c r="D156" s="293"/>
      <c r="E156" s="294"/>
      <c r="F156" s="106"/>
      <c r="G156" s="106"/>
      <c r="H156" s="106"/>
      <c r="I156" s="107"/>
      <c r="J156" s="108"/>
      <c r="K156" s="108"/>
      <c r="L156" s="108"/>
      <c r="M156" s="109"/>
      <c r="N156" s="110"/>
      <c r="O156" s="5"/>
      <c r="P156" s="5"/>
      <c r="Q156" s="5"/>
      <c r="R156" s="5"/>
      <c r="S156" s="5"/>
      <c r="T156" s="5"/>
      <c r="U156" s="5"/>
      <c r="V156" s="5"/>
    </row>
    <row r="157" spans="1:22" ht="30" customHeight="1" x14ac:dyDescent="0.3">
      <c r="A157" s="24"/>
      <c r="B157" s="710" t="s">
        <v>260</v>
      </c>
      <c r="C157" s="268" t="s">
        <v>261</v>
      </c>
      <c r="D157" s="712" t="s">
        <v>262</v>
      </c>
      <c r="E157" s="512"/>
      <c r="F157" s="357"/>
      <c r="G157" s="357"/>
      <c r="H157" s="357"/>
      <c r="I157" s="371" t="s">
        <v>263</v>
      </c>
      <c r="J157" s="372" t="s">
        <v>182</v>
      </c>
      <c r="K157" s="372" t="s">
        <v>182</v>
      </c>
      <c r="L157" s="281"/>
      <c r="M157" s="281"/>
      <c r="N157" s="147"/>
      <c r="O157" s="5"/>
      <c r="P157" s="5"/>
      <c r="Q157" s="5"/>
      <c r="R157" s="5"/>
      <c r="S157" s="5"/>
      <c r="T157" s="5"/>
      <c r="U157" s="5"/>
      <c r="V157" s="5"/>
    </row>
    <row r="158" spans="1:22" ht="26.25" customHeight="1" x14ac:dyDescent="0.3">
      <c r="A158" s="24"/>
      <c r="B158" s="711"/>
      <c r="C158" s="66" t="s">
        <v>30</v>
      </c>
      <c r="D158" s="713"/>
      <c r="E158" s="499">
        <f>101.9-60.1+46.7+17.9+13.4</f>
        <v>119.80000000000001</v>
      </c>
      <c r="F158" s="60">
        <v>50.3</v>
      </c>
      <c r="G158" s="60"/>
      <c r="H158" s="550"/>
      <c r="I158" s="399" t="s">
        <v>264</v>
      </c>
      <c r="J158" s="551" t="s">
        <v>182</v>
      </c>
      <c r="K158" s="551"/>
      <c r="L158" s="256"/>
      <c r="M158" s="256"/>
      <c r="N158" s="205"/>
      <c r="O158" s="5"/>
      <c r="P158" s="5"/>
      <c r="Q158" s="5"/>
      <c r="R158" s="5"/>
      <c r="S158" s="5"/>
      <c r="T158" s="5"/>
      <c r="U158" s="5"/>
      <c r="V158" s="5"/>
    </row>
    <row r="159" spans="1:22" ht="17.25" customHeight="1" x14ac:dyDescent="0.3">
      <c r="A159" s="24"/>
      <c r="B159" s="631"/>
      <c r="C159" s="66"/>
      <c r="D159" s="641"/>
      <c r="E159" s="499"/>
      <c r="F159" s="60"/>
      <c r="G159" s="60"/>
      <c r="H159" s="550"/>
      <c r="I159" s="399" t="s">
        <v>265</v>
      </c>
      <c r="J159" s="551" t="s">
        <v>45</v>
      </c>
      <c r="K159" s="551" t="s">
        <v>145</v>
      </c>
      <c r="L159" s="256"/>
      <c r="M159" s="256"/>
      <c r="N159" s="205"/>
      <c r="O159" s="5"/>
      <c r="P159" s="5"/>
      <c r="Q159" s="5"/>
      <c r="R159" s="5"/>
      <c r="S159" s="5"/>
      <c r="T159" s="5"/>
      <c r="U159" s="5"/>
      <c r="V159" s="5"/>
    </row>
    <row r="160" spans="1:22" ht="39" customHeight="1" x14ac:dyDescent="0.3">
      <c r="A160" s="24"/>
      <c r="B160" s="631"/>
      <c r="C160" s="66"/>
      <c r="D160" s="641"/>
      <c r="E160" s="499"/>
      <c r="F160" s="60"/>
      <c r="G160" s="60"/>
      <c r="H160" s="550"/>
      <c r="I160" s="399" t="s">
        <v>266</v>
      </c>
      <c r="J160" s="551"/>
      <c r="K160" s="551" t="s">
        <v>267</v>
      </c>
      <c r="L160" s="256"/>
      <c r="M160" s="256"/>
      <c r="N160" s="205"/>
      <c r="O160" s="5"/>
      <c r="P160" s="5"/>
      <c r="Q160" s="5"/>
      <c r="R160" s="5"/>
      <c r="S160" s="5"/>
      <c r="T160" s="5"/>
      <c r="U160" s="5"/>
      <c r="V160" s="5"/>
    </row>
    <row r="161" spans="1:22" ht="18" customHeight="1" thickBot="1" x14ac:dyDescent="0.35">
      <c r="A161" s="24"/>
      <c r="B161" s="632"/>
      <c r="C161" s="213"/>
      <c r="D161" s="714"/>
      <c r="E161" s="501"/>
      <c r="F161" s="214"/>
      <c r="G161" s="214"/>
      <c r="H161" s="552"/>
      <c r="I161" s="553" t="s">
        <v>268</v>
      </c>
      <c r="J161" s="554"/>
      <c r="K161" s="554" t="s">
        <v>182</v>
      </c>
      <c r="L161" s="266"/>
      <c r="M161" s="266"/>
      <c r="N161" s="150"/>
      <c r="O161" s="5"/>
      <c r="P161" s="5"/>
      <c r="Q161" s="5"/>
      <c r="R161" s="5"/>
      <c r="S161" s="5"/>
      <c r="T161" s="5"/>
      <c r="U161" s="5"/>
      <c r="V161" s="5"/>
    </row>
    <row r="162" spans="1:22" ht="33.6" customHeight="1" x14ac:dyDescent="0.3">
      <c r="A162" s="24"/>
      <c r="B162" s="710" t="s">
        <v>269</v>
      </c>
      <c r="C162" s="216" t="s">
        <v>270</v>
      </c>
      <c r="D162" s="712" t="s">
        <v>236</v>
      </c>
      <c r="E162" s="512"/>
      <c r="F162" s="357"/>
      <c r="G162" s="357"/>
      <c r="H162" s="555"/>
      <c r="I162" s="398" t="s">
        <v>271</v>
      </c>
      <c r="J162" s="556" t="s">
        <v>45</v>
      </c>
      <c r="K162" s="556"/>
      <c r="L162" s="281"/>
      <c r="M162" s="309"/>
      <c r="N162" s="147"/>
      <c r="O162" s="5"/>
      <c r="P162" s="5"/>
      <c r="Q162" s="5"/>
      <c r="R162" s="5"/>
      <c r="S162" s="5"/>
      <c r="T162" s="5"/>
      <c r="U162" s="5"/>
      <c r="V162" s="5"/>
    </row>
    <row r="163" spans="1:22" ht="45.6" customHeight="1" x14ac:dyDescent="0.3">
      <c r="A163" s="24"/>
      <c r="B163" s="711"/>
      <c r="C163" s="66" t="s">
        <v>30</v>
      </c>
      <c r="D163" s="713"/>
      <c r="E163" s="499">
        <v>15.8</v>
      </c>
      <c r="F163" s="80">
        <f>40.3+9.4</f>
        <v>49.699999999999996</v>
      </c>
      <c r="G163" s="60"/>
      <c r="H163" s="550"/>
      <c r="I163" s="557" t="s">
        <v>272</v>
      </c>
      <c r="J163" s="551" t="s">
        <v>182</v>
      </c>
      <c r="K163" s="551"/>
      <c r="L163" s="256"/>
      <c r="M163" s="257"/>
      <c r="N163" s="205"/>
      <c r="O163" s="5"/>
      <c r="P163" s="5"/>
      <c r="Q163" s="5"/>
      <c r="R163" s="5"/>
      <c r="S163" s="5"/>
      <c r="T163" s="5"/>
      <c r="U163" s="5"/>
      <c r="V163" s="5"/>
    </row>
    <row r="164" spans="1:22" ht="31.5" customHeight="1" x14ac:dyDescent="0.3">
      <c r="A164" s="24"/>
      <c r="B164" s="631"/>
      <c r="C164" s="66"/>
      <c r="D164" s="641"/>
      <c r="E164" s="499"/>
      <c r="F164" s="80"/>
      <c r="G164" s="60"/>
      <c r="H164" s="550"/>
      <c r="I164" s="558" t="s">
        <v>273</v>
      </c>
      <c r="J164" s="559"/>
      <c r="K164" s="559" t="s">
        <v>182</v>
      </c>
      <c r="L164" s="345"/>
      <c r="M164" s="373"/>
      <c r="N164" s="375"/>
      <c r="O164" s="5"/>
      <c r="P164" s="5"/>
      <c r="Q164" s="5"/>
      <c r="R164" s="5"/>
      <c r="S164" s="5"/>
      <c r="T164" s="5"/>
      <c r="U164" s="5"/>
      <c r="V164" s="5"/>
    </row>
    <row r="165" spans="1:22" ht="30.75" customHeight="1" thickBot="1" x14ac:dyDescent="0.35">
      <c r="A165" s="24"/>
      <c r="B165" s="632"/>
      <c r="C165" s="213"/>
      <c r="D165" s="714"/>
      <c r="E165" s="501"/>
      <c r="F165" s="340"/>
      <c r="G165" s="214"/>
      <c r="H165" s="552"/>
      <c r="I165" s="560" t="s">
        <v>274</v>
      </c>
      <c r="J165" s="561"/>
      <c r="K165" s="561" t="s">
        <v>182</v>
      </c>
      <c r="L165" s="376"/>
      <c r="M165" s="377"/>
      <c r="N165" s="378"/>
      <c r="O165" s="5"/>
      <c r="P165" s="5"/>
      <c r="Q165" s="5"/>
      <c r="R165" s="5"/>
      <c r="S165" s="5"/>
      <c r="T165" s="5"/>
      <c r="U165" s="5"/>
      <c r="V165" s="5"/>
    </row>
    <row r="166" spans="1:22" ht="36" customHeight="1" x14ac:dyDescent="0.3">
      <c r="A166" s="24"/>
      <c r="B166" s="655" t="s">
        <v>275</v>
      </c>
      <c r="C166" s="289" t="s">
        <v>276</v>
      </c>
      <c r="D166" s="611" t="s">
        <v>277</v>
      </c>
      <c r="E166" s="511"/>
      <c r="F166" s="223"/>
      <c r="G166" s="223"/>
      <c r="H166" s="555"/>
      <c r="I166" s="398" t="s">
        <v>278</v>
      </c>
      <c r="J166" s="556" t="s">
        <v>267</v>
      </c>
      <c r="K166" s="556"/>
      <c r="L166" s="309"/>
      <c r="M166" s="309"/>
      <c r="N166" s="147"/>
      <c r="O166" s="5"/>
      <c r="P166" s="5"/>
      <c r="Q166" s="5"/>
      <c r="R166" s="5"/>
      <c r="S166" s="5"/>
      <c r="T166" s="5"/>
      <c r="U166" s="5"/>
      <c r="V166" s="5"/>
    </row>
    <row r="167" spans="1:22" ht="78.599999999999994" customHeight="1" thickBot="1" x14ac:dyDescent="0.35">
      <c r="A167" s="24"/>
      <c r="B167" s="709"/>
      <c r="C167" s="233" t="s">
        <v>30</v>
      </c>
      <c r="D167" s="612"/>
      <c r="E167" s="500">
        <v>3.9</v>
      </c>
      <c r="F167" s="222">
        <v>7.8</v>
      </c>
      <c r="G167" s="222"/>
      <c r="H167" s="552"/>
      <c r="I167" s="553" t="s">
        <v>279</v>
      </c>
      <c r="J167" s="554" t="s">
        <v>182</v>
      </c>
      <c r="K167" s="554" t="s">
        <v>182</v>
      </c>
      <c r="L167" s="342"/>
      <c r="M167" s="342"/>
      <c r="N167" s="150"/>
      <c r="O167" s="5"/>
      <c r="P167" s="5"/>
      <c r="Q167" s="5"/>
      <c r="R167" s="5"/>
      <c r="S167" s="5"/>
      <c r="T167" s="5"/>
      <c r="U167" s="5"/>
      <c r="V167" s="5"/>
    </row>
    <row r="168" spans="1:22" ht="30.75" customHeight="1" x14ac:dyDescent="0.3">
      <c r="A168" s="24"/>
      <c r="B168" s="682" t="s">
        <v>280</v>
      </c>
      <c r="C168" s="268" t="s">
        <v>281</v>
      </c>
      <c r="D168" s="640" t="s">
        <v>201</v>
      </c>
      <c r="E168" s="511"/>
      <c r="F168" s="223"/>
      <c r="G168" s="223"/>
      <c r="H168" s="555"/>
      <c r="I168" s="562" t="s">
        <v>282</v>
      </c>
      <c r="J168" s="556" t="s">
        <v>283</v>
      </c>
      <c r="K168" s="556"/>
      <c r="L168" s="281"/>
      <c r="M168" s="281"/>
      <c r="N168" s="147"/>
      <c r="O168" s="5"/>
      <c r="P168" s="5"/>
      <c r="Q168" s="5"/>
      <c r="R168" s="5"/>
      <c r="S168" s="5"/>
      <c r="T168" s="5"/>
      <c r="U168" s="5"/>
      <c r="V168" s="5"/>
    </row>
    <row r="169" spans="1:22" ht="63.6" customHeight="1" x14ac:dyDescent="0.3">
      <c r="A169" s="24"/>
      <c r="B169" s="683"/>
      <c r="C169" s="31" t="s">
        <v>30</v>
      </c>
      <c r="D169" s="666"/>
      <c r="E169" s="499">
        <v>32.299999999999997</v>
      </c>
      <c r="F169" s="60">
        <v>2.5</v>
      </c>
      <c r="G169" s="60"/>
      <c r="H169" s="550"/>
      <c r="I169" s="563" t="s">
        <v>284</v>
      </c>
      <c r="J169" s="551" t="s">
        <v>145</v>
      </c>
      <c r="K169" s="551"/>
      <c r="L169" s="256"/>
      <c r="M169" s="256"/>
      <c r="N169" s="205"/>
      <c r="O169" s="5"/>
      <c r="P169" s="5"/>
      <c r="Q169" s="5"/>
      <c r="R169" s="5"/>
      <c r="S169" s="5"/>
      <c r="T169" s="5"/>
      <c r="U169" s="5"/>
      <c r="V169" s="5"/>
    </row>
    <row r="170" spans="1:22" ht="40.5" customHeight="1" x14ac:dyDescent="0.3">
      <c r="A170" s="24"/>
      <c r="B170" s="683"/>
      <c r="C170" s="564" t="s">
        <v>30</v>
      </c>
      <c r="D170" s="565" t="s">
        <v>285</v>
      </c>
      <c r="E170" s="506"/>
      <c r="F170" s="26">
        <f>702-100</f>
        <v>602</v>
      </c>
      <c r="G170" s="26">
        <f>168+100</f>
        <v>268</v>
      </c>
      <c r="H170" s="550"/>
      <c r="I170" s="563" t="s">
        <v>286</v>
      </c>
      <c r="J170" s="551" t="s">
        <v>45</v>
      </c>
      <c r="K170" s="551"/>
      <c r="L170" s="256"/>
      <c r="M170" s="256"/>
      <c r="N170" s="205"/>
      <c r="O170" s="5"/>
      <c r="P170" s="5"/>
      <c r="Q170" s="5"/>
      <c r="R170" s="5"/>
      <c r="S170" s="5"/>
      <c r="T170" s="5"/>
      <c r="U170" s="5"/>
      <c r="V170" s="5"/>
    </row>
    <row r="171" spans="1:22" ht="21" customHeight="1" x14ac:dyDescent="0.3">
      <c r="A171" s="24"/>
      <c r="B171" s="632"/>
      <c r="C171" s="379"/>
      <c r="D171" s="380"/>
      <c r="E171" s="501"/>
      <c r="F171" s="381"/>
      <c r="G171" s="381"/>
      <c r="H171" s="222"/>
      <c r="I171" s="382" t="s">
        <v>287</v>
      </c>
      <c r="J171" s="270"/>
      <c r="K171" s="270" t="s">
        <v>288</v>
      </c>
      <c r="L171" s="270" t="s">
        <v>182</v>
      </c>
      <c r="M171" s="266"/>
      <c r="N171" s="150"/>
      <c r="O171" s="5"/>
      <c r="P171" s="5"/>
      <c r="Q171" s="5"/>
      <c r="R171" s="5"/>
      <c r="S171" s="5"/>
      <c r="T171" s="5"/>
      <c r="U171" s="5"/>
      <c r="V171" s="5"/>
    </row>
    <row r="172" spans="1:22" ht="47.25" customHeight="1" x14ac:dyDescent="0.3">
      <c r="A172" s="24"/>
      <c r="B172" s="681" t="s">
        <v>289</v>
      </c>
      <c r="C172" s="268" t="s">
        <v>290</v>
      </c>
      <c r="D172" s="664" t="s">
        <v>139</v>
      </c>
      <c r="E172" s="512"/>
      <c r="F172" s="357"/>
      <c r="G172" s="357"/>
      <c r="H172" s="357"/>
      <c r="I172" s="371" t="s">
        <v>291</v>
      </c>
      <c r="J172" s="281" t="s">
        <v>283</v>
      </c>
      <c r="K172" s="281"/>
      <c r="L172" s="281"/>
      <c r="M172" s="281"/>
      <c r="N172" s="147"/>
      <c r="O172" s="5"/>
      <c r="P172" s="5"/>
      <c r="Q172" s="5"/>
      <c r="R172" s="5"/>
      <c r="S172" s="5"/>
      <c r="T172" s="5"/>
      <c r="U172" s="5"/>
      <c r="V172" s="5"/>
    </row>
    <row r="173" spans="1:22" ht="97.8" customHeight="1" x14ac:dyDescent="0.3">
      <c r="A173" s="24"/>
      <c r="B173" s="627"/>
      <c r="C173" s="213" t="s">
        <v>30</v>
      </c>
      <c r="D173" s="665"/>
      <c r="E173" s="501">
        <v>0</v>
      </c>
      <c r="F173" s="214">
        <v>55</v>
      </c>
      <c r="G173" s="214"/>
      <c r="H173" s="214"/>
      <c r="I173" s="383" t="s">
        <v>292</v>
      </c>
      <c r="J173" s="266"/>
      <c r="K173" s="266" t="s">
        <v>182</v>
      </c>
      <c r="L173" s="266"/>
      <c r="M173" s="266"/>
      <c r="N173" s="150"/>
      <c r="O173" s="5"/>
      <c r="P173" s="5"/>
      <c r="Q173" s="5"/>
      <c r="R173" s="5"/>
      <c r="S173" s="5"/>
      <c r="T173" s="5"/>
      <c r="U173" s="5"/>
      <c r="V173" s="5"/>
    </row>
    <row r="174" spans="1:22" ht="33.75" customHeight="1" x14ac:dyDescent="0.3">
      <c r="A174" s="24"/>
      <c r="B174" s="629" t="s">
        <v>293</v>
      </c>
      <c r="C174" s="289" t="s">
        <v>294</v>
      </c>
      <c r="D174" s="640" t="s">
        <v>295</v>
      </c>
      <c r="E174" s="511"/>
      <c r="F174" s="223"/>
      <c r="G174" s="223"/>
      <c r="H174" s="164"/>
      <c r="I174" s="371" t="s">
        <v>296</v>
      </c>
      <c r="J174" s="281" t="s">
        <v>182</v>
      </c>
      <c r="K174" s="281"/>
      <c r="L174" s="281"/>
      <c r="M174" s="281"/>
      <c r="N174" s="136"/>
      <c r="O174" s="5"/>
      <c r="P174" s="5"/>
      <c r="Q174" s="5"/>
      <c r="R174" s="5"/>
      <c r="S174" s="5"/>
      <c r="T174" s="5"/>
      <c r="U174" s="5"/>
      <c r="V174" s="5"/>
    </row>
    <row r="175" spans="1:22" ht="28.8" customHeight="1" x14ac:dyDescent="0.3">
      <c r="A175" s="24"/>
      <c r="B175" s="630"/>
      <c r="C175" s="668" t="s">
        <v>30</v>
      </c>
      <c r="D175" s="622"/>
      <c r="E175" s="670">
        <v>80.5</v>
      </c>
      <c r="F175" s="672">
        <f>98.3+21.3+8-98.3</f>
        <v>29.299999999999997</v>
      </c>
      <c r="G175" s="672"/>
      <c r="H175" s="674"/>
      <c r="I175" s="370" t="s">
        <v>297</v>
      </c>
      <c r="J175" s="256"/>
      <c r="K175" s="256" t="s">
        <v>182</v>
      </c>
      <c r="L175" s="256"/>
      <c r="M175" s="256"/>
      <c r="N175" s="356"/>
      <c r="O175" s="5"/>
      <c r="P175" s="5"/>
      <c r="Q175" s="5"/>
      <c r="R175" s="5"/>
      <c r="S175" s="5"/>
      <c r="T175" s="5"/>
      <c r="U175" s="5"/>
      <c r="V175" s="5"/>
    </row>
    <row r="176" spans="1:22" ht="44.4" customHeight="1" x14ac:dyDescent="0.3">
      <c r="A176" s="24"/>
      <c r="B176" s="630"/>
      <c r="C176" s="669"/>
      <c r="D176" s="622"/>
      <c r="E176" s="671"/>
      <c r="F176" s="673"/>
      <c r="G176" s="673"/>
      <c r="H176" s="675"/>
      <c r="I176" s="566" t="s">
        <v>298</v>
      </c>
      <c r="J176" s="451"/>
      <c r="K176" s="451" t="s">
        <v>45</v>
      </c>
      <c r="L176" s="451"/>
      <c r="M176" s="451"/>
      <c r="N176" s="452"/>
      <c r="O176" s="5"/>
      <c r="P176" s="5"/>
      <c r="Q176" s="5"/>
      <c r="R176" s="5"/>
      <c r="S176" s="5"/>
      <c r="T176" s="5"/>
      <c r="U176" s="5"/>
      <c r="V176" s="5"/>
    </row>
    <row r="177" spans="1:22" ht="39" customHeight="1" x14ac:dyDescent="0.3">
      <c r="A177" s="24"/>
      <c r="B177" s="667"/>
      <c r="C177" s="160" t="s">
        <v>30</v>
      </c>
      <c r="D177" s="684"/>
      <c r="E177" s="567"/>
      <c r="F177" s="568">
        <v>34.5</v>
      </c>
      <c r="G177" s="568">
        <v>63.8</v>
      </c>
      <c r="H177" s="568"/>
      <c r="I177" s="370" t="s">
        <v>299</v>
      </c>
      <c r="J177" s="256"/>
      <c r="K177" s="256" t="s">
        <v>45</v>
      </c>
      <c r="L177" s="256"/>
      <c r="M177" s="256"/>
      <c r="N177" s="356"/>
      <c r="O177" s="5"/>
      <c r="P177" s="5"/>
      <c r="Q177" s="5"/>
      <c r="R177" s="5"/>
      <c r="S177" s="5"/>
      <c r="T177" s="5"/>
      <c r="U177" s="5"/>
      <c r="V177" s="5"/>
    </row>
    <row r="178" spans="1:22" ht="53.25" customHeight="1" x14ac:dyDescent="0.3">
      <c r="A178" s="24"/>
      <c r="B178" s="659" t="s">
        <v>300</v>
      </c>
      <c r="C178" s="289" t="s">
        <v>301</v>
      </c>
      <c r="D178" s="611" t="s">
        <v>105</v>
      </c>
      <c r="E178" s="511"/>
      <c r="F178" s="223"/>
      <c r="G178" s="223"/>
      <c r="H178" s="164"/>
      <c r="I178" s="223"/>
      <c r="J178" s="569"/>
      <c r="K178" s="478"/>
      <c r="L178" s="169"/>
      <c r="M178" s="170"/>
      <c r="N178" s="171"/>
      <c r="O178" s="5"/>
      <c r="P178" s="5"/>
      <c r="Q178" s="5"/>
      <c r="R178" s="5"/>
      <c r="S178" s="5"/>
      <c r="T178" s="5"/>
      <c r="U178" s="5"/>
      <c r="V178" s="5"/>
    </row>
    <row r="179" spans="1:22" ht="56.25" customHeight="1" x14ac:dyDescent="0.3">
      <c r="A179" s="24"/>
      <c r="B179" s="610"/>
      <c r="C179" s="233" t="s">
        <v>30</v>
      </c>
      <c r="D179" s="612"/>
      <c r="E179" s="500"/>
      <c r="F179" s="222">
        <v>59.5</v>
      </c>
      <c r="G179" s="222"/>
      <c r="H179" s="234"/>
      <c r="I179" s="383" t="s">
        <v>302</v>
      </c>
      <c r="J179" s="266"/>
      <c r="K179" s="266" t="s">
        <v>303</v>
      </c>
      <c r="L179" s="266"/>
      <c r="M179" s="266"/>
      <c r="N179" s="143"/>
      <c r="O179" s="5"/>
      <c r="P179" s="5"/>
      <c r="Q179" s="5"/>
      <c r="R179" s="5"/>
      <c r="S179" s="5"/>
      <c r="T179" s="5"/>
      <c r="U179" s="5"/>
      <c r="V179" s="5"/>
    </row>
    <row r="180" spans="1:22" ht="18.600000000000001" customHeight="1" x14ac:dyDescent="0.3">
      <c r="A180" s="24"/>
      <c r="B180" s="172"/>
      <c r="C180" s="173" t="s">
        <v>28</v>
      </c>
      <c r="D180" s="486"/>
      <c r="E180" s="513">
        <f>SUM(E181:E182)</f>
        <v>252.3</v>
      </c>
      <c r="F180" s="175">
        <f>SUM(F181:F182)</f>
        <v>890.59999999999991</v>
      </c>
      <c r="G180" s="175">
        <f>SUM(G181:G182)</f>
        <v>331.8</v>
      </c>
      <c r="H180" s="175">
        <f>SUM(H181:H182)</f>
        <v>0</v>
      </c>
      <c r="I180" s="358"/>
      <c r="J180" s="176"/>
      <c r="K180" s="176"/>
      <c r="L180" s="176"/>
      <c r="M180" s="177"/>
      <c r="N180" s="178"/>
      <c r="O180" s="5"/>
      <c r="P180" s="5"/>
      <c r="Q180" s="5"/>
      <c r="R180" s="5"/>
      <c r="S180" s="5"/>
      <c r="T180" s="5"/>
      <c r="U180" s="5"/>
      <c r="V180" s="5"/>
    </row>
    <row r="181" spans="1:22" ht="15.6" customHeight="1" x14ac:dyDescent="0.3">
      <c r="A181" s="24"/>
      <c r="B181" s="594"/>
      <c r="C181" s="12" t="s">
        <v>29</v>
      </c>
      <c r="D181" s="487"/>
      <c r="E181" s="514"/>
      <c r="F181" s="6"/>
      <c r="G181" s="6"/>
      <c r="H181" s="6"/>
      <c r="I181" s="6"/>
      <c r="J181" s="114"/>
      <c r="K181" s="114"/>
      <c r="L181" s="114"/>
      <c r="M181" s="115"/>
      <c r="N181" s="116"/>
      <c r="O181" s="5"/>
      <c r="P181" s="5"/>
      <c r="Q181" s="5"/>
      <c r="R181" s="5"/>
      <c r="S181" s="5"/>
      <c r="T181" s="5"/>
      <c r="U181" s="5"/>
      <c r="V181" s="5"/>
    </row>
    <row r="182" spans="1:22" ht="29.4" customHeight="1" thickBot="1" x14ac:dyDescent="0.35">
      <c r="A182" s="24"/>
      <c r="B182" s="595"/>
      <c r="C182" s="117" t="s">
        <v>68</v>
      </c>
      <c r="D182" s="488"/>
      <c r="E182" s="516">
        <f>SUMIF($C157:$C179,$C158,E157:E179)</f>
        <v>252.3</v>
      </c>
      <c r="F182" s="120">
        <f>SUMIF($C157:$C179,$C158,F157:F179)</f>
        <v>890.59999999999991</v>
      </c>
      <c r="G182" s="120">
        <f>SUMIF($C157:$C179,$C158,G157:G179)</f>
        <v>331.8</v>
      </c>
      <c r="H182" s="120">
        <f>SUMIF($C157:$C179,$C158,H157:H179)</f>
        <v>0</v>
      </c>
      <c r="I182" s="183"/>
      <c r="J182" s="123"/>
      <c r="K182" s="123"/>
      <c r="L182" s="123"/>
      <c r="M182" s="124"/>
      <c r="N182" s="125"/>
      <c r="O182" s="5"/>
      <c r="P182" s="5"/>
      <c r="Q182" s="5"/>
      <c r="R182" s="5"/>
      <c r="S182" s="5"/>
      <c r="T182" s="5"/>
      <c r="U182" s="5"/>
      <c r="V182" s="5"/>
    </row>
    <row r="183" spans="1:22" ht="57.75" customHeight="1" thickBot="1" x14ac:dyDescent="0.35">
      <c r="A183" s="24"/>
      <c r="B183" s="129" t="s">
        <v>304</v>
      </c>
      <c r="C183" s="104" t="s">
        <v>305</v>
      </c>
      <c r="D183" s="293" t="s">
        <v>306</v>
      </c>
      <c r="E183" s="294"/>
      <c r="F183" s="106"/>
      <c r="G183" s="106"/>
      <c r="H183" s="106"/>
      <c r="I183" s="106"/>
      <c r="J183" s="108"/>
      <c r="K183" s="108"/>
      <c r="L183" s="108"/>
      <c r="M183" s="109"/>
      <c r="N183" s="110"/>
      <c r="O183" s="5"/>
      <c r="P183" s="5"/>
      <c r="Q183" s="5"/>
      <c r="R183" s="5"/>
      <c r="S183" s="5"/>
      <c r="T183" s="5"/>
      <c r="U183" s="5"/>
      <c r="V183" s="5"/>
    </row>
    <row r="184" spans="1:22" ht="19.5" customHeight="1" thickBot="1" x14ac:dyDescent="0.35">
      <c r="A184" s="24"/>
      <c r="B184" s="384"/>
      <c r="C184" s="385" t="s">
        <v>28</v>
      </c>
      <c r="D184" s="489"/>
      <c r="E184" s="517">
        <f t="shared" ref="E184" si="12">SUM(E186:E186)</f>
        <v>440</v>
      </c>
      <c r="F184" s="386">
        <f t="shared" ref="F184:H184" si="13">SUM(F186:F186)</f>
        <v>440</v>
      </c>
      <c r="G184" s="386">
        <f t="shared" si="13"/>
        <v>450</v>
      </c>
      <c r="H184" s="386">
        <f t="shared" si="13"/>
        <v>470</v>
      </c>
      <c r="I184" s="387"/>
      <c r="J184" s="388"/>
      <c r="K184" s="388"/>
      <c r="L184" s="388"/>
      <c r="M184" s="389"/>
      <c r="N184" s="390"/>
      <c r="O184" s="5"/>
      <c r="P184" s="5"/>
      <c r="Q184" s="5"/>
      <c r="R184" s="5"/>
      <c r="S184" s="5"/>
      <c r="T184" s="5"/>
      <c r="U184" s="5"/>
      <c r="V184" s="5"/>
    </row>
    <row r="185" spans="1:22" ht="15.6" customHeight="1" x14ac:dyDescent="0.3">
      <c r="A185" s="24"/>
      <c r="B185" s="651"/>
      <c r="C185" s="289" t="s">
        <v>29</v>
      </c>
      <c r="D185" s="490"/>
      <c r="E185" s="505"/>
      <c r="F185" s="190"/>
      <c r="G185" s="190"/>
      <c r="H185" s="190"/>
      <c r="I185" s="371" t="s">
        <v>307</v>
      </c>
      <c r="J185" s="391">
        <v>7</v>
      </c>
      <c r="K185" s="391">
        <v>7</v>
      </c>
      <c r="L185" s="391">
        <v>7</v>
      </c>
      <c r="M185" s="391">
        <v>7</v>
      </c>
      <c r="N185" s="147"/>
      <c r="O185" s="5"/>
      <c r="P185" s="5"/>
      <c r="Q185" s="5"/>
      <c r="R185" s="5"/>
      <c r="S185" s="5"/>
      <c r="T185" s="5"/>
      <c r="U185" s="5"/>
      <c r="V185" s="5"/>
    </row>
    <row r="186" spans="1:22" ht="29.4" customHeight="1" x14ac:dyDescent="0.3">
      <c r="A186" s="24"/>
      <c r="B186" s="652"/>
      <c r="C186" s="12" t="s">
        <v>30</v>
      </c>
      <c r="D186" s="487"/>
      <c r="E186" s="518">
        <f>564-64-60</f>
        <v>440</v>
      </c>
      <c r="F186" s="62">
        <v>440</v>
      </c>
      <c r="G186" s="62">
        <v>450</v>
      </c>
      <c r="H186" s="62">
        <v>470</v>
      </c>
      <c r="I186" s="370" t="s">
        <v>308</v>
      </c>
      <c r="J186" s="86">
        <v>7</v>
      </c>
      <c r="K186" s="86">
        <v>7</v>
      </c>
      <c r="L186" s="86">
        <v>7</v>
      </c>
      <c r="M186" s="86">
        <v>7</v>
      </c>
      <c r="N186" s="205"/>
      <c r="O186" s="5"/>
      <c r="P186" s="5"/>
      <c r="Q186" s="5"/>
      <c r="R186" s="5"/>
      <c r="S186" s="5"/>
      <c r="T186" s="5"/>
      <c r="U186" s="5"/>
      <c r="V186" s="5"/>
    </row>
    <row r="187" spans="1:22" ht="45" customHeight="1" x14ac:dyDescent="0.3">
      <c r="A187" s="24"/>
      <c r="B187" s="653"/>
      <c r="C187" s="12"/>
      <c r="D187" s="487"/>
      <c r="E187" s="518"/>
      <c r="F187" s="62"/>
      <c r="G187" s="62"/>
      <c r="H187" s="62"/>
      <c r="I187" s="370" t="s">
        <v>309</v>
      </c>
      <c r="J187" s="86">
        <v>7</v>
      </c>
      <c r="K187" s="86">
        <v>7</v>
      </c>
      <c r="L187" s="86">
        <v>7</v>
      </c>
      <c r="M187" s="86">
        <v>7</v>
      </c>
      <c r="N187" s="205"/>
      <c r="O187" s="5"/>
      <c r="P187" s="5"/>
      <c r="Q187" s="5"/>
      <c r="R187" s="5"/>
      <c r="S187" s="5"/>
      <c r="T187" s="5"/>
      <c r="U187" s="5"/>
      <c r="V187" s="5"/>
    </row>
    <row r="188" spans="1:22" ht="29.4" customHeight="1" thickBot="1" x14ac:dyDescent="0.35">
      <c r="A188" s="24"/>
      <c r="B188" s="654"/>
      <c r="C188" s="117"/>
      <c r="D188" s="488"/>
      <c r="E188" s="519"/>
      <c r="F188" s="119"/>
      <c r="G188" s="119"/>
      <c r="H188" s="119"/>
      <c r="I188" s="233" t="s">
        <v>310</v>
      </c>
      <c r="J188" s="142">
        <v>7</v>
      </c>
      <c r="K188" s="142">
        <v>7</v>
      </c>
      <c r="L188" s="142">
        <v>7</v>
      </c>
      <c r="M188" s="142">
        <v>7</v>
      </c>
      <c r="N188" s="150"/>
      <c r="O188" s="5"/>
      <c r="P188" s="5"/>
      <c r="Q188" s="5"/>
      <c r="R188" s="5"/>
      <c r="S188" s="5"/>
      <c r="T188" s="5"/>
      <c r="U188" s="5"/>
      <c r="V188" s="5"/>
    </row>
    <row r="189" spans="1:22" ht="31.2" customHeight="1" thickBot="1" x14ac:dyDescent="0.35">
      <c r="A189" s="24"/>
      <c r="B189" s="129" t="s">
        <v>311</v>
      </c>
      <c r="C189" s="104" t="s">
        <v>312</v>
      </c>
      <c r="D189" s="293"/>
      <c r="E189" s="294"/>
      <c r="F189" s="106"/>
      <c r="G189" s="106"/>
      <c r="H189" s="106"/>
      <c r="I189" s="106"/>
      <c r="J189" s="108"/>
      <c r="K189" s="108"/>
      <c r="L189" s="108"/>
      <c r="M189" s="109"/>
      <c r="N189" s="110"/>
      <c r="O189" s="5"/>
      <c r="P189" s="5"/>
      <c r="Q189" s="5"/>
      <c r="R189" s="5"/>
      <c r="S189" s="5"/>
      <c r="T189" s="5"/>
      <c r="U189" s="5"/>
      <c r="V189" s="5"/>
    </row>
    <row r="190" spans="1:22" ht="29.25" customHeight="1" x14ac:dyDescent="0.3">
      <c r="A190" s="24"/>
      <c r="B190" s="655" t="s">
        <v>313</v>
      </c>
      <c r="C190" s="268" t="s">
        <v>314</v>
      </c>
      <c r="D190" s="611" t="s">
        <v>430</v>
      </c>
      <c r="E190" s="511"/>
      <c r="F190" s="223"/>
      <c r="G190" s="223"/>
      <c r="H190" s="223"/>
      <c r="I190" s="151" t="s">
        <v>271</v>
      </c>
      <c r="J190" s="281" t="s">
        <v>45</v>
      </c>
      <c r="K190" s="281"/>
      <c r="L190" s="281"/>
      <c r="M190" s="281"/>
      <c r="N190" s="136" t="s">
        <v>315</v>
      </c>
      <c r="O190" s="5"/>
      <c r="P190" s="5"/>
      <c r="Q190" s="5"/>
      <c r="R190" s="5"/>
      <c r="S190" s="5"/>
      <c r="T190" s="5"/>
      <c r="U190" s="5"/>
      <c r="V190" s="5"/>
    </row>
    <row r="191" spans="1:22" ht="31.95" customHeight="1" x14ac:dyDescent="0.3">
      <c r="A191" s="24"/>
      <c r="B191" s="656"/>
      <c r="C191" s="31" t="s">
        <v>30</v>
      </c>
      <c r="D191" s="700"/>
      <c r="E191" s="506">
        <f>796.4-300.1-359.7+0.2</f>
        <v>136.79999999999995</v>
      </c>
      <c r="F191" s="26">
        <f>3845.2-1000-2845.2</f>
        <v>0</v>
      </c>
      <c r="G191" s="26"/>
      <c r="H191" s="26">
        <v>2000</v>
      </c>
      <c r="I191" s="31" t="s">
        <v>316</v>
      </c>
      <c r="J191" s="570"/>
      <c r="K191" s="570">
        <v>40</v>
      </c>
      <c r="L191" s="570">
        <v>100</v>
      </c>
      <c r="M191" s="256"/>
      <c r="N191" s="356" t="s">
        <v>315</v>
      </c>
      <c r="O191" s="5"/>
      <c r="P191" s="5"/>
      <c r="Q191" s="5"/>
      <c r="R191" s="5"/>
      <c r="S191" s="5"/>
      <c r="T191" s="5"/>
      <c r="U191" s="5"/>
      <c r="V191" s="5"/>
    </row>
    <row r="192" spans="1:22" ht="29.25" customHeight="1" x14ac:dyDescent="0.3">
      <c r="A192" s="24"/>
      <c r="B192" s="656"/>
      <c r="C192" s="31" t="s">
        <v>79</v>
      </c>
      <c r="D192" s="700"/>
      <c r="E192" s="506">
        <f>93.4+2.2</f>
        <v>95.600000000000009</v>
      </c>
      <c r="F192" s="26"/>
      <c r="G192" s="26">
        <v>2016.4</v>
      </c>
      <c r="H192" s="26"/>
      <c r="I192" s="31" t="s">
        <v>317</v>
      </c>
      <c r="J192" s="570" t="s">
        <v>92</v>
      </c>
      <c r="K192" s="570"/>
      <c r="L192" s="577"/>
      <c r="M192" s="571">
        <v>36500</v>
      </c>
      <c r="N192" s="356"/>
      <c r="O192" s="5"/>
      <c r="P192" s="5"/>
      <c r="Q192" s="5"/>
      <c r="R192" s="5"/>
      <c r="S192" s="5"/>
      <c r="T192" s="5"/>
      <c r="U192" s="5"/>
      <c r="V192" s="5"/>
    </row>
    <row r="193" spans="1:22" ht="29.25" customHeight="1" x14ac:dyDescent="0.3">
      <c r="A193" s="24"/>
      <c r="B193" s="656"/>
      <c r="C193" s="578" t="s">
        <v>318</v>
      </c>
      <c r="D193" s="700"/>
      <c r="E193" s="506"/>
      <c r="F193" s="26">
        <v>2845.2</v>
      </c>
      <c r="G193" s="550">
        <v>2965.6</v>
      </c>
      <c r="H193" s="26"/>
      <c r="I193" s="31"/>
      <c r="J193" s="570"/>
      <c r="K193" s="570"/>
      <c r="L193" s="577"/>
      <c r="M193" s="571"/>
      <c r="N193" s="356"/>
      <c r="O193" s="469"/>
      <c r="P193" s="5"/>
      <c r="Q193" s="5"/>
      <c r="R193" s="469"/>
      <c r="S193" s="5"/>
      <c r="T193" s="5"/>
      <c r="U193" s="5"/>
      <c r="V193" s="5"/>
    </row>
    <row r="194" spans="1:22" ht="38.25" customHeight="1" x14ac:dyDescent="0.3">
      <c r="A194" s="24"/>
      <c r="B194" s="657"/>
      <c r="C194" s="32" t="s">
        <v>319</v>
      </c>
      <c r="D194" s="700"/>
      <c r="E194" s="506"/>
      <c r="F194" s="26">
        <v>1062.5</v>
      </c>
      <c r="G194" s="26">
        <v>1062.5</v>
      </c>
      <c r="H194" s="26"/>
      <c r="I194" s="31" t="s">
        <v>320</v>
      </c>
      <c r="J194" s="570" t="s">
        <v>92</v>
      </c>
      <c r="K194" s="570"/>
      <c r="L194" s="579"/>
      <c r="M194" s="572">
        <v>3.65</v>
      </c>
      <c r="N194" s="356"/>
      <c r="O194" s="5"/>
      <c r="P194" s="5"/>
      <c r="Q194" s="5"/>
      <c r="R194" s="5"/>
      <c r="S194" s="5"/>
      <c r="T194" s="5"/>
      <c r="U194" s="5"/>
      <c r="V194" s="5"/>
    </row>
    <row r="195" spans="1:22" ht="19.5" customHeight="1" thickBot="1" x14ac:dyDescent="0.35">
      <c r="A195" s="24"/>
      <c r="B195" s="658"/>
      <c r="C195" s="160" t="s">
        <v>321</v>
      </c>
      <c r="D195" s="612"/>
      <c r="E195" s="500">
        <v>0</v>
      </c>
      <c r="F195" s="222"/>
      <c r="G195" s="222"/>
      <c r="H195" s="222"/>
      <c r="I195" s="573"/>
      <c r="J195" s="574"/>
      <c r="K195" s="575"/>
      <c r="L195" s="575"/>
      <c r="M195" s="574"/>
      <c r="N195" s="576"/>
      <c r="O195" s="5"/>
      <c r="P195" s="5"/>
      <c r="Q195" s="5"/>
      <c r="R195" s="5"/>
      <c r="S195" s="5"/>
      <c r="T195" s="5"/>
      <c r="U195" s="5"/>
      <c r="V195" s="5"/>
    </row>
    <row r="196" spans="1:22" ht="31.2" customHeight="1" x14ac:dyDescent="0.3">
      <c r="A196" s="24"/>
      <c r="B196" s="590" t="s">
        <v>322</v>
      </c>
      <c r="C196" s="268" t="s">
        <v>323</v>
      </c>
      <c r="D196" s="649" t="s">
        <v>324</v>
      </c>
      <c r="E196" s="512"/>
      <c r="F196" s="357"/>
      <c r="G196" s="357"/>
      <c r="H196" s="357"/>
      <c r="I196" s="151" t="s">
        <v>271</v>
      </c>
      <c r="J196" s="281"/>
      <c r="K196" s="281"/>
      <c r="L196" s="158">
        <v>1</v>
      </c>
      <c r="M196" s="203"/>
      <c r="N196" s="147"/>
      <c r="O196" s="5"/>
      <c r="P196" s="5"/>
      <c r="Q196" s="5"/>
      <c r="R196" s="5"/>
      <c r="S196" s="5"/>
      <c r="T196" s="5"/>
      <c r="U196" s="5"/>
      <c r="V196" s="5"/>
    </row>
    <row r="197" spans="1:22" ht="37.5" customHeight="1" thickBot="1" x14ac:dyDescent="0.35">
      <c r="A197" s="24"/>
      <c r="B197" s="591"/>
      <c r="C197" s="233" t="s">
        <v>30</v>
      </c>
      <c r="D197" s="650"/>
      <c r="E197" s="501">
        <v>0</v>
      </c>
      <c r="F197" s="214">
        <v>50</v>
      </c>
      <c r="G197" s="214">
        <f>200+60</f>
        <v>260</v>
      </c>
      <c r="H197" s="214">
        <v>200</v>
      </c>
      <c r="I197" s="160" t="s">
        <v>316</v>
      </c>
      <c r="J197" s="266"/>
      <c r="K197" s="266"/>
      <c r="L197" s="162">
        <v>50</v>
      </c>
      <c r="M197" s="209">
        <v>100</v>
      </c>
      <c r="N197" s="150"/>
      <c r="O197" s="5"/>
      <c r="P197" s="5"/>
      <c r="Q197" s="5"/>
      <c r="R197" s="5"/>
      <c r="S197" s="5"/>
      <c r="T197" s="5"/>
      <c r="U197" s="5"/>
      <c r="V197" s="5"/>
    </row>
    <row r="198" spans="1:22" ht="32.25" customHeight="1" x14ac:dyDescent="0.3">
      <c r="A198" s="24"/>
      <c r="B198" s="590" t="s">
        <v>325</v>
      </c>
      <c r="C198" s="268" t="s">
        <v>326</v>
      </c>
      <c r="D198" s="640" t="s">
        <v>327</v>
      </c>
      <c r="E198" s="511"/>
      <c r="F198" s="223"/>
      <c r="G198" s="392"/>
      <c r="H198" s="392"/>
      <c r="I198" s="339" t="s">
        <v>328</v>
      </c>
      <c r="J198" s="372" t="s">
        <v>45</v>
      </c>
      <c r="K198" s="372"/>
      <c r="L198" s="393"/>
      <c r="M198" s="281"/>
      <c r="N198" s="147"/>
      <c r="O198" s="5"/>
      <c r="P198" s="5"/>
      <c r="Q198" s="5"/>
      <c r="R198" s="5"/>
      <c r="S198" s="5"/>
      <c r="T198" s="5"/>
      <c r="U198" s="5"/>
      <c r="V198" s="5"/>
    </row>
    <row r="199" spans="1:22" ht="35.25" customHeight="1" x14ac:dyDescent="0.3">
      <c r="A199" s="24"/>
      <c r="B199" s="648"/>
      <c r="C199" s="31" t="s">
        <v>30</v>
      </c>
      <c r="D199" s="622"/>
      <c r="E199" s="499">
        <f>10.9+15.1-9.9</f>
        <v>16.100000000000001</v>
      </c>
      <c r="F199" s="60"/>
      <c r="G199" s="80">
        <v>60</v>
      </c>
      <c r="H199" s="85">
        <v>100</v>
      </c>
      <c r="I199" s="31" t="s">
        <v>329</v>
      </c>
      <c r="J199" s="269"/>
      <c r="K199" s="269"/>
      <c r="L199" s="269" t="s">
        <v>45</v>
      </c>
      <c r="M199" s="269"/>
      <c r="N199" s="205"/>
      <c r="O199" s="5"/>
      <c r="P199" s="5"/>
      <c r="Q199" s="5"/>
      <c r="R199" s="5"/>
      <c r="S199" s="5"/>
      <c r="T199" s="5"/>
      <c r="U199" s="5"/>
      <c r="V199" s="5"/>
    </row>
    <row r="200" spans="1:22" ht="24" customHeight="1" thickBot="1" x14ac:dyDescent="0.35">
      <c r="A200" s="24"/>
      <c r="B200" s="631"/>
      <c r="C200" s="30"/>
      <c r="D200" s="641"/>
      <c r="E200" s="503"/>
      <c r="F200" s="467"/>
      <c r="G200" s="394"/>
      <c r="H200" s="395"/>
      <c r="I200" s="396" t="s">
        <v>330</v>
      </c>
      <c r="J200" s="277"/>
      <c r="K200" s="277"/>
      <c r="L200" s="277" t="s">
        <v>43</v>
      </c>
      <c r="M200" s="277" t="s">
        <v>182</v>
      </c>
      <c r="N200" s="279"/>
      <c r="O200" s="5"/>
      <c r="P200" s="5"/>
      <c r="Q200" s="5"/>
      <c r="R200" s="5"/>
      <c r="S200" s="5"/>
      <c r="T200" s="5"/>
      <c r="U200" s="5"/>
      <c r="V200" s="5"/>
    </row>
    <row r="201" spans="1:22" ht="32.25" customHeight="1" x14ac:dyDescent="0.3">
      <c r="A201" s="24"/>
      <c r="B201" s="646"/>
      <c r="C201" s="268" t="s">
        <v>331</v>
      </c>
      <c r="D201" s="611" t="s">
        <v>27</v>
      </c>
      <c r="E201" s="511"/>
      <c r="F201" s="223"/>
      <c r="G201" s="223"/>
      <c r="H201" s="223"/>
      <c r="I201" s="218"/>
      <c r="J201" s="397"/>
      <c r="K201" s="169"/>
      <c r="L201" s="169"/>
      <c r="M201" s="170"/>
      <c r="N201" s="171"/>
      <c r="O201" s="5"/>
      <c r="P201" s="5"/>
      <c r="Q201" s="5"/>
      <c r="R201" s="5"/>
      <c r="S201" s="5"/>
      <c r="T201" s="5"/>
      <c r="U201" s="5"/>
      <c r="V201" s="5"/>
    </row>
    <row r="202" spans="1:22" ht="21.75" customHeight="1" thickBot="1" x14ac:dyDescent="0.35">
      <c r="A202" s="24"/>
      <c r="B202" s="647"/>
      <c r="C202" s="160" t="s">
        <v>79</v>
      </c>
      <c r="D202" s="612"/>
      <c r="E202" s="500">
        <v>10</v>
      </c>
      <c r="F202" s="222"/>
      <c r="G202" s="222"/>
      <c r="H202" s="222"/>
      <c r="I202" s="233" t="s">
        <v>332</v>
      </c>
      <c r="J202" s="342" t="s">
        <v>45</v>
      </c>
      <c r="K202" s="342"/>
      <c r="L202" s="342"/>
      <c r="M202" s="342"/>
      <c r="N202" s="150"/>
      <c r="O202" s="5"/>
      <c r="P202" s="5"/>
      <c r="Q202" s="5"/>
      <c r="R202" s="5"/>
      <c r="S202" s="5"/>
      <c r="T202" s="5"/>
      <c r="U202" s="5"/>
      <c r="V202" s="5"/>
    </row>
    <row r="203" spans="1:22" ht="32.25" customHeight="1" x14ac:dyDescent="0.3">
      <c r="A203" s="24"/>
      <c r="B203" s="590" t="s">
        <v>431</v>
      </c>
      <c r="C203" s="268" t="s">
        <v>333</v>
      </c>
      <c r="D203" s="608" t="s">
        <v>105</v>
      </c>
      <c r="E203" s="580"/>
      <c r="F203" s="218"/>
      <c r="G203" s="218"/>
      <c r="H203" s="218"/>
      <c r="I203" s="398" t="s">
        <v>263</v>
      </c>
      <c r="J203" s="281" t="s">
        <v>182</v>
      </c>
      <c r="K203" s="281" t="s">
        <v>182</v>
      </c>
      <c r="L203" s="281"/>
      <c r="M203" s="281"/>
      <c r="N203" s="147"/>
      <c r="O203" s="5"/>
      <c r="P203" s="5"/>
      <c r="Q203" s="5"/>
      <c r="R203" s="5"/>
      <c r="S203" s="5"/>
      <c r="T203" s="5"/>
      <c r="U203" s="5"/>
      <c r="V203" s="5"/>
    </row>
    <row r="204" spans="1:22" ht="32.25" customHeight="1" x14ac:dyDescent="0.3">
      <c r="A204" s="24"/>
      <c r="B204" s="648"/>
      <c r="C204" s="31" t="s">
        <v>30</v>
      </c>
      <c r="D204" s="608"/>
      <c r="E204" s="506">
        <f>829.1-0.2</f>
        <v>828.9</v>
      </c>
      <c r="F204" s="26">
        <f>1591.6-500</f>
        <v>1091.5999999999999</v>
      </c>
      <c r="G204" s="26">
        <f>1541.5+500-1000</f>
        <v>1041.5</v>
      </c>
      <c r="H204" s="26">
        <f>50+1000</f>
        <v>1050</v>
      </c>
      <c r="I204" s="399" t="s">
        <v>334</v>
      </c>
      <c r="J204" s="256" t="s">
        <v>144</v>
      </c>
      <c r="K204" s="256" t="s">
        <v>110</v>
      </c>
      <c r="L204" s="256" t="s">
        <v>45</v>
      </c>
      <c r="M204" s="256"/>
      <c r="N204" s="356"/>
      <c r="O204" s="5"/>
      <c r="P204" s="5"/>
      <c r="Q204" s="5"/>
      <c r="R204" s="5"/>
      <c r="S204" s="5"/>
      <c r="T204" s="5"/>
      <c r="U204" s="5"/>
      <c r="V204" s="5"/>
    </row>
    <row r="205" spans="1:22" ht="32.25" customHeight="1" x14ac:dyDescent="0.3">
      <c r="A205" s="24"/>
      <c r="B205" s="460"/>
      <c r="C205" s="31"/>
      <c r="D205" s="608"/>
      <c r="E205" s="506"/>
      <c r="F205" s="26"/>
      <c r="G205" s="26"/>
      <c r="H205" s="26"/>
      <c r="I205" s="399" t="s">
        <v>335</v>
      </c>
      <c r="J205" s="256" t="s">
        <v>182</v>
      </c>
      <c r="K205" s="256"/>
      <c r="L205" s="256"/>
      <c r="M205" s="256"/>
      <c r="N205" s="205"/>
      <c r="O205" s="5"/>
      <c r="P205" s="5"/>
      <c r="Q205" s="5"/>
      <c r="R205" s="5"/>
      <c r="S205" s="5"/>
      <c r="T205" s="5"/>
      <c r="U205" s="5"/>
      <c r="V205" s="5"/>
    </row>
    <row r="206" spans="1:22" ht="32.25" customHeight="1" x14ac:dyDescent="0.3">
      <c r="A206" s="24"/>
      <c r="B206" s="460"/>
      <c r="C206" s="31"/>
      <c r="D206" s="608"/>
      <c r="E206" s="506"/>
      <c r="F206" s="26"/>
      <c r="G206" s="26"/>
      <c r="H206" s="26"/>
      <c r="I206" s="399" t="s">
        <v>336</v>
      </c>
      <c r="J206" s="256" t="s">
        <v>156</v>
      </c>
      <c r="K206" s="256" t="s">
        <v>156</v>
      </c>
      <c r="L206" s="256" t="s">
        <v>156</v>
      </c>
      <c r="M206" s="256"/>
      <c r="N206" s="205"/>
      <c r="O206" s="5"/>
      <c r="P206" s="5"/>
      <c r="Q206" s="5"/>
      <c r="R206" s="5"/>
      <c r="S206" s="5"/>
      <c r="T206" s="5"/>
      <c r="U206" s="5"/>
      <c r="V206" s="5"/>
    </row>
    <row r="207" spans="1:22" ht="32.25" customHeight="1" x14ac:dyDescent="0.3">
      <c r="A207" s="24"/>
      <c r="B207" s="460"/>
      <c r="C207" s="31"/>
      <c r="D207" s="608"/>
      <c r="E207" s="506"/>
      <c r="F207" s="26"/>
      <c r="G207" s="26"/>
      <c r="H207" s="26"/>
      <c r="I207" s="399" t="s">
        <v>337</v>
      </c>
      <c r="J207" s="256" t="s">
        <v>182</v>
      </c>
      <c r="K207" s="256"/>
      <c r="L207" s="256"/>
      <c r="M207" s="256"/>
      <c r="N207" s="356"/>
      <c r="O207" s="5"/>
      <c r="P207" s="5"/>
      <c r="Q207" s="5"/>
      <c r="R207" s="5"/>
      <c r="S207" s="5"/>
      <c r="T207" s="5"/>
      <c r="U207" s="5"/>
      <c r="V207" s="5"/>
    </row>
    <row r="208" spans="1:22" ht="32.25" customHeight="1" x14ac:dyDescent="0.3">
      <c r="A208" s="24"/>
      <c r="B208" s="460"/>
      <c r="C208" s="31"/>
      <c r="D208" s="608"/>
      <c r="E208" s="506"/>
      <c r="F208" s="26"/>
      <c r="G208" s="26"/>
      <c r="H208" s="26"/>
      <c r="I208" s="355" t="s">
        <v>338</v>
      </c>
      <c r="J208" s="256"/>
      <c r="K208" s="256" t="s">
        <v>229</v>
      </c>
      <c r="L208" s="256" t="s">
        <v>182</v>
      </c>
      <c r="M208" s="256"/>
      <c r="N208" s="356"/>
      <c r="O208" s="5"/>
      <c r="P208" s="5"/>
      <c r="Q208" s="5"/>
      <c r="R208" s="5"/>
      <c r="S208" s="5"/>
      <c r="T208" s="5"/>
      <c r="U208" s="5"/>
      <c r="V208" s="5"/>
    </row>
    <row r="209" spans="1:22" ht="32.25" customHeight="1" x14ac:dyDescent="0.3">
      <c r="A209" s="24"/>
      <c r="B209" s="460"/>
      <c r="C209" s="31"/>
      <c r="D209" s="608"/>
      <c r="E209" s="506"/>
      <c r="F209" s="26"/>
      <c r="G209" s="26"/>
      <c r="H209" s="26"/>
      <c r="I209" s="355" t="s">
        <v>339</v>
      </c>
      <c r="J209" s="256"/>
      <c r="K209" s="256"/>
      <c r="L209" s="256" t="s">
        <v>182</v>
      </c>
      <c r="M209" s="256"/>
      <c r="N209" s="356"/>
      <c r="O209" s="5"/>
      <c r="P209" s="5"/>
      <c r="Q209" s="5"/>
      <c r="R209" s="5"/>
      <c r="S209" s="5"/>
      <c r="T209" s="5"/>
      <c r="U209" s="5"/>
      <c r="V209" s="5"/>
    </row>
    <row r="210" spans="1:22" ht="32.25" customHeight="1" x14ac:dyDescent="0.3">
      <c r="A210" s="24"/>
      <c r="B210" s="460"/>
      <c r="C210" s="31"/>
      <c r="D210" s="608"/>
      <c r="E210" s="506"/>
      <c r="F210" s="26"/>
      <c r="G210" s="26"/>
      <c r="H210" s="26"/>
      <c r="I210" s="370" t="s">
        <v>340</v>
      </c>
      <c r="J210" s="256"/>
      <c r="K210" s="256" t="s">
        <v>213</v>
      </c>
      <c r="L210" s="256" t="s">
        <v>182</v>
      </c>
      <c r="M210" s="256"/>
      <c r="N210" s="356"/>
      <c r="O210" s="5"/>
      <c r="P210" s="5"/>
      <c r="Q210" s="5"/>
      <c r="R210" s="5"/>
      <c r="S210" s="5"/>
      <c r="T210" s="5"/>
      <c r="U210" s="5"/>
      <c r="V210" s="5"/>
    </row>
    <row r="211" spans="1:22" ht="32.25" customHeight="1" x14ac:dyDescent="0.3">
      <c r="A211" s="24"/>
      <c r="B211" s="460"/>
      <c r="C211" s="31"/>
      <c r="D211" s="608"/>
      <c r="E211" s="506"/>
      <c r="F211" s="26"/>
      <c r="G211" s="26"/>
      <c r="H211" s="26"/>
      <c r="I211" s="370" t="s">
        <v>341</v>
      </c>
      <c r="J211" s="256"/>
      <c r="K211" s="256"/>
      <c r="L211" s="256" t="s">
        <v>182</v>
      </c>
      <c r="M211" s="256"/>
      <c r="N211" s="356"/>
      <c r="O211" s="5"/>
      <c r="P211" s="5"/>
      <c r="Q211" s="5"/>
      <c r="R211" s="5"/>
      <c r="S211" s="5"/>
      <c r="T211" s="5"/>
      <c r="U211" s="5"/>
      <c r="V211" s="5"/>
    </row>
    <row r="212" spans="1:22" ht="32.25" customHeight="1" thickBot="1" x14ac:dyDescent="0.35">
      <c r="A212" s="24"/>
      <c r="B212" s="464"/>
      <c r="C212" s="160"/>
      <c r="D212" s="608"/>
      <c r="E212" s="500"/>
      <c r="F212" s="222"/>
      <c r="G212" s="222"/>
      <c r="H212" s="222"/>
      <c r="I212" s="383" t="s">
        <v>342</v>
      </c>
      <c r="J212" s="266"/>
      <c r="K212" s="266"/>
      <c r="L212" s="266" t="s">
        <v>343</v>
      </c>
      <c r="M212" s="266" t="s">
        <v>182</v>
      </c>
      <c r="N212" s="143"/>
      <c r="O212" s="5"/>
      <c r="P212" s="5"/>
      <c r="Q212" s="5"/>
      <c r="R212" s="5"/>
      <c r="S212" s="5"/>
      <c r="T212" s="5"/>
      <c r="U212" s="5"/>
      <c r="V212" s="5"/>
    </row>
    <row r="213" spans="1:22" ht="21" customHeight="1" x14ac:dyDescent="0.3">
      <c r="A213" s="24"/>
      <c r="B213" s="655" t="s">
        <v>432</v>
      </c>
      <c r="C213" s="268" t="s">
        <v>344</v>
      </c>
      <c r="D213" s="608"/>
      <c r="E213" s="511"/>
      <c r="F213" s="223"/>
      <c r="G213" s="223"/>
      <c r="H213" s="223"/>
      <c r="I213" s="371" t="s">
        <v>345</v>
      </c>
      <c r="J213" s="281" t="s">
        <v>45</v>
      </c>
      <c r="K213" s="281"/>
      <c r="L213" s="281"/>
      <c r="M213" s="281"/>
      <c r="N213" s="147"/>
      <c r="O213" s="5"/>
      <c r="P213" s="5"/>
      <c r="Q213" s="5"/>
      <c r="R213" s="5"/>
      <c r="S213" s="5"/>
      <c r="T213" s="5"/>
      <c r="U213" s="5"/>
      <c r="V213" s="5"/>
    </row>
    <row r="214" spans="1:22" ht="26.25" customHeight="1" x14ac:dyDescent="0.3">
      <c r="A214" s="24"/>
      <c r="B214" s="656"/>
      <c r="C214" s="31" t="s">
        <v>30</v>
      </c>
      <c r="D214" s="608"/>
      <c r="E214" s="506">
        <v>178.2</v>
      </c>
      <c r="F214" s="26">
        <f>86.3-77.1+1.9</f>
        <v>11.100000000000003</v>
      </c>
      <c r="G214" s="26"/>
      <c r="H214" s="26"/>
      <c r="I214" s="370" t="s">
        <v>346</v>
      </c>
      <c r="J214" s="256"/>
      <c r="K214" s="256" t="s">
        <v>145</v>
      </c>
      <c r="L214" s="256"/>
      <c r="M214" s="256"/>
      <c r="N214" s="205"/>
      <c r="O214" s="5"/>
      <c r="P214" s="5"/>
      <c r="Q214" s="5"/>
      <c r="R214" s="5"/>
      <c r="S214" s="5"/>
      <c r="T214" s="5"/>
      <c r="U214" s="5"/>
      <c r="V214" s="5"/>
    </row>
    <row r="215" spans="1:22" ht="18" customHeight="1" thickBot="1" x14ac:dyDescent="0.35">
      <c r="A215" s="24"/>
      <c r="B215" s="685"/>
      <c r="C215" s="30" t="s">
        <v>79</v>
      </c>
      <c r="D215" s="608"/>
      <c r="E215" s="500">
        <f>300-178.2</f>
        <v>121.80000000000001</v>
      </c>
      <c r="F215" s="222">
        <v>90.8</v>
      </c>
      <c r="G215" s="222"/>
      <c r="H215" s="222"/>
      <c r="I215" s="222"/>
      <c r="J215" s="581"/>
      <c r="K215" s="582"/>
      <c r="L215" s="582"/>
      <c r="M215" s="583"/>
      <c r="N215" s="125"/>
      <c r="O215" s="5"/>
      <c r="P215" s="5"/>
      <c r="Q215" s="5"/>
      <c r="R215" s="5"/>
      <c r="S215" s="5"/>
      <c r="T215" s="5"/>
      <c r="U215" s="5"/>
      <c r="V215" s="5"/>
    </row>
    <row r="216" spans="1:22" ht="42" customHeight="1" x14ac:dyDescent="0.3">
      <c r="A216" s="24"/>
      <c r="B216" s="659" t="s">
        <v>433</v>
      </c>
      <c r="C216" s="210" t="s">
        <v>347</v>
      </c>
      <c r="D216" s="676" t="s">
        <v>348</v>
      </c>
      <c r="E216" s="512"/>
      <c r="F216" s="357"/>
      <c r="G216" s="357"/>
      <c r="H216" s="271"/>
      <c r="I216" s="223"/>
      <c r="J216" s="400"/>
      <c r="K216" s="169"/>
      <c r="L216" s="169"/>
      <c r="M216" s="170"/>
      <c r="N216" s="171"/>
      <c r="O216" s="5"/>
      <c r="P216" s="5"/>
      <c r="Q216" s="5"/>
      <c r="R216" s="5"/>
      <c r="S216" s="5"/>
      <c r="T216" s="5"/>
      <c r="U216" s="5"/>
      <c r="V216" s="5"/>
    </row>
    <row r="217" spans="1:22" ht="33" customHeight="1" thickBot="1" x14ac:dyDescent="0.35">
      <c r="A217" s="24"/>
      <c r="B217" s="610"/>
      <c r="C217" s="233" t="s">
        <v>30</v>
      </c>
      <c r="D217" s="665"/>
      <c r="E217" s="501"/>
      <c r="F217" s="214">
        <f>69.8-69.8+65</f>
        <v>65</v>
      </c>
      <c r="G217" s="214">
        <v>64.8</v>
      </c>
      <c r="H217" s="193"/>
      <c r="I217" s="374" t="s">
        <v>349</v>
      </c>
      <c r="J217" s="303"/>
      <c r="K217" s="303" t="s">
        <v>45</v>
      </c>
      <c r="L217" s="342"/>
      <c r="M217" s="342"/>
      <c r="N217" s="150"/>
      <c r="O217" s="5"/>
      <c r="P217" s="5"/>
      <c r="Q217" s="5"/>
      <c r="R217" s="5"/>
      <c r="S217" s="5"/>
      <c r="T217" s="5"/>
      <c r="U217" s="5"/>
      <c r="V217" s="5"/>
    </row>
    <row r="218" spans="1:22" ht="21.6" customHeight="1" x14ac:dyDescent="0.3">
      <c r="A218" s="24"/>
      <c r="B218" s="228"/>
      <c r="C218" s="173" t="s">
        <v>28</v>
      </c>
      <c r="D218" s="491"/>
      <c r="E218" s="513">
        <f>SUM(E219:E223)</f>
        <v>1387.4</v>
      </c>
      <c r="F218" s="175">
        <f t="shared" ref="F218:H218" si="14">SUM(F219:F223)</f>
        <v>5216.2</v>
      </c>
      <c r="G218" s="175">
        <f t="shared" si="14"/>
        <v>7470.7999999999993</v>
      </c>
      <c r="H218" s="175">
        <f t="shared" si="14"/>
        <v>3350</v>
      </c>
      <c r="I218" s="175"/>
      <c r="J218" s="176"/>
      <c r="K218" s="176"/>
      <c r="L218" s="176"/>
      <c r="M218" s="177"/>
      <c r="N218" s="178"/>
      <c r="O218" s="5"/>
      <c r="P218" s="5"/>
      <c r="Q218" s="5"/>
      <c r="R218" s="5"/>
      <c r="S218" s="5"/>
      <c r="T218" s="5"/>
      <c r="U218" s="5"/>
      <c r="V218" s="5"/>
    </row>
    <row r="219" spans="1:22" ht="15.6" customHeight="1" x14ac:dyDescent="0.3">
      <c r="A219" s="24"/>
      <c r="B219" s="678"/>
      <c r="C219" s="584" t="s">
        <v>29</v>
      </c>
      <c r="D219" s="585"/>
      <c r="E219" s="586"/>
      <c r="F219" s="587"/>
      <c r="G219" s="587"/>
      <c r="H219" s="587"/>
      <c r="I219" s="6"/>
      <c r="J219" s="114"/>
      <c r="K219" s="114"/>
      <c r="L219" s="114"/>
      <c r="M219" s="115"/>
      <c r="N219" s="116"/>
      <c r="O219" s="5"/>
      <c r="P219" s="5"/>
      <c r="Q219" s="5"/>
      <c r="R219" s="5"/>
      <c r="S219" s="5"/>
      <c r="T219" s="5"/>
      <c r="U219" s="5"/>
      <c r="V219" s="5"/>
    </row>
    <row r="220" spans="1:22" ht="30.6" customHeight="1" x14ac:dyDescent="0.3">
      <c r="A220" s="24"/>
      <c r="B220" s="678"/>
      <c r="C220" s="584" t="s">
        <v>68</v>
      </c>
      <c r="D220" s="585"/>
      <c r="E220" s="586">
        <f>SUMIF($C190:$C217,$C191,E190:E217)</f>
        <v>1160</v>
      </c>
      <c r="F220" s="587">
        <f>SUMIF($C190:$C217,$C191,F190:F217)</f>
        <v>1217.6999999999998</v>
      </c>
      <c r="G220" s="587">
        <f>SUMIF($C190:$C217,$C191,G190:G217)</f>
        <v>1426.3</v>
      </c>
      <c r="H220" s="587">
        <f>SUMIF($C190:$C217,$C191,H190:H217)</f>
        <v>3350</v>
      </c>
      <c r="I220" s="6"/>
      <c r="J220" s="114"/>
      <c r="K220" s="114"/>
      <c r="L220" s="114"/>
      <c r="M220" s="115"/>
      <c r="N220" s="116"/>
      <c r="O220" s="5"/>
      <c r="P220" s="5"/>
      <c r="Q220" s="5"/>
      <c r="R220" s="5"/>
      <c r="S220" s="5"/>
      <c r="T220" s="5"/>
      <c r="U220" s="5"/>
      <c r="V220" s="5"/>
    </row>
    <row r="221" spans="1:22" ht="19.5" customHeight="1" x14ac:dyDescent="0.3">
      <c r="A221" s="24"/>
      <c r="B221" s="678"/>
      <c r="C221" s="588" t="s">
        <v>350</v>
      </c>
      <c r="D221" s="585"/>
      <c r="E221" s="586"/>
      <c r="F221" s="587">
        <f>SUMIF($C191:$C218,$C193,F191:F218)</f>
        <v>2845.2</v>
      </c>
      <c r="G221" s="587">
        <f>SUMIF($C191:$C218,$C193,G191:G218)</f>
        <v>2965.6</v>
      </c>
      <c r="H221" s="587">
        <f>SUMIF($C191:$C218,$C193,H191:H218)</f>
        <v>0</v>
      </c>
      <c r="I221" s="6"/>
      <c r="J221" s="114"/>
      <c r="K221" s="114"/>
      <c r="L221" s="114"/>
      <c r="M221" s="115"/>
      <c r="N221" s="116"/>
      <c r="O221" s="5"/>
      <c r="P221" s="5"/>
      <c r="Q221" s="5"/>
      <c r="R221" s="5"/>
      <c r="S221" s="5"/>
      <c r="T221" s="5"/>
      <c r="U221" s="5"/>
      <c r="V221" s="5"/>
    </row>
    <row r="222" spans="1:22" ht="30.6" customHeight="1" x14ac:dyDescent="0.3">
      <c r="A222" s="24"/>
      <c r="B222" s="678"/>
      <c r="C222" s="589" t="s">
        <v>351</v>
      </c>
      <c r="D222" s="585"/>
      <c r="E222" s="586">
        <f>SUMIF($C190:$C218,C194,E190:E218)</f>
        <v>0</v>
      </c>
      <c r="F222" s="587">
        <f>SUMIF($C190:$C218,C194,F190:F218)</f>
        <v>1062.5</v>
      </c>
      <c r="G222" s="587">
        <f>SUMIF($C190:$C218,C194,G190:G218)</f>
        <v>1062.5</v>
      </c>
      <c r="H222" s="587">
        <f>SUMIF($C190:$C218,F194,H190:H218)</f>
        <v>0</v>
      </c>
      <c r="I222" s="6"/>
      <c r="J222" s="114"/>
      <c r="K222" s="114"/>
      <c r="L222" s="114"/>
      <c r="M222" s="115"/>
      <c r="N222" s="116"/>
      <c r="O222" s="5"/>
      <c r="P222" s="5"/>
      <c r="Q222" s="5"/>
      <c r="R222" s="5"/>
      <c r="S222" s="5"/>
      <c r="T222" s="5"/>
      <c r="U222" s="5"/>
      <c r="V222" s="5"/>
    </row>
    <row r="223" spans="1:22" ht="18.600000000000001" customHeight="1" x14ac:dyDescent="0.3">
      <c r="A223" s="24"/>
      <c r="B223" s="678"/>
      <c r="C223" s="584" t="s">
        <v>94</v>
      </c>
      <c r="D223" s="585"/>
      <c r="E223" s="586">
        <f>SUMIF($C190:$C217,$C192,E190:E217)</f>
        <v>227.40000000000003</v>
      </c>
      <c r="F223" s="587">
        <f>SUMIF($C190:$C217,$C192,F190:F217)</f>
        <v>90.8</v>
      </c>
      <c r="G223" s="587">
        <f>SUMIF($C190:$C217,$C192,G190:G217)</f>
        <v>2016.4</v>
      </c>
      <c r="H223" s="587">
        <f>SUMIF($C190:$C217,$C192,H190:H217)</f>
        <v>0</v>
      </c>
      <c r="I223" s="6"/>
      <c r="J223" s="114"/>
      <c r="K223" s="114"/>
      <c r="L223" s="114"/>
      <c r="M223" s="115"/>
      <c r="N223" s="116"/>
      <c r="O223" s="5"/>
      <c r="P223" s="5"/>
      <c r="Q223" s="5"/>
      <c r="R223" s="5"/>
      <c r="S223" s="5"/>
      <c r="T223" s="5"/>
      <c r="U223" s="5"/>
      <c r="V223" s="5"/>
    </row>
    <row r="224" spans="1:22" ht="18.600000000000001" customHeight="1" x14ac:dyDescent="0.3">
      <c r="A224" s="24"/>
      <c r="B224" s="401"/>
      <c r="C224" s="10" t="s">
        <v>352</v>
      </c>
      <c r="D224" s="492"/>
      <c r="E224" s="520">
        <f t="shared" ref="E224" si="15">SUM(E226)</f>
        <v>0</v>
      </c>
      <c r="F224" s="11">
        <f t="shared" ref="F224:H224" si="16">SUM(F226)</f>
        <v>0</v>
      </c>
      <c r="G224" s="11">
        <f t="shared" si="16"/>
        <v>0</v>
      </c>
      <c r="H224" s="11">
        <f t="shared" si="16"/>
        <v>0</v>
      </c>
      <c r="I224" s="11"/>
      <c r="J224" s="126"/>
      <c r="K224" s="126"/>
      <c r="L224" s="126"/>
      <c r="M224" s="127"/>
      <c r="N224" s="128"/>
      <c r="O224" s="5"/>
      <c r="P224" s="5"/>
      <c r="Q224" s="5"/>
      <c r="R224" s="5"/>
      <c r="S224" s="5"/>
      <c r="T224" s="5"/>
      <c r="U224" s="5"/>
      <c r="V224" s="5"/>
    </row>
    <row r="225" spans="1:22" ht="18.600000000000001" customHeight="1" x14ac:dyDescent="0.3">
      <c r="A225" s="24"/>
      <c r="B225" s="594"/>
      <c r="C225" s="12" t="s">
        <v>353</v>
      </c>
      <c r="D225" s="487"/>
      <c r="E225" s="514"/>
      <c r="F225" s="6"/>
      <c r="G225" s="6"/>
      <c r="H225" s="6"/>
      <c r="I225" s="6"/>
      <c r="J225" s="114"/>
      <c r="K225" s="114"/>
      <c r="L225" s="114"/>
      <c r="M225" s="115"/>
      <c r="N225" s="116"/>
      <c r="O225" s="5"/>
      <c r="P225" s="5"/>
      <c r="Q225" s="5"/>
      <c r="R225" s="5"/>
      <c r="S225" s="5"/>
      <c r="T225" s="5"/>
      <c r="U225" s="5"/>
      <c r="V225" s="5"/>
    </row>
    <row r="226" spans="1:22" ht="18.600000000000001" customHeight="1" thickBot="1" x14ac:dyDescent="0.35">
      <c r="A226" s="24"/>
      <c r="B226" s="595"/>
      <c r="C226" s="117" t="s">
        <v>354</v>
      </c>
      <c r="D226" s="488"/>
      <c r="E226" s="521">
        <f>SUMIF($C190:$C215,$C195,E190:E215)</f>
        <v>0</v>
      </c>
      <c r="F226" s="183">
        <f>SUMIF($C190:$C215,$C195,F190:F215)</f>
        <v>0</v>
      </c>
      <c r="G226" s="183">
        <f>SUMIF($C190:$C215,$C195,G190:G215)</f>
        <v>0</v>
      </c>
      <c r="H226" s="183">
        <f>SUMIF($C190:$C215,$C195,H190:H215)</f>
        <v>0</v>
      </c>
      <c r="I226" s="183"/>
      <c r="J226" s="123"/>
      <c r="K226" s="123"/>
      <c r="L226" s="123"/>
      <c r="M226" s="124"/>
      <c r="N226" s="125"/>
      <c r="O226" s="5"/>
      <c r="P226" s="5"/>
      <c r="Q226" s="5"/>
      <c r="R226" s="5"/>
      <c r="S226" s="5"/>
      <c r="T226" s="5"/>
      <c r="U226" s="5"/>
      <c r="V226" s="5"/>
    </row>
    <row r="227" spans="1:22" ht="32.25" customHeight="1" thickBot="1" x14ac:dyDescent="0.35">
      <c r="A227" s="24"/>
      <c r="B227" s="94" t="s">
        <v>355</v>
      </c>
      <c r="C227" s="95" t="s">
        <v>356</v>
      </c>
      <c r="D227" s="493"/>
      <c r="E227" s="522"/>
      <c r="F227" s="95"/>
      <c r="G227" s="95"/>
      <c r="H227" s="95"/>
      <c r="I227" s="95"/>
      <c r="J227" s="96"/>
      <c r="K227" s="96"/>
      <c r="L227" s="96"/>
      <c r="M227" s="97"/>
      <c r="N227" s="98"/>
      <c r="O227" s="5"/>
      <c r="P227" s="5"/>
      <c r="Q227" s="5"/>
      <c r="R227" s="5"/>
      <c r="S227" s="5"/>
      <c r="T227" s="5"/>
      <c r="U227" s="5"/>
      <c r="V227" s="5"/>
    </row>
    <row r="228" spans="1:22" ht="32.25" customHeight="1" x14ac:dyDescent="0.3">
      <c r="A228" s="24"/>
      <c r="B228" s="402"/>
      <c r="C228" s="403"/>
      <c r="D228" s="494"/>
      <c r="E228" s="523"/>
      <c r="F228" s="403"/>
      <c r="G228" s="403"/>
      <c r="H228" s="403"/>
      <c r="I228" s="403" t="s">
        <v>357</v>
      </c>
      <c r="J228" s="404">
        <v>1</v>
      </c>
      <c r="K228" s="404">
        <v>1</v>
      </c>
      <c r="L228" s="404">
        <v>1</v>
      </c>
      <c r="M228" s="404">
        <v>1</v>
      </c>
      <c r="N228" s="405"/>
      <c r="O228" s="5"/>
      <c r="P228" s="5"/>
      <c r="Q228" s="5"/>
      <c r="R228" s="5"/>
      <c r="S228" s="5"/>
      <c r="T228" s="5"/>
      <c r="U228" s="5"/>
      <c r="V228" s="5"/>
    </row>
    <row r="229" spans="1:22" ht="28.95" customHeight="1" thickBot="1" x14ac:dyDescent="0.35">
      <c r="A229" s="24"/>
      <c r="B229" s="129" t="s">
        <v>358</v>
      </c>
      <c r="C229" s="104" t="s">
        <v>359</v>
      </c>
      <c r="D229" s="293"/>
      <c r="E229" s="294"/>
      <c r="F229" s="106"/>
      <c r="G229" s="106"/>
      <c r="H229" s="106"/>
      <c r="I229" s="106"/>
      <c r="J229" s="108"/>
      <c r="K229" s="108"/>
      <c r="L229" s="108"/>
      <c r="M229" s="109"/>
      <c r="N229" s="110"/>
      <c r="O229" s="5"/>
      <c r="P229" s="5"/>
      <c r="Q229" s="5"/>
      <c r="R229" s="5"/>
      <c r="S229" s="5"/>
      <c r="T229" s="5"/>
      <c r="U229" s="5"/>
      <c r="V229" s="5"/>
    </row>
    <row r="230" spans="1:22" ht="42.6" customHeight="1" x14ac:dyDescent="0.3">
      <c r="A230" s="24"/>
      <c r="B230" s="629" t="s">
        <v>360</v>
      </c>
      <c r="C230" s="210" t="s">
        <v>361</v>
      </c>
      <c r="D230" s="679" t="s">
        <v>362</v>
      </c>
      <c r="E230" s="524"/>
      <c r="F230" s="407"/>
      <c r="G230" s="407"/>
      <c r="H230" s="407"/>
      <c r="I230" s="271"/>
      <c r="J230" s="169"/>
      <c r="K230" s="169"/>
      <c r="L230" s="169"/>
      <c r="M230" s="170"/>
      <c r="N230" s="171"/>
      <c r="O230" s="5"/>
      <c r="P230" s="5"/>
      <c r="Q230" s="5"/>
      <c r="R230" s="5"/>
      <c r="S230" s="5"/>
      <c r="T230" s="5"/>
      <c r="U230" s="5"/>
      <c r="V230" s="5"/>
    </row>
    <row r="231" spans="1:22" ht="37.5" customHeight="1" x14ac:dyDescent="0.3">
      <c r="A231" s="24"/>
      <c r="B231" s="630"/>
      <c r="C231" s="66" t="s">
        <v>30</v>
      </c>
      <c r="D231" s="680"/>
      <c r="E231" s="499">
        <v>122.6</v>
      </c>
      <c r="F231" s="80">
        <v>122.6</v>
      </c>
      <c r="G231" s="60">
        <v>122.6</v>
      </c>
      <c r="H231" s="60">
        <v>122.6</v>
      </c>
      <c r="I231" s="406" t="s">
        <v>363</v>
      </c>
      <c r="J231" s="408">
        <v>1</v>
      </c>
      <c r="K231" s="408">
        <v>1</v>
      </c>
      <c r="L231" s="409">
        <v>1</v>
      </c>
      <c r="M231" s="409">
        <v>1</v>
      </c>
      <c r="N231" s="205"/>
      <c r="O231" s="5"/>
      <c r="P231" s="5"/>
      <c r="Q231" s="5"/>
      <c r="R231" s="5"/>
      <c r="S231" s="5"/>
      <c r="T231" s="5"/>
      <c r="U231" s="5"/>
      <c r="V231" s="5"/>
    </row>
    <row r="232" spans="1:22" ht="30" customHeight="1" x14ac:dyDescent="0.3">
      <c r="A232" s="24"/>
      <c r="B232" s="631"/>
      <c r="C232" s="410" t="s">
        <v>364</v>
      </c>
      <c r="D232" s="677" t="s">
        <v>27</v>
      </c>
      <c r="E232" s="525"/>
      <c r="F232" s="65"/>
      <c r="G232" s="65"/>
      <c r="H232" s="65"/>
      <c r="I232" s="61"/>
      <c r="J232" s="114"/>
      <c r="K232" s="114"/>
      <c r="L232" s="114"/>
      <c r="M232" s="115"/>
      <c r="N232" s="116"/>
      <c r="O232" s="5"/>
      <c r="P232" s="5"/>
      <c r="Q232" s="5"/>
      <c r="R232" s="5"/>
      <c r="S232" s="5"/>
      <c r="T232" s="5"/>
      <c r="U232" s="5"/>
      <c r="V232" s="5"/>
    </row>
    <row r="233" spans="1:22" ht="31.95" customHeight="1" x14ac:dyDescent="0.3">
      <c r="A233" s="24"/>
      <c r="B233" s="631"/>
      <c r="C233" s="59" t="s">
        <v>30</v>
      </c>
      <c r="D233" s="677"/>
      <c r="E233" s="526">
        <v>18.2</v>
      </c>
      <c r="F233" s="63"/>
      <c r="G233" s="67"/>
      <c r="H233" s="67"/>
      <c r="I233" s="9" t="s">
        <v>365</v>
      </c>
      <c r="J233" s="461">
        <v>1</v>
      </c>
      <c r="K233" s="461"/>
      <c r="L233" s="77"/>
      <c r="M233" s="77"/>
      <c r="N233" s="205"/>
      <c r="O233" s="5"/>
      <c r="P233" s="5"/>
      <c r="Q233" s="5"/>
      <c r="R233" s="5"/>
      <c r="S233" s="5"/>
      <c r="T233" s="5"/>
      <c r="U233" s="5"/>
      <c r="V233" s="5"/>
    </row>
    <row r="234" spans="1:22" ht="23.25" customHeight="1" x14ac:dyDescent="0.3">
      <c r="A234" s="24"/>
      <c r="B234" s="631"/>
      <c r="C234" s="410" t="s">
        <v>366</v>
      </c>
      <c r="D234" s="677"/>
      <c r="E234" s="527"/>
      <c r="F234" s="67"/>
      <c r="G234" s="67"/>
      <c r="H234" s="67"/>
      <c r="I234" s="68"/>
      <c r="J234" s="114"/>
      <c r="K234" s="114"/>
      <c r="L234" s="114"/>
      <c r="M234" s="115"/>
      <c r="N234" s="116"/>
      <c r="O234" s="5"/>
      <c r="P234" s="5"/>
      <c r="Q234" s="5"/>
      <c r="R234" s="5"/>
      <c r="S234" s="5"/>
      <c r="T234" s="5"/>
      <c r="U234" s="5"/>
      <c r="V234" s="5"/>
    </row>
    <row r="235" spans="1:22" ht="31.95" customHeight="1" thickBot="1" x14ac:dyDescent="0.35">
      <c r="A235" s="24"/>
      <c r="B235" s="632"/>
      <c r="C235" s="140" t="s">
        <v>30</v>
      </c>
      <c r="D235" s="665"/>
      <c r="E235" s="528">
        <f>20-2</f>
        <v>18</v>
      </c>
      <c r="F235" s="411"/>
      <c r="G235" s="412"/>
      <c r="H235" s="412"/>
      <c r="I235" s="233" t="s">
        <v>367</v>
      </c>
      <c r="J235" s="462">
        <v>1</v>
      </c>
      <c r="K235" s="462"/>
      <c r="L235" s="465"/>
      <c r="M235" s="465"/>
      <c r="N235" s="150"/>
      <c r="O235" s="5"/>
      <c r="P235" s="5"/>
      <c r="Q235" s="5"/>
      <c r="R235" s="5"/>
      <c r="S235" s="5"/>
      <c r="T235" s="5"/>
      <c r="U235" s="5"/>
      <c r="V235" s="5"/>
    </row>
    <row r="236" spans="1:22" ht="16.95" customHeight="1" x14ac:dyDescent="0.3">
      <c r="A236" s="24"/>
      <c r="B236" s="413"/>
      <c r="C236" s="173" t="s">
        <v>28</v>
      </c>
      <c r="D236" s="495"/>
      <c r="E236" s="529">
        <f t="shared" ref="E236" si="17">SUM(E230:E235)</f>
        <v>158.79999999999998</v>
      </c>
      <c r="F236" s="414">
        <f>SUM(F230:F235)</f>
        <v>122.6</v>
      </c>
      <c r="G236" s="414">
        <f t="shared" ref="G236:H236" si="18">SUM(G230:G235)</f>
        <v>122.6</v>
      </c>
      <c r="H236" s="414">
        <f t="shared" si="18"/>
        <v>122.6</v>
      </c>
      <c r="I236" s="358"/>
      <c r="J236" s="176"/>
      <c r="K236" s="176"/>
      <c r="L236" s="176"/>
      <c r="M236" s="177"/>
      <c r="N236" s="178"/>
      <c r="O236" s="5"/>
      <c r="P236" s="5"/>
      <c r="Q236" s="5"/>
      <c r="R236" s="5"/>
      <c r="S236" s="5"/>
      <c r="T236" s="5"/>
      <c r="U236" s="5"/>
      <c r="V236" s="5"/>
    </row>
    <row r="237" spans="1:22" ht="15" customHeight="1" x14ac:dyDescent="0.3">
      <c r="A237" s="24"/>
      <c r="B237" s="662"/>
      <c r="C237" s="12" t="s">
        <v>29</v>
      </c>
      <c r="D237" s="496"/>
      <c r="E237" s="530"/>
      <c r="F237" s="16"/>
      <c r="G237" s="16"/>
      <c r="H237" s="16"/>
      <c r="I237" s="25"/>
      <c r="J237" s="114"/>
      <c r="K237" s="114"/>
      <c r="L237" s="114"/>
      <c r="M237" s="115"/>
      <c r="N237" s="116"/>
      <c r="O237" s="5"/>
      <c r="P237" s="5"/>
      <c r="Q237" s="5"/>
      <c r="R237" s="5"/>
      <c r="S237" s="5"/>
      <c r="T237" s="5"/>
      <c r="U237" s="5"/>
      <c r="V237" s="5"/>
    </row>
    <row r="238" spans="1:22" ht="29.4" customHeight="1" x14ac:dyDescent="0.3">
      <c r="A238" s="24"/>
      <c r="B238" s="662"/>
      <c r="C238" s="12" t="s">
        <v>68</v>
      </c>
      <c r="D238" s="496"/>
      <c r="E238" s="531">
        <f>SUMIF($C230:$C235,$C231,E230:E235)</f>
        <v>158.79999999999998</v>
      </c>
      <c r="F238" s="13">
        <f t="shared" ref="F238:H238" si="19">SUMIF($C230:$C235,$C231,F230:F235)</f>
        <v>122.6</v>
      </c>
      <c r="G238" s="13">
        <f t="shared" si="19"/>
        <v>122.6</v>
      </c>
      <c r="H238" s="13">
        <f t="shared" si="19"/>
        <v>122.6</v>
      </c>
      <c r="I238" s="25"/>
      <c r="J238" s="114"/>
      <c r="K238" s="114"/>
      <c r="L238" s="114"/>
      <c r="M238" s="115"/>
      <c r="N238" s="116"/>
      <c r="O238" s="5"/>
      <c r="P238" s="5"/>
      <c r="Q238" s="5"/>
      <c r="R238" s="5"/>
      <c r="S238" s="5"/>
      <c r="T238" s="5"/>
      <c r="U238" s="5"/>
      <c r="V238" s="5"/>
    </row>
    <row r="239" spans="1:22" ht="27.75" customHeight="1" x14ac:dyDescent="0.3">
      <c r="A239" s="24"/>
      <c r="B239" s="415"/>
      <c r="C239" s="10" t="s">
        <v>368</v>
      </c>
      <c r="D239" s="497"/>
      <c r="E239" s="520">
        <f>E12+E32+E36+E52+E150+E180+E184+E218+E224+E236</f>
        <v>16410.5</v>
      </c>
      <c r="F239" s="11">
        <f>F12+F32+F36+F52+F150+F180+F184+F218+F224+F236</f>
        <v>21824.899999999998</v>
      </c>
      <c r="G239" s="11">
        <f>G12+G32+G36+G52+G150+G180+G184+G218+G224+G236</f>
        <v>23804.599999999995</v>
      </c>
      <c r="H239" s="11">
        <f>H12+H32+H36+H52+H150+H180+H184+H218+H224+H236</f>
        <v>19245.3</v>
      </c>
      <c r="I239" s="11"/>
      <c r="J239" s="126"/>
      <c r="K239" s="126"/>
      <c r="L239" s="126"/>
      <c r="M239" s="127"/>
      <c r="N239" s="128"/>
      <c r="O239" s="5"/>
      <c r="P239" s="5"/>
      <c r="Q239" s="5"/>
      <c r="R239" s="5"/>
      <c r="S239" s="5"/>
      <c r="T239" s="5"/>
      <c r="U239" s="5"/>
      <c r="V239" s="5"/>
    </row>
    <row r="240" spans="1:22" ht="17.399999999999999" customHeight="1" x14ac:dyDescent="0.3">
      <c r="A240" s="24"/>
      <c r="B240" s="416"/>
      <c r="C240" s="12" t="s">
        <v>369</v>
      </c>
      <c r="D240" s="487"/>
      <c r="E240" s="532">
        <f>SUM(E191:E195)</f>
        <v>232.39999999999998</v>
      </c>
      <c r="F240" s="17">
        <f>SUM(F191:F195)</f>
        <v>3907.7</v>
      </c>
      <c r="G240" s="17">
        <f>SUM(G191:G195)</f>
        <v>6044.5</v>
      </c>
      <c r="H240" s="17">
        <f t="shared" ref="H240" si="20">SUM(H191:H195)</f>
        <v>2000</v>
      </c>
      <c r="I240" s="6"/>
      <c r="J240" s="114"/>
      <c r="K240" s="114"/>
      <c r="L240" s="114"/>
      <c r="M240" s="115"/>
      <c r="N240" s="116"/>
      <c r="O240" s="5"/>
      <c r="P240" s="5"/>
      <c r="Q240" s="5"/>
      <c r="R240" s="5"/>
      <c r="S240" s="5"/>
      <c r="T240" s="5"/>
      <c r="U240" s="5"/>
      <c r="V240" s="5"/>
    </row>
    <row r="241" spans="1:22" ht="39.6" customHeight="1" thickBot="1" x14ac:dyDescent="0.35">
      <c r="A241" s="24"/>
      <c r="B241" s="417"/>
      <c r="C241" s="117" t="s">
        <v>370</v>
      </c>
      <c r="D241" s="488"/>
      <c r="E241" s="521"/>
      <c r="F241" s="183">
        <f>F239-E239</f>
        <v>5414.3999999999978</v>
      </c>
      <c r="G241" s="183">
        <f>G239-F239</f>
        <v>1979.6999999999971</v>
      </c>
      <c r="H241" s="183">
        <f>H239-G239</f>
        <v>-4559.2999999999956</v>
      </c>
      <c r="I241" s="183"/>
      <c r="J241" s="123"/>
      <c r="K241" s="123"/>
      <c r="L241" s="123"/>
      <c r="M241" s="124"/>
      <c r="N241" s="125"/>
      <c r="O241" s="5"/>
      <c r="P241" s="5"/>
      <c r="Q241" s="5"/>
      <c r="R241" s="5"/>
      <c r="S241" s="5"/>
      <c r="T241" s="5"/>
      <c r="U241" s="5"/>
      <c r="V241" s="5"/>
    </row>
    <row r="242" spans="1:22" ht="19.95" customHeight="1" x14ac:dyDescent="0.3">
      <c r="A242" s="24"/>
      <c r="B242" s="33"/>
      <c r="C242" s="18"/>
      <c r="D242" s="19"/>
      <c r="E242" s="20"/>
      <c r="F242" s="20"/>
      <c r="G242" s="20"/>
      <c r="H242" s="20"/>
      <c r="I242" s="20"/>
      <c r="O242" s="5"/>
      <c r="P242" s="5"/>
      <c r="Q242" s="5"/>
      <c r="R242" s="5"/>
      <c r="S242" s="5"/>
      <c r="T242" s="5"/>
      <c r="U242" s="5"/>
      <c r="V242" s="5"/>
    </row>
    <row r="243" spans="1:22" ht="15.6" customHeight="1" x14ac:dyDescent="0.3">
      <c r="A243" s="24"/>
      <c r="B243" s="661" t="s">
        <v>371</v>
      </c>
      <c r="C243" s="661"/>
      <c r="D243" s="661"/>
      <c r="E243" s="661"/>
      <c r="F243" s="661"/>
      <c r="G243" s="661"/>
      <c r="H243" s="661"/>
      <c r="I243" s="661"/>
      <c r="O243" s="5"/>
      <c r="P243" s="5"/>
      <c r="Q243" s="5"/>
      <c r="R243" s="5"/>
      <c r="S243" s="5"/>
      <c r="T243" s="5"/>
      <c r="U243" s="5"/>
      <c r="V243" s="5"/>
    </row>
    <row r="244" spans="1:22" x14ac:dyDescent="0.3">
      <c r="A244" s="24"/>
      <c r="B244" s="663" t="s">
        <v>372</v>
      </c>
      <c r="C244" s="663"/>
      <c r="D244" s="663"/>
      <c r="E244" s="663"/>
      <c r="F244" s="663"/>
      <c r="G244" s="663"/>
      <c r="H244" s="663"/>
      <c r="I244" s="663"/>
    </row>
    <row r="245" spans="1:22" ht="13.95" customHeight="1" x14ac:dyDescent="0.3">
      <c r="A245" s="24"/>
      <c r="B245" s="661" t="s">
        <v>373</v>
      </c>
      <c r="C245" s="661"/>
      <c r="D245" s="661"/>
      <c r="E245" s="661"/>
      <c r="F245" s="661"/>
      <c r="G245" s="661"/>
      <c r="H245" s="661"/>
      <c r="I245" s="661"/>
    </row>
    <row r="246" spans="1:22" x14ac:dyDescent="0.3">
      <c r="A246" s="24"/>
      <c r="B246" s="661" t="s">
        <v>374</v>
      </c>
      <c r="C246" s="661"/>
      <c r="D246" s="661"/>
      <c r="E246" s="661"/>
      <c r="F246" s="661"/>
      <c r="G246" s="661"/>
      <c r="H246" s="661"/>
      <c r="I246" s="661"/>
    </row>
    <row r="247" spans="1:22" x14ac:dyDescent="0.3">
      <c r="A247" s="24"/>
      <c r="B247" s="660" t="s">
        <v>375</v>
      </c>
      <c r="C247" s="660"/>
      <c r="D247" s="22"/>
      <c r="E247" s="22"/>
      <c r="F247" s="22"/>
      <c r="G247" s="22"/>
      <c r="H247" s="22"/>
      <c r="I247" s="22"/>
    </row>
    <row r="248" spans="1:22" x14ac:dyDescent="0.3">
      <c r="A248" s="24"/>
      <c r="B248" s="35"/>
      <c r="C248" s="35"/>
      <c r="D248" s="36"/>
      <c r="E248" s="34"/>
      <c r="F248" s="34"/>
      <c r="G248" s="34"/>
      <c r="H248" s="34"/>
      <c r="I248" s="34"/>
    </row>
    <row r="249" spans="1:22" x14ac:dyDescent="0.3">
      <c r="B249" s="3" t="s">
        <v>376</v>
      </c>
      <c r="C249" s="3"/>
    </row>
    <row r="250" spans="1:22" x14ac:dyDescent="0.3">
      <c r="B250" s="3" t="s">
        <v>377</v>
      </c>
      <c r="C250" s="3"/>
    </row>
    <row r="251" spans="1:22" x14ac:dyDescent="0.3">
      <c r="B251" s="3" t="s">
        <v>378</v>
      </c>
      <c r="C251" s="3"/>
    </row>
    <row r="252" spans="1:22" x14ac:dyDescent="0.3">
      <c r="B252" s="3" t="s">
        <v>379</v>
      </c>
    </row>
    <row r="253" spans="1:22" x14ac:dyDescent="0.3">
      <c r="D253" s="70"/>
      <c r="E253" s="71"/>
      <c r="F253" s="71"/>
    </row>
  </sheetData>
  <protectedRanges>
    <protectedRange sqref="B26:C27" name="Diapazonas2_4"/>
    <protectedRange sqref="E27:G27" name="Diapazonas2_6"/>
    <protectedRange sqref="B28:C28" name="Diapazonas1_7"/>
    <protectedRange sqref="B28:C28" name="Diapazonas2_7"/>
    <protectedRange sqref="B29:C29" name="Diapazonas1_8"/>
    <protectedRange sqref="B29:C29" name="Diapazonas2_8"/>
    <protectedRange sqref="F29:H29" name="Diapazonas1_9"/>
    <protectedRange sqref="F29:H29" name="Diapazonas2_9"/>
    <protectedRange sqref="B30:H31 D28:D29" name="Diapazonas1_10"/>
    <protectedRange sqref="B30:H31 D28:D29" name="Diapazonas2_10"/>
    <protectedRange sqref="F41:H41" name="Diapazonas1_11"/>
    <protectedRange sqref="F41:H41" name="Diapazonas2_11"/>
    <protectedRange sqref="F47:H47" name="Diapazonas1_12"/>
    <protectedRange sqref="F47:H47" name="Diapazonas2_12"/>
    <protectedRange sqref="F51:H51" name="Diapazonas1_13"/>
    <protectedRange sqref="F51:H51" name="Diapazonas2_13"/>
    <protectedRange sqref="F67:H67" name="Diapazonas1_14"/>
    <protectedRange sqref="F67:H67" name="Diapazonas2_14"/>
    <protectedRange sqref="F75:H75" name="Diapazonas1_15"/>
    <protectedRange sqref="F75:H75" name="Diapazonas2_15"/>
    <protectedRange sqref="C170:C171 B178:C179" name="Diapazonas1_16"/>
    <protectedRange sqref="D178:D179" name="Diapazonas1_17"/>
    <protectedRange sqref="F178:F179" name="Diapazonas1_18"/>
    <protectedRange sqref="F204:H212" name="Diapazonas1_19"/>
    <protectedRange sqref="F149:H149" name="Diapazonas1_20"/>
    <protectedRange sqref="I22" name="Diapazonas1_1_2"/>
    <protectedRange sqref="I27" name="Diapazonas1_2_3"/>
    <protectedRange sqref="K27:M27" name="Diapazonas2_18"/>
    <protectedRange sqref="I29" name="Diapazonas1_2_5"/>
    <protectedRange sqref="K29:M29" name="Diapazonas2_20"/>
    <protectedRange sqref="I31" name="Diapazonas1_2_7"/>
    <protectedRange sqref="K31:M31" name="Diapazonas2_22"/>
    <protectedRange sqref="K104:M104" name="Diapazonas2_4_1"/>
    <protectedRange sqref="I175:I177" name="Diapazonas1_5_2"/>
    <protectedRange sqref="K175:K177" name="Diapazonas2_5_2"/>
    <protectedRange sqref="I210" name="Diapazonas1_22"/>
    <protectedRange sqref="K210:L210" name="Diapazonas2_1_2"/>
    <protectedRange sqref="I211" name="Diapazonas1_3_2"/>
    <protectedRange sqref="K211:L211" name="Diapazonas2_2_2"/>
    <protectedRange sqref="I212" name="Diapazonas1_4_2"/>
    <protectedRange sqref="K212:M212" name="Diapazonas2_3_2"/>
  </protectedRanges>
  <mergeCells count="106">
    <mergeCell ref="B230:B235"/>
    <mergeCell ref="B203:B204"/>
    <mergeCell ref="B181:B182"/>
    <mergeCell ref="D190:D195"/>
    <mergeCell ref="B13:B14"/>
    <mergeCell ref="B16:B17"/>
    <mergeCell ref="D16:D17"/>
    <mergeCell ref="B4:B5"/>
    <mergeCell ref="C4:C5"/>
    <mergeCell ref="D4:D5"/>
    <mergeCell ref="B99:B100"/>
    <mergeCell ref="B108:B109"/>
    <mergeCell ref="B120:B121"/>
    <mergeCell ref="D166:D167"/>
    <mergeCell ref="B166:B167"/>
    <mergeCell ref="B162:B165"/>
    <mergeCell ref="D162:D165"/>
    <mergeCell ref="B124:B127"/>
    <mergeCell ref="B130:B132"/>
    <mergeCell ref="D133:D145"/>
    <mergeCell ref="D157:D161"/>
    <mergeCell ref="B157:B161"/>
    <mergeCell ref="D124:D132"/>
    <mergeCell ref="D203:D215"/>
    <mergeCell ref="E4:E5"/>
    <mergeCell ref="F4:F5"/>
    <mergeCell ref="G4:G5"/>
    <mergeCell ref="H4:H5"/>
    <mergeCell ref="I4:I5"/>
    <mergeCell ref="B3:N3"/>
    <mergeCell ref="M1:N1"/>
    <mergeCell ref="J4:M4"/>
    <mergeCell ref="N4:N5"/>
    <mergeCell ref="M2:N2"/>
    <mergeCell ref="B247:C247"/>
    <mergeCell ref="B246:I246"/>
    <mergeCell ref="B237:B238"/>
    <mergeCell ref="B245:I245"/>
    <mergeCell ref="B244:I244"/>
    <mergeCell ref="B243:I243"/>
    <mergeCell ref="D172:D173"/>
    <mergeCell ref="D168:D169"/>
    <mergeCell ref="B174:B177"/>
    <mergeCell ref="C175:C176"/>
    <mergeCell ref="E175:E176"/>
    <mergeCell ref="F175:F176"/>
    <mergeCell ref="G175:G176"/>
    <mergeCell ref="H175:H176"/>
    <mergeCell ref="B216:B217"/>
    <mergeCell ref="D216:D217"/>
    <mergeCell ref="D232:D235"/>
    <mergeCell ref="B219:B223"/>
    <mergeCell ref="D230:D231"/>
    <mergeCell ref="B225:B226"/>
    <mergeCell ref="B172:B173"/>
    <mergeCell ref="B168:B171"/>
    <mergeCell ref="D174:D177"/>
    <mergeCell ref="B213:B215"/>
    <mergeCell ref="D178:D179"/>
    <mergeCell ref="B201:B202"/>
    <mergeCell ref="D201:D202"/>
    <mergeCell ref="D198:D200"/>
    <mergeCell ref="B198:B200"/>
    <mergeCell ref="B196:B197"/>
    <mergeCell ref="D196:D197"/>
    <mergeCell ref="B185:B188"/>
    <mergeCell ref="B190:B195"/>
    <mergeCell ref="B178:B179"/>
    <mergeCell ref="D101:D109"/>
    <mergeCell ref="B151:B155"/>
    <mergeCell ref="D148:D149"/>
    <mergeCell ref="B26:B27"/>
    <mergeCell ref="B70:B71"/>
    <mergeCell ref="B74:B75"/>
    <mergeCell ref="B86:B88"/>
    <mergeCell ref="B50:B51"/>
    <mergeCell ref="D50:D51"/>
    <mergeCell ref="D146:D147"/>
    <mergeCell ref="B89:B91"/>
    <mergeCell ref="B46:B47"/>
    <mergeCell ref="B37:B38"/>
    <mergeCell ref="B48:B49"/>
    <mergeCell ref="B53:B55"/>
    <mergeCell ref="B40:B45"/>
    <mergeCell ref="D89:D100"/>
    <mergeCell ref="D110:D123"/>
    <mergeCell ref="D48:D49"/>
    <mergeCell ref="D46:D47"/>
    <mergeCell ref="D76:D88"/>
    <mergeCell ref="D62:D75"/>
    <mergeCell ref="B93:B94"/>
    <mergeCell ref="B95:B96"/>
    <mergeCell ref="B18:B19"/>
    <mergeCell ref="B22:B23"/>
    <mergeCell ref="B33:B34"/>
    <mergeCell ref="B20:B21"/>
    <mergeCell ref="B28:B29"/>
    <mergeCell ref="B30:B31"/>
    <mergeCell ref="D18:D19"/>
    <mergeCell ref="D24:D25"/>
    <mergeCell ref="D26:D27"/>
    <mergeCell ref="D30:D31"/>
    <mergeCell ref="D28:D29"/>
    <mergeCell ref="D20:D21"/>
    <mergeCell ref="D22:D23"/>
    <mergeCell ref="B24:B25"/>
  </mergeCells>
  <printOptions horizontalCentered="1"/>
  <pageMargins left="0.70866141732283472" right="0.70866141732283472" top="0.74803149606299213" bottom="0.74803149606299213" header="0.31496062992125984" footer="0.31496062992125984"/>
  <pageSetup paperSize="9" scale="62" fitToHeight="0" orientation="landscape" r:id="rId1"/>
  <rowBreaks count="3" manualBreakCount="3">
    <brk id="81" max="13" man="1"/>
    <brk id="150" max="13" man="1"/>
    <brk id="236" max="1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4BA07-62F2-4EEC-AE8F-3525723F2658}">
  <sheetPr>
    <pageSetUpPr fitToPage="1"/>
  </sheetPr>
  <dimension ref="B1:G24"/>
  <sheetViews>
    <sheetView topLeftCell="B1" zoomScaleNormal="100" zoomScaleSheetLayoutView="100" workbookViewId="0">
      <selection activeCell="C40" sqref="C40"/>
    </sheetView>
  </sheetViews>
  <sheetFormatPr defaultColWidth="9.109375" defaultRowHeight="13.2" x14ac:dyDescent="0.25"/>
  <cols>
    <col min="1" max="1" width="2.5546875" style="37" customWidth="1"/>
    <col min="2" max="2" width="4.6640625" style="37" customWidth="1"/>
    <col min="3" max="3" width="44.6640625" style="3" customWidth="1"/>
    <col min="4" max="4" width="14.6640625" style="37" customWidth="1"/>
    <col min="5" max="5" width="12.6640625" style="37" customWidth="1"/>
    <col min="6" max="6" width="13.44140625" style="37" customWidth="1"/>
    <col min="7" max="7" width="14.33203125" style="37" customWidth="1"/>
    <col min="8" max="16384" width="9.109375" style="37"/>
  </cols>
  <sheetData>
    <row r="1" spans="2:7" ht="30" customHeight="1" x14ac:dyDescent="0.25">
      <c r="B1" s="721" t="s">
        <v>380</v>
      </c>
      <c r="C1" s="721"/>
      <c r="D1" s="721"/>
      <c r="E1" s="721"/>
      <c r="F1" s="721"/>
      <c r="G1" s="721"/>
    </row>
    <row r="2" spans="2:7" x14ac:dyDescent="0.25">
      <c r="C2" s="37"/>
    </row>
    <row r="3" spans="2:7" ht="64.5" customHeight="1" x14ac:dyDescent="0.25">
      <c r="B3" s="47" t="s">
        <v>381</v>
      </c>
      <c r="C3" s="48" t="s">
        <v>382</v>
      </c>
      <c r="D3" s="49" t="s">
        <v>383</v>
      </c>
      <c r="E3" s="53" t="s">
        <v>7</v>
      </c>
      <c r="F3" s="53" t="s">
        <v>8</v>
      </c>
      <c r="G3" s="53" t="s">
        <v>9</v>
      </c>
    </row>
    <row r="4" spans="2:7" x14ac:dyDescent="0.25">
      <c r="B4" s="72">
        <v>1</v>
      </c>
      <c r="C4" s="73">
        <v>2</v>
      </c>
      <c r="D4" s="74">
        <v>3</v>
      </c>
      <c r="E4" s="75">
        <v>4</v>
      </c>
      <c r="F4" s="75">
        <v>5</v>
      </c>
      <c r="G4" s="75">
        <v>6</v>
      </c>
    </row>
    <row r="5" spans="2:7" ht="18.75" customHeight="1" x14ac:dyDescent="0.25">
      <c r="B5" s="718" t="s">
        <v>384</v>
      </c>
      <c r="C5" s="719"/>
      <c r="D5" s="719"/>
      <c r="E5" s="719"/>
      <c r="F5" s="719"/>
      <c r="G5" s="720"/>
    </row>
    <row r="6" spans="2:7" x14ac:dyDescent="0.25">
      <c r="B6" s="50" t="s">
        <v>385</v>
      </c>
      <c r="C6" s="38" t="s">
        <v>28</v>
      </c>
      <c r="D6" s="39">
        <f>SUM(D8:D13)</f>
        <v>16410.500000000004</v>
      </c>
      <c r="E6" s="39">
        <f t="shared" ref="E6:G6" si="0">SUM(E8:E13)</f>
        <v>21824.899999999998</v>
      </c>
      <c r="F6" s="39">
        <f t="shared" si="0"/>
        <v>23804.599999999995</v>
      </c>
      <c r="G6" s="39">
        <f t="shared" si="0"/>
        <v>19245.3</v>
      </c>
    </row>
    <row r="7" spans="2:7" ht="16.95" customHeight="1" x14ac:dyDescent="0.25">
      <c r="B7" s="51"/>
      <c r="C7" s="40" t="s">
        <v>386</v>
      </c>
      <c r="D7" s="41"/>
      <c r="E7" s="52"/>
      <c r="F7" s="52"/>
      <c r="G7" s="52"/>
    </row>
    <row r="8" spans="2:7" ht="31.95" customHeight="1" x14ac:dyDescent="0.25">
      <c r="B8" s="51" t="s">
        <v>387</v>
      </c>
      <c r="C8" s="42" t="s">
        <v>388</v>
      </c>
      <c r="D8" s="43">
        <f>SUMIF('8 programa 3 lentelė'!$C7:$C240,'8 programa 3 lentelė'!$C14,'8 programa 3 lentelė'!E7:E240)</f>
        <v>15161.500000000002</v>
      </c>
      <c r="E8" s="43">
        <f>SUMIF('8 programa 3 lentelė'!$C7:$C240,'8 programa 3 lentelė'!$C14,'8 programa 3 lentelė'!F7:F240)</f>
        <v>16538.699999999997</v>
      </c>
      <c r="F8" s="43">
        <f>SUMIF('8 programa 3 lentelė'!$C7:$C240,'8 programa 3 lentelė'!$C14,'8 programa 3 lentelė'!G7:G240)</f>
        <v>16648.199999999993</v>
      </c>
      <c r="G8" s="43">
        <f>SUMIF('8 programa 3 lentelė'!$C7:$C240,'8 programa 3 lentelė'!$C14,'8 programa 3 lentelė'!H7:H240)</f>
        <v>18062.899999999998</v>
      </c>
    </row>
    <row r="9" spans="2:7" x14ac:dyDescent="0.25">
      <c r="B9" s="51" t="s">
        <v>389</v>
      </c>
      <c r="C9" s="44" t="s">
        <v>191</v>
      </c>
      <c r="D9" s="43">
        <f>SUMIF('8 programa 3 lentelė'!$C7:$C240,'8 programa 3 lentelė'!$C153,'8 programa 3 lentelė'!E7:E240)</f>
        <v>64.599999999999994</v>
      </c>
      <c r="E9" s="43">
        <f>SUMIF('8 programa 3 lentelė'!$C7:$C240,'8 programa 3 lentelė'!$C153,'8 programa 3 lentelė'!F7:F240)</f>
        <v>0</v>
      </c>
      <c r="F9" s="43">
        <f>SUMIF('8 programa 3 lentelė'!$C7:$C240,'8 programa 3 lentelė'!$C153,'8 programa 3 lentelė'!G7:G240)</f>
        <v>0</v>
      </c>
      <c r="G9" s="43">
        <f>SUMIF('8 programa 3 lentelė'!$C7:$C240,'8 programa 3 lentelė'!$C153,'8 programa 3 lentelė'!H7:H240)</f>
        <v>0</v>
      </c>
    </row>
    <row r="10" spans="2:7" ht="15.6" customHeight="1" x14ac:dyDescent="0.25">
      <c r="B10" s="51" t="s">
        <v>390</v>
      </c>
      <c r="C10" s="44" t="s">
        <v>391</v>
      </c>
      <c r="D10" s="43">
        <f>SUMIF('8 programa 3 lentelė'!$C7:$C240,'8 programa 3 lentelė'!$C64,'8 programa 3 lentelė'!E7:E240)</f>
        <v>756.09999999999991</v>
      </c>
      <c r="E10" s="43">
        <f>SUMIF('8 programa 3 lentelė'!$C7:$C240,'8 programa 3 lentelė'!$C64,'8 programa 3 lentelė'!F7:F240)</f>
        <v>1024</v>
      </c>
      <c r="F10" s="43">
        <f>SUMIF('8 programa 3 lentelė'!$C7:$C240,'8 programa 3 lentelė'!$C64,'8 programa 3 lentelė'!G7:G240)</f>
        <v>1111.9000000000001</v>
      </c>
      <c r="G10" s="43">
        <f>SUMIF('8 programa 3 lentelė'!$C7:$C240,'8 programa 3 lentelė'!$C64,'8 programa 3 lentelė'!H7:H240)</f>
        <v>1182.4000000000001</v>
      </c>
    </row>
    <row r="11" spans="2:7" ht="26.4" x14ac:dyDescent="0.25">
      <c r="B11" s="51" t="s">
        <v>392</v>
      </c>
      <c r="C11" s="44" t="s">
        <v>319</v>
      </c>
      <c r="D11" s="43">
        <f>SUMIF('8 programa 3 lentelė'!$C7:$C240,C171,'8 programa 3 lentelė'!E7:E240)</f>
        <v>0</v>
      </c>
      <c r="E11" s="43">
        <f>SUMIF('8 programa 3 lentelė'!$C11:$C241,'8 programa 3 lentelė'!$C194,'8 programa 3 lentelė'!F11:F241)</f>
        <v>1062.5</v>
      </c>
      <c r="F11" s="43">
        <f>SUMIF('8 programa 3 lentelė'!$C11:$C241,'8 programa 3 lentelė'!$C194,'8 programa 3 lentelė'!G11:G241)</f>
        <v>1062.5</v>
      </c>
      <c r="G11" s="43">
        <f>SUMIF('8 programa 3 lentelė'!$C11:$C241,'8 programa 3 lentelė'!$C194,'8 programa 3 lentelė'!H11:H241)</f>
        <v>0</v>
      </c>
    </row>
    <row r="12" spans="2:7" x14ac:dyDescent="0.25">
      <c r="B12" s="51" t="s">
        <v>393</v>
      </c>
      <c r="C12" s="44" t="s">
        <v>394</v>
      </c>
      <c r="D12" s="43" cm="1">
        <f t="array" ref="D12">SUMIF('8 programa 3 lentelė'!$C7:$C241,C00,'8 programa 3 lentelė'!E7:E241)</f>
        <v>0</v>
      </c>
      <c r="E12" s="43">
        <f>SUMIF('8 programa 3 lentelė'!$C12:$C242,'8 programa 3 lentelė'!$C193,'8 programa 3 lentelė'!F12:F242)</f>
        <v>2845.2</v>
      </c>
      <c r="F12" s="43">
        <f>SUMIF('8 programa 3 lentelė'!$C12:$C242,'8 programa 3 lentelė'!$C193,'8 programa 3 lentelė'!G12:G242)</f>
        <v>2965.6</v>
      </c>
      <c r="G12" s="43">
        <f>SUMIF('8 programa 3 lentelė'!$C12:$C242,'8 programa 3 lentelė'!$C193,'8 programa 3 lentelė'!H12:H242)</f>
        <v>0</v>
      </c>
    </row>
    <row r="13" spans="2:7" x14ac:dyDescent="0.25">
      <c r="B13" s="51" t="s">
        <v>395</v>
      </c>
      <c r="C13" s="44" t="s">
        <v>396</v>
      </c>
      <c r="D13" s="43">
        <f>SUMIF('8 programa 3 lentelė'!$C7:$C241,'8 programa 3 lentelė'!$C215,'8 programa 3 lentelė'!E7:E241)</f>
        <v>428.30000000000007</v>
      </c>
      <c r="E13" s="43">
        <f>SUMIF('8 programa 3 lentelė'!$C7:$C241,'8 programa 3 lentelė'!$C215,'8 programa 3 lentelė'!F7:F241)</f>
        <v>354.5</v>
      </c>
      <c r="F13" s="43">
        <f>SUMIF('8 programa 3 lentelė'!$C7:$C241,'8 programa 3 lentelė'!$C215,'8 programa 3 lentelė'!G7:G241)</f>
        <v>2016.4</v>
      </c>
      <c r="G13" s="43">
        <f>SUMIF('8 programa 3 lentelė'!$C7:$C241,'8 programa 3 lentelė'!$C215,'8 programa 3 lentelė'!H7:H241)</f>
        <v>0</v>
      </c>
    </row>
    <row r="14" spans="2:7" ht="42.6" customHeight="1" x14ac:dyDescent="0.25">
      <c r="B14" s="50" t="s">
        <v>397</v>
      </c>
      <c r="C14" s="40" t="s">
        <v>398</v>
      </c>
      <c r="D14" s="45">
        <f>SUM(D16:D21)</f>
        <v>0</v>
      </c>
      <c r="E14" s="45">
        <f t="shared" ref="E14:G14" si="1">SUM(E16:E21)</f>
        <v>0</v>
      </c>
      <c r="F14" s="45">
        <f t="shared" si="1"/>
        <v>0</v>
      </c>
      <c r="G14" s="45">
        <f t="shared" si="1"/>
        <v>0</v>
      </c>
    </row>
    <row r="15" spans="2:7" ht="16.95" customHeight="1" x14ac:dyDescent="0.25">
      <c r="B15" s="51"/>
      <c r="C15" s="40" t="s">
        <v>386</v>
      </c>
      <c r="D15" s="43"/>
      <c r="E15" s="52"/>
      <c r="F15" s="52"/>
      <c r="G15" s="52"/>
    </row>
    <row r="16" spans="2:7" x14ac:dyDescent="0.25">
      <c r="B16" s="51" t="s">
        <v>399</v>
      </c>
      <c r="C16" s="46" t="s">
        <v>400</v>
      </c>
      <c r="D16" s="43">
        <f>SUMIF('8 programa 3 lentelė'!$C7:$C241,'8 programa 3 lentelė'!$C195,'8 programa 3 lentelė'!E7:E241)</f>
        <v>0</v>
      </c>
      <c r="E16" s="43">
        <f>SUMIF('8 programa 3 lentelė'!$C7:$C241,'8 programa 3 lentelė'!$C195,'8 programa 3 lentelė'!F7:F241)</f>
        <v>0</v>
      </c>
      <c r="F16" s="43">
        <f>SUMIF('8 programa 3 lentelė'!$C7:$C241,'8 programa 3 lentelė'!$C195,'8 programa 3 lentelė'!G7:G241)</f>
        <v>0</v>
      </c>
      <c r="G16" s="43">
        <f>SUMIF('8 programa 3 lentelė'!$C7:$C241,'8 programa 3 lentelė'!$C195,'8 programa 3 lentelė'!H7:H241)</f>
        <v>0</v>
      </c>
    </row>
    <row r="17" spans="2:7" x14ac:dyDescent="0.25">
      <c r="B17" s="51" t="s">
        <v>401</v>
      </c>
      <c r="C17" s="46" t="s">
        <v>402</v>
      </c>
      <c r="D17" s="43" cm="1">
        <f t="array" ref="D17">SUMIF('8 programa 3 lentelė'!C7:C241,C00,'8 programa 3 lentelė'!E7:E241)</f>
        <v>0</v>
      </c>
      <c r="E17" s="43" cm="1">
        <f t="array" ref="E17">SUMIF('8 programa 3 lentelė'!D7:D241,C00,'8 programa 3 lentelė'!F7:F241)</f>
        <v>0</v>
      </c>
      <c r="F17" s="43" cm="1">
        <f t="array" ref="F17">SUMIF('8 programa 3 lentelė'!E7:E241,C00,'8 programa 3 lentelė'!G7:G241)</f>
        <v>0</v>
      </c>
      <c r="G17" s="43" cm="1">
        <f t="array" ref="G17">SUMIF('8 programa 3 lentelė'!F7:F241,C00,'8 programa 3 lentelė'!H7:H241)</f>
        <v>0</v>
      </c>
    </row>
    <row r="18" spans="2:7" ht="26.4" x14ac:dyDescent="0.25">
      <c r="B18" s="51" t="s">
        <v>403</v>
      </c>
      <c r="C18" s="46" t="s">
        <v>404</v>
      </c>
      <c r="D18" s="43" cm="1">
        <f t="array" ref="D18">SUMIF('8 programa 3 lentelė'!$C7:$C240,C00,'8 programa 3 lentelė'!E7:E240)</f>
        <v>0</v>
      </c>
      <c r="E18" s="43" cm="1">
        <f t="array" ref="E18">SUMIF('8 programa 3 lentelė'!$C7:$C240,C00,'8 programa 3 lentelė'!F7:F240)</f>
        <v>0</v>
      </c>
      <c r="F18" s="43" cm="1">
        <f t="array" ref="F18">SUMIF('8 programa 3 lentelė'!$C7:$C240,C00,'8 programa 3 lentelė'!G7:G240)</f>
        <v>0</v>
      </c>
      <c r="G18" s="43" cm="1">
        <f t="array" ref="G18">SUMIF('8 programa 3 lentelė'!$C7:$C240,C00,'8 programa 3 lentelė'!H7:H240)</f>
        <v>0</v>
      </c>
    </row>
    <row r="19" spans="2:7" x14ac:dyDescent="0.25">
      <c r="B19" s="51" t="s">
        <v>405</v>
      </c>
      <c r="C19" s="46" t="s">
        <v>406</v>
      </c>
      <c r="D19" s="43" cm="1">
        <f t="array" ref="D19">SUMIF('8 programa 3 lentelė'!$C7:$C240,C00,'8 programa 3 lentelė'!E7:E240)</f>
        <v>0</v>
      </c>
      <c r="E19" s="43" cm="1">
        <f t="array" ref="E19">SUMIF('8 programa 3 lentelė'!$C7:$C240,C00,'8 programa 3 lentelė'!F7:F240)</f>
        <v>0</v>
      </c>
      <c r="F19" s="43" cm="1">
        <f t="array" ref="F19">SUMIF('8 programa 3 lentelė'!$C7:$C240,C00,'8 programa 3 lentelė'!G7:G240)</f>
        <v>0</v>
      </c>
      <c r="G19" s="43" cm="1">
        <f t="array" ref="G19">SUMIF('8 programa 3 lentelė'!$C7:$C240,C00,'8 programa 3 lentelė'!H7:H240)</f>
        <v>0</v>
      </c>
    </row>
    <row r="20" spans="2:7" x14ac:dyDescent="0.25">
      <c r="B20" s="51" t="s">
        <v>407</v>
      </c>
      <c r="C20" s="46" t="s">
        <v>408</v>
      </c>
      <c r="D20" s="43" cm="1">
        <f t="array" ref="D20">SUMIF('8 programa 3 lentelė'!$C7:$C240,C00,'8 programa 3 lentelė'!E7:E240)</f>
        <v>0</v>
      </c>
      <c r="E20" s="43" cm="1">
        <f t="array" ref="E20">SUMIF('8 programa 3 lentelė'!$C7:$C240,C00,'8 programa 3 lentelė'!F7:F240)</f>
        <v>0</v>
      </c>
      <c r="F20" s="43" cm="1">
        <f t="array" ref="F20">SUMIF('8 programa 3 lentelė'!$C7:$C240,C00,'8 programa 3 lentelė'!G7:G240)</f>
        <v>0</v>
      </c>
      <c r="G20" s="43" cm="1">
        <f t="array" ref="G20">SUMIF('8 programa 3 lentelė'!$C7:$C240,C00,'8 programa 3 lentelė'!H7:H240)</f>
        <v>0</v>
      </c>
    </row>
    <row r="21" spans="2:7" x14ac:dyDescent="0.25">
      <c r="B21" s="51" t="s">
        <v>409</v>
      </c>
      <c r="C21" s="46" t="s">
        <v>410</v>
      </c>
      <c r="D21" s="43" cm="1">
        <f t="array" ref="D21">SUMIF('8 programa 3 lentelė'!$C7:$C240,C00,'8 programa 3 lentelė'!E7:E240)</f>
        <v>0</v>
      </c>
      <c r="E21" s="43" cm="1">
        <f t="array" ref="E21">SUMIF('8 programa 3 lentelė'!$C7:$C240,C00,'8 programa 3 lentelė'!F7:F240)</f>
        <v>0</v>
      </c>
      <c r="F21" s="43" cm="1">
        <f t="array" ref="F21">SUMIF('8 programa 3 lentelė'!$C7:$C240,C00,'8 programa 3 lentelė'!G7:G240)</f>
        <v>0</v>
      </c>
      <c r="G21" s="43" cm="1">
        <f t="array" ref="G21">SUMIF('8 programa 3 lentelė'!$C7:$C240,C00,'8 programa 3 lentelė'!H7:H240)</f>
        <v>0</v>
      </c>
    </row>
    <row r="22" spans="2:7" ht="26.4" x14ac:dyDescent="0.25">
      <c r="B22" s="51"/>
      <c r="C22" s="44" t="s">
        <v>411</v>
      </c>
      <c r="D22" s="39">
        <f>D6+D14</f>
        <v>16410.500000000004</v>
      </c>
      <c r="E22" s="39">
        <f t="shared" ref="E22:G22" si="2">E6+E14</f>
        <v>21824.899999999998</v>
      </c>
      <c r="F22" s="39">
        <f t="shared" si="2"/>
        <v>23804.599999999995</v>
      </c>
      <c r="G22" s="39">
        <f t="shared" si="2"/>
        <v>19245.3</v>
      </c>
    </row>
    <row r="23" spans="2:7" x14ac:dyDescent="0.25">
      <c r="B23" s="56"/>
      <c r="C23" s="57" t="s">
        <v>369</v>
      </c>
      <c r="D23" s="41">
        <f>'8 programa 3 lentelė'!E240</f>
        <v>232.39999999999998</v>
      </c>
      <c r="E23" s="41">
        <f>'8 programa 3 lentelė'!F240</f>
        <v>3907.7</v>
      </c>
      <c r="F23" s="41">
        <f>'8 programa 3 lentelė'!G240</f>
        <v>6044.5</v>
      </c>
      <c r="G23" s="41">
        <f>'8 programa 3 lentelė'!H240</f>
        <v>2000</v>
      </c>
    </row>
    <row r="24" spans="2:7" ht="26.4" x14ac:dyDescent="0.25">
      <c r="B24" s="58"/>
      <c r="C24" s="44" t="s">
        <v>370</v>
      </c>
      <c r="D24" s="58"/>
      <c r="E24" s="64">
        <f>E22-D22</f>
        <v>5414.3999999999942</v>
      </c>
      <c r="F24" s="64">
        <f t="shared" ref="F24:G24" si="3">F22-E22</f>
        <v>1979.6999999999971</v>
      </c>
      <c r="G24" s="64">
        <f t="shared" si="3"/>
        <v>-4559.2999999999956</v>
      </c>
    </row>
  </sheetData>
  <mergeCells count="2">
    <mergeCell ref="B5:G5"/>
    <mergeCell ref="B1:G1"/>
  </mergeCells>
  <pageMargins left="0.7" right="0.7" top="0.75" bottom="0.75" header="0.3" footer="0.3"/>
  <pageSetup paperSize="9" scale="8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8 programa 3 lentelė</vt:lpstr>
      <vt:lpstr>Lėšų suvestinė 2 lentelė</vt:lpstr>
      <vt:lpstr>'8 programa 3 lentelė'!Print_Area</vt:lpstr>
      <vt:lpstr>'8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2025-12-18T12:33:54Z</cp:lastPrinted>
  <dcterms:created xsi:type="dcterms:W3CDTF">2023-07-10T07:04:14Z</dcterms:created>
  <dcterms:modified xsi:type="dcterms:W3CDTF">2025-12-18T12:45:38Z</dcterms:modified>
  <cp:category/>
  <cp:contentStatus/>
</cp:coreProperties>
</file>