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gluosnis\Kmsa\Savivaldybės administracija\BENDROSIOS VALDYMO FUNKCIJOS\Strateginio planavimo skyrius\SVP PLANAI\2026-2028 SVP\Komitetams 2025-12-18\"/>
    </mc:Choice>
  </mc:AlternateContent>
  <xr:revisionPtr revIDLastSave="0" documentId="13_ncr:1_{45478D84-E7E1-459F-83EA-D8439A725EDC}" xr6:coauthVersionLast="47" xr6:coauthVersionMax="47" xr10:uidLastSave="{00000000-0000-0000-0000-000000000000}"/>
  <bookViews>
    <workbookView xWindow="-120" yWindow="-120" windowWidth="29040" windowHeight="15720" xr2:uid="{00000000-000D-0000-FFFF-FFFF00000000}"/>
  </bookViews>
  <sheets>
    <sheet name="11 programa 3 lentelė" sheetId="1" r:id="rId1"/>
    <sheet name="Lėšų suvestinė 2 lentelė" sheetId="3" r:id="rId2"/>
  </sheets>
  <definedNames>
    <definedName name="_xlnm.Print_Area" localSheetId="0">'11 programa 3 lentelė'!$A$1:$N$268</definedName>
    <definedName name="_xlnm.Print_Titles" localSheetId="0">'11 programa 3 lentelė'!$5:$7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34" i="1" l="1"/>
  <c r="H234" i="1"/>
  <c r="H181" i="1"/>
  <c r="E20" i="3"/>
  <c r="F20" i="3"/>
  <c r="G20" i="3"/>
  <c r="D20" i="3"/>
  <c r="G178" i="1"/>
  <c r="G176" i="1" s="1"/>
  <c r="H178" i="1"/>
  <c r="H176" i="1" s="1"/>
  <c r="F178" i="1"/>
  <c r="F176" i="1" s="1"/>
  <c r="F254" i="1" s="1"/>
  <c r="F175" i="1"/>
  <c r="G175" i="1"/>
  <c r="H175" i="1"/>
  <c r="F160" i="1"/>
  <c r="F234" i="1"/>
  <c r="F181" i="1"/>
  <c r="J132" i="1"/>
  <c r="F67" i="1" l="1"/>
  <c r="E89" i="1"/>
  <c r="E91" i="1"/>
  <c r="E97" i="1"/>
  <c r="F224" i="1"/>
  <c r="F167" i="1"/>
  <c r="F173" i="1" s="1"/>
  <c r="F239" i="1"/>
  <c r="G239" i="1"/>
  <c r="H239" i="1"/>
  <c r="G233" i="1"/>
  <c r="G231" i="1" s="1"/>
  <c r="G254" i="1" s="1"/>
  <c r="H233" i="1"/>
  <c r="H231" i="1" s="1"/>
  <c r="F174" i="1"/>
  <c r="G174" i="1"/>
  <c r="H174" i="1"/>
  <c r="G173" i="1"/>
  <c r="H173" i="1"/>
  <c r="H171" i="1" s="1"/>
  <c r="H254" i="1" s="1"/>
  <c r="F141" i="1"/>
  <c r="F133" i="1"/>
  <c r="G133" i="1"/>
  <c r="H133" i="1"/>
  <c r="G128" i="1"/>
  <c r="H128" i="1"/>
  <c r="F128" i="1"/>
  <c r="E128" i="1"/>
  <c r="G119" i="1"/>
  <c r="H119" i="1"/>
  <c r="F119" i="1"/>
  <c r="E119" i="1"/>
  <c r="F115" i="1"/>
  <c r="G115" i="1"/>
  <c r="H115" i="1"/>
  <c r="E115" i="1"/>
  <c r="F111" i="1"/>
  <c r="F113" i="1" s="1"/>
  <c r="G111" i="1"/>
  <c r="G113" i="1" s="1"/>
  <c r="H111" i="1"/>
  <c r="H113" i="1" s="1"/>
  <c r="E111" i="1"/>
  <c r="F107" i="1"/>
  <c r="G107" i="1"/>
  <c r="H107" i="1"/>
  <c r="F105" i="1"/>
  <c r="G105" i="1"/>
  <c r="H105" i="1"/>
  <c r="F84" i="1"/>
  <c r="G84" i="1"/>
  <c r="H84" i="1"/>
  <c r="E84" i="1"/>
  <c r="F83" i="1"/>
  <c r="G83" i="1"/>
  <c r="H83" i="1"/>
  <c r="E83" i="1"/>
  <c r="F82" i="1"/>
  <c r="G82" i="1"/>
  <c r="H82" i="1"/>
  <c r="H80" i="1" s="1"/>
  <c r="G15" i="1"/>
  <c r="H15" i="1"/>
  <c r="F15" i="1"/>
  <c r="E15" i="1"/>
  <c r="F11" i="1"/>
  <c r="G11" i="1"/>
  <c r="H11" i="1"/>
  <c r="E249" i="1"/>
  <c r="E245" i="1"/>
  <c r="E241" i="1"/>
  <c r="E165" i="1"/>
  <c r="E175" i="1" s="1"/>
  <c r="E160" i="1"/>
  <c r="E155" i="1"/>
  <c r="E151" i="1"/>
  <c r="E139" i="1"/>
  <c r="E224" i="1"/>
  <c r="E181" i="1"/>
  <c r="E65" i="1"/>
  <c r="E61" i="1"/>
  <c r="E29" i="1"/>
  <c r="E13" i="1"/>
  <c r="E251" i="1"/>
  <c r="E135" i="1"/>
  <c r="E124" i="1"/>
  <c r="E12" i="3"/>
  <c r="F12" i="3"/>
  <c r="G12" i="3"/>
  <c r="F8" i="3"/>
  <c r="E133" i="1" l="1"/>
  <c r="E137" i="1"/>
  <c r="E174" i="1"/>
  <c r="D12" i="3"/>
  <c r="E239" i="1"/>
  <c r="E243" i="1"/>
  <c r="E247" i="1"/>
  <c r="E113" i="1"/>
  <c r="E11" i="1"/>
  <c r="G80" i="1"/>
  <c r="F80" i="1"/>
  <c r="F171" i="1"/>
  <c r="E82" i="1"/>
  <c r="E233" i="1"/>
  <c r="E173" i="1"/>
  <c r="E107" i="1"/>
  <c r="E105" i="1"/>
  <c r="G171" i="1"/>
  <c r="F233" i="1"/>
  <c r="F231" i="1" s="1"/>
  <c r="E21" i="3" a="1"/>
  <c r="E21" i="3" s="1"/>
  <c r="F21" i="3" a="1"/>
  <c r="F21" i="3" s="1"/>
  <c r="G21" i="3" a="1"/>
  <c r="G21" i="3" s="1"/>
  <c r="D21" i="3" a="1"/>
  <c r="D21" i="3" s="1"/>
  <c r="E19" i="3" a="1"/>
  <c r="E19" i="3" s="1"/>
  <c r="F19" i="3" a="1"/>
  <c r="F19" i="3" s="1"/>
  <c r="G19" i="3" a="1"/>
  <c r="G19" i="3" s="1"/>
  <c r="D19" i="3" a="1"/>
  <c r="D19" i="3" s="1"/>
  <c r="E18" i="3" a="1"/>
  <c r="E18" i="3" s="1"/>
  <c r="F18" i="3" a="1"/>
  <c r="F18" i="3" s="1"/>
  <c r="G18" i="3" a="1"/>
  <c r="G18" i="3" s="1"/>
  <c r="D18" i="3" a="1"/>
  <c r="D18" i="3" s="1"/>
  <c r="E17" i="3" a="1"/>
  <c r="E17" i="3" s="1"/>
  <c r="F17" i="3" a="1"/>
  <c r="F17" i="3" s="1"/>
  <c r="G17" i="3" a="1"/>
  <c r="G17" i="3" s="1"/>
  <c r="D17" i="3" a="1"/>
  <c r="D17" i="3" s="1"/>
  <c r="E16" i="3" a="1"/>
  <c r="E16" i="3" s="1"/>
  <c r="F16" i="3" a="1"/>
  <c r="F16" i="3" s="1"/>
  <c r="G16" i="3" a="1"/>
  <c r="G16" i="3" s="1"/>
  <c r="D16" i="3" a="1"/>
  <c r="D16" i="3" s="1"/>
  <c r="E13" i="3"/>
  <c r="F13" i="3"/>
  <c r="G13" i="3"/>
  <c r="D13" i="3"/>
  <c r="E11" i="3" a="1"/>
  <c r="E11" i="3" s="1"/>
  <c r="F11" i="3" a="1"/>
  <c r="F11" i="3" s="1"/>
  <c r="G11" i="3" a="1"/>
  <c r="G11" i="3" s="1"/>
  <c r="D11" i="3" a="1"/>
  <c r="D11" i="3" s="1"/>
  <c r="E10" i="3"/>
  <c r="F10" i="3"/>
  <c r="G10" i="3"/>
  <c r="D10" i="3"/>
  <c r="E9" i="3" a="1"/>
  <c r="E9" i="3" s="1"/>
  <c r="F9" i="3" a="1"/>
  <c r="F9" i="3" s="1"/>
  <c r="G9" i="3" a="1"/>
  <c r="G9" i="3" s="1"/>
  <c r="D9" i="3" a="1"/>
  <c r="D9" i="3" s="1"/>
  <c r="E8" i="3"/>
  <c r="G8" i="3"/>
  <c r="E231" i="1" l="1"/>
  <c r="E80" i="1"/>
  <c r="E171" i="1"/>
  <c r="E14" i="3"/>
  <c r="F14" i="3"/>
  <c r="G14" i="3"/>
  <c r="E6" i="3"/>
  <c r="E254" i="1" l="1"/>
  <c r="E22" i="3"/>
  <c r="F247" i="1"/>
  <c r="G247" i="1"/>
  <c r="H247" i="1"/>
  <c r="F243" i="1"/>
  <c r="E25" i="3" s="1"/>
  <c r="G243" i="1"/>
  <c r="H243" i="1"/>
  <c r="E256" i="1" l="1"/>
  <c r="F257" i="1"/>
  <c r="D8" i="3"/>
  <c r="D6" i="3" s="1"/>
  <c r="G256" i="1" l="1"/>
  <c r="H256" i="1"/>
  <c r="D14" i="3"/>
  <c r="D22" i="3" s="1"/>
  <c r="E24" i="3" l="1"/>
  <c r="F6" i="3" l="1"/>
  <c r="F22" i="3" s="1"/>
  <c r="F24" i="3" s="1"/>
  <c r="F256" i="1"/>
  <c r="G6" i="3" s="1"/>
  <c r="G22" i="3" s="1"/>
  <c r="G24"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Asta Česnauskienė</author>
    <author>Skaistė Kliaubienė</author>
  </authors>
  <commentList>
    <comment ref="F13" authorId="0" shapeId="0" xr:uid="{00000000-0006-0000-0000-000002000000}">
      <text>
        <r>
          <rPr>
            <sz val="11"/>
            <color theme="1"/>
            <rFont val="Calibri"/>
            <family val="2"/>
            <charset val="186"/>
            <scheme val="minor"/>
          </rPr>
          <t xml:space="preserve">Gautos 6 organizacijų paraiškos:
1. Lietuvos krepšinio federacijos organizuojamas renginių ciklas 2027 m. FIBA moterų Europos krepšinio čempionato (FIBA Women's EuroBasket 2027) pasirengimui: 
1) FIBA Europos U20 merginų krepšinio čempionatas (FIBA U20 Women's EuroBasket)
2) Lietuvos vyrų krepšinio rinktinės atrankos į 2027 m. pasaulio čempionatą rungtynės
3) Lietuvos moterų krepšinio rinktinės pasirengimas 2027 m. FIBA moterų Europos krepšinio čempionatui – draugiškas 4 rinktinių turnyras.
2. Lietuvos buriuotojų sąjungos organizuojamas 2026 metų Europos ORC čempionatas Klaipėdoje.
3. Lietuvos rankinio federacijos organizuojamos 2026 m. Europos moterų rankinio čempionato atrankos rungtynės: Lietuva – Serbija (angl. Women‘s EHF EURO 2026 Qualifiers).
4. Lietuvos motorlaivių federacijos organizuojamas UIM F2 ir F4 Pasaulio čempionatas 2026 Klaipėda.
5. VšĮ „Klaipėdos žingsnis“ organizuojamos tarptautinės sportinių šokių varžybos „Klaipėda open 2026”.
6. Moterų krepšinio lygos organizuojama Karalienės Taurė 2026.
</t>
        </r>
      </text>
    </comment>
    <comment ref="K20" authorId="0" shapeId="0" xr:uid="{00000000-0006-0000-0000-000003000000}">
      <text>
        <r>
          <rPr>
            <sz val="11"/>
            <color theme="1"/>
            <rFont val="Calibri"/>
            <family val="2"/>
            <charset val="186"/>
            <scheme val="minor"/>
          </rPr>
          <t xml:space="preserve">Varžybos „Bastionų taurė“, Žmonių su negalia vasaros sporto šventė, Paplūdimio diena, Judrioji mugė
</t>
        </r>
      </text>
    </comment>
    <comment ref="M35" authorId="1" shapeId="0" xr:uid="{00000000-0006-0000-0000-000004000000}">
      <text>
        <r>
          <rPr>
            <sz val="11"/>
            <color theme="1"/>
            <rFont val="Calibri"/>
            <family val="2"/>
            <charset val="186"/>
            <scheme val="minor"/>
          </rPr>
          <t xml:space="preserve">Skaistė Kliaubienė:
1*2100
</t>
        </r>
      </text>
    </comment>
    <comment ref="K38" authorId="1" shapeId="0" xr:uid="{00000000-0006-0000-0000-000005000000}">
      <text>
        <r>
          <rPr>
            <sz val="11"/>
            <color theme="1"/>
            <rFont val="Calibri"/>
            <family val="2"/>
            <charset val="186"/>
            <scheme val="minor"/>
          </rPr>
          <t xml:space="preserve">Skaistė Kliaubienė:
2*11000
</t>
        </r>
      </text>
    </comment>
    <comment ref="L42" authorId="1" shapeId="0" xr:uid="{00000000-0006-0000-0000-000006000000}">
      <text>
        <r>
          <rPr>
            <sz val="11"/>
            <color theme="1"/>
            <rFont val="Calibri"/>
            <family val="2"/>
            <charset val="186"/>
            <scheme val="minor"/>
          </rPr>
          <t xml:space="preserve">Skaistė Kliaubienė:
1x3000; 1x1500
</t>
        </r>
      </text>
    </comment>
    <comment ref="M42" authorId="1" shapeId="0" xr:uid="{00000000-0006-0000-0000-000007000000}">
      <text>
        <r>
          <rPr>
            <sz val="11"/>
            <color theme="1"/>
            <rFont val="Calibri"/>
            <family val="2"/>
            <charset val="186"/>
            <scheme val="minor"/>
          </rPr>
          <t xml:space="preserve">Skaistė Kliaubienė:
1x4000; 1x3000
</t>
        </r>
      </text>
    </comment>
    <comment ref="L43" authorId="1" shapeId="0" xr:uid="{00000000-0006-0000-0000-000008000000}">
      <text>
        <r>
          <rPr>
            <sz val="11"/>
            <color theme="1"/>
            <rFont val="Calibri"/>
            <family val="2"/>
            <charset val="186"/>
            <scheme val="minor"/>
          </rPr>
          <t>Skaistė Kliaubienė:
1*2800</t>
        </r>
      </text>
    </comment>
    <comment ref="K44" authorId="1" shapeId="0" xr:uid="{00000000-0006-0000-0000-000009000000}">
      <text>
        <r>
          <rPr>
            <sz val="11"/>
            <color theme="1"/>
            <rFont val="Calibri"/>
            <family val="2"/>
            <charset val="186"/>
            <scheme val="minor"/>
          </rPr>
          <t>Skaistė Kliaubienė:
1*16600,00</t>
        </r>
      </text>
    </comment>
    <comment ref="L45" authorId="1" shapeId="0" xr:uid="{00000000-0006-0000-0000-00000A000000}">
      <text>
        <r>
          <rPr>
            <sz val="11"/>
            <color theme="1"/>
            <rFont val="Calibri"/>
            <family val="2"/>
            <charset val="186"/>
            <scheme val="minor"/>
          </rPr>
          <t>Skaistė Kliaubienė:
1*1450</t>
        </r>
      </text>
    </comment>
    <comment ref="L46" authorId="1" shapeId="0" xr:uid="{00000000-0006-0000-0000-00000B000000}">
      <text>
        <r>
          <rPr>
            <sz val="11"/>
            <color theme="1"/>
            <rFont val="Calibri"/>
            <family val="2"/>
            <charset val="186"/>
            <scheme val="minor"/>
          </rPr>
          <t>Skaistė Kliaubienė:
1*3300</t>
        </r>
      </text>
    </comment>
    <comment ref="L47" authorId="1" shapeId="0" xr:uid="{00000000-0006-0000-0000-00000C000000}">
      <text>
        <r>
          <rPr>
            <sz val="11"/>
            <color theme="1"/>
            <rFont val="Calibri"/>
            <family val="2"/>
            <charset val="186"/>
            <scheme val="minor"/>
          </rPr>
          <t xml:space="preserve">Skaistė Kliaubienė:
1*1400
</t>
        </r>
      </text>
    </comment>
    <comment ref="K54" authorId="1" shapeId="0" xr:uid="{00000000-0006-0000-0000-00000D000000}">
      <text>
        <r>
          <rPr>
            <sz val="11"/>
            <color theme="1"/>
            <rFont val="Calibri"/>
            <family val="2"/>
            <charset val="186"/>
            <scheme val="minor"/>
          </rPr>
          <t>Skaistė Kliaubienė:
1*16800</t>
        </r>
      </text>
    </comment>
    <comment ref="K55" authorId="1" shapeId="0" xr:uid="{00000000-0006-0000-0000-00000E000000}">
      <text>
        <r>
          <rPr>
            <sz val="11"/>
            <color theme="1"/>
            <rFont val="Calibri"/>
            <family val="2"/>
            <charset val="186"/>
            <scheme val="minor"/>
          </rPr>
          <t>Skaistė Kliaubienė:
1*2690</t>
        </r>
      </text>
    </comment>
    <comment ref="K63" authorId="1" shapeId="0" xr:uid="{00000000-0006-0000-0000-00000F000000}">
      <text>
        <r>
          <rPr>
            <sz val="11"/>
            <color theme="1"/>
            <rFont val="Calibri"/>
            <family val="2"/>
            <charset val="186"/>
            <scheme val="minor"/>
          </rPr>
          <t>Skaistė Kliaubienė:
1*3800</t>
        </r>
      </text>
    </comment>
    <comment ref="I67" authorId="1" shapeId="0" xr:uid="{00000000-0006-0000-0000-000010000000}">
      <text>
        <r>
          <rPr>
            <sz val="11"/>
            <color theme="1"/>
            <rFont val="Calibri"/>
            <family val="2"/>
            <charset val="186"/>
            <scheme val="minor"/>
          </rPr>
          <t xml:space="preserve">Skaistė Kliaubienė:
Paryžiaus Komunos g.16A </t>
        </r>
      </text>
    </comment>
    <comment ref="I68" authorId="1" shapeId="0" xr:uid="{00000000-0006-0000-0000-000011000000}">
      <text>
        <r>
          <rPr>
            <sz val="11"/>
            <color theme="1"/>
            <rFont val="Calibri"/>
            <family val="2"/>
            <charset val="186"/>
            <scheme val="minor"/>
          </rPr>
          <t xml:space="preserve">Skaistė Kliaubienė:
Sportininkų g. 46  </t>
        </r>
      </text>
    </comment>
    <comment ref="I69" authorId="1" shapeId="0" xr:uid="{00000000-0006-0000-0000-000012000000}">
      <text>
        <r>
          <rPr>
            <sz val="11"/>
            <color theme="1"/>
            <rFont val="Calibri"/>
            <family val="2"/>
            <charset val="186"/>
            <scheme val="minor"/>
          </rPr>
          <t xml:space="preserve">Skaistė Kliaubienė:
Sportininkų g.46  </t>
        </r>
      </text>
    </comment>
    <comment ref="I70" authorId="1" shapeId="0" xr:uid="{00000000-0006-0000-0000-000013000000}">
      <text>
        <r>
          <rPr>
            <sz val="11"/>
            <color theme="1"/>
            <rFont val="Calibri"/>
            <family val="2"/>
            <charset val="186"/>
            <scheme val="minor"/>
          </rPr>
          <t xml:space="preserve">Skaistė Kliaubienė:
Sportininkų g. 46  
1 ratų skaičiavimo tablo; 1 kompl. starto takelių bokšteliai; 1 starterio bokštelis; 4 techninių rungčių rezultatų tablo. 
</t>
        </r>
      </text>
    </comment>
    <comment ref="K73" authorId="1" shapeId="0" xr:uid="{00000000-0006-0000-0000-000015000000}">
      <text>
        <r>
          <rPr>
            <sz val="11"/>
            <color theme="1"/>
            <rFont val="Calibri"/>
            <family val="2"/>
            <charset val="186"/>
            <scheme val="minor"/>
          </rPr>
          <t>Skaistė Kliaubienė:
2*9500,00</t>
        </r>
      </text>
    </comment>
    <comment ref="K74" authorId="1" shapeId="0" xr:uid="{00000000-0006-0000-0000-000016000000}">
      <text>
        <r>
          <rPr>
            <sz val="11"/>
            <color theme="1"/>
            <rFont val="Calibri"/>
            <family val="2"/>
            <charset val="186"/>
            <scheme val="minor"/>
          </rPr>
          <t>Skaistė Kliaubienė:
5900,00</t>
        </r>
      </text>
    </comment>
    <comment ref="L75" authorId="1" shapeId="0" xr:uid="{00000000-0006-0000-0000-000017000000}">
      <text>
        <r>
          <rPr>
            <sz val="11"/>
            <color theme="1"/>
            <rFont val="Calibri"/>
            <family val="2"/>
            <charset val="186"/>
            <scheme val="minor"/>
          </rPr>
          <t>Skaistė Kliaubienė:
19000,00</t>
        </r>
      </text>
    </comment>
    <comment ref="K76" authorId="1" shapeId="0" xr:uid="{00000000-0006-0000-0000-000018000000}">
      <text>
        <r>
          <rPr>
            <sz val="11"/>
            <color theme="1"/>
            <rFont val="Calibri"/>
            <family val="2"/>
            <charset val="186"/>
            <scheme val="minor"/>
          </rPr>
          <t>Skaistė Kliaubienė:
9000,00</t>
        </r>
      </text>
    </comment>
    <comment ref="L77" authorId="1" shapeId="0" xr:uid="{00000000-0006-0000-0000-000019000000}">
      <text>
        <r>
          <rPr>
            <sz val="11"/>
            <color theme="1"/>
            <rFont val="Calibri"/>
            <family val="2"/>
            <charset val="186"/>
            <scheme val="minor"/>
          </rPr>
          <t>Skaistė Kliaubienė:
1700,00</t>
        </r>
      </text>
    </comment>
    <comment ref="J132" authorId="0" shapeId="0" xr:uid="{00000000-0006-0000-0000-00001A000000}">
      <text>
        <r>
          <rPr>
            <sz val="11"/>
            <color theme="1"/>
            <rFont val="Calibri"/>
            <family val="2"/>
            <charset val="186"/>
            <scheme val="minor"/>
          </rPr>
          <t>Gintaro centrui – 2 vnt., LAM – 3 vnt.</t>
        </r>
      </text>
    </comment>
    <comment ref="K132" authorId="1" shapeId="0" xr:uid="{00000000-0006-0000-0000-00001B000000}">
      <text>
        <r>
          <rPr>
            <sz val="11"/>
            <color theme="1"/>
            <rFont val="Calibri"/>
            <family val="2"/>
            <charset val="186"/>
            <scheme val="minor"/>
          </rPr>
          <t xml:space="preserve">Skaistė Kliaubienė:
Gintaro sp. centrui kompiuteriai 2 vnt.; Viesulo sp. centrui: stacion. komp.3 vnt., monitoriai 3 vnt., nešiojami komp. 1 vnt.; V.K.krepšinio mokykl. nešiojami komp. 2 vnt. </t>
        </r>
      </text>
    </comment>
    <comment ref="L132" authorId="1" shapeId="0" xr:uid="{00000000-0006-0000-0000-00001C000000}">
      <text>
        <r>
          <rPr>
            <sz val="11"/>
            <color theme="1"/>
            <rFont val="Calibri"/>
            <family val="2"/>
            <charset val="186"/>
            <scheme val="minor"/>
          </rPr>
          <t>Skaistė Kliaubienė:
Gintaro sp. centras stacionarus komp. 1 vnt.</t>
        </r>
      </text>
    </comment>
    <comment ref="M132" authorId="1" shapeId="0" xr:uid="{00000000-0006-0000-0000-00001D000000}">
      <text>
        <r>
          <rPr>
            <sz val="11"/>
            <color theme="1"/>
            <rFont val="Calibri"/>
            <family val="2"/>
            <charset val="186"/>
            <scheme val="minor"/>
          </rPr>
          <t>Skaistė Kliaubienė:
Gintaro sp. centras stacionarus komp. 1 vnt.</t>
        </r>
      </text>
    </comment>
    <comment ref="E135" authorId="1" shapeId="0" xr:uid="{00000000-0006-0000-0000-00001E000000}">
      <text>
        <r>
          <rPr>
            <sz val="11"/>
            <color theme="1"/>
            <rFont val="Calibri"/>
            <family val="2"/>
            <charset val="186"/>
            <scheme val="minor"/>
          </rPr>
          <t>Skaistė Kliaubienė:
Gintaro centrui – 2 vnt. kompiuterių, LAM – 3 vnt.</t>
        </r>
      </text>
    </comment>
    <comment ref="F135" authorId="1" shapeId="0" xr:uid="{00000000-0006-0000-0000-00001F000000}">
      <text>
        <r>
          <rPr>
            <sz val="11"/>
            <color theme="1"/>
            <rFont val="Calibri"/>
            <family val="2"/>
            <charset val="186"/>
            <scheme val="minor"/>
          </rPr>
          <t>Skaistė Kliaubienė:
Gintaro sp. centrui kompiuteriai 2 vnt.; Viesulo sp. centrui: stacion. komp. 3 vnt., monitoriai 3 vnt., nešiojami komp. 1 vnt.; V.K.krepšinio mokykl. nešiojami komp. 2 vnt. 
Gintaro sp. centrui 3600 Eur; Viesulo sp. centrui 4000 Eur; V.K.krepšinio mokykl. 1600 Eur.</t>
        </r>
      </text>
    </comment>
    <comment ref="G135" authorId="1" shapeId="0" xr:uid="{00000000-0006-0000-0000-000020000000}">
      <text>
        <r>
          <rPr>
            <sz val="11"/>
            <color theme="1"/>
            <rFont val="Calibri"/>
            <family val="2"/>
            <charset val="186"/>
            <scheme val="minor"/>
          </rPr>
          <t>Skaistė Kliaubienė:
Gintaro sp.centrui 1 vnt. stac. komp.</t>
        </r>
      </text>
    </comment>
    <comment ref="H135" authorId="1" shapeId="0" xr:uid="{00000000-0006-0000-0000-000021000000}">
      <text>
        <r>
          <rPr>
            <sz val="11"/>
            <color theme="1"/>
            <rFont val="Calibri"/>
            <family val="2"/>
            <charset val="186"/>
            <scheme val="minor"/>
          </rPr>
          <t>Skaistė Kliaubienė:
Gintaro sp.centrui 1 vnt. stac. komp.</t>
        </r>
      </text>
    </comment>
    <comment ref="F143" authorId="1" shapeId="0" xr:uid="{00000000-0006-0000-0000-000022000000}">
      <text>
        <r>
          <rPr>
            <sz val="11"/>
            <color theme="1"/>
            <rFont val="Calibri"/>
            <family val="2"/>
            <charset val="186"/>
            <scheme val="minor"/>
          </rPr>
          <t>Skaistė Kliaubienė:
2 sportinės valtys.</t>
        </r>
      </text>
    </comment>
    <comment ref="I180" authorId="0" shapeId="0" xr:uid="{00000000-0006-0000-0000-000023000000}">
      <text>
        <r>
          <rPr>
            <sz val="11"/>
            <color theme="1"/>
            <rFont val="Calibri"/>
            <family val="2"/>
            <charset val="186"/>
            <scheme val="minor"/>
          </rPr>
          <t xml:space="preserve">Patikėjimo teise valdomi: Laukininkų g. 28; Varpų g. 3; Kretigos g. 22; Paryžiaus Komunos g. 16A; I. Simonaitytės g. 2; Sportininkų g. 46.
</t>
        </r>
      </text>
    </comment>
    <comment ref="I181" authorId="1" shapeId="0" xr:uid="{00000000-0006-0000-0000-000024000000}">
      <text>
        <r>
          <rPr>
            <sz val="11"/>
            <color theme="1"/>
            <rFont val="Calibri"/>
            <family val="2"/>
            <charset val="186"/>
            <scheme val="minor"/>
          </rPr>
          <t xml:space="preserve">Teikiama paslauga: Vėtrungės gimnaz.; Vydūno gimnaz.; VDG; "Žaliakalnio" gimnaz.; "Žemynos" gimnaz.; "Smeltės" progim..; Uostamiesčio progim.; Baltijos gimnaz.; Vitės progimnaz. Rumpiškės futbolo aikštelė, Girulių multifunkcinė aikšt. </t>
        </r>
      </text>
    </comment>
    <comment ref="I184" authorId="1" shapeId="0" xr:uid="{00000000-0006-0000-0000-000027000000}">
      <text>
        <r>
          <rPr>
            <sz val="11"/>
            <color theme="1"/>
            <rFont val="Calibri"/>
            <family val="2"/>
            <charset val="186"/>
            <scheme val="minor"/>
          </rPr>
          <t xml:space="preserve">Skaistė Kliaubienė:
Debreceno g. 48  </t>
        </r>
      </text>
    </comment>
    <comment ref="I185" authorId="0" shapeId="0" xr:uid="{00000000-0006-0000-0000-000028000000}">
      <text>
        <r>
          <rPr>
            <sz val="11"/>
            <color theme="1"/>
            <rFont val="Calibri"/>
            <family val="2"/>
            <charset val="186"/>
            <scheme val="minor"/>
          </rPr>
          <t>Sportininkų g. 46</t>
        </r>
      </text>
    </comment>
    <comment ref="I186" authorId="0" shapeId="0" xr:uid="{00000000-0006-0000-0000-000029000000}">
      <text>
        <r>
          <rPr>
            <sz val="11"/>
            <color theme="1"/>
            <rFont val="Calibri"/>
            <family val="2"/>
            <charset val="186"/>
            <scheme val="minor"/>
          </rPr>
          <t xml:space="preserve">Sportininkų g. 46
</t>
        </r>
      </text>
    </comment>
    <comment ref="I187" authorId="1" shapeId="0" xr:uid="{00000000-0006-0000-0000-00002A000000}">
      <text>
        <r>
          <rPr>
            <sz val="11"/>
            <color theme="1"/>
            <rFont val="Calibri"/>
            <family val="2"/>
            <charset val="186"/>
            <scheme val="minor"/>
          </rPr>
          <t>Skaistė Kliaubienė:
Sportininkų g. 46</t>
        </r>
      </text>
    </comment>
    <comment ref="I188" authorId="1" shapeId="0" xr:uid="{00000000-0006-0000-0000-00002B000000}">
      <text>
        <r>
          <rPr>
            <sz val="11"/>
            <color theme="1"/>
            <rFont val="Calibri"/>
            <family val="2"/>
            <charset val="186"/>
            <scheme val="minor"/>
          </rPr>
          <t>Skaistė Kliaubienė:
Debreceno g. 41</t>
        </r>
      </text>
    </comment>
    <comment ref="I189" authorId="1" shapeId="0" xr:uid="{00000000-0006-0000-0000-00002C000000}">
      <text>
        <r>
          <rPr>
            <sz val="11"/>
            <color theme="1"/>
            <rFont val="Calibri"/>
            <family val="2"/>
            <charset val="186"/>
            <scheme val="minor"/>
          </rPr>
          <t>Skaistė Kliaubienė:
Paryžiaus Komunos g. 16A</t>
        </r>
      </text>
    </comment>
    <comment ref="I190" authorId="1" shapeId="0" xr:uid="{00000000-0006-0000-0000-00002D000000}">
      <text>
        <r>
          <rPr>
            <sz val="11"/>
            <color theme="1"/>
            <rFont val="Calibri"/>
            <family val="2"/>
            <charset val="186"/>
            <scheme val="minor"/>
          </rPr>
          <t>Skaistė Kliaubienė:
Paryžiaus Komunos g. 16A</t>
        </r>
      </text>
    </comment>
    <comment ref="I191" authorId="1" shapeId="0" xr:uid="{00000000-0006-0000-0000-00002E000000}">
      <text>
        <r>
          <rPr>
            <sz val="11"/>
            <color theme="1"/>
            <rFont val="Calibri"/>
            <family val="2"/>
            <charset val="186"/>
            <scheme val="minor"/>
          </rPr>
          <t>Skaistė Kliaubienė:
Sportininkų g. 46</t>
        </r>
      </text>
    </comment>
    <comment ref="I192" authorId="1" shapeId="0" xr:uid="{00000000-0006-0000-0000-00002F000000}">
      <text>
        <r>
          <rPr>
            <sz val="11"/>
            <color theme="1"/>
            <rFont val="Calibri"/>
            <family val="2"/>
            <charset val="186"/>
            <scheme val="minor"/>
          </rPr>
          <t>Skaistė Kliaubienė:
Gedminų progimnazija</t>
        </r>
      </text>
    </comment>
    <comment ref="I193" authorId="1" shapeId="0" xr:uid="{00000000-0006-0000-0000-000030000000}">
      <text>
        <r>
          <rPr>
            <sz val="11"/>
            <color theme="1"/>
            <rFont val="Calibri"/>
            <family val="2"/>
            <charset val="186"/>
            <scheme val="minor"/>
          </rPr>
          <t>Skaistė Kliaubienė:
Gedminų progimnazija</t>
        </r>
      </text>
    </comment>
    <comment ref="I194" authorId="1" shapeId="0" xr:uid="{00000000-0006-0000-0000-000031000000}">
      <text>
        <r>
          <rPr>
            <sz val="11"/>
            <color theme="1"/>
            <rFont val="Calibri"/>
            <family val="2"/>
            <charset val="186"/>
            <scheme val="minor"/>
          </rPr>
          <t>Skaistė Kliaubienė:
„Žemynos“ gimnazija</t>
        </r>
      </text>
    </comment>
    <comment ref="I195" authorId="1" shapeId="0" xr:uid="{00000000-0006-0000-0000-000032000000}">
      <text>
        <r>
          <rPr>
            <sz val="11"/>
            <color theme="1"/>
            <rFont val="Calibri"/>
            <family val="2"/>
            <charset val="186"/>
            <scheme val="minor"/>
          </rPr>
          <t>Skaistė Kliaubienė:
„Žemynos“ gimnazija</t>
        </r>
      </text>
    </comment>
    <comment ref="I196" authorId="1" shapeId="0" xr:uid="{00000000-0006-0000-0000-000033000000}">
      <text>
        <r>
          <rPr>
            <sz val="11"/>
            <color theme="1"/>
            <rFont val="Calibri"/>
            <family val="2"/>
            <charset val="186"/>
            <scheme val="minor"/>
          </rPr>
          <t>Skaistė Kliaubienė:
„Žemynos“ gimnazija</t>
        </r>
      </text>
    </comment>
    <comment ref="I197" authorId="1" shapeId="0" xr:uid="{00000000-0006-0000-0000-000034000000}">
      <text>
        <r>
          <rPr>
            <sz val="11"/>
            <color theme="1"/>
            <rFont val="Calibri"/>
            <family val="2"/>
            <charset val="186"/>
            <scheme val="minor"/>
          </rPr>
          <t>Skaistė Kliaubienė:
Poilsio parkas</t>
        </r>
      </text>
    </comment>
    <comment ref="I198" authorId="1" shapeId="0" xr:uid="{00000000-0006-0000-0000-000035000000}">
      <text>
        <r>
          <rPr>
            <sz val="11"/>
            <color theme="1"/>
            <rFont val="Calibri"/>
            <family val="2"/>
            <charset val="186"/>
            <scheme val="minor"/>
          </rPr>
          <t>Skaistė Kliaubienė:
Sportininkų g. 46</t>
        </r>
      </text>
    </comment>
    <comment ref="I199" authorId="1" shapeId="0" xr:uid="{00000000-0006-0000-0000-000036000000}">
      <text>
        <r>
          <rPr>
            <sz val="11"/>
            <color theme="1"/>
            <rFont val="Calibri"/>
            <family val="2"/>
            <charset val="186"/>
            <scheme val="minor"/>
          </rPr>
          <t>Skaistė Kliaubienė:
Sportininkų g. 46</t>
        </r>
      </text>
    </comment>
    <comment ref="I200" authorId="1" shapeId="0" xr:uid="{00000000-0006-0000-0000-000037000000}">
      <text>
        <r>
          <rPr>
            <sz val="11"/>
            <color theme="1"/>
            <rFont val="Calibri"/>
            <family val="2"/>
            <charset val="186"/>
            <scheme val="minor"/>
          </rPr>
          <t>Skaistė Kliaubienė:
Sportininkų g. 46</t>
        </r>
      </text>
    </comment>
    <comment ref="I201" authorId="1" shapeId="0" xr:uid="{00000000-0006-0000-0000-000038000000}">
      <text>
        <r>
          <rPr>
            <sz val="11"/>
            <color theme="1"/>
            <rFont val="Calibri"/>
            <family val="2"/>
            <charset val="186"/>
            <scheme val="minor"/>
          </rPr>
          <t>Skaistė Kliaubienė:
Dariaus ir Girėno g. 10</t>
        </r>
      </text>
    </comment>
    <comment ref="I202" authorId="1" shapeId="0" xr:uid="{00000000-0006-0000-0000-000039000000}">
      <text>
        <r>
          <rPr>
            <sz val="11"/>
            <color theme="1"/>
            <rFont val="Calibri"/>
            <family val="2"/>
            <charset val="186"/>
            <scheme val="minor"/>
          </rPr>
          <t>Skaistė Kliaubienė:
Dariaus ir Girėno g. 10</t>
        </r>
      </text>
    </comment>
    <comment ref="I204" authorId="1" shapeId="0" xr:uid="{00000000-0006-0000-0000-00003A000000}">
      <text>
        <r>
          <rPr>
            <sz val="11"/>
            <color theme="1"/>
            <rFont val="Calibri"/>
            <family val="2"/>
            <charset val="186"/>
            <scheme val="minor"/>
          </rPr>
          <t>Skaistė Kliaubienė:
Dariaus ir Girėno g. 10</t>
        </r>
      </text>
    </comment>
    <comment ref="I205" authorId="1" shapeId="0" xr:uid="{00000000-0006-0000-0000-00003B000000}">
      <text>
        <r>
          <rPr>
            <sz val="11"/>
            <color theme="1"/>
            <rFont val="Calibri"/>
            <family val="2"/>
            <charset val="186"/>
            <scheme val="minor"/>
          </rPr>
          <t>Skaistė Kliaubienė:
Dariaus ir Girėno g. 10</t>
        </r>
      </text>
    </comment>
    <comment ref="I206" authorId="1" shapeId="0" xr:uid="{00000000-0006-0000-0000-00003C000000}">
      <text>
        <r>
          <rPr>
            <sz val="11"/>
            <color theme="1"/>
            <rFont val="Calibri"/>
            <family val="2"/>
            <charset val="186"/>
            <scheme val="minor"/>
          </rPr>
          <t>Skaistė Kliaubienė:
Sportininkų g. 46</t>
        </r>
      </text>
    </comment>
    <comment ref="I208" authorId="1" shapeId="0" xr:uid="{00000000-0006-0000-0000-00003D000000}">
      <text>
        <r>
          <rPr>
            <sz val="11"/>
            <color theme="1"/>
            <rFont val="Calibri"/>
            <family val="2"/>
            <charset val="186"/>
            <scheme val="minor"/>
          </rPr>
          <t xml:space="preserve">Dubysos g. 10-2 Vl. Knašiaus Krepšinio m-kla </t>
        </r>
      </text>
    </comment>
    <comment ref="I210" authorId="0" shapeId="0" xr:uid="{00000000-0006-0000-0000-00003E000000}">
      <text>
        <r>
          <rPr>
            <sz val="11"/>
            <color theme="1"/>
            <rFont val="Calibri"/>
            <family val="2"/>
            <charset val="186"/>
            <scheme val="minor"/>
          </rPr>
          <t xml:space="preserve">Dviejose krepšinio salėse (Dubysos g.10/2, Klaipėda, mažoji krepšinio salė-873,64 m2, didžioji krepšinio salė-940,97 m2) 
</t>
        </r>
      </text>
    </comment>
    <comment ref="I211" authorId="0" shapeId="0" xr:uid="{00000000-0006-0000-0000-00003F000000}">
      <text>
        <r>
          <rPr>
            <sz val="11"/>
            <color theme="1"/>
            <rFont val="Calibri"/>
            <family val="2"/>
            <charset val="186"/>
            <scheme val="minor"/>
          </rPr>
          <t>Krepšinio salėje Dubysos g. 10/2</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<sst xmlns="http://schemas.openxmlformats.org/spreadsheetml/2006/main" count="705" uniqueCount="404">
  <si>
    <t>Aiškinamojo rašto</t>
  </si>
  <si>
    <t>1 priedas</t>
  </si>
  <si>
    <t>3 lentelė. Klaipėdos miesto savivaldybės 2025–2028 metų 011 Kūno kultūros ir sporto plėtros programos uždaviniai, priemonės, asignavimai ir kitos lėšos (tūkst. eurų) ir priemonių stebėsenos rodikliai</t>
  </si>
  <si>
    <t>Programos uždavinio, priemonės kodas ir požymis</t>
  </si>
  <si>
    <t>Uždavinio, priemonės pavadinimas, finansavimo šaltiniai</t>
  </si>
  <si>
    <t xml:space="preserve">Vykdytojas </t>
  </si>
  <si>
    <t>2025 metų asignavimai ir kitos lėšos</t>
  </si>
  <si>
    <t>2026 metų asignavimai ir kitos lėšos</t>
  </si>
  <si>
    <t>2027 metų asignavimai ir kitos lėšos</t>
  </si>
  <si>
    <t>2028 metų asignavimai ir kitos lėšos</t>
  </si>
  <si>
    <t>Stebėsenos rodiklio pavadinimas 
(matavimo vnt.)</t>
  </si>
  <si>
    <t>Siektinos stebėsenos rodiklių reikšmės</t>
  </si>
  <si>
    <t>Savivaldybės strateginio plėtros plano rodiklis</t>
  </si>
  <si>
    <t>2025 m.</t>
  </si>
  <si>
    <t>2026 m.</t>
  </si>
  <si>
    <t>2027 m.</t>
  </si>
  <si>
    <t>2028 m.</t>
  </si>
  <si>
    <t>011-01 (T)</t>
  </si>
  <si>
    <t>Uždavinys: Pritraukti didesnį dalyvių skaičių, užtikrinant sporto renginių organizavimo kokybę</t>
  </si>
  <si>
    <t>Kūno kultūros ir sporto varžybų, sveikatingumą, fizinį aktyvumą skatinančių renginių dalyvių skaičius ir jo pokytis, palyginti su praėjusiais metais, proc.</t>
  </si>
  <si>
    <t>8600/
8,4</t>
  </si>
  <si>
    <t>8700/
9,5</t>
  </si>
  <si>
    <t>011-01-01 (TP)</t>
  </si>
  <si>
    <t xml:space="preserve">Priemonė: Prestižinių, tarptautinių ir nacionalinių sporto renginių pritraukimas ir organizavimas </t>
  </si>
  <si>
    <t>KSTD 
Sporto, jaunimo ir bendruomeninių reikalų skyrius</t>
  </si>
  <si>
    <t>Suorganizuota renginių, skaičius</t>
  </si>
  <si>
    <t>P-2.2.3.3-1</t>
  </si>
  <si>
    <t>Savivaldybės biudžetas (įskaitant skolintas lėšas)</t>
  </si>
  <si>
    <t>Iš jo:</t>
  </si>
  <si>
    <t>Savivaldybės biudžeto lėšos (nuosavos, be ankstesnių metų likučio)</t>
  </si>
  <si>
    <t>011-01-02 (TP)</t>
  </si>
  <si>
    <t xml:space="preserve">Priemonė: Miesto bendruomenei aktualių sporto renginių, švenčių organizavimas </t>
  </si>
  <si>
    <t>KSTD 
Sporto, jaunimo ir bendruomeninių reikalų skyrius; 
BĮ Klaipėdos miesto lengvosios atletikos mokykla</t>
  </si>
  <si>
    <t>Suorganizuotas Klaipėdos miesto sporto festivalis, vnt.</t>
  </si>
  <si>
    <t xml:space="preserve">Suorganizuota Olimpinė diena, vnt. </t>
  </si>
  <si>
    <t xml:space="preserve">Parengtas priemonių planas fizinio aktyvumo didinimui, vnt. </t>
  </si>
  <si>
    <t>Suorganizuoti sporto renginiai, skirti socialinės atsakomybės metams paminėti, vnt.</t>
  </si>
  <si>
    <t>P-2.2.2.1-3</t>
  </si>
  <si>
    <t xml:space="preserve"> KSTD
Kultūros skyrius, BĮ Klaipėdos miesto savivaldybės kultūros centras Žvejų rūmai</t>
  </si>
  <si>
    <t>011-02 (T)</t>
  </si>
  <si>
    <t>Uždavinys: Sudaryti sąlygas sportuoti visų amžiaus grupių miestiečiams, įgyvendinant sveikos gyvensenos ir fizinio aktyvumo programas</t>
  </si>
  <si>
    <t>Organizuotai sportuojančių gyventojų dalis, palyginti su bendru Klaipėdos savivaldybės gyventojų skaičiumi, proc.</t>
  </si>
  <si>
    <t>Lankančių sporto mokymo įstaigas ir sporto klubus, finansuojamus sportuojančio vaiko krepšelio principu, dalis nuo bendro Klaipėdos miesto mokinių skaičiaus, proc.</t>
  </si>
  <si>
    <t>Įgyvendintų projektų ir (ar) programų, skatinančių atskirų socialinių grupių fizinį aktyvumą, skaičius (per laikotarpį), vnt.</t>
  </si>
  <si>
    <t>011-02-01 (TP)</t>
  </si>
  <si>
    <t>Priemonė: Sąlygų ugdytis biudžetinėse sporto įstaigose sudarymas</t>
  </si>
  <si>
    <t>011-02-01-01</t>
  </si>
  <si>
    <t>BĮ Klaipėdos „Viesulo“ sporto centre</t>
  </si>
  <si>
    <t xml:space="preserve">KSTD 
Sporto, jaunimo ir bendruomeninių reikalų skyrius; biudžetinės sporto įstaigos </t>
  </si>
  <si>
    <t>Asmenų, lankančių įstaigą, skaičius</t>
  </si>
  <si>
    <t>1149</t>
  </si>
  <si>
    <t>P-2.2.3.1-3</t>
  </si>
  <si>
    <t>Vidutinis sportuojančių vaikų su negalia skaičius</t>
  </si>
  <si>
    <t>16</t>
  </si>
  <si>
    <t>P-2.2.3.1-4</t>
  </si>
  <si>
    <t>Pajamų įmokos ir kitos pajamos</t>
  </si>
  <si>
    <t>Sporto salių bendrojo ugdymo mokyklose ir kitose sporto bazėse poreikis, val. skaičius</t>
  </si>
  <si>
    <t>27175</t>
  </si>
  <si>
    <t>Ankstesnių metų likučiai</t>
  </si>
  <si>
    <t>Įsigytas apdovanojimų pakylų komplektas, vnt.</t>
  </si>
  <si>
    <t xml:space="preserve">Įsigytas kondicionierius / šildytuvas, vnt. </t>
  </si>
  <si>
    <t>Įsigyta čiužinių, vnt.</t>
  </si>
  <si>
    <t xml:space="preserve">Įrengtos aerobinės gimnastikos grindys, vnt. </t>
  </si>
  <si>
    <t xml:space="preserve">Įsigytas dviratis-treniruoklis, vnt. </t>
  </si>
  <si>
    <t xml:space="preserve">Įsigyta irklavimo treniruoklių, vnt. </t>
  </si>
  <si>
    <t>Įsigytas pečių mostų krūtinės suvedimų treniruoklis, vnt.</t>
  </si>
  <si>
    <t>Įsigyta imtynių kilimų, vnt.</t>
  </si>
  <si>
    <t>Įsigytas gimnastikos buomas, vnt.</t>
  </si>
  <si>
    <t xml:space="preserve">Įsigytas štangų komplektas, vnt. </t>
  </si>
  <si>
    <t>Įsigyta sunkiosios atletikos technikos grifų, vnt.</t>
  </si>
  <si>
    <t xml:space="preserve">Įsigyta plento dviračių, vnt. </t>
  </si>
  <si>
    <t>Įsigytas selektorizuotas kojų tiesimo treniruoklis, vnt.</t>
  </si>
  <si>
    <t> </t>
  </si>
  <si>
    <t>Įsigytas ritminės gimnastikos kilimas, vnt.</t>
  </si>
  <si>
    <t>Įsigyta sportinės gimnastikos Trampo šuolių platforma, vnt.</t>
  </si>
  <si>
    <t>Įsigytas čiužinys po gimnastikos lygiagretėmis, vnt.</t>
  </si>
  <si>
    <t>Įsigytas išmanusis telefonas varžyboms fiksuoti ir viešinti, vnt.</t>
  </si>
  <si>
    <t>011-02-01-02</t>
  </si>
  <si>
    <t>BĮ Klaipėdos „Gintaro“ sporto centre</t>
  </si>
  <si>
    <t>760</t>
  </si>
  <si>
    <t>20</t>
  </si>
  <si>
    <t>Įsigytas LED ekranas, vnt.</t>
  </si>
  <si>
    <t>Įsigyta ozonavimo sistema baseino vandens dezinfekacijai, vnt.</t>
  </si>
  <si>
    <t xml:space="preserve">Įsigyta garso kolonėlė, vnt. </t>
  </si>
  <si>
    <t>Įsigyta biuro spinta, vnt.</t>
  </si>
  <si>
    <t>Įsigyta praėjimo valdymo sistema, vnt.</t>
  </si>
  <si>
    <t>Įsigytas plaukimo treniruoklis, vnt.</t>
  </si>
  <si>
    <t>011-02-01-03</t>
  </si>
  <si>
    <t>BĮ Klaipėdos Vlado Knašiaus krepšinio mokykloje</t>
  </si>
  <si>
    <t>767</t>
  </si>
  <si>
    <t>808</t>
  </si>
  <si>
    <t>835</t>
  </si>
  <si>
    <t>850</t>
  </si>
  <si>
    <t>14</t>
  </si>
  <si>
    <t>10</t>
  </si>
  <si>
    <t>12</t>
  </si>
  <si>
    <t>8170</t>
  </si>
  <si>
    <t>7240</t>
  </si>
  <si>
    <t>011-02-01-04</t>
  </si>
  <si>
    <t>BĮ Klaipėdos miesto lengvosios atletikos mokykloje</t>
  </si>
  <si>
    <t>430</t>
  </si>
  <si>
    <t>460</t>
  </si>
  <si>
    <t>19</t>
  </si>
  <si>
    <t>18</t>
  </si>
  <si>
    <t xml:space="preserve">Įsigyta fotofinišo sistema, vnt. </t>
  </si>
  <si>
    <t>Įsigytas žolės pjovimo traktoriukas, vnt.</t>
  </si>
  <si>
    <t>011-02-01-05</t>
  </si>
  <si>
    <t>BĮ Klaipėdos miesto sporto bazių valdymo centre</t>
  </si>
  <si>
    <t>Valdoma sporto bazių, skaičius</t>
  </si>
  <si>
    <t>Valdoma sporto aikštynų, skaičius</t>
  </si>
  <si>
    <t>Valdoma sporto aikštelių su  įrenginiais, skaičius</t>
  </si>
  <si>
    <t>Įsigyta ir įmontuota futbolo aikštės įgarsinimo sistema, proc.</t>
  </si>
  <si>
    <t xml:space="preserve">Įsigyti futbolo vartai, vnt. </t>
  </si>
  <si>
    <t xml:space="preserve">Įsigyta ir įmontuota futbolo aikštės švieslentė, vnt. </t>
  </si>
  <si>
    <t>Įsigyta lengvosios atletikos sportinė įranga, vnt.</t>
  </si>
  <si>
    <t>Įsigytas traktorius, vnt.</t>
  </si>
  <si>
    <t>Įsigytas traktoriukas, vnt.</t>
  </si>
  <si>
    <t xml:space="preserve">Įsigyta sulankstoma tribūna, vnt. </t>
  </si>
  <si>
    <t xml:space="preserve">Įsigyta lauko švieslentė, vnt. </t>
  </si>
  <si>
    <t>Įsigytas šuolio su kartimi sektoriaus čiužinys, vnt.</t>
  </si>
  <si>
    <t>Įsigytas šuolio į aukštį čiužinys, vnt.</t>
  </si>
  <si>
    <t xml:space="preserve">Įsigytas tinklinio stovas su tinklu, vnt. </t>
  </si>
  <si>
    <t>011-02-01-06</t>
  </si>
  <si>
    <t>Sporto bazių paslaugų teikimas sporto renginiams vykdyti</t>
  </si>
  <si>
    <t>Suteikta bazių paslauga, įstaigų skaičius</t>
  </si>
  <si>
    <t>Sporto bazių paslaugų sporto renginiams vykdyti poreikis, val.</t>
  </si>
  <si>
    <t>P-2.2.2.2-6</t>
  </si>
  <si>
    <t>Savivaldybės biudžeto lėšos (nuosavos, be ankstesnių metų likučio)'</t>
  </si>
  <si>
    <t>Pajamų įmokos ir kitos pajamos'</t>
  </si>
  <si>
    <t>Ankstesnių metų likučiai'</t>
  </si>
  <si>
    <t>011-02-02 (TP)</t>
  </si>
  <si>
    <t>Priemonė: Sportinės veiklos projektų dalinis finansavimas</t>
  </si>
  <si>
    <t>011-02-02-01</t>
  </si>
  <si>
    <t xml:space="preserve">Buriavimo, irklavimo, baidarių ir kanojų irklavimo sporto šakų </t>
  </si>
  <si>
    <t>Asmenų, lankančių sporto organizacijas, skaičius</t>
  </si>
  <si>
    <t>280</t>
  </si>
  <si>
    <t>227</t>
  </si>
  <si>
    <t>240</t>
  </si>
  <si>
    <t>250</t>
  </si>
  <si>
    <t>011-02-02-02</t>
  </si>
  <si>
    <t xml:space="preserve">Sportuojančio vaiko ugdymo </t>
  </si>
  <si>
    <t>Vidutinis sportininkų, dalyvavusių programose, skaičius, tūkst.</t>
  </si>
  <si>
    <t>3,3</t>
  </si>
  <si>
    <t>3,5</t>
  </si>
  <si>
    <t>3,7</t>
  </si>
  <si>
    <t>3,9</t>
  </si>
  <si>
    <t>011-02-02-03</t>
  </si>
  <si>
    <t xml:space="preserve">Tradicinių tarptautinių sporto renginių </t>
  </si>
  <si>
    <t>011-02-02-04</t>
  </si>
  <si>
    <t xml:space="preserve">„Sportas visiems“ renginių </t>
  </si>
  <si>
    <t>24</t>
  </si>
  <si>
    <t>30</t>
  </si>
  <si>
    <t>P.2.2.2.1-3</t>
  </si>
  <si>
    <t>011-02-02-05</t>
  </si>
  <si>
    <t xml:space="preserve">Miesto sporto šakų federacijų </t>
  </si>
  <si>
    <t>Finansuota federacijų veikla, skaičius</t>
  </si>
  <si>
    <t>P.2.2.3.1-11</t>
  </si>
  <si>
    <t>011-02-02-06</t>
  </si>
  <si>
    <t>Futbolo sporto šakos motyvuojančio (diferencijuoto) krepšelio principu</t>
  </si>
  <si>
    <t>Futbolą lankančių asmenų skaičius, iš jų:</t>
  </si>
  <si>
    <t>1457</t>
  </si>
  <si>
    <t>1476</t>
  </si>
  <si>
    <t>1518</t>
  </si>
  <si>
    <t>1560</t>
  </si>
  <si>
    <t>Asmenų, gaunančių fizinio aktyvumo krepšelį, skaičius</t>
  </si>
  <si>
    <t>649</t>
  </si>
  <si>
    <t>590</t>
  </si>
  <si>
    <t>610</t>
  </si>
  <si>
    <t>630</t>
  </si>
  <si>
    <t>Asmenų, gaunančių sporto krepšelį, skaičius</t>
  </si>
  <si>
    <t>785</t>
  </si>
  <si>
    <t>860</t>
  </si>
  <si>
    <t>880</t>
  </si>
  <si>
    <t>900</t>
  </si>
  <si>
    <t>Asmenų su negalia skaičius</t>
  </si>
  <si>
    <t>23</t>
  </si>
  <si>
    <t>26</t>
  </si>
  <si>
    <t>28</t>
  </si>
  <si>
    <t>Finansuota futbolo sporto organizacijų, skaičius</t>
  </si>
  <si>
    <t>P-2.2.3.1-10</t>
  </si>
  <si>
    <t>011-02-02-07</t>
  </si>
  <si>
    <t xml:space="preserve">Asmenų su negalia fizinio aktyvumo ir sporto </t>
  </si>
  <si>
    <t xml:space="preserve">Sporto organizacijas lankančių asmenų su negalia skaičius </t>
  </si>
  <si>
    <t>297</t>
  </si>
  <si>
    <t>320</t>
  </si>
  <si>
    <t>336</t>
  </si>
  <si>
    <t>Vykdyta veiklų pagal sporto šakas, skaičius</t>
  </si>
  <si>
    <t>17</t>
  </si>
  <si>
    <t>21</t>
  </si>
  <si>
    <t>Suteikta fizinio aktyvumo krepšelių, asmenų skaičius</t>
  </si>
  <si>
    <t>225</t>
  </si>
  <si>
    <t>260</t>
  </si>
  <si>
    <t>270</t>
  </si>
  <si>
    <t>Suteikta sporto krepšelių, asmenų skaičius</t>
  </si>
  <si>
    <t>25</t>
  </si>
  <si>
    <t>37</t>
  </si>
  <si>
    <t>40</t>
  </si>
  <si>
    <t>45</t>
  </si>
  <si>
    <t>011-02-03 (TP)</t>
  </si>
  <si>
    <t>Priemonė: Paslaugų miesto bendruomenei teikimas Klaipėdos miesto daugiafunkciame sveikatingumo centre</t>
  </si>
  <si>
    <t>Suteikta paslaugų, valandų skaičius</t>
  </si>
  <si>
    <t>11600</t>
  </si>
  <si>
    <t>11601</t>
  </si>
  <si>
    <t>11602</t>
  </si>
  <si>
    <t>ŠSD 
Sveikatos ir šeimos skyrius; BĮ Klaipėdos miesto visuomenės sveikatos biuras</t>
  </si>
  <si>
    <t>Senjorų ir žmonių su negalia užsiėmimų Klaipėdos baseine skaičius</t>
  </si>
  <si>
    <t>144</t>
  </si>
  <si>
    <t>011-02-04 (TP)</t>
  </si>
  <si>
    <t>Priemonė: Klaipėdos miesto antrųjų klasių mokinių mokymas plaukti</t>
  </si>
  <si>
    <t>KSTD 
Sporto, jaunimo ir bendruomeninių reikalų skyrius; 
BĮ Klaipėdos „Gintaro“ sporto centras</t>
  </si>
  <si>
    <t>Apmokyta plaukti vaikų, skaičius</t>
  </si>
  <si>
    <t>011-02-05 (TP)</t>
  </si>
  <si>
    <t>Priemonė: Motyvuojančios sporto sistemos (fizinio aktyvumo ir aukšto sportinio meistriškumo) modelio įgyvendinimas</t>
  </si>
  <si>
    <t>AD 
Kibernetinio saugumo ir IT skyrius;
KSTD 
Sporto, jaunimo ir bendruomeninių reikalų skyrius</t>
  </si>
  <si>
    <t>Įdiegtos informacinės sistemos sportuojančių vaikų lankomumo apskaitai užtikrinti palaikymas, proc.</t>
  </si>
  <si>
    <t>Sporto organizacijų, dalyvaujančių sporto apskaitos ir kontrolės sistemoje, skaičius</t>
  </si>
  <si>
    <t>P-2.2.3.1-7</t>
  </si>
  <si>
    <t>Priemonė: VšĮ Klaipėdos krašto buriavimo sporto mokyklos „Žiemys“ sportinės veiklos finansavimas</t>
  </si>
  <si>
    <t>Įsigytas inventorius, vnt.</t>
  </si>
  <si>
    <t>Įsigytas jachtos atsarginių dalių komplektas, vnt.</t>
  </si>
  <si>
    <t>011-02-06 (PP)</t>
  </si>
  <si>
    <t>AD 
Kibernetinio saugumo ir IT skyrius</t>
  </si>
  <si>
    <t xml:space="preserve">Įsigyta programinė įranga sporto infrastruktūros užimtumui stebėti bei fiskalinei sistemai įvesti, vnt. </t>
  </si>
  <si>
    <t>Administruojama sistemų, vnt.</t>
  </si>
  <si>
    <t>011-02-07</t>
  </si>
  <si>
    <t xml:space="preserve">Priemonė: Klaipėdos biudžetinių sporto įstaigų aprūpinimas kompiuteriais, spausdintuvais ir programine įranga </t>
  </si>
  <si>
    <t>AD 
Kibernetinio saugumo ir IT skyrius; biudžetinės sporto įstaigos</t>
  </si>
  <si>
    <t>Įsigyta kompiuterių, vnt.</t>
  </si>
  <si>
    <t>Priemonė: VšĮ Klaipėdos futbolo mokyklos sportinės veiklos dalinis finansavimas</t>
  </si>
  <si>
    <t>011-02-08</t>
  </si>
  <si>
    <t>Priemonė: VšĮ „Klaipėdos irklavimo centras“ dalininko kapitalo didinimas</t>
  </si>
  <si>
    <t>Turto valdymo skyrius</t>
  </si>
  <si>
    <t>Padidintas kapitalas, proc.</t>
  </si>
  <si>
    <t>011-03 (P)</t>
  </si>
  <si>
    <t>Uždavinys: Įrengti naujas ir modernizuoti esamas sporto bazes, užtikrinti įstaigų ūkinį aptarnavimą</t>
  </si>
  <si>
    <t>Sporto infrastruktūros objektų (bazių), tenkančių 10 000 gyventojų, skaičius, vnt.</t>
  </si>
  <si>
    <t>R-2.2.1-1</t>
  </si>
  <si>
    <t>011-03-01 (PP)</t>
  </si>
  <si>
    <t>Priemonė: Sporto infrastruktūros objektų modernizavimas ir plėtra</t>
  </si>
  <si>
    <t>Regioninio futbolo stadiono statyba</t>
  </si>
  <si>
    <t>Parengta pristatymo medžiaga, vnt.</t>
  </si>
  <si>
    <t>011-03-01-01</t>
  </si>
  <si>
    <t>Ledo arenos statyba</t>
  </si>
  <si>
    <t xml:space="preserve"> MVPD 
Statybos skyrius</t>
  </si>
  <si>
    <t>Atlikta rangos darbų, proc.</t>
  </si>
  <si>
    <t>Skolintos lėšos</t>
  </si>
  <si>
    <t>Kiti šaltiniai (Kiti finansavimo šaltiniai)</t>
  </si>
  <si>
    <t xml:space="preserve">Modulinių patalpų statyba prie Klaipėdos Vitės progimnazijos ir BĮ Klaipėdos „Viesulo“ sporto centro stadionų </t>
  </si>
  <si>
    <t>Parengta techninių projektų, vnt.</t>
  </si>
  <si>
    <t>011-03-01-02</t>
  </si>
  <si>
    <t>Pastatų komplekso, infrastruktūros ir sklypų tvarkymo darbų Smiltynės g. 13, 13A ir 13B, Klaipėda, projekto parengimas</t>
  </si>
  <si>
    <t xml:space="preserve">MVPD Projektavimo skyrius       </t>
  </si>
  <si>
    <t>Parengtas statinių kapitalinio remonto darbų techninis projektas, vnt.</t>
  </si>
  <si>
    <t>011-03-01-03</t>
  </si>
  <si>
    <t>Pripučiamo futbolo maniežo įrengimas Sportininkų g. 46</t>
  </si>
  <si>
    <t>MVPD 
Statybos skyrius</t>
  </si>
  <si>
    <t>Parengtas techninis darbo projektas, vnt.</t>
  </si>
  <si>
    <t>011-03-01-04</t>
  </si>
  <si>
    <t>Sporto paskirties pastato Kretingos g. 23, Klaipėdoje, paprastasis remontas (imtynių salė)</t>
  </si>
  <si>
    <t>011-03-01-05</t>
  </si>
  <si>
    <t>Drenažo ir apšvietimo atnaujinimas sporto stadione Sportininkų g. 46, Klaipėda</t>
  </si>
  <si>
    <t>Parengtas techninis projektas, vnt.</t>
  </si>
  <si>
    <t>MVPD      Statybos skyrius</t>
  </si>
  <si>
    <t>011-03-01-06</t>
  </si>
  <si>
    <t>Klaipėdos dviračių treko nugriovimo ir naujo sporto komplekso projektavimas (parengiamieji darbai)</t>
  </si>
  <si>
    <t>Skolintos lėšos'</t>
  </si>
  <si>
    <t xml:space="preserve">Kiti šaltiniai </t>
  </si>
  <si>
    <t>Iš jų:</t>
  </si>
  <si>
    <t>Kiti šaltiniai (Kiti finansavimo šaltiniai)'</t>
  </si>
  <si>
    <t>011-03-02 (TP)</t>
  </si>
  <si>
    <t>Priemonė: Sporto infrastruktūros objektų einamasis remontas, techninis ir ūkinis aptarnavimas</t>
  </si>
  <si>
    <t>011-03-02-01</t>
  </si>
  <si>
    <t>BĮ Klaipėdos miesto sporto bazių valdymo centro pastatų patalpų ir įrenginių atnaujinimo darbai</t>
  </si>
  <si>
    <t>Atliekama stadionų ir aikščių dangos (dirbtinės ir žolės) priežiūra, proc.</t>
  </si>
  <si>
    <t>KSTD 
Sporto, jaunimo ir bendruomeninių reikalų skyrius; 
BĮ Klaipėdos miesto sporto bazių valdymo centras</t>
  </si>
  <si>
    <t>Atliekama bendrojo ugdymo mokyklų stadionų ir aikščių dirbtinės dangos priežiūra, proc.</t>
  </si>
  <si>
    <t>Atlikti sporto salės apšvietimo remonto darbai, proc.</t>
  </si>
  <si>
    <t>Atlikti sporto salės vidaus apdailos darbai, proc.</t>
  </si>
  <si>
    <t>Atlikti sporto salės pastato šiltinimo darbai, proc.</t>
  </si>
  <si>
    <t>Atlikti sporto salės pastato naujos šildymo sistemos įrengimo darbai, proc.</t>
  </si>
  <si>
    <t>Atlikti stadiono lengvosios atletikos disko metimo sektoriaus įrengimo darbai, proc.</t>
  </si>
  <si>
    <t>Atlikti stadiono apšvietimo bokšto nugriovimo darbai, proc.</t>
  </si>
  <si>
    <t>Atlikti sunkumų kilnojimo sporto salės grindų dangos keitimo darbai, proc.</t>
  </si>
  <si>
    <t>Atlikti apsauginės atitvaros prie didžiosios futbolo aikštės įrengimo darbai, proc.</t>
  </si>
  <si>
    <t>Atlikti didžiosios dirbtinės futbolo aikštės dangos remonto darbai, proc.</t>
  </si>
  <si>
    <t>Atlikti išimamų latakų su ketaus grotelėmis didžiojoje dirbtinės dangos aikštelėje montavimo darbai, proc.</t>
  </si>
  <si>
    <t>Atlikti lauko sporto aikštelės tvoros remonto darbai, proc.</t>
  </si>
  <si>
    <t>Atlikti lauko sporto aikštelės remonto darbai (sintetinės dangos keitimas), proc.</t>
  </si>
  <si>
    <t xml:space="preserve">Atlikti lengvosios atletikos bėgimo takų remonto darbai, proc. </t>
  </si>
  <si>
    <t>Atlikti natūralios žolės futbolo stadiono atnaujinimo darbai, proc.</t>
  </si>
  <si>
    <t>Įrengta tinklinio aikštelė, proc.</t>
  </si>
  <si>
    <t xml:space="preserve">Atlikti krepšinio aikštelės dangos remonto darbai, proc. </t>
  </si>
  <si>
    <t>Atlikti bėgimo takų ir D sektoriaus remonto darbai, proc.</t>
  </si>
  <si>
    <t>Atlikti fasado remonto darbai, proc.</t>
  </si>
  <si>
    <t>Atlikti pagrindinės aikštės tuščių sektorių remonto darbai, proc.</t>
  </si>
  <si>
    <t xml:space="preserve">Atlikti krepšinio sporto salės grindų remonto darbai, proc. </t>
  </si>
  <si>
    <t>Atlikti stogo remonto darbai, proc.</t>
  </si>
  <si>
    <t>Atlikti drenažo ir lietaus vandens sistemos įrengimo darbai, proc.</t>
  </si>
  <si>
    <t>Atlikti lietaus nuotekų surinkimo sistemos keitimo darbai, proc.</t>
  </si>
  <si>
    <t>Atlikti tvoros remonto darbai, proc.</t>
  </si>
  <si>
    <t xml:space="preserve">011-03-02-02
</t>
  </si>
  <si>
    <t>BĮ Klaipėdos Vlado Knašiaus krepšinio mokyklos pastato patalpų atnaujinimo darbai</t>
  </si>
  <si>
    <t xml:space="preserve"> MVPD 
Statinių administravimo skyrius</t>
  </si>
  <si>
    <t>Atlikti konsolinių sijų sankirtos su pastato išorine atitvara izoliavimo, angų skardinimo ir izoliavimo, parapeto skardinimo, įlajos virš laiptinės ir užlipimo ant stogo angos remonto darbai, proc.</t>
  </si>
  <si>
    <t>KSTD 
Sporto, jaunimo ir bendruomeninių reikalų skyrius; 
BĮ Klaipėdos Vlado Knašiaus krepšinio mokykla</t>
  </si>
  <si>
    <t xml:space="preserve">Atlikti lifto remonto darbai, proc. </t>
  </si>
  <si>
    <t>Atlikti ekonominių, elektros energiją taupančių lempų įrengimo darbai, proc.</t>
  </si>
  <si>
    <t>Įsigytos ir įmontuotos ritininės užuolaidos nuo saulės, vnt.</t>
  </si>
  <si>
    <t>Atlikti dušų kabinų rekonstravimo darbai, proc.</t>
  </si>
  <si>
    <t>Atlikti drabužinių sienų dažymo darbai, proc.</t>
  </si>
  <si>
    <t>Atlikti dviejų krepšinio sporto salių sienų apmušalų dėl sienų apsaugos keitimo darbai, proc.</t>
  </si>
  <si>
    <t>Atlikti trenerių kabineto įrengimo darbai, proc.</t>
  </si>
  <si>
    <t>Atlikti dviejų krepšinio sporto salių grindų atnaujinimo (lakavimas, dažymas) darbai, proc.</t>
  </si>
  <si>
    <t>Atlikti koridorių ir krepšinio sporto salių sienų perdažymo darbai, proc.</t>
  </si>
  <si>
    <t>Suremontuotos ir atnaujintos krepšinio didžiosios sporto salės tribūnų kėdės, vnt.</t>
  </si>
  <si>
    <t>011-03-02-03</t>
  </si>
  <si>
    <t>BĮ Klaipėdos „Gintaro“ sporto centro pastato patalpų atnaujinimo darbai</t>
  </si>
  <si>
    <t>KSTD 
Sporto, jaunimo ir bendruomeninių reikalų skyrius; 
BĮ Klaipėdos  „Gintaro“ sporto centras</t>
  </si>
  <si>
    <t xml:space="preserve">Atlikti naujos hidroizoliacijos įrengimo ir plytelių bei įtrūkusio tinko baseino patalpose remonto darbai, proc. </t>
  </si>
  <si>
    <t>Atlikti baseino vidaus remonto darbai (sienos prie lango), proc.</t>
  </si>
  <si>
    <t>Atlikti baseino grindų hidroizoliacijos remonto darbai, proc.</t>
  </si>
  <si>
    <t>Atlikti nutekėjimo lovelio baseino patalpoje montavimo darbai, proc.</t>
  </si>
  <si>
    <t>011-03-02-04</t>
  </si>
  <si>
    <t>Komunalinių paslaugų įsigijimas</t>
  </si>
  <si>
    <t>MVPD 
Statinių administravimo skyrius</t>
  </si>
  <si>
    <t>Šildoma įstaigų, skaičius</t>
  </si>
  <si>
    <t>Tvarkoma paviršinių (lietaus) nuotekų, įstaigų skaičius</t>
  </si>
  <si>
    <t>Tvarkomas centralizuotas vandentiekis ir kanalizacija, įstaigų skaičius</t>
  </si>
  <si>
    <t>Įstaigų, kurioms elektros energija įsigyjama centralizuotai, skaičius</t>
  </si>
  <si>
    <t>011-03-02-05</t>
  </si>
  <si>
    <t>BĮ Klaipėdos lengvosios atletikos mokyklos pastato ir patalpų atnaujinimo darbai</t>
  </si>
  <si>
    <t>KSTD 
Sporto, jaunimo ir bendruomeninių reikalų skyrius; 
BĮ Klaipėdos lengvosios atletikos mokykla</t>
  </si>
  <si>
    <t>Atlikti centrinio įėjimo į pastatą stogelio remonto darbai, proc.</t>
  </si>
  <si>
    <t>Atlikti įėjimo į pastatą iš Taikos pr. pusės laiptų ir stogelio remonto darbai, proc.</t>
  </si>
  <si>
    <t>Atlikti pastato vidaus laiptinės antstato fasado, stogo ir sienų dalies virš stogo remonto darbai, proc.</t>
  </si>
  <si>
    <t>011-04 (T)</t>
  </si>
  <si>
    <t>Uždavinys: Tinkamai reprezentuoti miestą šalies ir tarptautiniuose sporto renginiuose</t>
  </si>
  <si>
    <t>Paruoštų nacionalinių rinktinių narių skaičius ir jų dalis, palyginti su šalies nacionalinių rinktinių skaičiumi, asm./proc.</t>
  </si>
  <si>
    <t>108/12</t>
  </si>
  <si>
    <t>110/12</t>
  </si>
  <si>
    <t>R-2.2.3-2</t>
  </si>
  <si>
    <t>Užimta prizinių vietų Lietuvos, Europos ir pasaulio čempionatuose, vnt.</t>
  </si>
  <si>
    <t>011-04-01 (TP)</t>
  </si>
  <si>
    <t xml:space="preserve">Priemonė: Klaipėdos miesto reprezentacinių ir aukšto meistriškumo sporto komandų dalinis finansavimas  </t>
  </si>
  <si>
    <t>Finansuota Klaipėdos miesto reprezentacinių sporto komandų, skaičius</t>
  </si>
  <si>
    <t>Finansuota Klaipėdos miesto aukšto meistriškumo sporto komandų, skaičius</t>
  </si>
  <si>
    <t>011-04-02 (TP)</t>
  </si>
  <si>
    <r>
      <rPr>
        <b/>
        <sz val="10"/>
        <color rgb="FF000000"/>
        <rFont val="Times New Roman"/>
        <family val="1"/>
        <charset val="186"/>
      </rPr>
      <t xml:space="preserve">Priemonė: </t>
    </r>
    <r>
      <rPr>
        <b/>
        <sz val="10"/>
        <rFont val="Times New Roman"/>
        <family val="1"/>
        <charset val="186"/>
      </rPr>
      <t>Premijų skyrimas</t>
    </r>
    <r>
      <rPr>
        <b/>
        <sz val="10"/>
        <color rgb="FFFF0000"/>
        <rFont val="Times New Roman"/>
        <family val="1"/>
        <charset val="186"/>
      </rPr>
      <t xml:space="preserve"> </t>
    </r>
    <r>
      <rPr>
        <b/>
        <sz val="10"/>
        <color rgb="FF000000"/>
        <rFont val="Times New Roman"/>
        <family val="1"/>
        <charset val="186"/>
      </rPr>
      <t xml:space="preserve">perspektyviems Klaipėdos miesto sportininkams   </t>
    </r>
  </si>
  <si>
    <t>Skirta premijų sportininkams, skaičius</t>
  </si>
  <si>
    <t>P-2.2.3.2-4</t>
  </si>
  <si>
    <t>011-04-03 (TP)</t>
  </si>
  <si>
    <t xml:space="preserve">Priemonė: Aukšto meistriškumo sportininkų pasirengimas ir dalyvavimas oficialiose tarptautinėse varžybose </t>
  </si>
  <si>
    <t>Finansuota programų, skaičius</t>
  </si>
  <si>
    <t>Sudalyvauta oficialiose tarptautinėse varžybose, skaičius</t>
  </si>
  <si>
    <t>Priemonė: Mokslinės medicininės diagnostikos paslaugų teikimas aukšto meistriškumo sportininkams</t>
  </si>
  <si>
    <t>Sportininkų, gavusių mokslines medicinines diagnostikos paslaugas, skaičius</t>
  </si>
  <si>
    <t>47</t>
  </si>
  <si>
    <t>P-2.2.3.2-6</t>
  </si>
  <si>
    <t xml:space="preserve">IŠ VISO programai finansuoti pagal finansavimo šaltinius </t>
  </si>
  <si>
    <t>Iš jų: regioninių pažangos priemonių lėšos</t>
  </si>
  <si>
    <t>Asignavimų ir kitų lėšų pokytis, palyginti su ankstesnių metų patvirtintų asignavimų ir kitų lėšų planu</t>
  </si>
  <si>
    <t xml:space="preserve">T – tęstinės veiklos uždavinys. </t>
  </si>
  <si>
    <t>P – pažangos uždavinys.</t>
  </si>
  <si>
    <t>TP – tęstinės veiklos priemonė.</t>
  </si>
  <si>
    <t>PP – pažangos priemonė.</t>
  </si>
  <si>
    <t>KSTD – Kultūros, sporto ir turizmo departamentas.</t>
  </si>
  <si>
    <t>ŠSD – Švietimo ir sveikatos departamentas.</t>
  </si>
  <si>
    <t>MVPD – Miesto vystymo ir priežiūros departamentas.</t>
  </si>
  <si>
    <t>AD – Administravimo departamentas.</t>
  </si>
  <si>
    <t>2 lentelė.  2025–2028 metų asignavimų ir kitų lėšų pasiskirstymas (tūkst. Eur)</t>
  </si>
  <si>
    <t>Eil. Nr.</t>
  </si>
  <si>
    <t>Programos kodas ir pavadinimas</t>
  </si>
  <si>
    <t>2025 m. asignavimai ir kitos lėšos</t>
  </si>
  <si>
    <t>011 Kūno kultūros ir sporto plėtros programa</t>
  </si>
  <si>
    <t>1.</t>
  </si>
  <si>
    <r>
      <rPr>
        <sz val="10"/>
        <color rgb="FF000000"/>
        <rFont val="Times New Roman"/>
        <family val="1"/>
        <charset val="186"/>
      </rPr>
      <t xml:space="preserve">Iš jo:
</t>
    </r>
    <r>
      <rPr>
        <b/>
        <sz val="10"/>
        <color rgb="FF000000"/>
        <rFont val="Times New Roman"/>
        <family val="1"/>
        <charset val="186"/>
      </rPr>
      <t xml:space="preserve">
</t>
    </r>
  </si>
  <si>
    <t>1.1.</t>
  </si>
  <si>
    <r>
      <rPr>
        <sz val="10"/>
        <color rgb="FF000000"/>
        <rFont val="Times New Roman"/>
        <family val="1"/>
        <charset val="186"/>
      </rPr>
      <t xml:space="preserve">savivaldybės biudžeto lėšos (nuosavos, be ankstesnių metų likučio)
</t>
    </r>
    <r>
      <rPr>
        <b/>
        <sz val="10"/>
        <color rgb="FF000000"/>
        <rFont val="Times New Roman"/>
        <family val="1"/>
        <charset val="186"/>
      </rPr>
      <t xml:space="preserve">
</t>
    </r>
  </si>
  <si>
    <t>1.2.</t>
  </si>
  <si>
    <t>Lietuvos Respublikos valstybės biudžeto dotacijos</t>
  </si>
  <si>
    <t>1.3.</t>
  </si>
  <si>
    <t xml:space="preserve">pajamų įmokos ir kitos pajamos
</t>
  </si>
  <si>
    <t>1.4.</t>
  </si>
  <si>
    <t>Europos Sąjungos ir kitos tarptautinės finansinės paramos lėšos</t>
  </si>
  <si>
    <t>1.5.</t>
  </si>
  <si>
    <t>skolintos lėšos</t>
  </si>
  <si>
    <t>1.6.</t>
  </si>
  <si>
    <t>ankstesnių metų likučiai</t>
  </si>
  <si>
    <t>2.</t>
  </si>
  <si>
    <t xml:space="preserve">Kiti šaltiniai (Europos Sąjungos finansinė parama projektams įgyvendinti ir kitos teisėtai gautos lėšos, nurodant atskirus šaltinius)
</t>
  </si>
  <si>
    <t>2.1.</t>
  </si>
  <si>
    <t>Europos Sąjungos paramos lėšos</t>
  </si>
  <si>
    <t>2.2.</t>
  </si>
  <si>
    <t>Privalomojo sveikatos draudimo fondo lėšos</t>
  </si>
  <si>
    <t>2.3.</t>
  </si>
  <si>
    <t>Klaipėdos valstybinio jūrų uosto direkcijos lėšos (KVJUD)</t>
  </si>
  <si>
    <t>2.4.</t>
  </si>
  <si>
    <t>Valstybės biudžeto lėšos (LRVB)</t>
  </si>
  <si>
    <t>2.5.</t>
  </si>
  <si>
    <t>Kiti finansavimo šaltiniai</t>
  </si>
  <si>
    <t>2.6.</t>
  </si>
  <si>
    <t>Kelių priežiūros ir plėtros programos lėšos (KPP)</t>
  </si>
  <si>
    <r>
      <rPr>
        <b/>
        <sz val="10"/>
        <color theme="1"/>
        <rFont val="Times New Roman"/>
        <family val="1"/>
        <charset val="186"/>
      </rPr>
      <t>IŠ VISO</t>
    </r>
    <r>
      <rPr>
        <sz val="10"/>
        <color theme="1"/>
        <rFont val="Times New Roman"/>
        <family val="1"/>
        <charset val="186"/>
      </rPr>
      <t xml:space="preserve"> programai finansuoti pagal finansavimo šaltinius </t>
    </r>
    <r>
      <rPr>
        <i/>
        <sz val="10"/>
        <color theme="1"/>
        <rFont val="Times New Roman"/>
        <family val="1"/>
        <charset val="186"/>
      </rPr>
      <t>(1 ir 2 punktai)</t>
    </r>
  </si>
  <si>
    <t>Priemonė: Sporto infrastruktūros užimtumo stebėjimas ir fiskalinės sistemos priežiūra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</si>
</sst>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409]General"/>
    <numFmt numFmtId="166" formatCode="0.0"/>
  </numFmts>
  <fonts count="43" x14ac:knownFonts="1">
    <font>
      <sz val="11"/>
      <color theme="1"/>
      <name val="Calibri"/>
      <family val="2"/>
      <charset val="186"/>
      <scheme val="minor"/>
    </font>
    <font>
      <sz val="10"/>
      <color theme="1"/>
      <name val="Times New Roman"/>
      <family val="1"/>
      <charset val="186"/>
    </font>
    <font>
      <sz val="11"/>
      <color rgb="FF000000"/>
      <name val="Calibri"/>
      <family val="2"/>
      <charset val="186"/>
    </font>
    <font>
      <b/>
      <sz val="10"/>
      <color theme="1"/>
      <name val="Times New Roman"/>
      <family val="1"/>
      <charset val="186"/>
    </font>
    <font>
      <i/>
      <sz val="10"/>
      <color theme="1"/>
      <name val="Times New Roman"/>
      <family val="1"/>
      <charset val="186"/>
    </font>
    <font>
      <sz val="8"/>
      <color rgb="FF000000"/>
      <name val="Times New Roman"/>
      <family val="1"/>
      <charset val="186"/>
    </font>
    <font>
      <sz val="10"/>
      <color rgb="FF000000"/>
      <name val="Times New Roman"/>
      <family val="1"/>
      <charset val="186"/>
    </font>
    <font>
      <b/>
      <sz val="10"/>
      <color rgb="FF000000"/>
      <name val="Times New Roman"/>
      <family val="1"/>
      <charset val="186"/>
    </font>
    <font>
      <b/>
      <sz val="12"/>
      <color rgb="FF000000"/>
      <name val="Times New Roman"/>
      <family val="1"/>
      <charset val="186"/>
    </font>
    <font>
      <b/>
      <sz val="12"/>
      <color theme="1"/>
      <name val="Times New Roman"/>
      <family val="1"/>
      <charset val="186"/>
    </font>
    <font>
      <b/>
      <sz val="9"/>
      <color theme="1"/>
      <name val="Times New Roman"/>
      <family val="1"/>
      <charset val="186"/>
    </font>
    <font>
      <sz val="12"/>
      <color rgb="FF000000"/>
      <name val="Times New Roman"/>
      <family val="1"/>
      <charset val="186"/>
    </font>
    <font>
      <sz val="10"/>
      <color rgb="FF000000"/>
      <name val="Calibri"/>
      <family val="2"/>
      <charset val="186"/>
      <scheme val="minor"/>
    </font>
    <font>
      <sz val="10"/>
      <color rgb="FF000000"/>
      <name val="Times New Roman"/>
      <family val="1"/>
    </font>
    <font>
      <i/>
      <sz val="10"/>
      <color rgb="FF000000"/>
      <name val="Times New Roman"/>
      <family val="1"/>
      <charset val="186"/>
    </font>
    <font>
      <i/>
      <sz val="10"/>
      <color rgb="FF000000"/>
      <name val="Calibri"/>
      <family val="2"/>
      <charset val="186"/>
      <scheme val="minor"/>
    </font>
    <font>
      <sz val="10"/>
      <color theme="0"/>
      <name val="Calibri"/>
      <family val="2"/>
      <charset val="186"/>
      <scheme val="minor"/>
    </font>
    <font>
      <b/>
      <sz val="10"/>
      <name val="Times New Roman"/>
      <family val="1"/>
      <charset val="186"/>
    </font>
    <font>
      <sz val="10"/>
      <name val="Times New Roman"/>
      <family val="1"/>
      <charset val="186"/>
    </font>
    <font>
      <sz val="10"/>
      <color theme="0"/>
      <name val="Times New Roman"/>
      <family val="1"/>
    </font>
    <font>
      <b/>
      <sz val="12"/>
      <name val="Times New Roman"/>
      <family val="1"/>
      <charset val="186"/>
    </font>
    <font>
      <b/>
      <sz val="10"/>
      <color rgb="FFFF0000"/>
      <name val="Times New Roman"/>
      <family val="1"/>
      <charset val="186"/>
    </font>
    <font>
      <b/>
      <sz val="10"/>
      <color rgb="FF242424"/>
      <name val="Times New Roman"/>
      <family val="1"/>
      <charset val="1"/>
    </font>
    <font>
      <sz val="10"/>
      <color rgb="FF000000"/>
      <name val="Times New Roman"/>
    </font>
    <font>
      <i/>
      <sz val="10"/>
      <color rgb="FFFF0000"/>
      <name val="Calibri"/>
      <family val="2"/>
      <charset val="186"/>
      <scheme val="minor"/>
    </font>
    <font>
      <b/>
      <sz val="10"/>
      <color rgb="FF000000"/>
      <name val="Times New Roman"/>
    </font>
    <font>
      <sz val="10"/>
      <color rgb="FFFF0000"/>
      <name val="Calibri"/>
      <family val="2"/>
      <charset val="186"/>
      <scheme val="minor"/>
    </font>
    <font>
      <sz val="10"/>
      <color theme="1"/>
      <name val="Times New Roman"/>
      <family val="1"/>
    </font>
    <font>
      <sz val="10"/>
      <color rgb="FFFF0000"/>
      <name val="Times New Roman"/>
      <family val="1"/>
      <charset val="186"/>
    </font>
    <font>
      <b/>
      <sz val="10"/>
      <color theme="1"/>
      <name val="Times New Roman"/>
    </font>
    <font>
      <sz val="10"/>
      <color rgb="FF000000"/>
      <name val="Times New Roman"/>
      <family val="1"/>
      <charset val="1"/>
    </font>
    <font>
      <sz val="10"/>
      <color theme="1"/>
      <name val="Times New Roman"/>
      <family val="1"/>
      <charset val="1"/>
    </font>
    <font>
      <sz val="10"/>
      <color rgb="FF00B050"/>
      <name val="Times New Roman"/>
      <family val="1"/>
      <charset val="186"/>
    </font>
    <font>
      <sz val="10"/>
      <name val="Times New Roman"/>
      <family val="1"/>
    </font>
    <font>
      <strike/>
      <sz val="10"/>
      <color rgb="FF000000"/>
      <name val="Times New Roman"/>
      <family val="1"/>
      <charset val="186"/>
    </font>
    <font>
      <sz val="10"/>
      <color rgb="FF548235"/>
      <name val="Times New Roman"/>
      <family val="1"/>
    </font>
    <font>
      <sz val="12"/>
      <color theme="1"/>
      <name val="Calibri"/>
      <family val="2"/>
      <charset val="186"/>
      <scheme val="minor"/>
    </font>
    <font>
      <sz val="10"/>
      <color theme="1"/>
      <name val="Times New Roman"/>
    </font>
    <font>
      <sz val="12"/>
      <color rgb="FF000000"/>
      <name val="Calibri"/>
      <family val="2"/>
      <charset val="186"/>
    </font>
    <font>
      <sz val="12"/>
      <name val="Calibri"/>
      <family val="2"/>
      <charset val="186"/>
    </font>
    <font>
      <sz val="10"/>
      <color theme="0"/>
      <name val="Times New Roman"/>
      <family val="1"/>
      <charset val="186"/>
    </font>
    <font>
      <b/>
      <sz val="10"/>
      <name val="Times New Roman"/>
      <family val="1"/>
    </font>
    <font>
      <b/>
      <sz val="10"/>
      <color rgb="FF000000"/>
      <name val="Times New Roman"/>
      <family val="1"/>
    </font>
  </fonts>
  <fills count="16">
    <fill>
      <patternFill patternType="none"/>
    </fill>
    <fill>
      <patternFill patternType="gray125"/>
    </fill>
    <fill>
      <patternFill patternType="solid">
        <fgColor rgb="FFDBE5F1"/>
        <bgColor indexed="64"/>
      </patternFill>
    </fill>
    <fill>
      <patternFill patternType="solid">
        <fgColor theme="0"/>
        <bgColor indexed="64"/>
      </patternFill>
    </fill>
    <fill>
      <patternFill patternType="solid">
        <fgColor rgb="FFCCFFCC"/>
        <bgColor indexed="64"/>
      </patternFill>
    </fill>
    <fill>
      <patternFill patternType="solid">
        <fgColor rgb="FFFFFFFF"/>
        <bgColor indexed="64"/>
      </patternFill>
    </fill>
    <fill>
      <patternFill patternType="solid">
        <fgColor theme="0"/>
        <bgColor rgb="FFFFFFFF"/>
      </patternFill>
    </fill>
    <fill>
      <patternFill patternType="solid">
        <fgColor rgb="FFFFFFCC"/>
        <bgColor indexed="64"/>
      </patternFill>
    </fill>
    <fill>
      <patternFill patternType="solid">
        <fgColor theme="8" tint="0.79998168889431442"/>
        <bgColor indexed="64"/>
      </patternFill>
    </fill>
    <fill>
      <patternFill patternType="solid">
        <fgColor rgb="FFFFFFCC"/>
        <bgColor rgb="FFFFFFFF"/>
      </patternFill>
    </fill>
    <fill>
      <patternFill patternType="solid">
        <fgColor rgb="FFFFFFFF"/>
        <bgColor rgb="FF000000"/>
      </patternFill>
    </fill>
    <fill>
      <patternFill patternType="solid">
        <fgColor rgb="FFFFCCFF"/>
        <bgColor indexed="64"/>
      </patternFill>
    </fill>
    <fill>
      <patternFill patternType="solid">
        <fgColor rgb="FFFFCCFF"/>
        <bgColor rgb="FF000000"/>
      </patternFill>
    </fill>
    <fill>
      <patternFill patternType="solid">
        <fgColor theme="8" tint="0.79998168889431442"/>
        <bgColor rgb="FF000000"/>
      </patternFill>
    </fill>
    <fill>
      <patternFill patternType="solid">
        <fgColor rgb="FFFFFFCC"/>
        <bgColor rgb="FF000000"/>
      </patternFill>
    </fill>
    <fill>
      <patternFill patternType="solid">
        <fgColor theme="0"/>
        <bgColor rgb="FF000000"/>
      </patternFill>
    </fill>
  </fills>
  <borders count="13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style="thin">
        <color rgb="FF000000"/>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rgb="FF000000"/>
      </left>
      <right/>
      <top style="thin">
        <color rgb="FF000000"/>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rgb="FF000000"/>
      </right>
      <top style="thin">
        <color indexed="64"/>
      </top>
      <bottom/>
      <diagonal/>
    </border>
    <border>
      <left style="thin">
        <color rgb="FF000000"/>
      </left>
      <right style="thin">
        <color rgb="FF000000"/>
      </right>
      <top style="thin">
        <color indexed="64"/>
      </top>
      <bottom/>
      <diagonal/>
    </border>
    <border>
      <left style="thin">
        <color rgb="FF000000"/>
      </left>
      <right/>
      <top style="thin">
        <color indexed="64"/>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right/>
      <top/>
      <bottom style="thin">
        <color indexed="64"/>
      </bottom>
      <diagonal/>
    </border>
    <border>
      <left style="thin">
        <color indexed="64"/>
      </left>
      <right style="thin">
        <color indexed="64"/>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right/>
      <top/>
      <bottom style="thin">
        <color rgb="FF000000"/>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thin">
        <color rgb="FF000000"/>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rgb="FF000000"/>
      </left>
      <right style="thin">
        <color indexed="64"/>
      </right>
      <top style="medium">
        <color indexed="64"/>
      </top>
      <bottom style="thin">
        <color indexed="64"/>
      </bottom>
      <diagonal/>
    </border>
    <border>
      <left style="thin">
        <color indexed="64"/>
      </left>
      <right style="thin">
        <color indexed="64"/>
      </right>
      <top style="medium">
        <color indexed="64"/>
      </top>
      <bottom style="thin">
        <color rgb="FF000000"/>
      </bottom>
      <diagonal/>
    </border>
    <border>
      <left/>
      <right style="thin">
        <color indexed="64"/>
      </right>
      <top style="medium">
        <color indexed="64"/>
      </top>
      <bottom/>
      <diagonal/>
    </border>
    <border>
      <left/>
      <right style="medium">
        <color indexed="64"/>
      </right>
      <top style="thin">
        <color indexed="64"/>
      </top>
      <bottom/>
      <diagonal/>
    </border>
    <border>
      <left style="thin">
        <color rgb="FF000000"/>
      </left>
      <right style="thin">
        <color rgb="FF000000"/>
      </right>
      <top style="medium">
        <color indexed="64"/>
      </top>
      <bottom style="thin">
        <color rgb="FF000000"/>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medium">
        <color indexed="64"/>
      </right>
      <top style="thin">
        <color rgb="FF000000"/>
      </top>
      <bottom style="thin">
        <color rgb="FF000000"/>
      </bottom>
      <diagonal/>
    </border>
    <border>
      <left/>
      <right/>
      <top style="medium">
        <color indexed="64"/>
      </top>
      <bottom style="thin">
        <color indexed="64"/>
      </bottom>
      <diagonal/>
    </border>
    <border>
      <left style="thin">
        <color indexed="64"/>
      </left>
      <right/>
      <top style="medium">
        <color indexed="64"/>
      </top>
      <bottom style="thin">
        <color rgb="FF000000"/>
      </bottom>
      <diagonal/>
    </border>
    <border>
      <left style="thin">
        <color rgb="FF000000"/>
      </left>
      <right/>
      <top/>
      <bottom/>
      <diagonal/>
    </border>
    <border>
      <left style="thin">
        <color indexed="64"/>
      </left>
      <right style="thin">
        <color indexed="64"/>
      </right>
      <top style="thin">
        <color rgb="FF000000"/>
      </top>
      <bottom style="thin">
        <color rgb="FF000000"/>
      </bottom>
      <diagonal/>
    </border>
    <border>
      <left/>
      <right/>
      <top style="thin">
        <color indexed="64"/>
      </top>
      <bottom/>
      <diagonal/>
    </border>
    <border>
      <left style="thin">
        <color indexed="64"/>
      </left>
      <right/>
      <top style="thin">
        <color rgb="FF000000"/>
      </top>
      <bottom style="medium">
        <color indexed="64"/>
      </bottom>
      <diagonal/>
    </border>
    <border>
      <left style="thin">
        <color indexed="64"/>
      </left>
      <right/>
      <top/>
      <bottom style="thin">
        <color rgb="FF000000"/>
      </bottom>
      <diagonal/>
    </border>
    <border>
      <left style="thin">
        <color indexed="64"/>
      </left>
      <right/>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rgb="FF000000"/>
      </top>
      <bottom/>
      <diagonal/>
    </border>
    <border>
      <left style="medium">
        <color indexed="64"/>
      </left>
      <right/>
      <top style="thin">
        <color rgb="FF000000"/>
      </top>
      <bottom style="thin">
        <color rgb="FF000000"/>
      </bottom>
      <diagonal/>
    </border>
    <border>
      <left style="thin">
        <color indexed="64"/>
      </left>
      <right style="medium">
        <color indexed="64"/>
      </right>
      <top/>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style="thin">
        <color indexed="64"/>
      </bottom>
      <diagonal/>
    </border>
    <border>
      <left style="thin">
        <color indexed="64"/>
      </left>
      <right style="thin">
        <color indexed="64"/>
      </right>
      <top style="medium">
        <color rgb="FF000000"/>
      </top>
      <bottom/>
      <diagonal/>
    </border>
    <border>
      <left style="thin">
        <color indexed="64"/>
      </left>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thin">
        <color indexed="64"/>
      </right>
      <top/>
      <bottom style="medium">
        <color rgb="FF000000"/>
      </bottom>
      <diagonal/>
    </border>
    <border>
      <left style="thin">
        <color indexed="64"/>
      </left>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medium">
        <color indexed="64"/>
      </left>
      <right style="thin">
        <color indexed="64"/>
      </right>
      <top style="medium">
        <color rgb="FF000000"/>
      </top>
      <bottom style="thin">
        <color indexed="64"/>
      </bottom>
      <diagonal/>
    </border>
    <border>
      <left style="thin">
        <color indexed="64"/>
      </left>
      <right/>
      <top style="medium">
        <color indexed="64"/>
      </top>
      <bottom/>
      <diagonal/>
    </border>
    <border>
      <left style="thin">
        <color indexed="64"/>
      </left>
      <right style="thin">
        <color rgb="FF000000"/>
      </right>
      <top style="medium">
        <color rgb="FF000000"/>
      </top>
      <bottom style="thin">
        <color indexed="64"/>
      </bottom>
      <diagonal/>
    </border>
    <border>
      <left style="thin">
        <color indexed="64"/>
      </left>
      <right style="thin">
        <color rgb="FF000000"/>
      </right>
      <top style="thin">
        <color indexed="64"/>
      </top>
      <bottom style="medium">
        <color rgb="FF000000"/>
      </bottom>
      <diagonal/>
    </border>
    <border>
      <left style="medium">
        <color rgb="FF000000"/>
      </left>
      <right style="thin">
        <color indexed="64"/>
      </right>
      <top style="medium">
        <color rgb="FF000000"/>
      </top>
      <bottom style="thin">
        <color indexed="64"/>
      </bottom>
      <diagonal/>
    </border>
    <border>
      <left/>
      <right/>
      <top style="medium">
        <color rgb="FF000000"/>
      </top>
      <bottom/>
      <diagonal/>
    </border>
    <border>
      <left/>
      <right style="thin">
        <color indexed="64"/>
      </right>
      <top style="medium">
        <color rgb="FF000000"/>
      </top>
      <bottom style="thin">
        <color indexed="64"/>
      </bottom>
      <diagonal/>
    </border>
    <border>
      <left style="medium">
        <color indexed="64"/>
      </left>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right style="thin">
        <color indexed="64"/>
      </right>
      <top style="thin">
        <color indexed="64"/>
      </top>
      <bottom style="medium">
        <color rgb="FF000000"/>
      </bottom>
      <diagonal/>
    </border>
    <border>
      <left style="medium">
        <color indexed="64"/>
      </left>
      <right/>
      <top/>
      <bottom style="medium">
        <color rgb="FF000000"/>
      </bottom>
      <diagonal/>
    </border>
    <border>
      <left/>
      <right style="thin">
        <color indexed="64"/>
      </right>
      <top/>
      <bottom style="medium">
        <color rgb="FF000000"/>
      </bottom>
      <diagonal/>
    </border>
    <border>
      <left style="medium">
        <color indexed="64"/>
      </left>
      <right style="thin">
        <color indexed="64"/>
      </right>
      <top/>
      <bottom style="thin">
        <color rgb="FF000000"/>
      </bottom>
      <diagonal/>
    </border>
    <border>
      <left/>
      <right style="thin">
        <color indexed="64"/>
      </right>
      <top style="thin">
        <color indexed="64"/>
      </top>
      <bottom style="thin">
        <color rgb="FF000000"/>
      </bottom>
      <diagonal/>
    </border>
    <border>
      <left style="thin">
        <color indexed="64"/>
      </left>
      <right/>
      <top style="thin">
        <color indexed="64"/>
      </top>
      <bottom style="thin">
        <color rgb="FF000000"/>
      </bottom>
      <diagonal/>
    </border>
    <border>
      <left style="medium">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medium">
        <color indexed="64"/>
      </left>
      <right/>
      <top style="thin">
        <color indexed="64"/>
      </top>
      <bottom style="thin">
        <color rgb="FF000000"/>
      </bottom>
      <diagonal/>
    </border>
    <border>
      <left style="thin">
        <color indexed="64"/>
      </left>
      <right/>
      <top/>
      <bottom style="medium">
        <color rgb="FF000000"/>
      </bottom>
      <diagonal/>
    </border>
    <border>
      <left style="thin">
        <color indexed="64"/>
      </left>
      <right style="medium">
        <color rgb="FF000000"/>
      </right>
      <top/>
      <bottom style="medium">
        <color rgb="FF000000"/>
      </bottom>
      <diagonal/>
    </border>
    <border>
      <left style="thin">
        <color indexed="64"/>
      </left>
      <right style="medium">
        <color rgb="FF000000"/>
      </right>
      <top style="thin">
        <color indexed="64"/>
      </top>
      <bottom/>
      <diagonal/>
    </border>
    <border>
      <left style="thin">
        <color indexed="64"/>
      </left>
      <right style="medium">
        <color rgb="FF000000"/>
      </right>
      <top style="thin">
        <color indexed="64"/>
      </top>
      <bottom style="thin">
        <color rgb="FF000000"/>
      </bottom>
      <diagonal/>
    </border>
    <border>
      <left/>
      <right style="thin">
        <color indexed="64"/>
      </right>
      <top/>
      <bottom style="thin">
        <color rgb="FF000000"/>
      </bottom>
      <diagonal/>
    </border>
    <border>
      <left style="medium">
        <color indexed="64"/>
      </left>
      <right/>
      <top/>
      <bottom style="thin">
        <color rgb="FF000000"/>
      </bottom>
      <diagonal/>
    </border>
    <border>
      <left style="thin">
        <color indexed="64"/>
      </left>
      <right style="medium">
        <color rgb="FF000000"/>
      </right>
      <top/>
      <bottom style="thin">
        <color rgb="FF000000"/>
      </bottom>
      <diagonal/>
    </border>
    <border>
      <left style="thin">
        <color indexed="64"/>
      </left>
      <right style="medium">
        <color indexed="64"/>
      </right>
      <top/>
      <bottom style="thin">
        <color rgb="FF000000"/>
      </bottom>
      <diagonal/>
    </border>
    <border>
      <left style="medium">
        <color rgb="FF000000"/>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medium">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s>
  <cellStyleXfs count="2">
    <xf numFmtId="0" fontId="0" fillId="0" borderId="0"/>
    <xf numFmtId="165" fontId="2" fillId="0" borderId="0" applyBorder="0" applyProtection="0"/>
  </cellStyleXfs>
  <cellXfs count="850">
    <xf numFmtId="0" fontId="0" fillId="0" borderId="0" xfId="0"/>
    <xf numFmtId="0" fontId="1" fillId="0" borderId="0" xfId="0" applyFont="1" applyAlignment="1">
      <alignment vertical="top"/>
    </xf>
    <xf numFmtId="164" fontId="1" fillId="0" borderId="1" xfId="0" applyNumberFormat="1" applyFont="1" applyBorder="1" applyAlignment="1">
      <alignment horizontal="center" vertical="top" wrapText="1"/>
    </xf>
    <xf numFmtId="164" fontId="3" fillId="0" borderId="1" xfId="0" applyNumberFormat="1" applyFont="1" applyBorder="1" applyAlignment="1">
      <alignment horizontal="center" vertical="top" wrapText="1"/>
    </xf>
    <xf numFmtId="0" fontId="1" fillId="0" borderId="0" xfId="0" applyFont="1"/>
    <xf numFmtId="164" fontId="3" fillId="3" borderId="2" xfId="0" applyNumberFormat="1" applyFont="1" applyFill="1" applyBorder="1" applyAlignment="1">
      <alignment horizontal="center" vertical="top" wrapText="1"/>
    </xf>
    <xf numFmtId="164" fontId="1" fillId="3" borderId="2" xfId="0" applyNumberFormat="1" applyFont="1" applyFill="1" applyBorder="1" applyAlignment="1">
      <alignment horizontal="center" vertical="top" wrapText="1"/>
    </xf>
    <xf numFmtId="164" fontId="6" fillId="3" borderId="1" xfId="0" applyNumberFormat="1" applyFont="1" applyFill="1" applyBorder="1" applyAlignment="1">
      <alignment horizontal="center" vertical="top" wrapText="1"/>
    </xf>
    <xf numFmtId="164" fontId="7" fillId="0" borderId="2" xfId="0" applyNumberFormat="1" applyFont="1" applyBorder="1" applyAlignment="1">
      <alignment horizontal="center" vertical="top" wrapText="1"/>
    </xf>
    <xf numFmtId="0" fontId="1" fillId="0" borderId="7" xfId="0" applyFont="1" applyBorder="1" applyAlignment="1">
      <alignment horizontal="left" vertical="top" wrapText="1"/>
    </xf>
    <xf numFmtId="0" fontId="6" fillId="0" borderId="0" xfId="0" applyFont="1" applyAlignment="1">
      <alignment vertical="top"/>
    </xf>
    <xf numFmtId="0" fontId="12" fillId="0" borderId="0" xfId="0" applyFont="1"/>
    <xf numFmtId="0" fontId="7" fillId="8" borderId="1" xfId="0" applyFont="1" applyFill="1" applyBorder="1" applyAlignment="1">
      <alignment vertical="top" wrapText="1"/>
    </xf>
    <xf numFmtId="0" fontId="6" fillId="8" borderId="1" xfId="0" applyFont="1" applyFill="1" applyBorder="1" applyAlignment="1">
      <alignment horizontal="center" vertical="top" wrapText="1"/>
    </xf>
    <xf numFmtId="164" fontId="7" fillId="8" borderId="1" xfId="0" applyNumberFormat="1" applyFont="1" applyFill="1" applyBorder="1" applyAlignment="1">
      <alignment horizontal="center" vertical="top" wrapText="1"/>
    </xf>
    <xf numFmtId="0" fontId="7" fillId="3" borderId="1" xfId="0" applyFont="1" applyFill="1" applyBorder="1" applyAlignment="1">
      <alignment vertical="top" wrapText="1"/>
    </xf>
    <xf numFmtId="0" fontId="6" fillId="3" borderId="6" xfId="0" applyFont="1" applyFill="1" applyBorder="1" applyAlignment="1">
      <alignment horizontal="center" vertical="top" wrapText="1"/>
    </xf>
    <xf numFmtId="164" fontId="7" fillId="3" borderId="1" xfId="0" applyNumberFormat="1" applyFont="1" applyFill="1" applyBorder="1" applyAlignment="1">
      <alignment horizontal="center" vertical="top" wrapText="1"/>
    </xf>
    <xf numFmtId="0" fontId="7" fillId="0" borderId="1" xfId="0" applyFont="1" applyBorder="1" applyAlignment="1">
      <alignment vertical="top" wrapText="1"/>
    </xf>
    <xf numFmtId="164" fontId="7" fillId="0" borderId="1" xfId="0" applyNumberFormat="1" applyFont="1" applyBorder="1" applyAlignment="1">
      <alignment horizontal="center" vertical="top" wrapText="1"/>
    </xf>
    <xf numFmtId="164" fontId="7" fillId="0" borderId="1" xfId="0" applyNumberFormat="1" applyFont="1" applyBorder="1" applyAlignment="1">
      <alignment vertical="top" wrapText="1"/>
    </xf>
    <xf numFmtId="0" fontId="7" fillId="8" borderId="1" xfId="0" applyFont="1" applyFill="1" applyBorder="1" applyAlignment="1">
      <alignment horizontal="center" vertical="top" wrapText="1"/>
    </xf>
    <xf numFmtId="0" fontId="7" fillId="0" borderId="1" xfId="0" applyFont="1" applyBorder="1" applyAlignment="1">
      <alignment horizontal="center" vertical="top" wrapText="1"/>
    </xf>
    <xf numFmtId="0" fontId="12" fillId="3" borderId="0" xfId="0" applyFont="1" applyFill="1"/>
    <xf numFmtId="0" fontId="7" fillId="0" borderId="2" xfId="0" applyFont="1" applyBorder="1" applyAlignment="1">
      <alignment vertical="top" wrapText="1"/>
    </xf>
    <xf numFmtId="164" fontId="6" fillId="3" borderId="2" xfId="0" applyNumberFormat="1" applyFont="1" applyFill="1" applyBorder="1" applyAlignment="1">
      <alignment horizontal="center" vertical="top" wrapText="1"/>
    </xf>
    <xf numFmtId="164" fontId="7" fillId="3" borderId="2" xfId="0" applyNumberFormat="1" applyFont="1" applyFill="1" applyBorder="1" applyAlignment="1">
      <alignment horizontal="center" vertical="top" wrapText="1"/>
    </xf>
    <xf numFmtId="0" fontId="7" fillId="0" borderId="4" xfId="0" applyFont="1" applyBorder="1" applyAlignment="1">
      <alignment vertical="top" wrapText="1"/>
    </xf>
    <xf numFmtId="0" fontId="7" fillId="0" borderId="4" xfId="0" applyFont="1" applyBorder="1" applyAlignment="1">
      <alignment horizontal="center" vertical="top" wrapText="1"/>
    </xf>
    <xf numFmtId="164" fontId="7" fillId="0" borderId="4" xfId="0" applyNumberFormat="1" applyFont="1" applyBorder="1" applyAlignment="1">
      <alignment horizontal="center" vertical="top" wrapText="1"/>
    </xf>
    <xf numFmtId="0" fontId="6" fillId="8" borderId="4" xfId="0" applyFont="1" applyFill="1" applyBorder="1" applyAlignment="1">
      <alignment horizontal="center" vertical="top" wrapText="1"/>
    </xf>
    <xf numFmtId="164" fontId="7" fillId="8" borderId="4" xfId="0" applyNumberFormat="1" applyFont="1" applyFill="1" applyBorder="1" applyAlignment="1">
      <alignment horizontal="center" vertical="top" wrapText="1"/>
    </xf>
    <xf numFmtId="164" fontId="7" fillId="8" borderId="4" xfId="0" applyNumberFormat="1" applyFont="1" applyFill="1" applyBorder="1" applyAlignment="1">
      <alignment vertical="top" wrapText="1"/>
    </xf>
    <xf numFmtId="164" fontId="7" fillId="3" borderId="4" xfId="0" applyNumberFormat="1" applyFont="1" applyFill="1" applyBorder="1" applyAlignment="1">
      <alignment horizontal="center" vertical="top" wrapText="1"/>
    </xf>
    <xf numFmtId="164" fontId="7" fillId="7" borderId="4" xfId="0" applyNumberFormat="1" applyFont="1" applyFill="1" applyBorder="1" applyAlignment="1">
      <alignment vertical="top" wrapText="1"/>
    </xf>
    <xf numFmtId="0" fontId="6" fillId="8" borderId="4" xfId="0" applyFont="1" applyFill="1" applyBorder="1" applyAlignment="1">
      <alignment vertical="top" wrapText="1"/>
    </xf>
    <xf numFmtId="0" fontId="6" fillId="3" borderId="4" xfId="0" applyFont="1" applyFill="1" applyBorder="1" applyAlignment="1">
      <alignment vertical="top" wrapText="1"/>
    </xf>
    <xf numFmtId="49" fontId="7" fillId="0" borderId="1" xfId="0" applyNumberFormat="1" applyFont="1" applyBorder="1" applyAlignment="1">
      <alignment horizontal="center" vertical="top" wrapText="1"/>
    </xf>
    <xf numFmtId="164" fontId="7" fillId="5" borderId="1" xfId="0" applyNumberFormat="1" applyFont="1" applyFill="1" applyBorder="1" applyAlignment="1">
      <alignment horizontal="center" vertical="top"/>
    </xf>
    <xf numFmtId="164" fontId="7" fillId="6" borderId="1" xfId="1" applyNumberFormat="1" applyFont="1" applyFill="1" applyBorder="1" applyAlignment="1">
      <alignment horizontal="center" vertical="top"/>
    </xf>
    <xf numFmtId="0" fontId="7" fillId="0" borderId="7" xfId="0" applyFont="1" applyBorder="1" applyAlignment="1">
      <alignment vertical="top" wrapText="1"/>
    </xf>
    <xf numFmtId="0" fontId="7" fillId="4" borderId="4" xfId="0" applyFont="1" applyFill="1" applyBorder="1" applyAlignment="1">
      <alignment horizontal="left" vertical="top" wrapText="1"/>
    </xf>
    <xf numFmtId="49" fontId="6" fillId="8" borderId="4" xfId="0" applyNumberFormat="1" applyFont="1" applyFill="1" applyBorder="1" applyAlignment="1">
      <alignment horizontal="center" vertical="top" wrapText="1"/>
    </xf>
    <xf numFmtId="164" fontId="7" fillId="8" borderId="4" xfId="0" applyNumberFormat="1" applyFont="1" applyFill="1" applyBorder="1" applyAlignment="1">
      <alignment horizontal="center" vertical="top"/>
    </xf>
    <xf numFmtId="49" fontId="7" fillId="0" borderId="4" xfId="0" applyNumberFormat="1" applyFont="1" applyBorder="1" applyAlignment="1">
      <alignment horizontal="center" vertical="top" wrapText="1"/>
    </xf>
    <xf numFmtId="164" fontId="7" fillId="5" borderId="4" xfId="0" applyNumberFormat="1" applyFont="1" applyFill="1" applyBorder="1" applyAlignment="1">
      <alignment horizontal="center" vertical="top"/>
    </xf>
    <xf numFmtId="164" fontId="7" fillId="7" borderId="4" xfId="0" applyNumberFormat="1" applyFont="1" applyFill="1" applyBorder="1" applyAlignment="1">
      <alignment horizontal="center" vertical="top"/>
    </xf>
    <xf numFmtId="49" fontId="7" fillId="8" borderId="4" xfId="0" applyNumberFormat="1" applyFont="1" applyFill="1" applyBorder="1" applyAlignment="1">
      <alignment horizontal="center" vertical="top" wrapText="1"/>
    </xf>
    <xf numFmtId="49" fontId="7" fillId="3" borderId="4" xfId="0" applyNumberFormat="1" applyFont="1" applyFill="1" applyBorder="1" applyAlignment="1">
      <alignment horizontal="center" vertical="top" wrapText="1"/>
    </xf>
    <xf numFmtId="164" fontId="7" fillId="3" borderId="4" xfId="0" applyNumberFormat="1" applyFont="1" applyFill="1" applyBorder="1" applyAlignment="1">
      <alignment horizontal="center" vertical="top"/>
    </xf>
    <xf numFmtId="49" fontId="6" fillId="8" borderId="1" xfId="0" applyNumberFormat="1" applyFont="1" applyFill="1" applyBorder="1" applyAlignment="1">
      <alignment horizontal="center" vertical="top" wrapText="1"/>
    </xf>
    <xf numFmtId="49" fontId="6" fillId="0" borderId="1" xfId="0" applyNumberFormat="1" applyFont="1" applyBorder="1" applyAlignment="1">
      <alignment horizontal="center" vertical="top" wrapText="1"/>
    </xf>
    <xf numFmtId="164" fontId="7" fillId="0" borderId="4" xfId="0" applyNumberFormat="1" applyFont="1" applyBorder="1" applyAlignment="1">
      <alignment horizontal="center" vertical="top"/>
    </xf>
    <xf numFmtId="164" fontId="12" fillId="0" borderId="0" xfId="0" applyNumberFormat="1" applyFont="1" applyAlignment="1">
      <alignment horizontal="center" vertical="top"/>
    </xf>
    <xf numFmtId="0" fontId="12" fillId="0" borderId="0" xfId="0" applyFont="1" applyAlignment="1">
      <alignment vertical="top"/>
    </xf>
    <xf numFmtId="0" fontId="12" fillId="0" borderId="0" xfId="0" applyFont="1" applyAlignment="1">
      <alignment horizontal="center" vertical="top"/>
    </xf>
    <xf numFmtId="0" fontId="7" fillId="0" borderId="5" xfId="0" applyFont="1" applyBorder="1" applyAlignment="1">
      <alignment vertical="top" wrapText="1"/>
    </xf>
    <xf numFmtId="0" fontId="15" fillId="0" borderId="0" xfId="0" applyFont="1"/>
    <xf numFmtId="164" fontId="6" fillId="3" borderId="1" xfId="1" applyNumberFormat="1" applyFont="1" applyFill="1" applyBorder="1" applyAlignment="1">
      <alignment horizontal="center" vertical="top"/>
    </xf>
    <xf numFmtId="0" fontId="6" fillId="3" borderId="1" xfId="0" applyFont="1" applyFill="1" applyBorder="1" applyAlignment="1">
      <alignment vertical="top" wrapText="1"/>
    </xf>
    <xf numFmtId="0" fontId="18" fillId="0" borderId="0" xfId="0" applyFont="1" applyAlignment="1">
      <alignment vertical="top" wrapText="1"/>
    </xf>
    <xf numFmtId="0" fontId="19" fillId="0" borderId="0" xfId="0" applyFont="1"/>
    <xf numFmtId="0" fontId="7" fillId="8" borderId="4" xfId="0" applyFont="1" applyFill="1" applyBorder="1" applyAlignment="1">
      <alignment vertical="top" wrapText="1"/>
    </xf>
    <xf numFmtId="0" fontId="10" fillId="0" borderId="8" xfId="0" applyFont="1" applyBorder="1" applyAlignment="1">
      <alignment horizontal="center" vertical="center"/>
    </xf>
    <xf numFmtId="0" fontId="3" fillId="0" borderId="10" xfId="0" applyFont="1" applyBorder="1" applyAlignment="1">
      <alignment horizontal="left" vertical="top" wrapText="1"/>
    </xf>
    <xf numFmtId="0" fontId="10" fillId="0" borderId="13" xfId="0" applyFont="1" applyBorder="1" applyAlignment="1">
      <alignment horizontal="center" vertical="center" wrapText="1"/>
    </xf>
    <xf numFmtId="164" fontId="3" fillId="0" borderId="14" xfId="0" applyNumberFormat="1" applyFont="1" applyBorder="1" applyAlignment="1">
      <alignment horizontal="center" vertical="top" wrapText="1"/>
    </xf>
    <xf numFmtId="164" fontId="1" fillId="0" borderId="15" xfId="0" applyNumberFormat="1" applyFont="1" applyBorder="1" applyAlignment="1">
      <alignment horizontal="center" vertical="top" wrapText="1"/>
    </xf>
    <xf numFmtId="164" fontId="1" fillId="3" borderId="15" xfId="0" applyNumberFormat="1" applyFont="1" applyFill="1" applyBorder="1" applyAlignment="1">
      <alignment horizontal="center" vertical="top" wrapText="1"/>
    </xf>
    <xf numFmtId="164" fontId="3" fillId="3" borderId="15" xfId="0" applyNumberFormat="1" applyFont="1" applyFill="1" applyBorder="1" applyAlignment="1">
      <alignment horizontal="center" vertical="top" wrapText="1"/>
    </xf>
    <xf numFmtId="164" fontId="1" fillId="0" borderId="11" xfId="0" applyNumberFormat="1" applyFont="1" applyBorder="1" applyAlignment="1">
      <alignment horizontal="center" vertical="top" wrapText="1"/>
    </xf>
    <xf numFmtId="164" fontId="3" fillId="0" borderId="11" xfId="0" applyNumberFormat="1" applyFont="1" applyBorder="1" applyAlignment="1">
      <alignment horizontal="center" vertical="top" wrapText="1"/>
    </xf>
    <xf numFmtId="0" fontId="1" fillId="0" borderId="1" xfId="0" applyFont="1" applyBorder="1"/>
    <xf numFmtId="164" fontId="20" fillId="3" borderId="1" xfId="0" applyNumberFormat="1" applyFont="1" applyFill="1" applyBorder="1" applyAlignment="1">
      <alignment horizontal="center" vertical="center" wrapText="1"/>
    </xf>
    <xf numFmtId="0" fontId="3" fillId="0" borderId="16" xfId="0" applyFont="1" applyBorder="1" applyAlignment="1">
      <alignment horizontal="center" vertical="center" wrapText="1"/>
    </xf>
    <xf numFmtId="0" fontId="9" fillId="0" borderId="17" xfId="0" applyFont="1" applyBorder="1" applyAlignment="1">
      <alignment horizontal="center" vertical="center"/>
    </xf>
    <xf numFmtId="0" fontId="9" fillId="0" borderId="18" xfId="0" applyFont="1" applyBorder="1" applyAlignment="1">
      <alignment horizontal="center" vertical="center" wrapText="1"/>
    </xf>
    <xf numFmtId="0" fontId="10" fillId="0" borderId="19" xfId="0" applyFont="1" applyBorder="1" applyAlignment="1">
      <alignment horizontal="center" vertical="center" wrapText="1"/>
    </xf>
    <xf numFmtId="0" fontId="3" fillId="0" borderId="20" xfId="0" applyFont="1" applyBorder="1" applyAlignment="1">
      <alignment horizontal="center" vertical="top"/>
    </xf>
    <xf numFmtId="0" fontId="1" fillId="0" borderId="21" xfId="0" applyFont="1" applyBorder="1" applyAlignment="1">
      <alignment horizontal="center" vertical="top"/>
    </xf>
    <xf numFmtId="0" fontId="3" fillId="0" borderId="21" xfId="0" applyFont="1" applyBorder="1" applyAlignment="1">
      <alignment horizontal="center" vertical="top"/>
    </xf>
    <xf numFmtId="0" fontId="1" fillId="0" borderId="22" xfId="0" applyFont="1" applyBorder="1" applyAlignment="1">
      <alignment horizontal="center" vertical="top"/>
    </xf>
    <xf numFmtId="0" fontId="10" fillId="0" borderId="1" xfId="0" applyFont="1" applyBorder="1" applyAlignment="1">
      <alignment horizontal="center"/>
    </xf>
    <xf numFmtId="0" fontId="11" fillId="0" borderId="0" xfId="0" applyFont="1" applyAlignment="1">
      <alignment vertical="top" wrapText="1"/>
    </xf>
    <xf numFmtId="0" fontId="11" fillId="0" borderId="0" xfId="0" applyFont="1" applyAlignment="1">
      <alignment vertical="top"/>
    </xf>
    <xf numFmtId="0" fontId="11" fillId="0" borderId="0" xfId="0" applyFont="1" applyAlignment="1">
      <alignment horizontal="left" vertical="top"/>
    </xf>
    <xf numFmtId="0" fontId="1" fillId="0" borderId="1" xfId="0" applyFont="1" applyBorder="1" applyAlignment="1">
      <alignment horizontal="left" vertical="top"/>
    </xf>
    <xf numFmtId="0" fontId="7" fillId="0" borderId="7" xfId="0" applyFont="1" applyBorder="1" applyAlignment="1">
      <alignment horizontal="left" vertical="top" wrapText="1"/>
    </xf>
    <xf numFmtId="0" fontId="6" fillId="3" borderId="9" xfId="0" applyFont="1" applyFill="1" applyBorder="1" applyAlignment="1">
      <alignment horizontal="left" vertical="top" wrapText="1"/>
    </xf>
    <xf numFmtId="0" fontId="6" fillId="0" borderId="7" xfId="0" applyFont="1" applyBorder="1" applyAlignment="1">
      <alignment horizontal="left" vertical="top" wrapText="1"/>
    </xf>
    <xf numFmtId="164" fontId="7" fillId="8" borderId="6" xfId="0" applyNumberFormat="1" applyFont="1" applyFill="1" applyBorder="1" applyAlignment="1">
      <alignment horizontal="center" vertical="top" wrapText="1"/>
    </xf>
    <xf numFmtId="164" fontId="1" fillId="0" borderId="1" xfId="0" applyNumberFormat="1" applyFont="1" applyBorder="1" applyAlignment="1">
      <alignment horizontal="center" vertical="top"/>
    </xf>
    <xf numFmtId="164" fontId="6" fillId="3" borderId="4" xfId="1" applyNumberFormat="1" applyFont="1" applyFill="1" applyBorder="1" applyAlignment="1">
      <alignment horizontal="center" vertical="top"/>
    </xf>
    <xf numFmtId="0" fontId="27" fillId="0" borderId="0" xfId="0" applyFont="1"/>
    <xf numFmtId="164" fontId="26" fillId="0" borderId="0" xfId="0" applyNumberFormat="1" applyFont="1" applyAlignment="1">
      <alignment horizontal="center" vertical="top"/>
    </xf>
    <xf numFmtId="0" fontId="12" fillId="0" borderId="24" xfId="0" applyFont="1" applyBorder="1" applyAlignment="1">
      <alignment horizontal="center" vertical="top"/>
    </xf>
    <xf numFmtId="164" fontId="12" fillId="0" borderId="24" xfId="0" applyNumberFormat="1" applyFont="1" applyBorder="1" applyAlignment="1">
      <alignment horizontal="center" vertical="top"/>
    </xf>
    <xf numFmtId="0" fontId="6" fillId="3" borderId="1" xfId="0" applyFont="1" applyFill="1" applyBorder="1" applyAlignment="1">
      <alignment horizontal="center" vertical="top" wrapText="1"/>
    </xf>
    <xf numFmtId="164" fontId="16" fillId="3" borderId="0" xfId="0" applyNumberFormat="1" applyFont="1" applyFill="1" applyAlignment="1">
      <alignment horizontal="center" vertical="top"/>
    </xf>
    <xf numFmtId="0" fontId="19" fillId="3" borderId="0" xfId="0" applyFont="1" applyFill="1" applyAlignment="1">
      <alignment vertical="top" wrapText="1"/>
    </xf>
    <xf numFmtId="0" fontId="14" fillId="0" borderId="0" xfId="0" applyFont="1" applyAlignment="1">
      <alignment horizontal="left" vertical="center" wrapText="1"/>
    </xf>
    <xf numFmtId="164" fontId="12" fillId="3" borderId="0" xfId="0" applyNumberFormat="1" applyFont="1" applyFill="1" applyAlignment="1">
      <alignment horizontal="center" vertical="top"/>
    </xf>
    <xf numFmtId="164" fontId="6" fillId="3" borderId="11" xfId="0" applyNumberFormat="1" applyFont="1" applyFill="1" applyBorder="1" applyAlignment="1">
      <alignment horizontal="center" vertical="top" wrapText="1"/>
    </xf>
    <xf numFmtId="0" fontId="7" fillId="3" borderId="4" xfId="0" applyFont="1" applyFill="1" applyBorder="1" applyAlignment="1">
      <alignment horizontal="center" vertical="top" wrapText="1"/>
    </xf>
    <xf numFmtId="0" fontId="6" fillId="0" borderId="4" xfId="0" applyFont="1" applyBorder="1" applyAlignment="1">
      <alignment horizontal="center" vertical="top" wrapText="1"/>
    </xf>
    <xf numFmtId="0" fontId="23" fillId="3" borderId="25" xfId="0" applyFont="1" applyFill="1" applyBorder="1" applyAlignment="1">
      <alignment horizontal="center" vertical="top" wrapText="1"/>
    </xf>
    <xf numFmtId="0" fontId="11" fillId="0" borderId="0" xfId="0" applyFont="1" applyAlignment="1">
      <alignment horizontal="left" vertical="top" wrapText="1"/>
    </xf>
    <xf numFmtId="0" fontId="6" fillId="3" borderId="4" xfId="0" applyFont="1" applyFill="1" applyBorder="1" applyAlignment="1">
      <alignment horizontal="center" vertical="top" wrapText="1"/>
    </xf>
    <xf numFmtId="0" fontId="7" fillId="11" borderId="1" xfId="0" applyFont="1" applyFill="1" applyBorder="1" applyAlignment="1">
      <alignment vertical="top" wrapText="1"/>
    </xf>
    <xf numFmtId="0" fontId="12" fillId="8" borderId="1" xfId="0" applyFont="1" applyFill="1" applyBorder="1"/>
    <xf numFmtId="0" fontId="12" fillId="3" borderId="1" xfId="0" applyFont="1" applyFill="1" applyBorder="1"/>
    <xf numFmtId="0" fontId="12" fillId="0" borderId="1" xfId="0" applyFont="1" applyBorder="1"/>
    <xf numFmtId="0" fontId="1" fillId="3" borderId="1" xfId="0" applyFont="1" applyFill="1" applyBorder="1" applyAlignment="1">
      <alignment horizontal="center" vertical="top"/>
    </xf>
    <xf numFmtId="0" fontId="18" fillId="3" borderId="4" xfId="0" applyFont="1" applyFill="1" applyBorder="1" applyAlignment="1">
      <alignment horizontal="center" vertical="top"/>
    </xf>
    <xf numFmtId="0" fontId="18" fillId="10" borderId="10" xfId="0" applyFont="1" applyFill="1" applyBorder="1" applyAlignment="1">
      <alignment horizontal="center" vertical="top"/>
    </xf>
    <xf numFmtId="0" fontId="1" fillId="3" borderId="10" xfId="0" applyFont="1" applyFill="1" applyBorder="1" applyAlignment="1">
      <alignment horizontal="center" vertical="top"/>
    </xf>
    <xf numFmtId="0" fontId="6" fillId="0" borderId="1" xfId="0" applyFont="1" applyBorder="1" applyAlignment="1">
      <alignment horizontal="center" vertical="top"/>
    </xf>
    <xf numFmtId="0" fontId="6" fillId="3" borderId="10" xfId="0" applyFont="1" applyFill="1" applyBorder="1" applyAlignment="1">
      <alignment horizontal="center" vertical="top"/>
    </xf>
    <xf numFmtId="0" fontId="6" fillId="0" borderId="10" xfId="0" applyFont="1" applyBorder="1" applyAlignment="1">
      <alignment horizontal="center" vertical="top"/>
    </xf>
    <xf numFmtId="0" fontId="1" fillId="8" borderId="1" xfId="0" applyFont="1" applyFill="1" applyBorder="1" applyAlignment="1">
      <alignment horizontal="center" vertical="top"/>
    </xf>
    <xf numFmtId="0" fontId="18" fillId="8" borderId="4" xfId="0" applyFont="1" applyFill="1" applyBorder="1" applyAlignment="1">
      <alignment horizontal="center" vertical="top"/>
    </xf>
    <xf numFmtId="0" fontId="18" fillId="13" borderId="10" xfId="0" applyFont="1" applyFill="1" applyBorder="1" applyAlignment="1">
      <alignment horizontal="center" vertical="top"/>
    </xf>
    <xf numFmtId="0" fontId="1" fillId="8" borderId="1" xfId="0" applyFont="1" applyFill="1" applyBorder="1" applyAlignment="1">
      <alignment horizontal="center" vertical="top" wrapText="1"/>
    </xf>
    <xf numFmtId="0" fontId="17" fillId="11" borderId="1" xfId="0" applyFont="1" applyFill="1" applyBorder="1" applyAlignment="1">
      <alignment horizontal="center" vertical="top"/>
    </xf>
    <xf numFmtId="0" fontId="17" fillId="12" borderId="1" xfId="0" applyFont="1" applyFill="1" applyBorder="1" applyAlignment="1">
      <alignment horizontal="center" vertical="top"/>
    </xf>
    <xf numFmtId="0" fontId="17" fillId="12" borderId="7" xfId="0" applyFont="1" applyFill="1" applyBorder="1" applyAlignment="1">
      <alignment horizontal="center" vertical="top"/>
    </xf>
    <xf numFmtId="0" fontId="3" fillId="11" borderId="1" xfId="0" applyFont="1" applyFill="1" applyBorder="1" applyAlignment="1">
      <alignment horizontal="center" vertical="top" wrapText="1"/>
    </xf>
    <xf numFmtId="0" fontId="17" fillId="12" borderId="4" xfId="0" applyFont="1" applyFill="1" applyBorder="1" applyAlignment="1">
      <alignment horizontal="center" vertical="top" wrapText="1"/>
    </xf>
    <xf numFmtId="0" fontId="17" fillId="12" borderId="10" xfId="0" applyFont="1" applyFill="1" applyBorder="1" applyAlignment="1">
      <alignment horizontal="center" vertical="top" wrapText="1"/>
    </xf>
    <xf numFmtId="0" fontId="3" fillId="11" borderId="1" xfId="0" applyFont="1" applyFill="1" applyBorder="1" applyAlignment="1">
      <alignment horizontal="center" vertical="top"/>
    </xf>
    <xf numFmtId="0" fontId="7" fillId="11" borderId="2" xfId="0" applyFont="1" applyFill="1" applyBorder="1" applyAlignment="1">
      <alignment horizontal="left" vertical="top" wrapText="1"/>
    </xf>
    <xf numFmtId="0" fontId="7" fillId="11" borderId="2" xfId="0" applyFont="1" applyFill="1" applyBorder="1" applyAlignment="1">
      <alignment vertical="top" wrapText="1"/>
    </xf>
    <xf numFmtId="0" fontId="7" fillId="11" borderId="2" xfId="0" applyFont="1" applyFill="1" applyBorder="1" applyAlignment="1">
      <alignment vertical="top"/>
    </xf>
    <xf numFmtId="0" fontId="7" fillId="11" borderId="15" xfId="0" applyFont="1" applyFill="1" applyBorder="1" applyAlignment="1">
      <alignment vertical="top"/>
    </xf>
    <xf numFmtId="49" fontId="18" fillId="0" borderId="1" xfId="0" applyNumberFormat="1" applyFont="1" applyBorder="1" applyAlignment="1">
      <alignment horizontal="center" vertical="top"/>
    </xf>
    <xf numFmtId="0" fontId="18" fillId="0" borderId="7" xfId="0" applyFont="1" applyBorder="1" applyAlignment="1">
      <alignment horizontal="center" vertical="top"/>
    </xf>
    <xf numFmtId="0" fontId="1" fillId="3" borderId="1" xfId="0" applyFont="1" applyFill="1" applyBorder="1" applyAlignment="1">
      <alignment horizontal="center" vertical="top" wrapText="1"/>
    </xf>
    <xf numFmtId="0" fontId="18" fillId="0" borderId="10" xfId="0" applyFont="1" applyBorder="1" applyAlignment="1">
      <alignment horizontal="center" vertical="top"/>
    </xf>
    <xf numFmtId="3" fontId="18" fillId="0" borderId="10" xfId="0" applyNumberFormat="1" applyFont="1" applyBorder="1" applyAlignment="1">
      <alignment horizontal="center" vertical="top"/>
    </xf>
    <xf numFmtId="0" fontId="18" fillId="0" borderId="1" xfId="0" applyFont="1" applyBorder="1" applyAlignment="1">
      <alignment horizontal="center" vertical="top"/>
    </xf>
    <xf numFmtId="0" fontId="18" fillId="0" borderId="4" xfId="0" applyFont="1" applyBorder="1" applyAlignment="1">
      <alignment horizontal="center" vertical="top"/>
    </xf>
    <xf numFmtId="0" fontId="18" fillId="3" borderId="10" xfId="0" applyFont="1" applyFill="1" applyBorder="1" applyAlignment="1">
      <alignment horizontal="center" vertical="top"/>
    </xf>
    <xf numFmtId="0" fontId="18" fillId="3" borderId="4" xfId="0" applyFont="1" applyFill="1" applyBorder="1"/>
    <xf numFmtId="49" fontId="18" fillId="0" borderId="7" xfId="0" applyNumberFormat="1" applyFont="1" applyBorder="1" applyAlignment="1">
      <alignment horizontal="center" vertical="top"/>
    </xf>
    <xf numFmtId="3" fontId="18" fillId="3" borderId="1" xfId="0" applyNumberFormat="1" applyFont="1" applyFill="1" applyBorder="1" applyAlignment="1">
      <alignment horizontal="center" vertical="top" wrapText="1"/>
    </xf>
    <xf numFmtId="0" fontId="18" fillId="10" borderId="1" xfId="0" applyFont="1" applyFill="1" applyBorder="1" applyAlignment="1">
      <alignment horizontal="center" vertical="top" wrapText="1"/>
    </xf>
    <xf numFmtId="0" fontId="18" fillId="10" borderId="7" xfId="0" applyFont="1" applyFill="1" applyBorder="1" applyAlignment="1">
      <alignment horizontal="center" vertical="top" wrapText="1"/>
    </xf>
    <xf numFmtId="3" fontId="18" fillId="0" borderId="1" xfId="0" applyNumberFormat="1" applyFont="1" applyBorder="1" applyAlignment="1">
      <alignment horizontal="center" vertical="top" wrapText="1"/>
    </xf>
    <xf numFmtId="0" fontId="18" fillId="0" borderId="4" xfId="0" applyFont="1" applyBorder="1" applyAlignment="1">
      <alignment horizontal="center" vertical="top" wrapText="1"/>
    </xf>
    <xf numFmtId="0" fontId="18" fillId="0" borderId="10" xfId="0" applyFont="1" applyBorder="1" applyAlignment="1">
      <alignment horizontal="center" vertical="top" wrapText="1"/>
    </xf>
    <xf numFmtId="0" fontId="6" fillId="3" borderId="4" xfId="0" applyFont="1" applyFill="1" applyBorder="1" applyAlignment="1">
      <alignment horizontal="center" vertical="top"/>
    </xf>
    <xf numFmtId="3" fontId="18" fillId="0" borderId="7" xfId="0" applyNumberFormat="1" applyFont="1" applyBorder="1" applyAlignment="1">
      <alignment horizontal="center" vertical="top" wrapText="1"/>
    </xf>
    <xf numFmtId="0" fontId="6" fillId="3" borderId="1" xfId="0" applyFont="1" applyFill="1" applyBorder="1" applyAlignment="1">
      <alignment horizontal="center" vertical="top"/>
    </xf>
    <xf numFmtId="0" fontId="6" fillId="3" borderId="7" xfId="0" applyFont="1" applyFill="1" applyBorder="1" applyAlignment="1">
      <alignment horizontal="center" vertical="top"/>
    </xf>
    <xf numFmtId="3" fontId="18" fillId="3" borderId="7" xfId="0" applyNumberFormat="1" applyFont="1" applyFill="1" applyBorder="1" applyAlignment="1">
      <alignment horizontal="center" vertical="top" wrapText="1"/>
    </xf>
    <xf numFmtId="0" fontId="18" fillId="10" borderId="4" xfId="0" applyFont="1" applyFill="1" applyBorder="1" applyAlignment="1">
      <alignment vertical="top" wrapText="1"/>
    </xf>
    <xf numFmtId="0" fontId="18" fillId="3" borderId="10" xfId="0" applyFont="1" applyFill="1" applyBorder="1" applyAlignment="1">
      <alignment horizontal="left" vertical="top"/>
    </xf>
    <xf numFmtId="164" fontId="12" fillId="3" borderId="1" xfId="0" applyNumberFormat="1" applyFont="1" applyFill="1" applyBorder="1"/>
    <xf numFmtId="164" fontId="12" fillId="0" borderId="1" xfId="0" applyNumberFormat="1" applyFont="1" applyBorder="1"/>
    <xf numFmtId="49" fontId="6" fillId="3" borderId="1" xfId="0" applyNumberFormat="1" applyFont="1" applyFill="1" applyBorder="1" applyAlignment="1">
      <alignment horizontal="center" vertical="top"/>
    </xf>
    <xf numFmtId="3" fontId="6" fillId="3" borderId="1" xfId="0" applyNumberFormat="1" applyFont="1" applyFill="1" applyBorder="1" applyAlignment="1">
      <alignment horizontal="center" vertical="top" wrapText="1"/>
    </xf>
    <xf numFmtId="49" fontId="6" fillId="0" borderId="1" xfId="0" applyNumberFormat="1" applyFont="1" applyBorder="1" applyAlignment="1">
      <alignment horizontal="center" vertical="top"/>
    </xf>
    <xf numFmtId="49" fontId="6" fillId="0" borderId="7" xfId="0" applyNumberFormat="1" applyFont="1" applyBorder="1" applyAlignment="1">
      <alignment horizontal="center" vertical="top"/>
    </xf>
    <xf numFmtId="49" fontId="18" fillId="3" borderId="1" xfId="0" applyNumberFormat="1" applyFont="1" applyFill="1" applyBorder="1" applyAlignment="1">
      <alignment horizontal="center" vertical="top"/>
    </xf>
    <xf numFmtId="0" fontId="6" fillId="3" borderId="7" xfId="0" applyFont="1" applyFill="1" applyBorder="1" applyAlignment="1">
      <alignment horizontal="center" vertical="top" wrapText="1"/>
    </xf>
    <xf numFmtId="0" fontId="6" fillId="13" borderId="1" xfId="0" applyFont="1" applyFill="1" applyBorder="1" applyAlignment="1">
      <alignment horizontal="center" vertical="top" wrapText="1"/>
    </xf>
    <xf numFmtId="0" fontId="31" fillId="8" borderId="19" xfId="0" applyFont="1" applyFill="1" applyBorder="1" applyAlignment="1">
      <alignment horizontal="center" vertical="top"/>
    </xf>
    <xf numFmtId="0" fontId="6" fillId="0" borderId="15" xfId="0" applyFont="1" applyBorder="1" applyAlignment="1">
      <alignment vertical="top" wrapText="1"/>
    </xf>
    <xf numFmtId="0" fontId="18" fillId="10" borderId="10" xfId="0" applyFont="1" applyFill="1" applyBorder="1" applyAlignment="1">
      <alignment horizontal="center" vertical="top" wrapText="1"/>
    </xf>
    <xf numFmtId="0" fontId="18" fillId="13" borderId="10" xfId="0" applyFont="1" applyFill="1" applyBorder="1" applyAlignment="1">
      <alignment horizontal="center" vertical="top" wrapText="1"/>
    </xf>
    <xf numFmtId="0" fontId="6" fillId="3" borderId="11" xfId="0" applyFont="1" applyFill="1" applyBorder="1" applyAlignment="1">
      <alignment vertical="top" wrapText="1"/>
    </xf>
    <xf numFmtId="3" fontId="1" fillId="3" borderId="1" xfId="0" applyNumberFormat="1" applyFont="1" applyFill="1" applyBorder="1" applyAlignment="1">
      <alignment horizontal="center" vertical="top"/>
    </xf>
    <xf numFmtId="0" fontId="26" fillId="3" borderId="1" xfId="0" applyFont="1" applyFill="1" applyBorder="1"/>
    <xf numFmtId="0" fontId="13" fillId="10" borderId="1" xfId="0" applyFont="1" applyFill="1" applyBorder="1" applyAlignment="1">
      <alignment horizontal="center" vertical="top" wrapText="1"/>
    </xf>
    <xf numFmtId="0" fontId="13" fillId="10" borderId="7" xfId="0" applyFont="1" applyFill="1" applyBorder="1" applyAlignment="1">
      <alignment horizontal="center" vertical="top" wrapText="1"/>
    </xf>
    <xf numFmtId="0" fontId="33" fillId="3" borderId="4" xfId="0" applyFont="1" applyFill="1" applyBorder="1" applyAlignment="1">
      <alignment horizontal="center" vertical="top" wrapText="1"/>
    </xf>
    <xf numFmtId="0" fontId="33" fillId="3" borderId="10" xfId="0" applyFont="1" applyFill="1" applyBorder="1" applyAlignment="1">
      <alignment horizontal="center" vertical="top" wrapText="1"/>
    </xf>
    <xf numFmtId="0" fontId="33" fillId="10" borderId="4" xfId="0" applyFont="1" applyFill="1" applyBorder="1" applyAlignment="1">
      <alignment horizontal="center" vertical="top" wrapText="1"/>
    </xf>
    <xf numFmtId="0" fontId="33" fillId="10" borderId="10" xfId="0" applyFont="1" applyFill="1" applyBorder="1" applyAlignment="1">
      <alignment horizontal="center" vertical="top" wrapText="1"/>
    </xf>
    <xf numFmtId="0" fontId="6" fillId="0" borderId="4" xfId="0" applyFont="1" applyBorder="1" applyAlignment="1">
      <alignment horizontal="center" vertical="top"/>
    </xf>
    <xf numFmtId="0" fontId="34" fillId="0" borderId="10" xfId="0" applyFont="1" applyBorder="1" applyAlignment="1">
      <alignment horizontal="center" vertical="top"/>
    </xf>
    <xf numFmtId="0" fontId="33" fillId="0" borderId="4" xfId="0" applyFont="1" applyBorder="1" applyAlignment="1">
      <alignment vertical="top"/>
    </xf>
    <xf numFmtId="0" fontId="33" fillId="0" borderId="10" xfId="0" applyFont="1" applyBorder="1" applyAlignment="1">
      <alignment horizontal="center" vertical="top"/>
    </xf>
    <xf numFmtId="0" fontId="33" fillId="10" borderId="7" xfId="0" applyFont="1" applyFill="1" applyBorder="1" applyAlignment="1">
      <alignment horizontal="center" vertical="top" wrapText="1"/>
    </xf>
    <xf numFmtId="0" fontId="33" fillId="3" borderId="4" xfId="0" applyFont="1" applyFill="1" applyBorder="1" applyAlignment="1">
      <alignment vertical="top"/>
    </xf>
    <xf numFmtId="0" fontId="33" fillId="3" borderId="10" xfId="0" applyFont="1" applyFill="1" applyBorder="1" applyAlignment="1">
      <alignment horizontal="center" vertical="top"/>
    </xf>
    <xf numFmtId="0" fontId="33" fillId="3" borderId="30" xfId="0" applyFont="1" applyFill="1" applyBorder="1" applyAlignment="1">
      <alignment horizontal="center" vertical="top" wrapText="1"/>
    </xf>
    <xf numFmtId="0" fontId="36" fillId="3" borderId="29" xfId="0" applyFont="1" applyFill="1" applyBorder="1" applyAlignment="1">
      <alignment vertical="top"/>
    </xf>
    <xf numFmtId="0" fontId="33" fillId="3" borderId="23" xfId="0" applyFont="1" applyFill="1" applyBorder="1" applyAlignment="1">
      <alignment horizontal="center" vertical="top"/>
    </xf>
    <xf numFmtId="0" fontId="13" fillId="0" borderId="15" xfId="0" applyFont="1" applyBorder="1" applyAlignment="1">
      <alignment vertical="top" wrapText="1"/>
    </xf>
    <xf numFmtId="0" fontId="6" fillId="3" borderId="10" xfId="0" applyFont="1" applyFill="1" applyBorder="1" applyAlignment="1">
      <alignment horizontal="center" vertical="top" wrapText="1"/>
    </xf>
    <xf numFmtId="0" fontId="6" fillId="3" borderId="30" xfId="0" applyFont="1" applyFill="1" applyBorder="1" applyAlignment="1">
      <alignment horizontal="center" vertical="top" wrapText="1"/>
    </xf>
    <xf numFmtId="0" fontId="6" fillId="3" borderId="23" xfId="0" applyFont="1" applyFill="1" applyBorder="1" applyAlignment="1">
      <alignment vertical="top" wrapText="1"/>
    </xf>
    <xf numFmtId="0" fontId="18" fillId="10" borderId="23" xfId="0" applyFont="1" applyFill="1" applyBorder="1" applyAlignment="1">
      <alignment horizontal="center" vertical="top" wrapText="1"/>
    </xf>
    <xf numFmtId="0" fontId="39" fillId="10" borderId="23" xfId="0" applyFont="1" applyFill="1" applyBorder="1" applyAlignment="1">
      <alignment horizontal="center" vertical="top"/>
    </xf>
    <xf numFmtId="0" fontId="38" fillId="0" borderId="14" xfId="0" applyFont="1" applyBorder="1" applyAlignment="1">
      <alignment vertical="top"/>
    </xf>
    <xf numFmtId="0" fontId="18" fillId="3" borderId="10" xfId="0" applyFont="1" applyFill="1" applyBorder="1" applyAlignment="1">
      <alignment vertical="top" wrapText="1"/>
    </xf>
    <xf numFmtId="0" fontId="18" fillId="3" borderId="10" xfId="0" applyFont="1" applyFill="1" applyBorder="1" applyAlignment="1">
      <alignment horizontal="center" vertical="top" wrapText="1"/>
    </xf>
    <xf numFmtId="0" fontId="38" fillId="0" borderId="10" xfId="0" applyFont="1" applyBorder="1" applyAlignment="1">
      <alignment horizontal="center" vertical="top"/>
    </xf>
    <xf numFmtId="0" fontId="6" fillId="3" borderId="0" xfId="0" applyFont="1" applyFill="1" applyAlignment="1">
      <alignment horizontal="center" vertical="top" wrapText="1"/>
    </xf>
    <xf numFmtId="0" fontId="36" fillId="0" borderId="27" xfId="0" applyFont="1" applyBorder="1"/>
    <xf numFmtId="0" fontId="36" fillId="3" borderId="28" xfId="0" applyFont="1" applyFill="1" applyBorder="1"/>
    <xf numFmtId="0" fontId="18" fillId="10" borderId="26" xfId="0" applyFont="1" applyFill="1" applyBorder="1" applyAlignment="1">
      <alignment horizontal="center" vertical="top" wrapText="1"/>
    </xf>
    <xf numFmtId="0" fontId="39" fillId="10" borderId="28" xfId="0" applyFont="1" applyFill="1" applyBorder="1" applyAlignment="1">
      <alignment horizontal="center" vertical="top"/>
    </xf>
    <xf numFmtId="0" fontId="37" fillId="0" borderId="1" xfId="0" applyFont="1" applyBorder="1" applyAlignment="1">
      <alignment horizontal="center" vertical="top"/>
    </xf>
    <xf numFmtId="0" fontId="38" fillId="0" borderId="1" xfId="0" applyFont="1" applyBorder="1" applyAlignment="1">
      <alignment vertical="top"/>
    </xf>
    <xf numFmtId="0" fontId="18" fillId="10" borderId="4" xfId="0" applyFont="1" applyFill="1" applyBorder="1" applyAlignment="1">
      <alignment horizontal="center" vertical="top" wrapText="1"/>
    </xf>
    <xf numFmtId="164" fontId="6" fillId="3" borderId="7" xfId="1" applyNumberFormat="1" applyFont="1" applyFill="1" applyBorder="1" applyAlignment="1">
      <alignment horizontal="center" vertical="top"/>
    </xf>
    <xf numFmtId="0" fontId="7" fillId="12" borderId="1" xfId="0" applyFont="1" applyFill="1" applyBorder="1" applyAlignment="1">
      <alignment horizontal="center" vertical="top"/>
    </xf>
    <xf numFmtId="0" fontId="7" fillId="12" borderId="7" xfId="0" applyFont="1" applyFill="1" applyBorder="1" applyAlignment="1">
      <alignment horizontal="center" vertical="top"/>
    </xf>
    <xf numFmtId="0" fontId="18" fillId="13" borderId="4" xfId="0" applyFont="1" applyFill="1" applyBorder="1" applyAlignment="1">
      <alignment horizontal="center" vertical="top"/>
    </xf>
    <xf numFmtId="0" fontId="17" fillId="11" borderId="2" xfId="0" applyFont="1" applyFill="1" applyBorder="1" applyAlignment="1">
      <alignment horizontal="center" vertical="top" wrapText="1"/>
    </xf>
    <xf numFmtId="0" fontId="17" fillId="12" borderId="2" xfId="0" applyFont="1" applyFill="1" applyBorder="1" applyAlignment="1">
      <alignment horizontal="center" vertical="top" wrapText="1"/>
    </xf>
    <xf numFmtId="0" fontId="17" fillId="12" borderId="9" xfId="0" applyFont="1" applyFill="1" applyBorder="1" applyAlignment="1">
      <alignment horizontal="center" vertical="top" wrapText="1"/>
    </xf>
    <xf numFmtId="0" fontId="7" fillId="7" borderId="4" xfId="0" applyFont="1" applyFill="1" applyBorder="1" applyAlignment="1">
      <alignment vertical="top" wrapText="1"/>
    </xf>
    <xf numFmtId="0" fontId="7" fillId="7" borderId="31" xfId="0" applyFont="1" applyFill="1" applyBorder="1" applyAlignment="1">
      <alignment vertical="top" wrapText="1"/>
    </xf>
    <xf numFmtId="0" fontId="7" fillId="7" borderId="32" xfId="0" applyFont="1" applyFill="1" applyBorder="1" applyAlignment="1">
      <alignment vertical="top" wrapText="1"/>
    </xf>
    <xf numFmtId="0" fontId="6" fillId="7" borderId="32" xfId="0" applyFont="1" applyFill="1" applyBorder="1" applyAlignment="1">
      <alignment horizontal="center" vertical="top" wrapText="1"/>
    </xf>
    <xf numFmtId="164" fontId="7" fillId="7" borderId="32" xfId="0" applyNumberFormat="1" applyFont="1" applyFill="1" applyBorder="1" applyAlignment="1">
      <alignment horizontal="center" vertical="top" wrapText="1"/>
    </xf>
    <xf numFmtId="0" fontId="18" fillId="7" borderId="33" xfId="0" applyFont="1" applyFill="1" applyBorder="1" applyAlignment="1">
      <alignment horizontal="center" vertical="top" wrapText="1"/>
    </xf>
    <xf numFmtId="0" fontId="7" fillId="8" borderId="34" xfId="0" applyFont="1" applyFill="1" applyBorder="1" applyAlignment="1">
      <alignment vertical="top" wrapText="1"/>
    </xf>
    <xf numFmtId="0" fontId="12" fillId="8" borderId="35" xfId="0" applyFont="1" applyFill="1" applyBorder="1"/>
    <xf numFmtId="0" fontId="12" fillId="0" borderId="35" xfId="0" applyFont="1" applyBorder="1"/>
    <xf numFmtId="0" fontId="7" fillId="0" borderId="37" xfId="0" applyFont="1" applyBorder="1" applyAlignment="1">
      <alignment vertical="top" wrapText="1"/>
    </xf>
    <xf numFmtId="0" fontId="7" fillId="3" borderId="38" xfId="0" applyFont="1" applyFill="1" applyBorder="1" applyAlignment="1">
      <alignment vertical="top" wrapText="1"/>
    </xf>
    <xf numFmtId="164" fontId="7" fillId="3" borderId="37" xfId="0" applyNumberFormat="1" applyFont="1" applyFill="1" applyBorder="1" applyAlignment="1">
      <alignment horizontal="center" vertical="top" wrapText="1"/>
    </xf>
    <xf numFmtId="0" fontId="12" fillId="0" borderId="37" xfId="0" applyFont="1" applyBorder="1"/>
    <xf numFmtId="0" fontId="12" fillId="3" borderId="37" xfId="0" applyFont="1" applyFill="1" applyBorder="1"/>
    <xf numFmtId="0" fontId="12" fillId="0" borderId="39" xfId="0" applyFont="1" applyBorder="1"/>
    <xf numFmtId="0" fontId="7" fillId="4" borderId="31" xfId="0" applyFont="1" applyFill="1" applyBorder="1" applyAlignment="1">
      <alignment horizontal="left" vertical="top" wrapText="1"/>
    </xf>
    <xf numFmtId="0" fontId="7" fillId="4" borderId="32" xfId="0" applyFont="1" applyFill="1" applyBorder="1" applyAlignment="1">
      <alignment vertical="top" wrapText="1"/>
    </xf>
    <xf numFmtId="0" fontId="7" fillId="11" borderId="40" xfId="0" applyFont="1" applyFill="1" applyBorder="1" applyAlignment="1">
      <alignment horizontal="left" vertical="top" wrapText="1"/>
    </xf>
    <xf numFmtId="0" fontId="7" fillId="11" borderId="37" xfId="0" applyFont="1" applyFill="1" applyBorder="1" applyAlignment="1">
      <alignment vertical="top" wrapText="1"/>
    </xf>
    <xf numFmtId="0" fontId="17" fillId="11" borderId="37" xfId="0" applyFont="1" applyFill="1" applyBorder="1" applyAlignment="1">
      <alignment horizontal="center" vertical="top" wrapText="1"/>
    </xf>
    <xf numFmtId="0" fontId="17" fillId="11" borderId="39" xfId="0" applyFont="1" applyFill="1" applyBorder="1" applyAlignment="1">
      <alignment horizontal="center" vertical="top" wrapText="1"/>
    </xf>
    <xf numFmtId="0" fontId="7" fillId="4" borderId="4" xfId="0" applyFont="1" applyFill="1" applyBorder="1" applyAlignment="1">
      <alignment vertical="top" wrapText="1"/>
    </xf>
    <xf numFmtId="0" fontId="12" fillId="4" borderId="4" xfId="0" applyFont="1" applyFill="1" applyBorder="1"/>
    <xf numFmtId="0" fontId="7" fillId="7" borderId="31" xfId="0" applyFont="1" applyFill="1" applyBorder="1" applyAlignment="1">
      <alignment horizontal="justify" vertical="top" wrapText="1"/>
    </xf>
    <xf numFmtId="0" fontId="1" fillId="7" borderId="44" xfId="0" applyFont="1" applyFill="1" applyBorder="1" applyAlignment="1">
      <alignment horizontal="center" vertical="top"/>
    </xf>
    <xf numFmtId="0" fontId="18" fillId="7" borderId="44" xfId="0" applyFont="1" applyFill="1" applyBorder="1" applyAlignment="1">
      <alignment horizontal="center" vertical="top"/>
    </xf>
    <xf numFmtId="0" fontId="6" fillId="8" borderId="45" xfId="0" applyFont="1" applyFill="1" applyBorder="1" applyAlignment="1">
      <alignment horizontal="justify" vertical="top" wrapText="1"/>
    </xf>
    <xf numFmtId="0" fontId="1" fillId="8" borderId="35" xfId="0" applyFont="1" applyFill="1" applyBorder="1" applyAlignment="1">
      <alignment horizontal="center" vertical="top" wrapText="1"/>
    </xf>
    <xf numFmtId="0" fontId="1" fillId="0" borderId="35" xfId="0" applyFont="1" applyBorder="1" applyAlignment="1">
      <alignment horizontal="center" vertical="top" wrapText="1"/>
    </xf>
    <xf numFmtId="0" fontId="6" fillId="0" borderId="38" xfId="0" applyFont="1" applyBorder="1" applyAlignment="1">
      <alignment horizontal="center" vertical="top" wrapText="1"/>
    </xf>
    <xf numFmtId="0" fontId="1" fillId="0" borderId="39" xfId="0" applyFont="1" applyBorder="1" applyAlignment="1">
      <alignment horizontal="center" vertical="top" wrapText="1"/>
    </xf>
    <xf numFmtId="0" fontId="7" fillId="4" borderId="32" xfId="0" applyFont="1" applyFill="1" applyBorder="1" applyAlignment="1">
      <alignment vertical="top"/>
    </xf>
    <xf numFmtId="0" fontId="12" fillId="4" borderId="32" xfId="0" applyFont="1" applyFill="1" applyBorder="1"/>
    <xf numFmtId="0" fontId="12" fillId="4" borderId="33" xfId="0" applyFont="1" applyFill="1" applyBorder="1"/>
    <xf numFmtId="0" fontId="7" fillId="11" borderId="34" xfId="0" applyFont="1" applyFill="1" applyBorder="1" applyAlignment="1">
      <alignment horizontal="left" vertical="top" wrapText="1"/>
    </xf>
    <xf numFmtId="0" fontId="17" fillId="12" borderId="48" xfId="0" applyFont="1" applyFill="1" applyBorder="1" applyAlignment="1">
      <alignment horizontal="center" vertical="top"/>
    </xf>
    <xf numFmtId="0" fontId="17" fillId="12" borderId="49" xfId="0" applyFont="1" applyFill="1" applyBorder="1" applyAlignment="1">
      <alignment horizontal="center" vertical="top" wrapText="1"/>
    </xf>
    <xf numFmtId="0" fontId="7" fillId="11" borderId="37" xfId="0" applyFont="1" applyFill="1" applyBorder="1" applyAlignment="1">
      <alignment vertical="top"/>
    </xf>
    <xf numFmtId="0" fontId="7" fillId="11" borderId="50" xfId="0" applyFont="1" applyFill="1" applyBorder="1" applyAlignment="1">
      <alignment vertical="top"/>
    </xf>
    <xf numFmtId="0" fontId="3" fillId="11" borderId="37" xfId="0" applyFont="1" applyFill="1" applyBorder="1" applyAlignment="1">
      <alignment horizontal="center" vertical="top"/>
    </xf>
    <xf numFmtId="0" fontId="17" fillId="12" borderId="38" xfId="0" applyFont="1" applyFill="1" applyBorder="1" applyAlignment="1">
      <alignment horizontal="center" vertical="top"/>
    </xf>
    <xf numFmtId="0" fontId="17" fillId="12" borderId="47" xfId="0" applyFont="1" applyFill="1" applyBorder="1" applyAlignment="1">
      <alignment horizontal="center" vertical="top"/>
    </xf>
    <xf numFmtId="0" fontId="17" fillId="12" borderId="51" xfId="0" applyFont="1" applyFill="1" applyBorder="1" applyAlignment="1">
      <alignment horizontal="center" vertical="top"/>
    </xf>
    <xf numFmtId="0" fontId="7" fillId="7" borderId="52" xfId="0" applyFont="1" applyFill="1" applyBorder="1" applyAlignment="1">
      <alignment horizontal="justify" vertical="top" wrapText="1"/>
    </xf>
    <xf numFmtId="0" fontId="7" fillId="7" borderId="53" xfId="0" applyFont="1" applyFill="1" applyBorder="1" applyAlignment="1">
      <alignment vertical="top" wrapText="1"/>
    </xf>
    <xf numFmtId="0" fontId="6" fillId="7" borderId="53" xfId="0" applyFont="1" applyFill="1" applyBorder="1" applyAlignment="1">
      <alignment horizontal="center" vertical="top" wrapText="1"/>
    </xf>
    <xf numFmtId="164" fontId="7" fillId="7" borderId="53" xfId="0" applyNumberFormat="1" applyFont="1" applyFill="1" applyBorder="1" applyAlignment="1">
      <alignment horizontal="center" vertical="top" wrapText="1"/>
    </xf>
    <xf numFmtId="164" fontId="7" fillId="7" borderId="54" xfId="0" applyNumberFormat="1" applyFont="1" applyFill="1" applyBorder="1" applyAlignment="1">
      <alignment horizontal="center" vertical="top" wrapText="1"/>
    </xf>
    <xf numFmtId="49" fontId="18" fillId="7" borderId="53" xfId="0" applyNumberFormat="1" applyFont="1" applyFill="1" applyBorder="1" applyAlignment="1">
      <alignment horizontal="center" vertical="top"/>
    </xf>
    <xf numFmtId="0" fontId="18" fillId="7" borderId="55" xfId="0" applyFont="1" applyFill="1" applyBorder="1" applyAlignment="1">
      <alignment horizontal="center" vertical="top"/>
    </xf>
    <xf numFmtId="0" fontId="1" fillId="7" borderId="56" xfId="0" applyFont="1" applyFill="1" applyBorder="1" applyAlignment="1">
      <alignment horizontal="center" vertical="top" wrapText="1"/>
    </xf>
    <xf numFmtId="164" fontId="7" fillId="3" borderId="32" xfId="0" applyNumberFormat="1" applyFont="1" applyFill="1" applyBorder="1" applyAlignment="1">
      <alignment horizontal="center" vertical="top" wrapText="1"/>
    </xf>
    <xf numFmtId="164" fontId="7" fillId="3" borderId="58" xfId="0" applyNumberFormat="1" applyFont="1" applyFill="1" applyBorder="1" applyAlignment="1">
      <alignment horizontal="center" vertical="top" wrapText="1"/>
    </xf>
    <xf numFmtId="49" fontId="18" fillId="0" borderId="32" xfId="0" applyNumberFormat="1" applyFont="1" applyBorder="1" applyAlignment="1">
      <alignment horizontal="center" vertical="top"/>
    </xf>
    <xf numFmtId="0" fontId="18" fillId="0" borderId="44" xfId="0" applyFont="1" applyBorder="1" applyAlignment="1">
      <alignment horizontal="center" vertical="top"/>
    </xf>
    <xf numFmtId="0" fontId="1" fillId="3" borderId="33" xfId="0" applyFont="1" applyFill="1" applyBorder="1" applyAlignment="1">
      <alignment horizontal="center" vertical="top" wrapText="1"/>
    </xf>
    <xf numFmtId="164" fontId="1" fillId="0" borderId="35" xfId="0" applyNumberFormat="1" applyFont="1" applyBorder="1" applyAlignment="1">
      <alignment horizontal="center" vertical="top" wrapText="1"/>
    </xf>
    <xf numFmtId="0" fontId="1" fillId="3" borderId="35" xfId="0" applyFont="1" applyFill="1" applyBorder="1" applyAlignment="1">
      <alignment horizontal="center" vertical="top" wrapText="1"/>
    </xf>
    <xf numFmtId="164" fontId="6" fillId="3" borderId="37" xfId="0" applyNumberFormat="1" applyFont="1" applyFill="1" applyBorder="1" applyAlignment="1">
      <alignment horizontal="center" vertical="top" wrapText="1"/>
    </xf>
    <xf numFmtId="164" fontId="6" fillId="3" borderId="50" xfId="0" applyNumberFormat="1" applyFont="1" applyFill="1" applyBorder="1" applyAlignment="1">
      <alignment horizontal="center" vertical="top" wrapText="1"/>
    </xf>
    <xf numFmtId="0" fontId="18" fillId="3" borderId="38" xfId="0" applyFont="1" applyFill="1" applyBorder="1"/>
    <xf numFmtId="0" fontId="18" fillId="3" borderId="47" xfId="0" applyFont="1" applyFill="1" applyBorder="1" applyAlignment="1">
      <alignment horizontal="center" vertical="top"/>
    </xf>
    <xf numFmtId="0" fontId="1" fillId="3" borderId="39" xfId="0" applyFont="1" applyFill="1" applyBorder="1" applyAlignment="1">
      <alignment horizontal="center" vertical="top" wrapText="1"/>
    </xf>
    <xf numFmtId="164" fontId="6" fillId="3" borderId="32" xfId="0" applyNumberFormat="1" applyFont="1" applyFill="1" applyBorder="1" applyAlignment="1">
      <alignment horizontal="center" vertical="top" wrapText="1"/>
    </xf>
    <xf numFmtId="164" fontId="6" fillId="3" borderId="58" xfId="0" applyNumberFormat="1" applyFont="1" applyFill="1" applyBorder="1" applyAlignment="1">
      <alignment horizontal="center" vertical="top" wrapText="1"/>
    </xf>
    <xf numFmtId="0" fontId="18" fillId="3" borderId="44" xfId="0" applyFont="1" applyFill="1" applyBorder="1" applyAlignment="1">
      <alignment horizontal="center" vertical="top"/>
    </xf>
    <xf numFmtId="0" fontId="18" fillId="0" borderId="38" xfId="0" applyFont="1" applyBorder="1" applyAlignment="1">
      <alignment horizontal="center" vertical="top"/>
    </xf>
    <xf numFmtId="166" fontId="6" fillId="0" borderId="37" xfId="0" applyNumberFormat="1" applyFont="1" applyBorder="1" applyAlignment="1">
      <alignment vertical="top"/>
    </xf>
    <xf numFmtId="49" fontId="18" fillId="0" borderId="44" xfId="0" applyNumberFormat="1" applyFont="1" applyBorder="1" applyAlignment="1">
      <alignment horizontal="center" vertical="top"/>
    </xf>
    <xf numFmtId="0" fontId="18" fillId="0" borderId="47" xfId="0" applyFont="1" applyBorder="1" applyAlignment="1">
      <alignment horizontal="center" vertical="top"/>
    </xf>
    <xf numFmtId="0" fontId="6" fillId="3" borderId="57" xfId="0" applyFont="1" applyFill="1" applyBorder="1" applyAlignment="1">
      <alignment vertical="top" wrapText="1"/>
    </xf>
    <xf numFmtId="0" fontId="6" fillId="3" borderId="46" xfId="0" applyFont="1" applyFill="1" applyBorder="1" applyAlignment="1">
      <alignment vertical="top" wrapText="1"/>
    </xf>
    <xf numFmtId="0" fontId="6" fillId="3" borderId="36" xfId="0" applyFont="1" applyFill="1" applyBorder="1" applyAlignment="1">
      <alignment vertical="top" wrapText="1"/>
    </xf>
    <xf numFmtId="3" fontId="18" fillId="3" borderId="32" xfId="0" applyNumberFormat="1" applyFont="1" applyFill="1" applyBorder="1" applyAlignment="1">
      <alignment horizontal="center" vertical="top" wrapText="1"/>
    </xf>
    <xf numFmtId="0" fontId="1" fillId="0" borderId="33" xfId="0" applyFont="1" applyBorder="1" applyAlignment="1">
      <alignment horizontal="center" vertical="top" wrapText="1"/>
    </xf>
    <xf numFmtId="0" fontId="18" fillId="3" borderId="47" xfId="0" applyFont="1" applyFill="1" applyBorder="1" applyAlignment="1">
      <alignment horizontal="left" vertical="top"/>
    </xf>
    <xf numFmtId="3" fontId="18" fillId="0" borderId="41" xfId="0" applyNumberFormat="1" applyFont="1" applyBorder="1" applyAlignment="1">
      <alignment horizontal="center" vertical="top" wrapText="1"/>
    </xf>
    <xf numFmtId="3" fontId="6" fillId="0" borderId="32" xfId="0" applyNumberFormat="1" applyFont="1" applyBorder="1" applyAlignment="1">
      <alignment horizontal="center" vertical="top" wrapText="1"/>
    </xf>
    <xf numFmtId="3" fontId="6" fillId="3" borderId="2" xfId="0" applyNumberFormat="1" applyFont="1" applyFill="1" applyBorder="1" applyAlignment="1">
      <alignment horizontal="center" vertical="top"/>
    </xf>
    <xf numFmtId="3" fontId="6" fillId="3" borderId="9" xfId="0" applyNumberFormat="1" applyFont="1" applyFill="1" applyBorder="1" applyAlignment="1">
      <alignment horizontal="center" vertical="top"/>
    </xf>
    <xf numFmtId="3" fontId="6" fillId="0" borderId="9" xfId="0" applyNumberFormat="1" applyFont="1" applyBorder="1" applyAlignment="1">
      <alignment horizontal="center" vertical="top"/>
    </xf>
    <xf numFmtId="0" fontId="1" fillId="0" borderId="60" xfId="0" applyFont="1" applyBorder="1" applyAlignment="1">
      <alignment horizontal="center" vertical="top" wrapText="1"/>
    </xf>
    <xf numFmtId="0" fontId="6" fillId="8" borderId="31" xfId="0" applyFont="1" applyFill="1" applyBorder="1" applyAlignment="1">
      <alignment vertical="top" wrapText="1"/>
    </xf>
    <xf numFmtId="0" fontId="7" fillId="8" borderId="32" xfId="0" applyFont="1" applyFill="1" applyBorder="1" applyAlignment="1">
      <alignment vertical="top" wrapText="1"/>
    </xf>
    <xf numFmtId="0" fontId="6" fillId="8" borderId="32" xfId="0" applyFont="1" applyFill="1" applyBorder="1" applyAlignment="1">
      <alignment horizontal="center" vertical="top" wrapText="1"/>
    </xf>
    <xf numFmtId="164" fontId="7" fillId="8" borderId="32" xfId="0" applyNumberFormat="1" applyFont="1" applyFill="1" applyBorder="1" applyAlignment="1">
      <alignment horizontal="center" vertical="top" wrapText="1"/>
    </xf>
    <xf numFmtId="164" fontId="12" fillId="8" borderId="32" xfId="0" applyNumberFormat="1" applyFont="1" applyFill="1" applyBorder="1"/>
    <xf numFmtId="0" fontId="12" fillId="8" borderId="32" xfId="0" applyFont="1" applyFill="1" applyBorder="1"/>
    <xf numFmtId="0" fontId="12" fillId="8" borderId="33" xfId="0" applyFont="1" applyFill="1" applyBorder="1"/>
    <xf numFmtId="0" fontId="7" fillId="0" borderId="61" xfId="0" applyFont="1" applyBorder="1" applyAlignment="1">
      <alignment vertical="top" wrapText="1"/>
    </xf>
    <xf numFmtId="0" fontId="7" fillId="0" borderId="37" xfId="0" applyFont="1" applyBorder="1" applyAlignment="1">
      <alignment horizontal="center" vertical="top" wrapText="1"/>
    </xf>
    <xf numFmtId="164" fontId="7" fillId="0" borderId="61" xfId="0" applyNumberFormat="1" applyFont="1" applyBorder="1" applyAlignment="1">
      <alignment horizontal="center" vertical="top" wrapText="1"/>
    </xf>
    <xf numFmtId="0" fontId="12" fillId="7" borderId="53" xfId="0" applyFont="1" applyFill="1" applyBorder="1"/>
    <xf numFmtId="0" fontId="12" fillId="7" borderId="56" xfId="0" applyFont="1" applyFill="1" applyBorder="1"/>
    <xf numFmtId="0" fontId="7" fillId="3" borderId="58" xfId="0" applyFont="1" applyFill="1" applyBorder="1" applyAlignment="1">
      <alignment vertical="top" wrapText="1"/>
    </xf>
    <xf numFmtId="0" fontId="6" fillId="0" borderId="11" xfId="0" applyFont="1" applyBorder="1" applyAlignment="1">
      <alignment vertical="top" wrapText="1"/>
    </xf>
    <xf numFmtId="0" fontId="6" fillId="0" borderId="50" xfId="0" applyFont="1" applyBorder="1" applyAlignment="1">
      <alignment vertical="top" wrapText="1"/>
    </xf>
    <xf numFmtId="0" fontId="7" fillId="0" borderId="58" xfId="0" applyFont="1" applyBorder="1" applyAlignment="1">
      <alignment vertical="top" wrapText="1"/>
    </xf>
    <xf numFmtId="164" fontId="7" fillId="3" borderId="44" xfId="0" applyNumberFormat="1" applyFont="1" applyFill="1" applyBorder="1" applyAlignment="1">
      <alignment horizontal="center" vertical="top" wrapText="1"/>
    </xf>
    <xf numFmtId="164" fontId="6" fillId="3" borderId="7" xfId="0" applyNumberFormat="1" applyFont="1" applyFill="1" applyBorder="1" applyAlignment="1">
      <alignment horizontal="center" vertical="top" wrapText="1"/>
    </xf>
    <xf numFmtId="164" fontId="6" fillId="3" borderId="41" xfId="0" applyNumberFormat="1" applyFont="1" applyFill="1" applyBorder="1" applyAlignment="1">
      <alignment horizontal="center" vertical="top" wrapText="1"/>
    </xf>
    <xf numFmtId="164" fontId="6" fillId="3" borderId="44" xfId="0" applyNumberFormat="1" applyFont="1" applyFill="1" applyBorder="1" applyAlignment="1">
      <alignment horizontal="center" vertical="top" wrapText="1"/>
    </xf>
    <xf numFmtId="164" fontId="6" fillId="3" borderId="9" xfId="0" applyNumberFormat="1" applyFont="1" applyFill="1" applyBorder="1" applyAlignment="1">
      <alignment horizontal="center" vertical="top" wrapText="1"/>
    </xf>
    <xf numFmtId="49" fontId="6" fillId="3" borderId="32" xfId="0" applyNumberFormat="1" applyFont="1" applyFill="1" applyBorder="1" applyAlignment="1">
      <alignment horizontal="center" vertical="top"/>
    </xf>
    <xf numFmtId="49" fontId="6" fillId="3" borderId="44" xfId="0" applyNumberFormat="1" applyFont="1" applyFill="1" applyBorder="1" applyAlignment="1">
      <alignment horizontal="center" vertical="top"/>
    </xf>
    <xf numFmtId="164" fontId="6" fillId="0" borderId="32" xfId="0" applyNumberFormat="1" applyFont="1" applyBorder="1" applyAlignment="1">
      <alignment horizontal="center" vertical="top" wrapText="1"/>
    </xf>
    <xf numFmtId="3" fontId="6" fillId="3" borderId="32" xfId="0" applyNumberFormat="1" applyFont="1" applyFill="1" applyBorder="1" applyAlignment="1">
      <alignment horizontal="center" vertical="top" wrapText="1"/>
    </xf>
    <xf numFmtId="0" fontId="6" fillId="0" borderId="33" xfId="0" applyFont="1" applyBorder="1" applyAlignment="1">
      <alignment horizontal="center" vertical="top"/>
    </xf>
    <xf numFmtId="49" fontId="6" fillId="0" borderId="32" xfId="0" applyNumberFormat="1" applyFont="1" applyBorder="1" applyAlignment="1">
      <alignment horizontal="center" vertical="top"/>
    </xf>
    <xf numFmtId="49" fontId="6" fillId="0" borderId="44" xfId="0" applyNumberFormat="1" applyFont="1" applyBorder="1" applyAlignment="1">
      <alignment horizontal="center" vertical="top"/>
    </xf>
    <xf numFmtId="3" fontId="6" fillId="3" borderId="37" xfId="0" applyNumberFormat="1" applyFont="1" applyFill="1" applyBorder="1" applyAlignment="1">
      <alignment horizontal="center" vertical="top" wrapText="1"/>
    </xf>
    <xf numFmtId="164" fontId="1" fillId="3" borderId="39" xfId="0" applyNumberFormat="1" applyFont="1" applyFill="1" applyBorder="1" applyAlignment="1">
      <alignment horizontal="center" vertical="top" wrapText="1"/>
    </xf>
    <xf numFmtId="164" fontId="1" fillId="0" borderId="33" xfId="0" applyNumberFormat="1" applyFont="1" applyBorder="1" applyAlignment="1">
      <alignment horizontal="center" vertical="top" wrapText="1"/>
    </xf>
    <xf numFmtId="0" fontId="25" fillId="3" borderId="58" xfId="0" applyFont="1" applyFill="1" applyBorder="1" applyAlignment="1">
      <alignment vertical="top" wrapText="1"/>
    </xf>
    <xf numFmtId="164" fontId="6" fillId="0" borderId="44" xfId="0" applyNumberFormat="1" applyFont="1" applyBorder="1" applyAlignment="1">
      <alignment horizontal="center" vertical="top" wrapText="1"/>
    </xf>
    <xf numFmtId="0" fontId="6" fillId="3" borderId="15" xfId="0" applyFont="1" applyFill="1" applyBorder="1" applyAlignment="1">
      <alignment vertical="top" wrapText="1"/>
    </xf>
    <xf numFmtId="49" fontId="6" fillId="0" borderId="2" xfId="0" applyNumberFormat="1" applyFont="1" applyBorder="1" applyAlignment="1">
      <alignment horizontal="center" vertical="top"/>
    </xf>
    <xf numFmtId="0" fontId="7" fillId="8" borderId="31" xfId="0" applyFont="1" applyFill="1" applyBorder="1" applyAlignment="1">
      <alignment horizontal="left" vertical="top" wrapText="1"/>
    </xf>
    <xf numFmtId="0" fontId="7" fillId="8" borderId="32" xfId="0" applyFont="1" applyFill="1" applyBorder="1" applyAlignment="1">
      <alignment horizontal="center" vertical="top" wrapText="1"/>
    </xf>
    <xf numFmtId="0" fontId="7" fillId="3" borderId="34" xfId="0" applyFont="1" applyFill="1" applyBorder="1" applyAlignment="1">
      <alignment vertical="top" wrapText="1"/>
    </xf>
    <xf numFmtId="0" fontId="7" fillId="3" borderId="36" xfId="0" applyFont="1" applyFill="1" applyBorder="1" applyAlignment="1">
      <alignment vertical="top" wrapText="1"/>
    </xf>
    <xf numFmtId="0" fontId="7" fillId="3" borderId="38" xfId="0" applyFont="1" applyFill="1" applyBorder="1" applyAlignment="1">
      <alignment horizontal="center" vertical="top" wrapText="1"/>
    </xf>
    <xf numFmtId="49" fontId="18" fillId="7" borderId="32" xfId="0" applyNumberFormat="1" applyFont="1" applyFill="1" applyBorder="1" applyAlignment="1">
      <alignment horizontal="center" vertical="top"/>
    </xf>
    <xf numFmtId="49" fontId="18" fillId="7" borderId="44" xfId="0" applyNumberFormat="1" applyFont="1" applyFill="1" applyBorder="1" applyAlignment="1">
      <alignment horizontal="center" vertical="top"/>
    </xf>
    <xf numFmtId="0" fontId="1" fillId="7" borderId="33" xfId="0" applyFont="1" applyFill="1" applyBorder="1" applyAlignment="1">
      <alignment horizontal="center" vertical="top" wrapText="1"/>
    </xf>
    <xf numFmtId="0" fontId="6" fillId="3" borderId="38" xfId="0" applyFont="1" applyFill="1" applyBorder="1" applyAlignment="1">
      <alignment horizontal="center" vertical="top" wrapText="1"/>
    </xf>
    <xf numFmtId="164" fontId="7" fillId="0" borderId="37" xfId="0" applyNumberFormat="1" applyFont="1" applyBorder="1" applyAlignment="1">
      <alignment horizontal="center" vertical="top" wrapText="1"/>
    </xf>
    <xf numFmtId="0" fontId="1" fillId="7" borderId="32" xfId="0" applyFont="1" applyFill="1" applyBorder="1" applyAlignment="1">
      <alignment horizontal="center" vertical="top" wrapText="1"/>
    </xf>
    <xf numFmtId="0" fontId="6" fillId="8" borderId="45" xfId="0" applyFont="1" applyFill="1" applyBorder="1" applyAlignment="1">
      <alignment vertical="top" wrapText="1"/>
    </xf>
    <xf numFmtId="0" fontId="25" fillId="7" borderId="32" xfId="0" applyFont="1" applyFill="1" applyBorder="1" applyAlignment="1">
      <alignment vertical="top" wrapText="1"/>
    </xf>
    <xf numFmtId="0" fontId="18" fillId="7" borderId="32" xfId="0" applyFont="1" applyFill="1" applyBorder="1" applyAlignment="1">
      <alignment horizontal="center" vertical="top" wrapText="1"/>
    </xf>
    <xf numFmtId="0" fontId="27" fillId="7" borderId="44" xfId="0" applyFont="1" applyFill="1" applyBorder="1" applyAlignment="1">
      <alignment horizontal="center" vertical="top" wrapText="1"/>
    </xf>
    <xf numFmtId="0" fontId="6" fillId="8" borderId="42" xfId="0" applyFont="1" applyFill="1" applyBorder="1" applyAlignment="1">
      <alignment horizontal="left" vertical="top" wrapText="1"/>
    </xf>
    <xf numFmtId="0" fontId="7" fillId="0" borderId="41" xfId="0" applyFont="1" applyBorder="1" applyAlignment="1">
      <alignment vertical="top" wrapText="1"/>
    </xf>
    <xf numFmtId="164" fontId="7" fillId="3" borderId="38" xfId="0" applyNumberFormat="1" applyFont="1" applyFill="1" applyBorder="1" applyAlignment="1">
      <alignment horizontal="center" vertical="top" wrapText="1"/>
    </xf>
    <xf numFmtId="0" fontId="6" fillId="14" borderId="65" xfId="0" applyFont="1" applyFill="1" applyBorder="1" applyAlignment="1">
      <alignment horizontal="center" vertical="top" wrapText="1"/>
    </xf>
    <xf numFmtId="0" fontId="7" fillId="8" borderId="42" xfId="0" applyFont="1" applyFill="1" applyBorder="1" applyAlignment="1">
      <alignment horizontal="justify" vertical="top" wrapText="1"/>
    </xf>
    <xf numFmtId="0" fontId="12" fillId="3" borderId="39" xfId="0" applyFont="1" applyFill="1" applyBorder="1"/>
    <xf numFmtId="0" fontId="6" fillId="7" borderId="66" xfId="0" applyFont="1" applyFill="1" applyBorder="1" applyAlignment="1">
      <alignment horizontal="center" vertical="top" wrapText="1"/>
    </xf>
    <xf numFmtId="0" fontId="1" fillId="7" borderId="64" xfId="0" applyFont="1" applyFill="1" applyBorder="1" applyAlignment="1">
      <alignment horizontal="center" vertical="top" wrapText="1"/>
    </xf>
    <xf numFmtId="0" fontId="1" fillId="7" borderId="67" xfId="0" applyFont="1" applyFill="1" applyBorder="1" applyAlignment="1">
      <alignment horizontal="center" vertical="top" wrapText="1"/>
    </xf>
    <xf numFmtId="0" fontId="7" fillId="8" borderId="42" xfId="0" applyFont="1" applyFill="1" applyBorder="1" applyAlignment="1">
      <alignment horizontal="left" vertical="top" wrapText="1"/>
    </xf>
    <xf numFmtId="0" fontId="1" fillId="8" borderId="68" xfId="0" applyFont="1" applyFill="1" applyBorder="1" applyAlignment="1">
      <alignment horizontal="center" vertical="top" wrapText="1"/>
    </xf>
    <xf numFmtId="0" fontId="6" fillId="3" borderId="38" xfId="0" applyFont="1" applyFill="1" applyBorder="1" applyAlignment="1">
      <alignment vertical="top" wrapText="1"/>
    </xf>
    <xf numFmtId="0" fontId="22" fillId="7" borderId="69" xfId="0" applyFont="1" applyFill="1" applyBorder="1" applyAlignment="1">
      <alignment vertical="top" wrapText="1"/>
    </xf>
    <xf numFmtId="164" fontId="21" fillId="3" borderId="38" xfId="0" applyNumberFormat="1" applyFont="1" applyFill="1" applyBorder="1" applyAlignment="1">
      <alignment horizontal="center" vertical="top" wrapText="1"/>
    </xf>
    <xf numFmtId="164" fontId="21" fillId="7" borderId="32" xfId="0" applyNumberFormat="1" applyFont="1" applyFill="1" applyBorder="1" applyAlignment="1">
      <alignment horizontal="center" vertical="top" wrapText="1"/>
    </xf>
    <xf numFmtId="0" fontId="3" fillId="11" borderId="2" xfId="0" applyFont="1" applyFill="1" applyBorder="1" applyAlignment="1">
      <alignment horizontal="center" vertical="top"/>
    </xf>
    <xf numFmtId="0" fontId="6" fillId="3" borderId="37" xfId="0" applyFont="1" applyFill="1" applyBorder="1" applyAlignment="1">
      <alignment vertical="top" wrapText="1"/>
    </xf>
    <xf numFmtId="164" fontId="6" fillId="3" borderId="35" xfId="0" applyNumberFormat="1" applyFont="1" applyFill="1" applyBorder="1" applyAlignment="1">
      <alignment horizontal="center" vertical="top" wrapText="1"/>
    </xf>
    <xf numFmtId="164" fontId="6" fillId="3" borderId="37" xfId="1" applyNumberFormat="1" applyFont="1" applyFill="1" applyBorder="1" applyAlignment="1">
      <alignment horizontal="center" vertical="top"/>
    </xf>
    <xf numFmtId="0" fontId="25" fillId="3" borderId="32" xfId="0" applyFont="1" applyFill="1" applyBorder="1" applyAlignment="1">
      <alignment vertical="top" wrapText="1"/>
    </xf>
    <xf numFmtId="164" fontId="6" fillId="3" borderId="32" xfId="1" applyNumberFormat="1" applyFont="1" applyFill="1" applyBorder="1" applyAlignment="1">
      <alignment horizontal="center" vertical="top"/>
    </xf>
    <xf numFmtId="3" fontId="1" fillId="3" borderId="32" xfId="0" applyNumberFormat="1" applyFont="1" applyFill="1" applyBorder="1" applyAlignment="1">
      <alignment horizontal="center" vertical="top"/>
    </xf>
    <xf numFmtId="164" fontId="6" fillId="3" borderId="33" xfId="0" applyNumberFormat="1" applyFont="1" applyFill="1" applyBorder="1" applyAlignment="1">
      <alignment horizontal="center" vertical="top" wrapText="1"/>
    </xf>
    <xf numFmtId="3" fontId="1" fillId="3" borderId="64" xfId="0" applyNumberFormat="1" applyFont="1" applyFill="1" applyBorder="1" applyAlignment="1">
      <alignment horizontal="center" vertical="top"/>
    </xf>
    <xf numFmtId="164" fontId="6" fillId="3" borderId="62" xfId="0" applyNumberFormat="1" applyFont="1" applyFill="1" applyBorder="1" applyAlignment="1">
      <alignment horizontal="center" vertical="top" wrapText="1"/>
    </xf>
    <xf numFmtId="0" fontId="26" fillId="3" borderId="37" xfId="0" applyFont="1" applyFill="1" applyBorder="1"/>
    <xf numFmtId="164" fontId="6" fillId="3" borderId="2" xfId="1" applyNumberFormat="1" applyFont="1" applyFill="1" applyBorder="1" applyAlignment="1">
      <alignment horizontal="center" vertical="top"/>
    </xf>
    <xf numFmtId="0" fontId="26" fillId="3" borderId="2" xfId="0" applyFont="1" applyFill="1" applyBorder="1"/>
    <xf numFmtId="0" fontId="12" fillId="0" borderId="2" xfId="0" applyFont="1" applyBorder="1"/>
    <xf numFmtId="0" fontId="12" fillId="0" borderId="60" xfId="0" applyFont="1" applyBorder="1"/>
    <xf numFmtId="0" fontId="7" fillId="3" borderId="44" xfId="0" applyFont="1" applyFill="1" applyBorder="1" applyAlignment="1">
      <alignment horizontal="left" vertical="top" wrapText="1"/>
    </xf>
    <xf numFmtId="0" fontId="23" fillId="3" borderId="64" xfId="0" applyFont="1" applyFill="1" applyBorder="1" applyAlignment="1">
      <alignment vertical="top" wrapText="1"/>
    </xf>
    <xf numFmtId="0" fontId="23" fillId="3" borderId="61" xfId="0" applyFont="1" applyFill="1" applyBorder="1" applyAlignment="1">
      <alignment horizontal="center" vertical="top" wrapText="1"/>
    </xf>
    <xf numFmtId="3" fontId="1" fillId="3" borderId="37" xfId="0" applyNumberFormat="1" applyFont="1" applyFill="1" applyBorder="1" applyAlignment="1">
      <alignment horizontal="center" vertical="top"/>
    </xf>
    <xf numFmtId="3" fontId="1" fillId="0" borderId="37" xfId="0" applyNumberFormat="1" applyFont="1" applyBorder="1" applyAlignment="1">
      <alignment horizontal="center" vertical="top"/>
    </xf>
    <xf numFmtId="164" fontId="6" fillId="3" borderId="39" xfId="0" applyNumberFormat="1" applyFont="1" applyFill="1" applyBorder="1" applyAlignment="1">
      <alignment horizontal="center" vertical="top" wrapText="1"/>
    </xf>
    <xf numFmtId="0" fontId="29" fillId="3" borderId="70" xfId="0" applyFont="1" applyFill="1" applyBorder="1" applyAlignment="1">
      <alignment vertical="top" wrapText="1"/>
    </xf>
    <xf numFmtId="3" fontId="1" fillId="0" borderId="32" xfId="0" applyNumberFormat="1" applyFont="1" applyBorder="1" applyAlignment="1">
      <alignment horizontal="center" vertical="top"/>
    </xf>
    <xf numFmtId="164" fontId="6" fillId="8" borderId="31" xfId="0" applyNumberFormat="1" applyFont="1" applyFill="1" applyBorder="1" applyAlignment="1">
      <alignment horizontal="left" vertical="top" wrapText="1"/>
    </xf>
    <xf numFmtId="49" fontId="7" fillId="8" borderId="32" xfId="0" applyNumberFormat="1" applyFont="1" applyFill="1" applyBorder="1" applyAlignment="1">
      <alignment horizontal="center" vertical="top" wrapText="1"/>
    </xf>
    <xf numFmtId="164" fontId="7" fillId="8" borderId="32" xfId="0" applyNumberFormat="1" applyFont="1" applyFill="1" applyBorder="1" applyAlignment="1">
      <alignment horizontal="center" vertical="top"/>
    </xf>
    <xf numFmtId="49" fontId="7" fillId="0" borderId="37" xfId="0" applyNumberFormat="1" applyFont="1" applyBorder="1" applyAlignment="1">
      <alignment horizontal="center" vertical="top" wrapText="1"/>
    </xf>
    <xf numFmtId="164" fontId="7" fillId="5" borderId="37" xfId="0" applyNumberFormat="1" applyFont="1" applyFill="1" applyBorder="1" applyAlignment="1">
      <alignment horizontal="center" vertical="top"/>
    </xf>
    <xf numFmtId="164" fontId="6" fillId="9" borderId="53" xfId="1" applyNumberFormat="1" applyFont="1" applyFill="1" applyBorder="1" applyAlignment="1">
      <alignment horizontal="center" vertical="top"/>
    </xf>
    <xf numFmtId="164" fontId="6" fillId="6" borderId="32" xfId="1" applyNumberFormat="1" applyFont="1" applyFill="1" applyBorder="1" applyAlignment="1">
      <alignment horizontal="center" vertical="top"/>
    </xf>
    <xf numFmtId="0" fontId="35" fillId="10" borderId="48" xfId="0" applyFont="1" applyFill="1" applyBorder="1" applyAlignment="1">
      <alignment horizontal="center" vertical="top" wrapText="1"/>
    </xf>
    <xf numFmtId="0" fontId="35" fillId="3" borderId="49" xfId="0" applyFont="1" applyFill="1" applyBorder="1" applyAlignment="1">
      <alignment horizontal="center" vertical="top" wrapText="1"/>
    </xf>
    <xf numFmtId="0" fontId="35" fillId="10" borderId="49" xfId="0" applyFont="1" applyFill="1" applyBorder="1" applyAlignment="1">
      <alignment horizontal="center" vertical="top" wrapText="1"/>
    </xf>
    <xf numFmtId="164" fontId="6" fillId="3" borderId="38" xfId="1" applyNumberFormat="1" applyFont="1" applyFill="1" applyBorder="1" applyAlignment="1">
      <alignment horizontal="center" vertical="top"/>
    </xf>
    <xf numFmtId="0" fontId="33" fillId="0" borderId="38" xfId="0" applyFont="1" applyBorder="1" applyAlignment="1">
      <alignment vertical="top"/>
    </xf>
    <xf numFmtId="0" fontId="33" fillId="0" borderId="47" xfId="0" applyFont="1" applyBorder="1" applyAlignment="1">
      <alignment horizontal="center" vertical="top"/>
    </xf>
    <xf numFmtId="0" fontId="33" fillId="10" borderId="47" xfId="0" applyFont="1" applyFill="1" applyBorder="1" applyAlignment="1">
      <alignment horizontal="center" vertical="top" wrapText="1"/>
    </xf>
    <xf numFmtId="0" fontId="35" fillId="10" borderId="51" xfId="0" applyFont="1" applyFill="1" applyBorder="1" applyAlignment="1">
      <alignment horizontal="center" vertical="top" wrapText="1"/>
    </xf>
    <xf numFmtId="164" fontId="6" fillId="3" borderId="14" xfId="1" applyNumberFormat="1" applyFont="1" applyFill="1" applyBorder="1" applyAlignment="1">
      <alignment horizontal="center" vertical="top"/>
    </xf>
    <xf numFmtId="164" fontId="6" fillId="3" borderId="11" xfId="1" applyNumberFormat="1" applyFont="1" applyFill="1" applyBorder="1" applyAlignment="1">
      <alignment horizontal="center" vertical="top"/>
    </xf>
    <xf numFmtId="0" fontId="37" fillId="0" borderId="74" xfId="0" applyFont="1" applyBorder="1" applyAlignment="1">
      <alignment horizontal="center" vertical="top"/>
    </xf>
    <xf numFmtId="0" fontId="37" fillId="0" borderId="75" xfId="0" applyFont="1" applyBorder="1" applyAlignment="1">
      <alignment horizontal="center" vertical="top"/>
    </xf>
    <xf numFmtId="0" fontId="6" fillId="3" borderId="67" xfId="0" applyFont="1" applyFill="1" applyBorder="1" applyAlignment="1">
      <alignment horizontal="center" vertical="top" wrapText="1"/>
    </xf>
    <xf numFmtId="0" fontId="1" fillId="3" borderId="62" xfId="0" applyFont="1" applyFill="1" applyBorder="1" applyAlignment="1">
      <alignment horizontal="center" vertical="top" wrapText="1"/>
    </xf>
    <xf numFmtId="0" fontId="1" fillId="3" borderId="43" xfId="0" applyFont="1" applyFill="1" applyBorder="1" applyAlignment="1">
      <alignment horizontal="center" vertical="top" wrapText="1"/>
    </xf>
    <xf numFmtId="0" fontId="1" fillId="3" borderId="60" xfId="0" applyFont="1" applyFill="1" applyBorder="1" applyAlignment="1">
      <alignment horizontal="center" vertical="top" wrapText="1"/>
    </xf>
    <xf numFmtId="0" fontId="1" fillId="3" borderId="76" xfId="0" applyFont="1" applyFill="1" applyBorder="1" applyAlignment="1">
      <alignment vertical="top" wrapText="1"/>
    </xf>
    <xf numFmtId="0" fontId="18" fillId="10" borderId="76" xfId="0" applyFont="1" applyFill="1" applyBorder="1" applyAlignment="1">
      <alignment horizontal="center" vertical="top" wrapText="1"/>
    </xf>
    <xf numFmtId="0" fontId="18" fillId="10" borderId="49" xfId="0" applyFont="1" applyFill="1" applyBorder="1" applyAlignment="1">
      <alignment horizontal="center" vertical="top" wrapText="1"/>
    </xf>
    <xf numFmtId="0" fontId="18" fillId="3" borderId="38" xfId="0" applyFont="1" applyFill="1" applyBorder="1" applyAlignment="1">
      <alignment vertical="top" wrapText="1"/>
    </xf>
    <xf numFmtId="0" fontId="18" fillId="3" borderId="47" xfId="0" applyFont="1" applyFill="1" applyBorder="1" applyAlignment="1">
      <alignment horizontal="center" vertical="top" wrapText="1"/>
    </xf>
    <xf numFmtId="0" fontId="38" fillId="3" borderId="47" xfId="0" applyFont="1" applyFill="1" applyBorder="1" applyAlignment="1">
      <alignment horizontal="center" vertical="top"/>
    </xf>
    <xf numFmtId="0" fontId="18" fillId="10" borderId="51" xfId="0" applyFont="1" applyFill="1" applyBorder="1" applyAlignment="1">
      <alignment horizontal="center" vertical="top" wrapText="1"/>
    </xf>
    <xf numFmtId="0" fontId="1" fillId="3" borderId="32" xfId="0" applyFont="1" applyFill="1" applyBorder="1" applyAlignment="1">
      <alignment horizontal="center" vertical="top" wrapText="1"/>
    </xf>
    <xf numFmtId="164" fontId="6" fillId="3" borderId="58" xfId="1" applyNumberFormat="1" applyFont="1" applyFill="1" applyBorder="1" applyAlignment="1">
      <alignment horizontal="center" vertical="top"/>
    </xf>
    <xf numFmtId="164" fontId="6" fillId="3" borderId="50" xfId="1" applyNumberFormat="1" applyFont="1" applyFill="1" applyBorder="1" applyAlignment="1">
      <alignment horizontal="center" vertical="top"/>
    </xf>
    <xf numFmtId="0" fontId="38" fillId="0" borderId="0" xfId="0" applyFont="1" applyAlignment="1">
      <alignment horizontal="center" vertical="top"/>
    </xf>
    <xf numFmtId="0" fontId="18" fillId="10" borderId="38" xfId="0" applyFont="1" applyFill="1" applyBorder="1" applyAlignment="1">
      <alignment horizontal="center" vertical="top" wrapText="1"/>
    </xf>
    <xf numFmtId="0" fontId="18" fillId="10" borderId="41" xfId="0" applyFont="1" applyFill="1" applyBorder="1" applyAlignment="1">
      <alignment horizontal="center" vertical="top" wrapText="1"/>
    </xf>
    <xf numFmtId="0" fontId="18" fillId="10" borderId="47" xfId="0" applyFont="1" applyFill="1" applyBorder="1" applyAlignment="1">
      <alignment horizontal="center" vertical="top" wrapText="1"/>
    </xf>
    <xf numFmtId="0" fontId="7" fillId="0" borderId="78" xfId="0" applyFont="1" applyBorder="1" applyAlignment="1">
      <alignment vertical="top" wrapText="1"/>
    </xf>
    <xf numFmtId="0" fontId="6" fillId="0" borderId="79" xfId="0" applyFont="1" applyBorder="1" applyAlignment="1">
      <alignment vertical="top" wrapText="1"/>
    </xf>
    <xf numFmtId="0" fontId="7" fillId="0" borderId="77" xfId="0" applyFont="1" applyBorder="1" applyAlignment="1">
      <alignment vertical="top" wrapText="1"/>
    </xf>
    <xf numFmtId="0" fontId="13" fillId="0" borderId="11" xfId="0" applyFont="1" applyBorder="1" applyAlignment="1">
      <alignment vertical="top" wrapText="1"/>
    </xf>
    <xf numFmtId="0" fontId="13" fillId="0" borderId="50" xfId="0" applyFont="1" applyBorder="1" applyAlignment="1">
      <alignment vertical="top" wrapText="1"/>
    </xf>
    <xf numFmtId="164" fontId="6" fillId="6" borderId="44" xfId="1" applyNumberFormat="1" applyFont="1" applyFill="1" applyBorder="1" applyAlignment="1">
      <alignment horizontal="center" vertical="top"/>
    </xf>
    <xf numFmtId="164" fontId="6" fillId="3" borderId="10" xfId="1" applyNumberFormat="1" applyFont="1" applyFill="1" applyBorder="1" applyAlignment="1">
      <alignment horizontal="center" vertical="top"/>
    </xf>
    <xf numFmtId="164" fontId="6" fillId="3" borderId="47" xfId="1" applyNumberFormat="1" applyFont="1" applyFill="1" applyBorder="1" applyAlignment="1">
      <alignment horizontal="center" vertical="top"/>
    </xf>
    <xf numFmtId="164" fontId="6" fillId="3" borderId="41" xfId="1" applyNumberFormat="1" applyFont="1" applyFill="1" applyBorder="1" applyAlignment="1">
      <alignment horizontal="center" vertical="top"/>
    </xf>
    <xf numFmtId="164" fontId="6" fillId="3" borderId="44" xfId="1" applyNumberFormat="1" applyFont="1" applyFill="1" applyBorder="1" applyAlignment="1">
      <alignment horizontal="center" vertical="top"/>
    </xf>
    <xf numFmtId="0" fontId="12" fillId="0" borderId="64" xfId="0" applyFont="1" applyBorder="1"/>
    <xf numFmtId="0" fontId="6" fillId="0" borderId="80" xfId="0" applyFont="1" applyBorder="1" applyAlignment="1">
      <alignment horizontal="center" vertical="top" wrapText="1"/>
    </xf>
    <xf numFmtId="0" fontId="12" fillId="0" borderId="66" xfId="0" applyFont="1" applyBorder="1"/>
    <xf numFmtId="49" fontId="6" fillId="7" borderId="4" xfId="0" applyNumberFormat="1" applyFont="1" applyFill="1" applyBorder="1" applyAlignment="1">
      <alignment horizontal="center" vertical="top" wrapText="1"/>
    </xf>
    <xf numFmtId="0" fontId="7" fillId="11" borderId="42" xfId="0" applyFont="1" applyFill="1" applyBorder="1" applyAlignment="1">
      <alignment horizontal="left" vertical="top" wrapText="1"/>
    </xf>
    <xf numFmtId="0" fontId="17" fillId="11" borderId="35" xfId="0" applyFont="1" applyFill="1" applyBorder="1" applyAlignment="1">
      <alignment horizontal="center" vertical="top" wrapText="1"/>
    </xf>
    <xf numFmtId="0" fontId="7" fillId="11" borderId="36" xfId="0" applyFont="1" applyFill="1" applyBorder="1" applyAlignment="1">
      <alignment horizontal="left" vertical="top" wrapText="1"/>
    </xf>
    <xf numFmtId="0" fontId="17" fillId="12" borderId="38" xfId="0" applyFont="1" applyFill="1" applyBorder="1" applyAlignment="1">
      <alignment horizontal="center" vertical="top" wrapText="1"/>
    </xf>
    <xf numFmtId="0" fontId="17" fillId="12" borderId="47" xfId="0" applyFont="1" applyFill="1" applyBorder="1" applyAlignment="1">
      <alignment horizontal="center" vertical="top" wrapText="1"/>
    </xf>
    <xf numFmtId="164" fontId="7" fillId="7" borderId="31" xfId="0" applyNumberFormat="1" applyFont="1" applyFill="1" applyBorder="1" applyAlignment="1">
      <alignment horizontal="left" vertical="top" wrapText="1"/>
    </xf>
    <xf numFmtId="49" fontId="6" fillId="7" borderId="32" xfId="0" applyNumberFormat="1" applyFont="1" applyFill="1" applyBorder="1" applyAlignment="1">
      <alignment horizontal="center" vertical="top" wrapText="1"/>
    </xf>
    <xf numFmtId="164" fontId="7" fillId="7" borderId="32" xfId="0" applyNumberFormat="1" applyFont="1" applyFill="1" applyBorder="1" applyAlignment="1">
      <alignment horizontal="center" vertical="top"/>
    </xf>
    <xf numFmtId="0" fontId="18" fillId="14" borderId="44" xfId="0" applyFont="1" applyFill="1" applyBorder="1" applyAlignment="1">
      <alignment horizontal="center" vertical="top" wrapText="1"/>
    </xf>
    <xf numFmtId="164" fontId="7" fillId="8" borderId="42" xfId="0" applyNumberFormat="1" applyFont="1" applyFill="1" applyBorder="1" applyAlignment="1">
      <alignment horizontal="left" vertical="top" wrapText="1"/>
    </xf>
    <xf numFmtId="49" fontId="6" fillId="7" borderId="32" xfId="0" applyNumberFormat="1" applyFont="1" applyFill="1" applyBorder="1" applyAlignment="1">
      <alignment horizontal="center" vertical="top"/>
    </xf>
    <xf numFmtId="164" fontId="7" fillId="8" borderId="45" xfId="0" applyNumberFormat="1" applyFont="1" applyFill="1" applyBorder="1" applyAlignment="1">
      <alignment vertical="top" wrapText="1"/>
    </xf>
    <xf numFmtId="164" fontId="7" fillId="3" borderId="46" xfId="0" applyNumberFormat="1" applyFont="1" applyFill="1" applyBorder="1" applyAlignment="1">
      <alignment vertical="top" wrapText="1"/>
    </xf>
    <xf numFmtId="164" fontId="7" fillId="3" borderId="36" xfId="0" applyNumberFormat="1" applyFont="1" applyFill="1" applyBorder="1" applyAlignment="1">
      <alignment vertical="top" wrapText="1"/>
    </xf>
    <xf numFmtId="49" fontId="7" fillId="0" borderId="38" xfId="0" applyNumberFormat="1" applyFont="1" applyBorder="1" applyAlignment="1">
      <alignment horizontal="center" vertical="top" wrapText="1"/>
    </xf>
    <xf numFmtId="164" fontId="7" fillId="3" borderId="38" xfId="0" applyNumberFormat="1" applyFont="1" applyFill="1" applyBorder="1" applyAlignment="1">
      <alignment horizontal="center" vertical="top"/>
    </xf>
    <xf numFmtId="49" fontId="6" fillId="7" borderId="3" xfId="0" applyNumberFormat="1" applyFont="1" applyFill="1" applyBorder="1" applyAlignment="1">
      <alignment horizontal="center" vertical="top"/>
    </xf>
    <xf numFmtId="49" fontId="6" fillId="7" borderId="30" xfId="0" applyNumberFormat="1" applyFont="1" applyFill="1" applyBorder="1" applyAlignment="1">
      <alignment horizontal="center" vertical="top"/>
    </xf>
    <xf numFmtId="164" fontId="7" fillId="7" borderId="31" xfId="0" applyNumberFormat="1" applyFont="1" applyFill="1" applyBorder="1" applyAlignment="1">
      <alignment vertical="top" wrapText="1"/>
    </xf>
    <xf numFmtId="0" fontId="18" fillId="14" borderId="32" xfId="0" applyFont="1" applyFill="1" applyBorder="1" applyAlignment="1">
      <alignment horizontal="center" vertical="top"/>
    </xf>
    <xf numFmtId="0" fontId="18" fillId="14" borderId="44" xfId="0" applyFont="1" applyFill="1" applyBorder="1" applyAlignment="1">
      <alignment horizontal="center" vertical="top"/>
    </xf>
    <xf numFmtId="164" fontId="7" fillId="0" borderId="38" xfId="0" applyNumberFormat="1" applyFont="1" applyBorder="1" applyAlignment="1">
      <alignment horizontal="center" vertical="top"/>
    </xf>
    <xf numFmtId="49" fontId="6" fillId="0" borderId="2" xfId="0" applyNumberFormat="1" applyFont="1" applyBorder="1" applyAlignment="1">
      <alignment horizontal="center" vertical="top" wrapText="1"/>
    </xf>
    <xf numFmtId="164" fontId="7" fillId="3" borderId="3" xfId="0" applyNumberFormat="1" applyFont="1" applyFill="1" applyBorder="1" applyAlignment="1">
      <alignment horizontal="center" vertical="top"/>
    </xf>
    <xf numFmtId="0" fontId="12" fillId="3" borderId="2" xfId="0" applyFont="1" applyFill="1" applyBorder="1"/>
    <xf numFmtId="0" fontId="6" fillId="8" borderId="31" xfId="0" applyFont="1" applyFill="1" applyBorder="1" applyAlignment="1">
      <alignment horizontal="justify" vertical="top" wrapText="1"/>
    </xf>
    <xf numFmtId="0" fontId="6" fillId="0" borderId="45" xfId="0" applyFont="1" applyBorder="1" applyAlignment="1">
      <alignment horizontal="justify" vertical="top" wrapText="1"/>
    </xf>
    <xf numFmtId="0" fontId="6" fillId="0" borderId="40" xfId="0" applyFont="1" applyBorder="1" applyAlignment="1">
      <alignment horizontal="justify" vertical="top" wrapText="1"/>
    </xf>
    <xf numFmtId="0" fontId="17" fillId="0" borderId="37" xfId="0" applyFont="1" applyBorder="1" applyAlignment="1">
      <alignment vertical="top" wrapText="1"/>
    </xf>
    <xf numFmtId="0" fontId="1" fillId="3" borderId="38" xfId="0" applyFont="1" applyFill="1" applyBorder="1" applyAlignment="1">
      <alignment horizontal="center" vertical="top"/>
    </xf>
    <xf numFmtId="0" fontId="18" fillId="3" borderId="38" xfId="0" applyFont="1" applyFill="1" applyBorder="1" applyAlignment="1">
      <alignment vertical="top"/>
    </xf>
    <xf numFmtId="0" fontId="18" fillId="3" borderId="1" xfId="0" applyFont="1" applyFill="1" applyBorder="1" applyAlignment="1">
      <alignment vertical="top"/>
    </xf>
    <xf numFmtId="0" fontId="18" fillId="3" borderId="35" xfId="0" applyFont="1" applyFill="1" applyBorder="1" applyAlignment="1">
      <alignment horizontal="center" vertical="top" wrapText="1"/>
    </xf>
    <xf numFmtId="0" fontId="18" fillId="3" borderId="63" xfId="0" applyFont="1" applyFill="1" applyBorder="1" applyAlignment="1">
      <alignment horizontal="center" vertical="top" wrapText="1"/>
    </xf>
    <xf numFmtId="0" fontId="7" fillId="2" borderId="2" xfId="0" applyFont="1" applyFill="1" applyBorder="1" applyAlignment="1">
      <alignment horizontal="center" vertical="center" wrapText="1"/>
    </xf>
    <xf numFmtId="49" fontId="18" fillId="3" borderId="4" xfId="0" applyNumberFormat="1" applyFont="1" applyFill="1" applyBorder="1" applyAlignment="1">
      <alignment horizontal="center" vertical="top"/>
    </xf>
    <xf numFmtId="49" fontId="18" fillId="3" borderId="10" xfId="0" applyNumberFormat="1" applyFont="1" applyFill="1" applyBorder="1" applyAlignment="1">
      <alignment horizontal="center" vertical="top"/>
    </xf>
    <xf numFmtId="0" fontId="13" fillId="3" borderId="11" xfId="0" applyFont="1" applyFill="1" applyBorder="1" applyAlignment="1">
      <alignment vertical="top" wrapText="1"/>
    </xf>
    <xf numFmtId="0" fontId="1" fillId="3" borderId="81" xfId="0" applyFont="1" applyFill="1" applyBorder="1" applyAlignment="1">
      <alignment horizontal="left" vertical="top" wrapText="1"/>
    </xf>
    <xf numFmtId="164" fontId="6" fillId="3" borderId="9" xfId="1" applyNumberFormat="1" applyFont="1" applyFill="1" applyBorder="1" applyAlignment="1">
      <alignment horizontal="center" vertical="top"/>
    </xf>
    <xf numFmtId="0" fontId="7" fillId="11" borderId="15" xfId="0" applyFont="1" applyFill="1" applyBorder="1" applyAlignment="1">
      <alignment vertical="top" wrapText="1"/>
    </xf>
    <xf numFmtId="164" fontId="7" fillId="7" borderId="58" xfId="0" applyNumberFormat="1" applyFont="1" applyFill="1" applyBorder="1" applyAlignment="1">
      <alignment horizontal="center" vertical="top" wrapText="1"/>
    </xf>
    <xf numFmtId="164" fontId="7" fillId="8" borderId="11" xfId="0" applyNumberFormat="1" applyFont="1" applyFill="1" applyBorder="1" applyAlignment="1">
      <alignment horizontal="center" vertical="top" wrapText="1"/>
    </xf>
    <xf numFmtId="164" fontId="7" fillId="3" borderId="11" xfId="0" applyNumberFormat="1" applyFont="1" applyFill="1" applyBorder="1" applyAlignment="1">
      <alignment horizontal="center" vertical="top" wrapText="1"/>
    </xf>
    <xf numFmtId="164" fontId="7" fillId="3" borderId="50" xfId="0" applyNumberFormat="1" applyFont="1" applyFill="1" applyBorder="1" applyAlignment="1">
      <alignment horizontal="center" vertical="top" wrapText="1"/>
    </xf>
    <xf numFmtId="164" fontId="7" fillId="0" borderId="11" xfId="0" applyNumberFormat="1" applyFont="1" applyBorder="1" applyAlignment="1">
      <alignment vertical="top" wrapText="1"/>
    </xf>
    <xf numFmtId="164" fontId="7" fillId="3" borderId="15" xfId="0" applyNumberFormat="1" applyFont="1" applyFill="1" applyBorder="1" applyAlignment="1">
      <alignment horizontal="center" vertical="top" wrapText="1"/>
    </xf>
    <xf numFmtId="0" fontId="7" fillId="4" borderId="58" xfId="0" applyFont="1" applyFill="1" applyBorder="1" applyAlignment="1">
      <alignment vertical="top"/>
    </xf>
    <xf numFmtId="164" fontId="6" fillId="3" borderId="15" xfId="0" applyNumberFormat="1" applyFont="1" applyFill="1" applyBorder="1" applyAlignment="1">
      <alignment horizontal="center" vertical="top" wrapText="1"/>
    </xf>
    <xf numFmtId="164" fontId="7" fillId="8" borderId="58" xfId="0" applyNumberFormat="1" applyFont="1" applyFill="1" applyBorder="1" applyAlignment="1">
      <alignment horizontal="center" vertical="top" wrapText="1"/>
    </xf>
    <xf numFmtId="164" fontId="7" fillId="0" borderId="11" xfId="0" applyNumberFormat="1" applyFont="1" applyBorder="1" applyAlignment="1">
      <alignment horizontal="center" vertical="top" wrapText="1"/>
    </xf>
    <xf numFmtId="164" fontId="7" fillId="0" borderId="15" xfId="0" applyNumberFormat="1" applyFont="1" applyBorder="1" applyAlignment="1">
      <alignment horizontal="center" vertical="top" wrapText="1"/>
    </xf>
    <xf numFmtId="164" fontId="7" fillId="0" borderId="82" xfId="0" applyNumberFormat="1" applyFont="1" applyBorder="1" applyAlignment="1">
      <alignment horizontal="center" vertical="top" wrapText="1"/>
    </xf>
    <xf numFmtId="164" fontId="6" fillId="0" borderId="58" xfId="0" applyNumberFormat="1" applyFont="1" applyBorder="1" applyAlignment="1">
      <alignment horizontal="center" vertical="top" wrapText="1"/>
    </xf>
    <xf numFmtId="164" fontId="7" fillId="0" borderId="50" xfId="0" applyNumberFormat="1" applyFont="1" applyBorder="1" applyAlignment="1">
      <alignment horizontal="center" vertical="top" wrapText="1"/>
    </xf>
    <xf numFmtId="164" fontId="7" fillId="0" borderId="14" xfId="0" applyNumberFormat="1" applyFont="1" applyBorder="1" applyAlignment="1">
      <alignment horizontal="center" vertical="top" wrapText="1"/>
    </xf>
    <xf numFmtId="164" fontId="7" fillId="8" borderId="14" xfId="0" applyNumberFormat="1" applyFont="1" applyFill="1" applyBorder="1" applyAlignment="1">
      <alignment horizontal="center" vertical="top" wrapText="1"/>
    </xf>
    <xf numFmtId="164" fontId="7" fillId="3" borderId="14" xfId="0" applyNumberFormat="1" applyFont="1" applyFill="1" applyBorder="1" applyAlignment="1">
      <alignment horizontal="center" vertical="top" wrapText="1"/>
    </xf>
    <xf numFmtId="164" fontId="7" fillId="3" borderId="59" xfId="0" applyNumberFormat="1" applyFont="1" applyFill="1" applyBorder="1" applyAlignment="1">
      <alignment horizontal="center" vertical="top" wrapText="1"/>
    </xf>
    <xf numFmtId="164" fontId="7" fillId="8" borderId="83" xfId="0" applyNumberFormat="1" applyFont="1" applyFill="1" applyBorder="1" applyAlignment="1">
      <alignment horizontal="center" vertical="top" wrapText="1"/>
    </xf>
    <xf numFmtId="164" fontId="21" fillId="3" borderId="59" xfId="0" applyNumberFormat="1" applyFont="1" applyFill="1" applyBorder="1" applyAlignment="1">
      <alignment horizontal="center" vertical="top" wrapText="1"/>
    </xf>
    <xf numFmtId="164" fontId="21" fillId="7" borderId="58" xfId="0" applyNumberFormat="1" applyFont="1" applyFill="1" applyBorder="1" applyAlignment="1">
      <alignment horizontal="center" vertical="top" wrapText="1"/>
    </xf>
    <xf numFmtId="0" fontId="7" fillId="4" borderId="14" xfId="0" applyFont="1" applyFill="1" applyBorder="1" applyAlignment="1">
      <alignment vertical="top" wrapText="1"/>
    </xf>
    <xf numFmtId="164" fontId="6" fillId="3" borderId="15" xfId="1" applyNumberFormat="1" applyFont="1" applyFill="1" applyBorder="1" applyAlignment="1">
      <alignment horizontal="center" vertical="top"/>
    </xf>
    <xf numFmtId="164" fontId="7" fillId="8" borderId="58" xfId="0" applyNumberFormat="1" applyFont="1" applyFill="1" applyBorder="1" applyAlignment="1">
      <alignment horizontal="center" vertical="top"/>
    </xf>
    <xf numFmtId="164" fontId="7" fillId="6" borderId="11" xfId="1" applyNumberFormat="1" applyFont="1" applyFill="1" applyBorder="1" applyAlignment="1">
      <alignment horizontal="center" vertical="top"/>
    </xf>
    <xf numFmtId="164" fontId="7" fillId="5" borderId="11" xfId="0" applyNumberFormat="1" applyFont="1" applyFill="1" applyBorder="1" applyAlignment="1">
      <alignment horizontal="center" vertical="top"/>
    </xf>
    <xf numFmtId="164" fontId="6" fillId="9" borderId="54" xfId="1" applyNumberFormat="1" applyFont="1" applyFill="1" applyBorder="1" applyAlignment="1">
      <alignment horizontal="center" vertical="top"/>
    </xf>
    <xf numFmtId="164" fontId="6" fillId="6" borderId="58" xfId="1" applyNumberFormat="1" applyFont="1" applyFill="1" applyBorder="1" applyAlignment="1">
      <alignment horizontal="center" vertical="top"/>
    </xf>
    <xf numFmtId="164" fontId="6" fillId="3" borderId="59" xfId="1" applyNumberFormat="1" applyFont="1" applyFill="1" applyBorder="1" applyAlignment="1">
      <alignment horizontal="center" vertical="top"/>
    </xf>
    <xf numFmtId="0" fontId="7" fillId="4" borderId="58" xfId="0" applyFont="1" applyFill="1" applyBorder="1" applyAlignment="1">
      <alignment vertical="top" wrapText="1"/>
    </xf>
    <xf numFmtId="0" fontId="7" fillId="11" borderId="11" xfId="0" applyFont="1" applyFill="1" applyBorder="1" applyAlignment="1">
      <alignment vertical="top" wrapText="1"/>
    </xf>
    <xf numFmtId="0" fontId="7" fillId="11" borderId="50" xfId="0" applyFont="1" applyFill="1" applyBorder="1" applyAlignment="1">
      <alignment vertical="top" wrapText="1"/>
    </xf>
    <xf numFmtId="164" fontId="7" fillId="7" borderId="58" xfId="0" applyNumberFormat="1" applyFont="1" applyFill="1" applyBorder="1" applyAlignment="1">
      <alignment horizontal="center" vertical="top"/>
    </xf>
    <xf numFmtId="164" fontId="7" fillId="8" borderId="14" xfId="0" applyNumberFormat="1" applyFont="1" applyFill="1" applyBorder="1" applyAlignment="1">
      <alignment horizontal="center" vertical="top"/>
    </xf>
    <xf numFmtId="164" fontId="7" fillId="3" borderId="14" xfId="0" applyNumberFormat="1" applyFont="1" applyFill="1" applyBorder="1" applyAlignment="1">
      <alignment horizontal="center" vertical="top"/>
    </xf>
    <xf numFmtId="164" fontId="7" fillId="3" borderId="59" xfId="0" applyNumberFormat="1" applyFont="1" applyFill="1" applyBorder="1" applyAlignment="1">
      <alignment horizontal="center" vertical="top"/>
    </xf>
    <xf numFmtId="164" fontId="7" fillId="5" borderId="14" xfId="0" applyNumberFormat="1" applyFont="1" applyFill="1" applyBorder="1" applyAlignment="1">
      <alignment horizontal="center" vertical="top"/>
    </xf>
    <xf numFmtId="164" fontId="7" fillId="7" borderId="14" xfId="0" applyNumberFormat="1" applyFont="1" applyFill="1" applyBorder="1" applyAlignment="1">
      <alignment horizontal="center" vertical="top"/>
    </xf>
    <xf numFmtId="164" fontId="7" fillId="0" borderId="14" xfId="0" applyNumberFormat="1" applyFont="1" applyBorder="1" applyAlignment="1">
      <alignment horizontal="center" vertical="top"/>
    </xf>
    <xf numFmtId="164" fontId="7" fillId="3" borderId="84" xfId="0" applyNumberFormat="1" applyFont="1" applyFill="1" applyBorder="1" applyAlignment="1">
      <alignment horizontal="center" vertical="top"/>
    </xf>
    <xf numFmtId="0" fontId="17" fillId="11" borderId="34" xfId="0" applyFont="1" applyFill="1" applyBorder="1" applyAlignment="1">
      <alignment vertical="top" wrapText="1"/>
    </xf>
    <xf numFmtId="0" fontId="17" fillId="11" borderId="60" xfId="0" applyFont="1" applyFill="1" applyBorder="1" applyAlignment="1">
      <alignment horizontal="center" vertical="top" wrapText="1"/>
    </xf>
    <xf numFmtId="3" fontId="18" fillId="7" borderId="31" xfId="0" applyNumberFormat="1" applyFont="1" applyFill="1" applyBorder="1" applyAlignment="1">
      <alignment vertical="top" wrapText="1"/>
    </xf>
    <xf numFmtId="0" fontId="15" fillId="8" borderId="45" xfId="0" applyFont="1" applyFill="1" applyBorder="1"/>
    <xf numFmtId="0" fontId="15" fillId="0" borderId="45" xfId="0" applyFont="1" applyBorder="1"/>
    <xf numFmtId="0" fontId="12" fillId="0" borderId="40" xfId="0" applyFont="1" applyBorder="1"/>
    <xf numFmtId="0" fontId="18" fillId="8" borderId="45" xfId="0" applyFont="1" applyFill="1" applyBorder="1" applyAlignment="1">
      <alignment vertical="top" wrapText="1"/>
    </xf>
    <xf numFmtId="0" fontId="18" fillId="10" borderId="34" xfId="0" applyFont="1" applyFill="1" applyBorder="1" applyAlignment="1">
      <alignment vertical="top" wrapText="1"/>
    </xf>
    <xf numFmtId="0" fontId="18" fillId="3" borderId="45" xfId="0" applyFont="1" applyFill="1" applyBorder="1" applyAlignment="1">
      <alignment vertical="top" wrapText="1"/>
    </xf>
    <xf numFmtId="0" fontId="18" fillId="3" borderId="85" xfId="0" applyFont="1" applyFill="1" applyBorder="1" applyAlignment="1">
      <alignment vertical="top" wrapText="1"/>
    </xf>
    <xf numFmtId="3" fontId="18" fillId="3" borderId="45" xfId="0" applyNumberFormat="1" applyFont="1" applyFill="1" applyBorder="1" applyAlignment="1">
      <alignment vertical="top" wrapText="1"/>
    </xf>
    <xf numFmtId="3" fontId="18" fillId="3" borderId="36" xfId="0" applyNumberFormat="1" applyFont="1" applyFill="1" applyBorder="1" applyAlignment="1">
      <alignment vertical="top" wrapText="1"/>
    </xf>
    <xf numFmtId="0" fontId="15" fillId="4" borderId="31" xfId="0" applyFont="1" applyFill="1" applyBorder="1"/>
    <xf numFmtId="0" fontId="17" fillId="11" borderId="86" xfId="0" applyFont="1" applyFill="1" applyBorder="1" applyAlignment="1">
      <alignment vertical="top" wrapText="1"/>
    </xf>
    <xf numFmtId="0" fontId="17" fillId="11" borderId="87" xfId="0" applyFont="1" applyFill="1" applyBorder="1" applyAlignment="1">
      <alignment vertical="top" wrapText="1"/>
    </xf>
    <xf numFmtId="3" fontId="18" fillId="7" borderId="88" xfId="0" applyNumberFormat="1" applyFont="1" applyFill="1" applyBorder="1" applyAlignment="1">
      <alignment vertical="top" wrapText="1"/>
    </xf>
    <xf numFmtId="3" fontId="18" fillId="3" borderId="89" xfId="0" applyNumberFormat="1" applyFont="1" applyFill="1" applyBorder="1" applyAlignment="1">
      <alignment vertical="top" wrapText="1"/>
    </xf>
    <xf numFmtId="3" fontId="18" fillId="3" borderId="86" xfId="0" applyNumberFormat="1" applyFont="1" applyFill="1" applyBorder="1" applyAlignment="1">
      <alignment vertical="top" wrapText="1"/>
    </xf>
    <xf numFmtId="3" fontId="18" fillId="3" borderId="86" xfId="0" applyNumberFormat="1" applyFont="1" applyFill="1" applyBorder="1" applyAlignment="1">
      <alignment horizontal="left" vertical="top" wrapText="1"/>
    </xf>
    <xf numFmtId="0" fontId="18" fillId="10" borderId="86" xfId="0" applyFont="1" applyFill="1" applyBorder="1" applyAlignment="1">
      <alignment vertical="top" wrapText="1"/>
    </xf>
    <xf numFmtId="0" fontId="18" fillId="10" borderId="90" xfId="0" applyFont="1" applyFill="1" applyBorder="1" applyAlignment="1">
      <alignment vertical="top" wrapText="1"/>
    </xf>
    <xf numFmtId="0" fontId="18" fillId="3" borderId="90" xfId="0" applyFont="1" applyFill="1" applyBorder="1" applyAlignment="1">
      <alignment vertical="top" wrapText="1"/>
    </xf>
    <xf numFmtId="0" fontId="18" fillId="10" borderId="73" xfId="0" applyFont="1" applyFill="1" applyBorder="1" applyAlignment="1">
      <alignment vertical="top" wrapText="1"/>
    </xf>
    <xf numFmtId="3" fontId="18" fillId="3" borderId="89" xfId="0" applyNumberFormat="1" applyFont="1" applyFill="1" applyBorder="1" applyAlignment="1">
      <alignment horizontal="left" vertical="top" wrapText="1"/>
    </xf>
    <xf numFmtId="3" fontId="18" fillId="3" borderId="31" xfId="0" applyNumberFormat="1" applyFont="1" applyFill="1" applyBorder="1" applyAlignment="1">
      <alignment horizontal="left" vertical="top" wrapText="1"/>
    </xf>
    <xf numFmtId="3" fontId="18" fillId="0" borderId="45" xfId="0" applyNumberFormat="1" applyFont="1" applyBorder="1" applyAlignment="1">
      <alignment horizontal="left" vertical="top" wrapText="1"/>
    </xf>
    <xf numFmtId="0" fontId="6" fillId="0" borderId="40" xfId="0" applyFont="1" applyBorder="1" applyAlignment="1">
      <alignment horizontal="right" vertical="top" wrapText="1"/>
    </xf>
    <xf numFmtId="0" fontId="18" fillId="0" borderId="87" xfId="0" applyFont="1" applyBorder="1" applyAlignment="1">
      <alignment vertical="top" wrapText="1"/>
    </xf>
    <xf numFmtId="0" fontId="6" fillId="3" borderId="45" xfId="0" applyFont="1" applyFill="1" applyBorder="1" applyAlignment="1">
      <alignment vertical="top" wrapText="1"/>
    </xf>
    <xf numFmtId="0" fontId="18" fillId="10" borderId="42" xfId="0" applyFont="1" applyFill="1" applyBorder="1" applyAlignment="1">
      <alignment vertical="top" wrapText="1"/>
    </xf>
    <xf numFmtId="0" fontId="18" fillId="10" borderId="45" xfId="0" applyFont="1" applyFill="1" applyBorder="1" applyAlignment="1">
      <alignment vertical="top" wrapText="1"/>
    </xf>
    <xf numFmtId="0" fontId="18" fillId="10" borderId="45" xfId="0" applyFont="1" applyFill="1" applyBorder="1" applyAlignment="1">
      <alignment horizontal="left" vertical="top" wrapText="1"/>
    </xf>
    <xf numFmtId="0" fontId="18" fillId="10" borderId="42" xfId="0" applyFont="1" applyFill="1" applyBorder="1" applyAlignment="1">
      <alignment horizontal="left" vertical="top" wrapText="1"/>
    </xf>
    <xf numFmtId="0" fontId="18" fillId="10" borderId="40" xfId="0" applyFont="1" applyFill="1" applyBorder="1" applyAlignment="1">
      <alignment horizontal="left" vertical="top" wrapText="1"/>
    </xf>
    <xf numFmtId="3" fontId="18" fillId="3" borderId="85" xfId="0" applyNumberFormat="1" applyFont="1" applyFill="1" applyBorder="1" applyAlignment="1">
      <alignment vertical="top" wrapText="1"/>
    </xf>
    <xf numFmtId="0" fontId="15" fillId="8" borderId="31" xfId="0" applyFont="1" applyFill="1" applyBorder="1"/>
    <xf numFmtId="0" fontId="15" fillId="0" borderId="40" xfId="0" applyFont="1" applyBorder="1"/>
    <xf numFmtId="0" fontId="15" fillId="7" borderId="52" xfId="0" applyFont="1" applyFill="1" applyBorder="1"/>
    <xf numFmtId="3" fontId="18" fillId="0" borderId="89" xfId="0" applyNumberFormat="1" applyFont="1" applyBorder="1" applyAlignment="1">
      <alignment vertical="top" wrapText="1"/>
    </xf>
    <xf numFmtId="0" fontId="15" fillId="3" borderId="40" xfId="0" applyFont="1" applyFill="1" applyBorder="1"/>
    <xf numFmtId="3" fontId="18" fillId="3" borderId="87" xfId="0" applyNumberFormat="1" applyFont="1" applyFill="1" applyBorder="1" applyAlignment="1">
      <alignment horizontal="left" vertical="top" wrapText="1"/>
    </xf>
    <xf numFmtId="3" fontId="18" fillId="0" borderId="86" xfId="0" applyNumberFormat="1" applyFont="1" applyBorder="1" applyAlignment="1">
      <alignment vertical="top" wrapText="1"/>
    </xf>
    <xf numFmtId="3" fontId="18" fillId="0" borderId="85" xfId="0" applyNumberFormat="1" applyFont="1" applyBorder="1" applyAlignment="1">
      <alignment vertical="top" wrapText="1"/>
    </xf>
    <xf numFmtId="3" fontId="18" fillId="7" borderId="89" xfId="0" applyNumberFormat="1" applyFont="1" applyFill="1" applyBorder="1" applyAlignment="1">
      <alignment horizontal="left" vertical="top" wrapText="1"/>
    </xf>
    <xf numFmtId="3" fontId="18" fillId="3" borderId="90" xfId="0" applyNumberFormat="1" applyFont="1" applyFill="1" applyBorder="1" applyAlignment="1">
      <alignment horizontal="left" vertical="top" wrapText="1"/>
    </xf>
    <xf numFmtId="0" fontId="1" fillId="7" borderId="31" xfId="0" applyFont="1" applyFill="1" applyBorder="1" applyAlignment="1">
      <alignment vertical="top" wrapText="1"/>
    </xf>
    <xf numFmtId="3" fontId="18" fillId="7" borderId="89" xfId="0" applyNumberFormat="1" applyFont="1" applyFill="1" applyBorder="1" applyAlignment="1">
      <alignment vertical="top" wrapText="1"/>
    </xf>
    <xf numFmtId="0" fontId="1" fillId="8" borderId="45" xfId="0" applyFont="1" applyFill="1" applyBorder="1" applyAlignment="1">
      <alignment vertical="top" wrapText="1"/>
    </xf>
    <xf numFmtId="0" fontId="12" fillId="0" borderId="45" xfId="0" applyFont="1" applyBorder="1"/>
    <xf numFmtId="0" fontId="1" fillId="7" borderId="71" xfId="0" applyFont="1" applyFill="1" applyBorder="1" applyAlignment="1">
      <alignment vertical="top" wrapText="1"/>
    </xf>
    <xf numFmtId="3" fontId="18" fillId="7" borderId="71" xfId="0" applyNumberFormat="1" applyFont="1" applyFill="1" applyBorder="1" applyAlignment="1">
      <alignment horizontal="left" vertical="top" wrapText="1"/>
    </xf>
    <xf numFmtId="0" fontId="30" fillId="8" borderId="91" xfId="0" applyFont="1" applyFill="1" applyBorder="1" applyAlignment="1">
      <alignment vertical="top"/>
    </xf>
    <xf numFmtId="0" fontId="24" fillId="0" borderId="45" xfId="0" applyFont="1" applyBorder="1"/>
    <xf numFmtId="14" fontId="24" fillId="0" borderId="40" xfId="0" applyNumberFormat="1" applyFont="1" applyBorder="1"/>
    <xf numFmtId="3" fontId="18" fillId="7" borderId="31" xfId="0" applyNumberFormat="1" applyFont="1" applyFill="1" applyBorder="1" applyAlignment="1">
      <alignment horizontal="left" vertical="top" wrapText="1"/>
    </xf>
    <xf numFmtId="0" fontId="24" fillId="0" borderId="40" xfId="0" applyFont="1" applyBorder="1"/>
    <xf numFmtId="0" fontId="24" fillId="8" borderId="45" xfId="0" applyFont="1" applyFill="1" applyBorder="1"/>
    <xf numFmtId="0" fontId="15" fillId="4" borderId="42" xfId="0" applyFont="1" applyFill="1" applyBorder="1"/>
    <xf numFmtId="0" fontId="12" fillId="4" borderId="43" xfId="0" applyFont="1" applyFill="1" applyBorder="1"/>
    <xf numFmtId="0" fontId="17" fillId="11" borderId="85" xfId="0" applyFont="1" applyFill="1" applyBorder="1" applyAlignment="1">
      <alignment vertical="top" wrapText="1"/>
    </xf>
    <xf numFmtId="0" fontId="18" fillId="15" borderId="86" xfId="0" applyFont="1" applyFill="1" applyBorder="1" applyAlignment="1">
      <alignment horizontal="left" vertical="top" wrapText="1"/>
    </xf>
    <xf numFmtId="0" fontId="18" fillId="3" borderId="31" xfId="0" applyFont="1" applyFill="1" applyBorder="1" applyAlignment="1">
      <alignment horizontal="left" vertical="top" wrapText="1"/>
    </xf>
    <xf numFmtId="3" fontId="6" fillId="3" borderId="71" xfId="0" applyNumberFormat="1" applyFont="1" applyFill="1" applyBorder="1" applyAlignment="1">
      <alignment vertical="top" wrapText="1"/>
    </xf>
    <xf numFmtId="0" fontId="15" fillId="3" borderId="45" xfId="0" applyFont="1" applyFill="1" applyBorder="1"/>
    <xf numFmtId="0" fontId="15" fillId="3" borderId="34" xfId="0" applyFont="1" applyFill="1" applyBorder="1"/>
    <xf numFmtId="0" fontId="6" fillId="3" borderId="89" xfId="0" applyFont="1" applyFill="1" applyBorder="1" applyAlignment="1">
      <alignment vertical="top" wrapText="1"/>
    </xf>
    <xf numFmtId="0" fontId="6" fillId="3" borderId="90" xfId="0" applyFont="1" applyFill="1" applyBorder="1" applyAlignment="1">
      <alignment vertical="top" wrapText="1"/>
    </xf>
    <xf numFmtId="3" fontId="6" fillId="3" borderId="73" xfId="0" applyNumberFormat="1" applyFont="1" applyFill="1" applyBorder="1" applyAlignment="1">
      <alignment vertical="top" wrapText="1"/>
    </xf>
    <xf numFmtId="3" fontId="6" fillId="3" borderId="89" xfId="0" applyNumberFormat="1" applyFont="1" applyFill="1" applyBorder="1" applyAlignment="1">
      <alignment vertical="top" wrapText="1"/>
    </xf>
    <xf numFmtId="3" fontId="6" fillId="3" borderId="86" xfId="0" applyNumberFormat="1" applyFont="1" applyFill="1" applyBorder="1" applyAlignment="1">
      <alignment vertical="top" wrapText="1"/>
    </xf>
    <xf numFmtId="0" fontId="13" fillId="10" borderId="92" xfId="0" applyFont="1" applyFill="1" applyBorder="1" applyAlignment="1">
      <alignment vertical="top" wrapText="1"/>
    </xf>
    <xf numFmtId="0" fontId="13" fillId="3" borderId="92" xfId="0" applyFont="1" applyFill="1" applyBorder="1" applyAlignment="1">
      <alignment vertical="top" wrapText="1"/>
    </xf>
    <xf numFmtId="0" fontId="33" fillId="10" borderId="45" xfId="0" applyFont="1" applyFill="1" applyBorder="1" applyAlignment="1">
      <alignment vertical="top" wrapText="1"/>
    </xf>
    <xf numFmtId="0" fontId="33" fillId="0" borderId="42" xfId="0" applyFont="1" applyBorder="1" applyAlignment="1">
      <alignment vertical="top" wrapText="1"/>
    </xf>
    <xf numFmtId="0" fontId="33" fillId="0" borderId="90" xfId="0" applyFont="1" applyBorder="1" applyAlignment="1">
      <alignment vertical="top" wrapText="1"/>
    </xf>
    <xf numFmtId="0" fontId="33" fillId="0" borderId="73" xfId="0" applyFont="1" applyBorder="1" applyAlignment="1">
      <alignment vertical="top" wrapText="1"/>
    </xf>
    <xf numFmtId="0" fontId="18" fillId="3" borderId="71" xfId="0" applyFont="1" applyFill="1" applyBorder="1" applyAlignment="1">
      <alignment vertical="top" wrapText="1"/>
    </xf>
    <xf numFmtId="0" fontId="18" fillId="3" borderId="91" xfId="0" applyFont="1" applyFill="1" applyBorder="1" applyAlignment="1">
      <alignment vertical="top" wrapText="1"/>
    </xf>
    <xf numFmtId="0" fontId="18" fillId="10" borderId="92" xfId="0" applyFont="1" applyFill="1" applyBorder="1" applyAlignment="1">
      <alignment vertical="top" wrapText="1"/>
    </xf>
    <xf numFmtId="0" fontId="18" fillId="3" borderId="73" xfId="0" applyFont="1" applyFill="1" applyBorder="1" applyAlignment="1">
      <alignment vertical="top" wrapText="1"/>
    </xf>
    <xf numFmtId="0" fontId="18" fillId="10" borderId="89" xfId="0" applyFont="1" applyFill="1" applyBorder="1" applyAlignment="1">
      <alignment vertical="top" wrapText="1"/>
    </xf>
    <xf numFmtId="0" fontId="18" fillId="3" borderId="89" xfId="0" applyFont="1" applyFill="1" applyBorder="1" applyAlignment="1">
      <alignment horizontal="left" vertical="top" wrapText="1"/>
    </xf>
    <xf numFmtId="0" fontId="18" fillId="3" borderId="86" xfId="0" applyFont="1" applyFill="1" applyBorder="1" applyAlignment="1">
      <alignment horizontal="left" vertical="top" wrapText="1"/>
    </xf>
    <xf numFmtId="3" fontId="18" fillId="8" borderId="86" xfId="0" applyNumberFormat="1" applyFont="1" applyFill="1" applyBorder="1" applyAlignment="1">
      <alignment vertical="top" wrapText="1"/>
    </xf>
    <xf numFmtId="3" fontId="18" fillId="7" borderId="46" xfId="0" applyNumberFormat="1" applyFont="1" applyFill="1" applyBorder="1" applyAlignment="1">
      <alignment vertical="top" wrapText="1"/>
    </xf>
    <xf numFmtId="0" fontId="1" fillId="7" borderId="93" xfId="0" applyFont="1" applyFill="1" applyBorder="1" applyAlignment="1">
      <alignment horizontal="center" vertical="top" wrapText="1"/>
    </xf>
    <xf numFmtId="0" fontId="15" fillId="0" borderId="34" xfId="0" applyFont="1" applyBorder="1"/>
    <xf numFmtId="0" fontId="7" fillId="11" borderId="39" xfId="0" applyFont="1" applyFill="1" applyBorder="1" applyAlignment="1">
      <alignment vertical="top" wrapText="1"/>
    </xf>
    <xf numFmtId="0" fontId="7" fillId="4" borderId="42" xfId="0" applyFont="1" applyFill="1" applyBorder="1" applyAlignment="1">
      <alignment horizontal="left" vertical="top" wrapText="1"/>
    </xf>
    <xf numFmtId="0" fontId="7" fillId="4" borderId="43" xfId="0" applyFont="1" applyFill="1" applyBorder="1" applyAlignment="1">
      <alignment vertical="top" wrapText="1"/>
    </xf>
    <xf numFmtId="0" fontId="7" fillId="4" borderId="42" xfId="0" applyFont="1" applyFill="1" applyBorder="1" applyAlignment="1">
      <alignment vertical="top" wrapText="1"/>
    </xf>
    <xf numFmtId="164" fontId="12" fillId="0" borderId="0" xfId="0" applyNumberFormat="1" applyFont="1"/>
    <xf numFmtId="0" fontId="25" fillId="3" borderId="70" xfId="0" applyFont="1" applyFill="1" applyBorder="1" applyAlignment="1">
      <alignment vertical="top" wrapText="1"/>
    </xf>
    <xf numFmtId="0" fontId="6" fillId="3" borderId="50" xfId="0" applyFont="1" applyFill="1" applyBorder="1" applyAlignment="1">
      <alignment vertical="top" wrapText="1"/>
    </xf>
    <xf numFmtId="3" fontId="23" fillId="3" borderId="89" xfId="0" applyNumberFormat="1" applyFont="1" applyFill="1" applyBorder="1" applyAlignment="1">
      <alignment vertical="top" wrapText="1"/>
    </xf>
    <xf numFmtId="0" fontId="12" fillId="0" borderId="100" xfId="0" applyFont="1" applyBorder="1"/>
    <xf numFmtId="0" fontId="25" fillId="3" borderId="4" xfId="0" applyFont="1" applyFill="1" applyBorder="1" applyAlignment="1">
      <alignment vertical="top" wrapText="1"/>
    </xf>
    <xf numFmtId="3" fontId="1" fillId="3" borderId="4" xfId="0" applyNumberFormat="1" applyFont="1" applyFill="1" applyBorder="1" applyAlignment="1">
      <alignment horizontal="center" vertical="top"/>
    </xf>
    <xf numFmtId="164" fontId="6" fillId="3" borderId="43" xfId="0" applyNumberFormat="1" applyFont="1" applyFill="1" applyBorder="1" applyAlignment="1">
      <alignment horizontal="center" vertical="top" wrapText="1"/>
    </xf>
    <xf numFmtId="0" fontId="7" fillId="3" borderId="95" xfId="0" applyFont="1" applyFill="1" applyBorder="1" applyAlignment="1">
      <alignment vertical="top" wrapText="1"/>
    </xf>
    <xf numFmtId="164" fontId="7" fillId="0" borderId="95" xfId="0" applyNumberFormat="1" applyFont="1" applyBorder="1" applyAlignment="1">
      <alignment horizontal="center" vertical="top" wrapText="1"/>
    </xf>
    <xf numFmtId="164" fontId="7" fillId="0" borderId="97" xfId="0" applyNumberFormat="1" applyFont="1" applyBorder="1" applyAlignment="1">
      <alignment horizontal="center" vertical="top" wrapText="1"/>
    </xf>
    <xf numFmtId="3" fontId="18" fillId="3" borderId="106" xfId="0" applyNumberFormat="1" applyFont="1" applyFill="1" applyBorder="1" applyAlignment="1">
      <alignment horizontal="left" vertical="top" wrapText="1"/>
    </xf>
    <xf numFmtId="0" fontId="6" fillId="3" borderId="95" xfId="0" applyFont="1" applyFill="1" applyBorder="1" applyAlignment="1">
      <alignment horizontal="center" vertical="top" wrapText="1"/>
    </xf>
    <xf numFmtId="164" fontId="1" fillId="0" borderId="98" xfId="0" applyNumberFormat="1" applyFont="1" applyBorder="1" applyAlignment="1">
      <alignment horizontal="center" vertical="top" wrapText="1"/>
    </xf>
    <xf numFmtId="0" fontId="7" fillId="7" borderId="57" xfId="0" applyFont="1" applyFill="1" applyBorder="1" applyAlignment="1">
      <alignment horizontal="justify" vertical="top" wrapText="1"/>
    </xf>
    <xf numFmtId="0" fontId="7" fillId="7" borderId="64" xfId="0" applyFont="1" applyFill="1" applyBorder="1" applyAlignment="1">
      <alignment vertical="top" wrapText="1"/>
    </xf>
    <xf numFmtId="0" fontId="6" fillId="7" borderId="64" xfId="0" applyFont="1" applyFill="1" applyBorder="1" applyAlignment="1">
      <alignment horizontal="center" vertical="top" wrapText="1"/>
    </xf>
    <xf numFmtId="164" fontId="7" fillId="7" borderId="64" xfId="0" applyNumberFormat="1" applyFont="1" applyFill="1" applyBorder="1" applyAlignment="1">
      <alignment horizontal="center" vertical="top" wrapText="1"/>
    </xf>
    <xf numFmtId="164" fontId="7" fillId="7" borderId="107" xfId="0" applyNumberFormat="1" applyFont="1" applyFill="1" applyBorder="1" applyAlignment="1">
      <alignment horizontal="center" vertical="top" wrapText="1"/>
    </xf>
    <xf numFmtId="0" fontId="15" fillId="7" borderId="57" xfId="0" applyFont="1" applyFill="1" applyBorder="1"/>
    <xf numFmtId="0" fontId="12" fillId="7" borderId="64" xfId="0" applyFont="1" applyFill="1" applyBorder="1"/>
    <xf numFmtId="0" fontId="12" fillId="7" borderId="62" xfId="0" applyFont="1" applyFill="1" applyBorder="1"/>
    <xf numFmtId="0" fontId="5" fillId="2" borderId="52" xfId="0" applyFont="1" applyFill="1" applyBorder="1" applyAlignment="1">
      <alignment horizontal="center" vertical="center" wrapText="1"/>
    </xf>
    <xf numFmtId="0" fontId="5" fillId="2" borderId="53" xfId="0" applyFont="1" applyFill="1" applyBorder="1" applyAlignment="1">
      <alignment horizontal="center" vertical="center" wrapText="1"/>
    </xf>
    <xf numFmtId="0" fontId="5" fillId="2" borderId="56" xfId="0" applyFont="1" applyFill="1" applyBorder="1" applyAlignment="1">
      <alignment horizontal="center" vertical="center" wrapText="1"/>
    </xf>
    <xf numFmtId="164" fontId="28" fillId="3" borderId="1" xfId="0" applyNumberFormat="1" applyFont="1" applyFill="1" applyBorder="1" applyAlignment="1">
      <alignment horizontal="center" vertical="top" wrapText="1"/>
    </xf>
    <xf numFmtId="164" fontId="28" fillId="3" borderId="37" xfId="0" applyNumberFormat="1" applyFont="1" applyFill="1" applyBorder="1" applyAlignment="1">
      <alignment horizontal="center" vertical="top" wrapText="1"/>
    </xf>
    <xf numFmtId="0" fontId="7" fillId="3" borderId="37" xfId="0" applyFont="1" applyFill="1" applyBorder="1" applyAlignment="1">
      <alignment vertical="top" wrapText="1"/>
    </xf>
    <xf numFmtId="49" fontId="7" fillId="3" borderId="38" xfId="0" applyNumberFormat="1" applyFont="1" applyFill="1" applyBorder="1" applyAlignment="1">
      <alignment horizontal="center" vertical="top" wrapText="1"/>
    </xf>
    <xf numFmtId="0" fontId="7" fillId="0" borderId="14" xfId="0" applyFont="1" applyBorder="1" applyAlignment="1">
      <alignment vertical="top" wrapText="1"/>
    </xf>
    <xf numFmtId="0" fontId="7" fillId="3" borderId="108" xfId="0" applyFont="1" applyFill="1" applyBorder="1" applyAlignment="1">
      <alignment vertical="top" wrapText="1"/>
    </xf>
    <xf numFmtId="0" fontId="6" fillId="3" borderId="109" xfId="0" applyFont="1" applyFill="1" applyBorder="1" applyAlignment="1">
      <alignment vertical="top" wrapText="1"/>
    </xf>
    <xf numFmtId="0" fontId="18" fillId="0" borderId="90" xfId="0" applyFont="1" applyBorder="1" applyAlignment="1">
      <alignment vertical="top" wrapText="1"/>
    </xf>
    <xf numFmtId="164" fontId="6" fillId="0" borderId="1" xfId="1" applyNumberFormat="1" applyFont="1" applyBorder="1" applyAlignment="1">
      <alignment horizontal="center" vertical="top"/>
    </xf>
    <xf numFmtId="164" fontId="6" fillId="0" borderId="11" xfId="1" applyNumberFormat="1" applyFont="1" applyBorder="1" applyAlignment="1">
      <alignment horizontal="center" vertical="top"/>
    </xf>
    <xf numFmtId="0" fontId="1" fillId="0" borderId="1" xfId="0" applyFont="1" applyBorder="1" applyAlignment="1">
      <alignment horizontal="center" vertical="top" wrapText="1"/>
    </xf>
    <xf numFmtId="164" fontId="28" fillId="0" borderId="1" xfId="1" applyNumberFormat="1" applyFont="1" applyBorder="1" applyAlignment="1">
      <alignment horizontal="center" vertical="top"/>
    </xf>
    <xf numFmtId="0" fontId="7" fillId="3" borderId="111" xfId="0" applyFont="1" applyFill="1" applyBorder="1" applyAlignment="1">
      <alignment vertical="top" wrapText="1"/>
    </xf>
    <xf numFmtId="164" fontId="6" fillId="3" borderId="112" xfId="1" applyNumberFormat="1" applyFont="1" applyFill="1" applyBorder="1" applyAlignment="1">
      <alignment horizontal="center" vertical="top"/>
    </xf>
    <xf numFmtId="164" fontId="6" fillId="0" borderId="95" xfId="1" applyNumberFormat="1" applyFont="1" applyBorder="1" applyAlignment="1">
      <alignment horizontal="center" vertical="top"/>
    </xf>
    <xf numFmtId="164" fontId="6" fillId="0" borderId="97" xfId="1" applyNumberFormat="1" applyFont="1" applyBorder="1" applyAlignment="1">
      <alignment horizontal="center" vertical="top"/>
    </xf>
    <xf numFmtId="0" fontId="18" fillId="0" borderId="113" xfId="0" applyFont="1" applyBorder="1" applyAlignment="1">
      <alignment vertical="top" wrapText="1"/>
    </xf>
    <xf numFmtId="0" fontId="18" fillId="0" borderId="95" xfId="0" applyFont="1" applyBorder="1" applyAlignment="1">
      <alignment horizontal="center" vertical="top" wrapText="1"/>
    </xf>
    <xf numFmtId="0" fontId="18" fillId="0" borderId="112" xfId="0" applyFont="1" applyBorder="1" applyAlignment="1">
      <alignment horizontal="center" vertical="top" wrapText="1"/>
    </xf>
    <xf numFmtId="0" fontId="27" fillId="0" borderId="95" xfId="0" applyFont="1" applyBorder="1" applyAlignment="1">
      <alignment horizontal="center" vertical="top" wrapText="1"/>
    </xf>
    <xf numFmtId="0" fontId="27" fillId="0" borderId="98" xfId="0" applyFont="1" applyBorder="1" applyAlignment="1">
      <alignment horizontal="center" vertical="top" wrapText="1"/>
    </xf>
    <xf numFmtId="0" fontId="1" fillId="0" borderId="100" xfId="0" applyFont="1" applyBorder="1" applyAlignment="1">
      <alignment horizontal="center" vertical="top" wrapText="1"/>
    </xf>
    <xf numFmtId="0" fontId="6" fillId="3" borderId="104" xfId="0" applyFont="1" applyFill="1" applyBorder="1" applyAlignment="1">
      <alignment vertical="top" wrapText="1"/>
    </xf>
    <xf numFmtId="164" fontId="6" fillId="3" borderId="116" xfId="1" applyNumberFormat="1" applyFont="1" applyFill="1" applyBorder="1" applyAlignment="1">
      <alignment horizontal="center" vertical="top"/>
    </xf>
    <xf numFmtId="164" fontId="28" fillId="0" borderId="102" xfId="1" applyNumberFormat="1" applyFont="1" applyBorder="1" applyAlignment="1">
      <alignment horizontal="center" vertical="top"/>
    </xf>
    <xf numFmtId="164" fontId="6" fillId="0" borderId="102" xfId="1" applyNumberFormat="1" applyFont="1" applyBorder="1" applyAlignment="1">
      <alignment horizontal="center" vertical="top"/>
    </xf>
    <xf numFmtId="164" fontId="6" fillId="0" borderId="104" xfId="1" applyNumberFormat="1" applyFont="1" applyBorder="1" applyAlignment="1">
      <alignment horizontal="center" vertical="top"/>
    </xf>
    <xf numFmtId="0" fontId="18" fillId="0" borderId="117" xfId="0" applyFont="1" applyBorder="1" applyAlignment="1">
      <alignment vertical="top" wrapText="1"/>
    </xf>
    <xf numFmtId="0" fontId="18" fillId="0" borderId="103" xfId="0" applyFont="1" applyBorder="1" applyAlignment="1">
      <alignment horizontal="center" vertical="top" wrapText="1"/>
    </xf>
    <xf numFmtId="0" fontId="18" fillId="0" borderId="118" xfId="0" applyFont="1" applyBorder="1" applyAlignment="1">
      <alignment horizontal="center" vertical="top" wrapText="1"/>
    </xf>
    <xf numFmtId="0" fontId="1" fillId="0" borderId="102" xfId="0" applyFont="1" applyBorder="1" applyAlignment="1">
      <alignment horizontal="center" vertical="top" wrapText="1"/>
    </xf>
    <xf numFmtId="0" fontId="1" fillId="0" borderId="105" xfId="0" applyFont="1" applyBorder="1" applyAlignment="1">
      <alignment horizontal="center" vertical="top" wrapText="1"/>
    </xf>
    <xf numFmtId="0" fontId="1" fillId="3" borderId="2" xfId="0" applyFont="1" applyFill="1" applyBorder="1" applyAlignment="1">
      <alignment horizontal="center" vertical="top" wrapText="1"/>
    </xf>
    <xf numFmtId="0" fontId="13" fillId="8" borderId="42" xfId="0" applyFont="1" applyFill="1" applyBorder="1" applyAlignment="1">
      <alignment vertical="top" wrapText="1"/>
    </xf>
    <xf numFmtId="0" fontId="7" fillId="8" borderId="10" xfId="0" applyFont="1" applyFill="1" applyBorder="1" applyAlignment="1">
      <alignment vertical="top" wrapText="1"/>
    </xf>
    <xf numFmtId="0" fontId="15" fillId="8" borderId="42" xfId="0" applyFont="1" applyFill="1" applyBorder="1"/>
    <xf numFmtId="0" fontId="12" fillId="8" borderId="4" xfId="0" applyFont="1" applyFill="1" applyBorder="1"/>
    <xf numFmtId="0" fontId="12" fillId="8" borderId="43" xfId="0" applyFont="1" applyFill="1" applyBorder="1"/>
    <xf numFmtId="0" fontId="33" fillId="3" borderId="118" xfId="0" applyFont="1" applyFill="1" applyBorder="1" applyAlignment="1">
      <alignment horizontal="center" vertical="top" wrapText="1"/>
    </xf>
    <xf numFmtId="164" fontId="6" fillId="3" borderId="30" xfId="1" applyNumberFormat="1" applyFont="1" applyFill="1" applyBorder="1" applyAlignment="1">
      <alignment horizontal="center" vertical="top"/>
    </xf>
    <xf numFmtId="164" fontId="6" fillId="3" borderId="3" xfId="1" applyNumberFormat="1" applyFont="1" applyFill="1" applyBorder="1" applyAlignment="1">
      <alignment horizontal="center" vertical="top"/>
    </xf>
    <xf numFmtId="164" fontId="6" fillId="3" borderId="84" xfId="1" applyNumberFormat="1" applyFont="1" applyFill="1" applyBorder="1" applyAlignment="1">
      <alignment horizontal="center" vertical="top"/>
    </xf>
    <xf numFmtId="0" fontId="18" fillId="3" borderId="72" xfId="0" applyFont="1" applyFill="1" applyBorder="1" applyAlignment="1">
      <alignment horizontal="left" vertical="top" wrapText="1"/>
    </xf>
    <xf numFmtId="3" fontId="1" fillId="3" borderId="3" xfId="0" applyNumberFormat="1" applyFont="1" applyFill="1" applyBorder="1" applyAlignment="1">
      <alignment horizontal="center" vertical="top"/>
    </xf>
    <xf numFmtId="164" fontId="6" fillId="3" borderId="93" xfId="0" applyNumberFormat="1" applyFont="1" applyFill="1" applyBorder="1" applyAlignment="1">
      <alignment horizontal="center" vertical="top" wrapText="1"/>
    </xf>
    <xf numFmtId="0" fontId="6" fillId="3" borderId="120" xfId="0" applyFont="1" applyFill="1" applyBorder="1" applyAlignment="1">
      <alignment vertical="top" wrapText="1"/>
    </xf>
    <xf numFmtId="164" fontId="6" fillId="3" borderId="5" xfId="1" applyNumberFormat="1" applyFont="1" applyFill="1" applyBorder="1" applyAlignment="1">
      <alignment horizontal="center" vertical="top"/>
    </xf>
    <xf numFmtId="164" fontId="6" fillId="3" borderId="121" xfId="1" applyNumberFormat="1" applyFont="1" applyFill="1" applyBorder="1" applyAlignment="1">
      <alignment horizontal="center" vertical="top"/>
    </xf>
    <xf numFmtId="0" fontId="24" fillId="3" borderId="122" xfId="0" applyFont="1" applyFill="1" applyBorder="1"/>
    <xf numFmtId="0" fontId="12" fillId="3" borderId="5" xfId="0" applyFont="1" applyFill="1" applyBorder="1"/>
    <xf numFmtId="0" fontId="12" fillId="0" borderId="5" xfId="0" applyFont="1" applyBorder="1"/>
    <xf numFmtId="0" fontId="12" fillId="0" borderId="123" xfId="0" applyFont="1" applyBorder="1"/>
    <xf numFmtId="164" fontId="6" fillId="3" borderId="120" xfId="1" applyNumberFormat="1" applyFont="1" applyFill="1" applyBorder="1" applyAlignment="1">
      <alignment horizontal="center" vertical="top"/>
    </xf>
    <xf numFmtId="0" fontId="18" fillId="3" borderId="124" xfId="0" applyFont="1" applyFill="1" applyBorder="1" applyAlignment="1">
      <alignment horizontal="left" vertical="top" wrapText="1"/>
    </xf>
    <xf numFmtId="3" fontId="1" fillId="3" borderId="5" xfId="0" applyNumberFormat="1" applyFont="1" applyFill="1" applyBorder="1" applyAlignment="1">
      <alignment horizontal="center" vertical="top"/>
    </xf>
    <xf numFmtId="164" fontId="6" fillId="3" borderId="123" xfId="0" applyNumberFormat="1" applyFont="1" applyFill="1" applyBorder="1" applyAlignment="1">
      <alignment horizontal="center" vertical="top" wrapText="1"/>
    </xf>
    <xf numFmtId="0" fontId="6" fillId="3" borderId="121" xfId="0" applyFont="1" applyFill="1" applyBorder="1" applyAlignment="1">
      <alignment vertical="top" wrapText="1"/>
    </xf>
    <xf numFmtId="0" fontId="27" fillId="0" borderId="10" xfId="0" applyFont="1" applyBorder="1" applyAlignment="1">
      <alignment horizontal="left" vertical="top" wrapText="1"/>
    </xf>
    <xf numFmtId="0" fontId="6" fillId="3" borderId="5" xfId="0" applyFont="1" applyFill="1" applyBorder="1" applyAlignment="1">
      <alignment vertical="top" wrapText="1"/>
    </xf>
    <xf numFmtId="164" fontId="6" fillId="3" borderId="95" xfId="1" applyNumberFormat="1" applyFont="1" applyFill="1" applyBorder="1" applyAlignment="1">
      <alignment horizontal="center" vertical="top"/>
    </xf>
    <xf numFmtId="164" fontId="6" fillId="3" borderId="97" xfId="1" applyNumberFormat="1" applyFont="1" applyFill="1" applyBorder="1" applyAlignment="1">
      <alignment horizontal="center" vertical="top"/>
    </xf>
    <xf numFmtId="3" fontId="6" fillId="3" borderId="113" xfId="0" applyNumberFormat="1" applyFont="1" applyFill="1" applyBorder="1" applyAlignment="1">
      <alignment vertical="top" wrapText="1"/>
    </xf>
    <xf numFmtId="3" fontId="6" fillId="3" borderId="95" xfId="0" applyNumberFormat="1" applyFont="1" applyFill="1" applyBorder="1" applyAlignment="1">
      <alignment horizontal="center" vertical="top"/>
    </xf>
    <xf numFmtId="164" fontId="1" fillId="3" borderId="98" xfId="0" applyNumberFormat="1" applyFont="1" applyFill="1" applyBorder="1" applyAlignment="1">
      <alignment horizontal="center" vertical="top" wrapText="1"/>
    </xf>
    <xf numFmtId="0" fontId="15" fillId="0" borderId="117" xfId="0" applyFont="1" applyBorder="1"/>
    <xf numFmtId="0" fontId="12" fillId="3" borderId="103" xfId="0" applyFont="1" applyFill="1" applyBorder="1"/>
    <xf numFmtId="0" fontId="12" fillId="0" borderId="103" xfId="0" applyFont="1" applyBorder="1"/>
    <xf numFmtId="0" fontId="12" fillId="0" borderId="126" xfId="0" applyFont="1" applyBorder="1"/>
    <xf numFmtId="0" fontId="6" fillId="3" borderId="2" xfId="0" applyFont="1" applyFill="1" applyBorder="1" applyAlignment="1">
      <alignment vertical="top" wrapText="1"/>
    </xf>
    <xf numFmtId="164" fontId="6" fillId="0" borderId="2" xfId="0" applyNumberFormat="1" applyFont="1" applyBorder="1" applyAlignment="1">
      <alignment horizontal="center" vertical="top" wrapText="1"/>
    </xf>
    <xf numFmtId="164" fontId="6" fillId="0" borderId="15" xfId="0" applyNumberFormat="1" applyFont="1" applyBorder="1" applyAlignment="1">
      <alignment horizontal="center" vertical="top" wrapText="1"/>
    </xf>
    <xf numFmtId="0" fontId="12" fillId="0" borderId="127" xfId="0" applyFont="1" applyBorder="1"/>
    <xf numFmtId="0" fontId="15" fillId="0" borderId="122" xfId="0" applyFont="1" applyBorder="1"/>
    <xf numFmtId="0" fontId="12" fillId="0" borderId="128" xfId="0" applyFont="1" applyBorder="1"/>
    <xf numFmtId="0" fontId="6" fillId="7" borderId="31" xfId="0" applyFont="1" applyFill="1" applyBorder="1" applyAlignment="1">
      <alignment vertical="top" wrapText="1"/>
    </xf>
    <xf numFmtId="0" fontId="32" fillId="7" borderId="32" xfId="0" applyFont="1" applyFill="1" applyBorder="1" applyAlignment="1">
      <alignment vertical="top" wrapText="1"/>
    </xf>
    <xf numFmtId="0" fontId="32" fillId="7" borderId="33" xfId="0" applyFont="1" applyFill="1" applyBorder="1" applyAlignment="1">
      <alignment vertical="top" wrapText="1"/>
    </xf>
    <xf numFmtId="0" fontId="40" fillId="0" borderId="0" xfId="0" applyFont="1"/>
    <xf numFmtId="0" fontId="27" fillId="0" borderId="129" xfId="0" applyFont="1" applyBorder="1" applyAlignment="1">
      <alignment horizontal="left" vertical="top" wrapText="1"/>
    </xf>
    <xf numFmtId="0" fontId="15" fillId="0" borderId="130" xfId="0" applyFont="1" applyBorder="1"/>
    <xf numFmtId="0" fontId="12" fillId="3" borderId="6" xfId="0" applyFont="1" applyFill="1" applyBorder="1"/>
    <xf numFmtId="0" fontId="12" fillId="0" borderId="6" xfId="0" applyFont="1" applyBorder="1"/>
    <xf numFmtId="0" fontId="12" fillId="0" borderId="131" xfId="0" applyFont="1" applyBorder="1"/>
    <xf numFmtId="0" fontId="13" fillId="0" borderId="116" xfId="0" applyFont="1" applyBorder="1" applyAlignment="1">
      <alignment horizontal="left" vertical="top" wrapText="1"/>
    </xf>
    <xf numFmtId="164" fontId="7" fillId="5" borderId="38" xfId="0" applyNumberFormat="1" applyFont="1" applyFill="1" applyBorder="1" applyAlignment="1">
      <alignment horizontal="center" vertical="top"/>
    </xf>
    <xf numFmtId="0" fontId="15" fillId="0" borderId="36" xfId="0" applyFont="1" applyBorder="1"/>
    <xf numFmtId="0" fontId="12" fillId="3" borderId="38" xfId="0" applyFont="1" applyFill="1" applyBorder="1"/>
    <xf numFmtId="0" fontId="12" fillId="0" borderId="38" xfId="0" applyFont="1" applyBorder="1"/>
    <xf numFmtId="0" fontId="12" fillId="0" borderId="63" xfId="0" applyFont="1" applyBorder="1"/>
    <xf numFmtId="0" fontId="42" fillId="3" borderId="37" xfId="0" applyFont="1" applyFill="1" applyBorder="1" applyAlignment="1">
      <alignment vertical="top" wrapText="1"/>
    </xf>
    <xf numFmtId="49" fontId="7" fillId="0" borderId="6" xfId="0" applyNumberFormat="1" applyFont="1" applyBorder="1" applyAlignment="1">
      <alignment horizontal="center" vertical="top" wrapText="1"/>
    </xf>
    <xf numFmtId="164" fontId="7" fillId="5" borderId="6" xfId="0" applyNumberFormat="1" applyFont="1" applyFill="1" applyBorder="1" applyAlignment="1">
      <alignment horizontal="center" vertical="top"/>
    </xf>
    <xf numFmtId="164" fontId="7" fillId="5" borderId="83" xfId="0" applyNumberFormat="1" applyFont="1" applyFill="1" applyBorder="1" applyAlignment="1">
      <alignment horizontal="center" vertical="top"/>
    </xf>
    <xf numFmtId="0" fontId="15" fillId="0" borderId="119" xfId="0" applyFont="1" applyBorder="1"/>
    <xf numFmtId="0" fontId="12" fillId="0" borderId="132" xfId="0" applyFont="1" applyBorder="1"/>
    <xf numFmtId="164" fontId="42" fillId="5" borderId="38" xfId="0" applyNumberFormat="1" applyFont="1" applyFill="1" applyBorder="1" applyAlignment="1">
      <alignment horizontal="center" vertical="top"/>
    </xf>
    <xf numFmtId="164" fontId="42" fillId="8" borderId="32" xfId="0" applyNumberFormat="1" applyFont="1" applyFill="1" applyBorder="1" applyAlignment="1">
      <alignment horizontal="center" vertical="top" wrapText="1"/>
    </xf>
    <xf numFmtId="164" fontId="27" fillId="3" borderId="15" xfId="0" applyNumberFormat="1" applyFont="1" applyFill="1" applyBorder="1" applyAlignment="1">
      <alignment horizontal="center" vertical="top" wrapText="1"/>
    </xf>
    <xf numFmtId="164" fontId="6" fillId="8" borderId="133" xfId="0" applyNumberFormat="1" applyFont="1" applyFill="1" applyBorder="1" applyAlignment="1">
      <alignment horizontal="center" vertical="top" wrapText="1"/>
    </xf>
    <xf numFmtId="0" fontId="41" fillId="8" borderId="134" xfId="0" applyFont="1" applyFill="1" applyBorder="1" applyAlignment="1">
      <alignment vertical="top" wrapText="1"/>
    </xf>
    <xf numFmtId="49" fontId="7" fillId="8" borderId="134" xfId="0" applyNumberFormat="1" applyFont="1" applyFill="1" applyBorder="1" applyAlignment="1">
      <alignment horizontal="center" vertical="top" wrapText="1"/>
    </xf>
    <xf numFmtId="164" fontId="7" fillId="8" borderId="134" xfId="0" applyNumberFormat="1" applyFont="1" applyFill="1" applyBorder="1" applyAlignment="1">
      <alignment horizontal="center" vertical="top"/>
    </xf>
    <xf numFmtId="164" fontId="42" fillId="8" borderId="134" xfId="0" applyNumberFormat="1" applyFont="1" applyFill="1" applyBorder="1" applyAlignment="1">
      <alignment horizontal="center" vertical="top"/>
    </xf>
    <xf numFmtId="0" fontId="15" fillId="8" borderId="135" xfId="0" applyFont="1" applyFill="1" applyBorder="1"/>
    <xf numFmtId="0" fontId="12" fillId="8" borderId="134" xfId="0" applyFont="1" applyFill="1" applyBorder="1"/>
    <xf numFmtId="0" fontId="12" fillId="8" borderId="136" xfId="0" applyFont="1" applyFill="1" applyBorder="1"/>
    <xf numFmtId="0" fontId="3" fillId="3" borderId="9" xfId="0" applyFont="1" applyFill="1" applyBorder="1" applyAlignment="1">
      <alignment horizontal="left" vertical="top" wrapText="1"/>
    </xf>
    <xf numFmtId="49" fontId="7" fillId="0" borderId="2" xfId="0" applyNumberFormat="1" applyFont="1" applyBorder="1" applyAlignment="1">
      <alignment horizontal="center" vertical="top" wrapText="1"/>
    </xf>
    <xf numFmtId="164" fontId="7" fillId="5" borderId="2" xfId="0" applyNumberFormat="1" applyFont="1" applyFill="1" applyBorder="1" applyAlignment="1">
      <alignment horizontal="center" vertical="top"/>
    </xf>
    <xf numFmtId="0" fontId="41" fillId="0" borderId="4" xfId="0" applyFont="1" applyBorder="1" applyAlignment="1">
      <alignment vertical="top" wrapText="1"/>
    </xf>
    <xf numFmtId="164" fontId="27" fillId="3" borderId="23" xfId="0" applyNumberFormat="1" applyFont="1" applyFill="1" applyBorder="1" applyAlignment="1">
      <alignment horizontal="center" vertical="top" wrapText="1"/>
    </xf>
    <xf numFmtId="164" fontId="1" fillId="3" borderId="3" xfId="0" applyNumberFormat="1" applyFont="1" applyFill="1" applyBorder="1" applyAlignment="1">
      <alignment horizontal="center" vertical="top" wrapText="1"/>
    </xf>
    <xf numFmtId="0" fontId="6" fillId="0" borderId="38" xfId="0" applyFont="1" applyBorder="1" applyAlignment="1">
      <alignment vertical="top" wrapText="1"/>
    </xf>
    <xf numFmtId="164" fontId="6" fillId="3" borderId="38" xfId="0" applyNumberFormat="1" applyFont="1" applyFill="1" applyBorder="1" applyAlignment="1">
      <alignment horizontal="center" vertical="top" wrapText="1"/>
    </xf>
    <xf numFmtId="164" fontId="6" fillId="3" borderId="59" xfId="0" applyNumberFormat="1" applyFont="1" applyFill="1" applyBorder="1" applyAlignment="1">
      <alignment horizontal="center" vertical="top" wrapText="1"/>
    </xf>
    <xf numFmtId="0" fontId="6" fillId="0" borderId="1" xfId="0" applyFont="1" applyBorder="1" applyAlignment="1">
      <alignment vertical="top" wrapText="1"/>
    </xf>
    <xf numFmtId="164" fontId="6" fillId="0" borderId="1" xfId="1" applyNumberFormat="1" applyFont="1" applyFill="1" applyBorder="1" applyAlignment="1">
      <alignment horizontal="center" vertical="top"/>
    </xf>
    <xf numFmtId="164" fontId="6" fillId="0" borderId="11" xfId="1" applyNumberFormat="1" applyFont="1" applyFill="1" applyBorder="1" applyAlignment="1">
      <alignment horizontal="center" vertical="top"/>
    </xf>
    <xf numFmtId="164" fontId="6" fillId="0" borderId="5" xfId="1" applyNumberFormat="1" applyFont="1" applyFill="1" applyBorder="1" applyAlignment="1">
      <alignment horizontal="center" vertical="top"/>
    </xf>
    <xf numFmtId="164" fontId="6" fillId="0" borderId="121" xfId="1" applyNumberFormat="1" applyFont="1" applyFill="1" applyBorder="1" applyAlignment="1">
      <alignment horizontal="center" vertical="top"/>
    </xf>
    <xf numFmtId="164" fontId="6" fillId="0" borderId="6" xfId="1" applyNumberFormat="1" applyFont="1" applyFill="1" applyBorder="1" applyAlignment="1">
      <alignment horizontal="center" vertical="top"/>
    </xf>
    <xf numFmtId="164" fontId="6" fillId="0" borderId="83" xfId="1" applyNumberFormat="1" applyFont="1" applyFill="1" applyBorder="1" applyAlignment="1">
      <alignment horizontal="center" vertical="top"/>
    </xf>
    <xf numFmtId="164" fontId="6" fillId="0" borderId="103" xfId="1" applyNumberFormat="1" applyFont="1" applyFill="1" applyBorder="1" applyAlignment="1">
      <alignment horizontal="center" vertical="top"/>
    </xf>
    <xf numFmtId="164" fontId="6" fillId="0" borderId="125" xfId="1" applyNumberFormat="1" applyFont="1" applyFill="1" applyBorder="1" applyAlignment="1">
      <alignment horizontal="center" vertical="top"/>
    </xf>
    <xf numFmtId="3" fontId="6" fillId="0" borderId="95" xfId="0" applyNumberFormat="1" applyFont="1" applyFill="1" applyBorder="1" applyAlignment="1">
      <alignment horizontal="center" vertical="top"/>
    </xf>
    <xf numFmtId="3" fontId="1" fillId="0" borderId="95" xfId="0" applyNumberFormat="1" applyFont="1" applyFill="1" applyBorder="1" applyAlignment="1">
      <alignment horizontal="center" vertical="top"/>
    </xf>
    <xf numFmtId="164" fontId="6" fillId="0" borderId="3" xfId="1" applyNumberFormat="1" applyFont="1" applyFill="1" applyBorder="1" applyAlignment="1">
      <alignment horizontal="center" vertical="top"/>
    </xf>
    <xf numFmtId="164" fontId="6" fillId="0" borderId="14" xfId="1" applyNumberFormat="1" applyFont="1" applyFill="1" applyBorder="1" applyAlignment="1">
      <alignment horizontal="center" vertical="top"/>
    </xf>
    <xf numFmtId="0" fontId="13" fillId="3" borderId="67" xfId="0" applyFont="1" applyFill="1" applyBorder="1" applyAlignment="1">
      <alignment horizontal="center" vertical="top" wrapText="1"/>
    </xf>
    <xf numFmtId="0" fontId="13" fillId="3" borderId="30" xfId="0" applyFont="1" applyFill="1" applyBorder="1" applyAlignment="1">
      <alignment horizontal="center" vertical="top" wrapText="1"/>
    </xf>
    <xf numFmtId="0" fontId="13" fillId="3" borderId="3" xfId="0" applyFont="1" applyFill="1" applyBorder="1" applyAlignment="1">
      <alignment horizontal="center" vertical="top" wrapText="1"/>
    </xf>
    <xf numFmtId="0" fontId="6" fillId="3" borderId="2" xfId="0" applyFont="1" applyFill="1" applyBorder="1" applyAlignment="1">
      <alignment horizontal="center" vertical="top" wrapText="1"/>
    </xf>
    <xf numFmtId="0" fontId="6" fillId="3" borderId="3" xfId="0" applyFont="1" applyFill="1" applyBorder="1" applyAlignment="1">
      <alignment horizontal="center" vertical="top" wrapText="1"/>
    </xf>
    <xf numFmtId="0" fontId="6" fillId="3" borderId="4" xfId="0" applyFont="1" applyFill="1" applyBorder="1" applyAlignment="1">
      <alignment horizontal="center" vertical="top" wrapText="1"/>
    </xf>
    <xf numFmtId="0" fontId="6" fillId="0" borderId="34" xfId="0" applyFont="1" applyBorder="1" applyAlignment="1">
      <alignment horizontal="left" vertical="top" wrapText="1"/>
    </xf>
    <xf numFmtId="0" fontId="6" fillId="0" borderId="36" xfId="0" applyFont="1" applyBorder="1" applyAlignment="1">
      <alignment horizontal="left" vertical="top" wrapText="1"/>
    </xf>
    <xf numFmtId="0" fontId="7" fillId="3" borderId="34" xfId="0" applyFont="1" applyFill="1" applyBorder="1" applyAlignment="1">
      <alignment horizontal="left" vertical="top" wrapText="1"/>
    </xf>
    <xf numFmtId="0" fontId="7" fillId="3" borderId="36" xfId="0" applyFont="1" applyFill="1" applyBorder="1" applyAlignment="1">
      <alignment horizontal="left" vertical="top" wrapText="1"/>
    </xf>
    <xf numFmtId="0" fontId="13" fillId="3" borderId="94" xfId="0" applyFont="1" applyFill="1" applyBorder="1" applyAlignment="1">
      <alignment horizontal="center" vertical="top" wrapText="1"/>
    </xf>
    <xf numFmtId="0" fontId="13" fillId="3" borderId="99" xfId="0" applyFont="1" applyFill="1" applyBorder="1" applyAlignment="1">
      <alignment horizontal="center" vertical="top" wrapText="1"/>
    </xf>
    <xf numFmtId="0" fontId="13" fillId="3" borderId="101" xfId="0" applyFont="1" applyFill="1" applyBorder="1" applyAlignment="1">
      <alignment horizontal="center" vertical="top" wrapText="1"/>
    </xf>
    <xf numFmtId="0" fontId="23" fillId="3" borderId="96" xfId="0" applyFont="1" applyFill="1" applyBorder="1" applyAlignment="1">
      <alignment horizontal="center" vertical="top" wrapText="1"/>
    </xf>
    <xf numFmtId="0" fontId="23" fillId="3" borderId="3" xfId="0" applyFont="1" applyFill="1" applyBorder="1" applyAlignment="1">
      <alignment horizontal="center" vertical="top" wrapText="1"/>
    </xf>
    <xf numFmtId="0" fontId="23" fillId="3" borderId="103" xfId="0" applyFont="1" applyFill="1" applyBorder="1" applyAlignment="1">
      <alignment horizontal="center" vertical="top" wrapText="1"/>
    </xf>
    <xf numFmtId="0" fontId="6" fillId="0" borderId="25" xfId="0" applyFont="1" applyBorder="1" applyAlignment="1">
      <alignment horizontal="center" vertical="top" wrapText="1"/>
    </xf>
    <xf numFmtId="0" fontId="6" fillId="0" borderId="3" xfId="0" applyFont="1" applyBorder="1" applyAlignment="1">
      <alignment horizontal="center" vertical="top" wrapText="1"/>
    </xf>
    <xf numFmtId="0" fontId="6" fillId="0" borderId="38" xfId="0" applyFont="1" applyBorder="1" applyAlignment="1">
      <alignment horizontal="center" vertical="top" wrapText="1"/>
    </xf>
    <xf numFmtId="164" fontId="6" fillId="0" borderId="34" xfId="0" applyNumberFormat="1" applyFont="1" applyBorder="1" applyAlignment="1">
      <alignment horizontal="center" vertical="top" wrapText="1"/>
    </xf>
    <xf numFmtId="164" fontId="6" fillId="0" borderId="46" xfId="0" applyNumberFormat="1" applyFont="1" applyBorder="1" applyAlignment="1">
      <alignment horizontal="center" vertical="top" wrapText="1"/>
    </xf>
    <xf numFmtId="0" fontId="23" fillId="3" borderId="64" xfId="0" applyFont="1" applyFill="1" applyBorder="1" applyAlignment="1">
      <alignment horizontal="center" vertical="top" wrapText="1"/>
    </xf>
    <xf numFmtId="0" fontId="23" fillId="3" borderId="38" xfId="0" applyFont="1" applyFill="1" applyBorder="1" applyAlignment="1">
      <alignment horizontal="center" vertical="top" wrapText="1"/>
    </xf>
    <xf numFmtId="0" fontId="6" fillId="3" borderId="57" xfId="0" applyFont="1" applyFill="1" applyBorder="1" applyAlignment="1">
      <alignment horizontal="left" vertical="top"/>
    </xf>
    <xf numFmtId="0" fontId="6" fillId="3" borderId="36" xfId="0" applyFont="1" applyFill="1" applyBorder="1" applyAlignment="1">
      <alignment horizontal="left" vertical="top"/>
    </xf>
    <xf numFmtId="0" fontId="6" fillId="3" borderId="46" xfId="0" applyFont="1" applyFill="1" applyBorder="1" applyAlignment="1">
      <alignment horizontal="left" vertical="top"/>
    </xf>
    <xf numFmtId="164" fontId="13" fillId="0" borderId="46" xfId="0" applyNumberFormat="1" applyFont="1" applyBorder="1" applyAlignment="1">
      <alignment horizontal="left" vertical="top" wrapText="1"/>
    </xf>
    <xf numFmtId="164" fontId="13" fillId="0" borderId="36" xfId="0" applyNumberFormat="1" applyFont="1" applyBorder="1" applyAlignment="1">
      <alignment horizontal="left" vertical="top" wrapText="1"/>
    </xf>
    <xf numFmtId="0" fontId="6" fillId="0" borderId="64" xfId="0" applyFont="1" applyBorder="1" applyAlignment="1">
      <alignment horizontal="center" vertical="top" wrapText="1"/>
    </xf>
    <xf numFmtId="0" fontId="6" fillId="0" borderId="31" xfId="0" applyFont="1" applyBorder="1" applyAlignment="1">
      <alignment horizontal="left" vertical="top" wrapText="1"/>
    </xf>
    <xf numFmtId="0" fontId="6" fillId="0" borderId="45" xfId="0" applyFont="1" applyBorder="1" applyAlignment="1">
      <alignment horizontal="left" vertical="top" wrapText="1"/>
    </xf>
    <xf numFmtId="0" fontId="6" fillId="3" borderId="57" xfId="0" applyFont="1" applyFill="1" applyBorder="1" applyAlignment="1">
      <alignment horizontal="left" vertical="top" wrapText="1"/>
    </xf>
    <xf numFmtId="0" fontId="6" fillId="3" borderId="46" xfId="0" applyFont="1" applyFill="1" applyBorder="1" applyAlignment="1">
      <alignment horizontal="left" vertical="top" wrapText="1"/>
    </xf>
    <xf numFmtId="0" fontId="6" fillId="3" borderId="36" xfId="0" applyFont="1" applyFill="1" applyBorder="1" applyAlignment="1">
      <alignment horizontal="left" vertical="top" wrapText="1"/>
    </xf>
    <xf numFmtId="0" fontId="7" fillId="3" borderId="34" xfId="0" applyFont="1" applyFill="1" applyBorder="1" applyAlignment="1">
      <alignment horizontal="center" vertical="top" wrapText="1"/>
    </xf>
    <xf numFmtId="0" fontId="7" fillId="3" borderId="36" xfId="0" applyFont="1" applyFill="1" applyBorder="1" applyAlignment="1">
      <alignment horizontal="center" vertical="top" wrapText="1"/>
    </xf>
    <xf numFmtId="0" fontId="6" fillId="0" borderId="34" xfId="0" applyFont="1" applyBorder="1" applyAlignment="1">
      <alignment horizontal="center" vertical="top" wrapText="1"/>
    </xf>
    <xf numFmtId="0" fontId="6" fillId="0" borderId="46" xfId="0" applyFont="1" applyBorder="1" applyAlignment="1">
      <alignment horizontal="center" vertical="top" wrapText="1"/>
    </xf>
    <xf numFmtId="0" fontId="6" fillId="0" borderId="36" xfId="0" applyFont="1" applyBorder="1" applyAlignment="1">
      <alignment horizontal="center" vertical="top" wrapText="1"/>
    </xf>
    <xf numFmtId="49" fontId="23" fillId="3" borderId="96" xfId="0" applyNumberFormat="1" applyFont="1" applyFill="1" applyBorder="1" applyAlignment="1">
      <alignment horizontal="center" vertical="top" wrapText="1"/>
    </xf>
    <xf numFmtId="49" fontId="6" fillId="3" borderId="3" xfId="0" applyNumberFormat="1" applyFont="1" applyFill="1" applyBorder="1" applyAlignment="1">
      <alignment horizontal="center" vertical="top" wrapText="1"/>
    </xf>
    <xf numFmtId="0" fontId="7" fillId="3" borderId="46" xfId="0" applyFont="1" applyFill="1" applyBorder="1" applyAlignment="1">
      <alignment horizontal="center" vertical="top" wrapText="1"/>
    </xf>
    <xf numFmtId="0" fontId="6" fillId="0" borderId="94" xfId="0" applyFont="1" applyBorder="1" applyAlignment="1">
      <alignment horizontal="left" vertical="top" wrapText="1"/>
    </xf>
    <xf numFmtId="0" fontId="6" fillId="0" borderId="99" xfId="0" applyFont="1" applyBorder="1" applyAlignment="1">
      <alignment horizontal="left" vertical="top" wrapText="1"/>
    </xf>
    <xf numFmtId="0" fontId="6" fillId="0" borderId="46" xfId="0" applyFont="1" applyBorder="1" applyAlignment="1">
      <alignment horizontal="left" vertical="top" wrapText="1"/>
    </xf>
    <xf numFmtId="0" fontId="6" fillId="0" borderId="119" xfId="0" applyFont="1" applyBorder="1" applyAlignment="1">
      <alignment horizontal="left" vertical="top" wrapText="1"/>
    </xf>
    <xf numFmtId="0" fontId="6" fillId="3" borderId="64" xfId="0" applyFont="1" applyFill="1" applyBorder="1" applyAlignment="1">
      <alignment horizontal="center" vertical="top" wrapText="1"/>
    </xf>
    <xf numFmtId="0" fontId="6" fillId="3" borderId="38" xfId="0" applyFont="1" applyFill="1" applyBorder="1" applyAlignment="1">
      <alignment horizontal="center" vertical="top" wrapText="1"/>
    </xf>
    <xf numFmtId="0" fontId="6" fillId="3" borderId="96" xfId="0" applyFont="1" applyFill="1" applyBorder="1" applyAlignment="1">
      <alignment horizontal="center" vertical="top" wrapText="1"/>
    </xf>
    <xf numFmtId="0" fontId="6" fillId="3" borderId="103" xfId="0" applyFont="1" applyFill="1" applyBorder="1" applyAlignment="1">
      <alignment horizontal="center" vertical="top" wrapText="1"/>
    </xf>
    <xf numFmtId="0" fontId="6" fillId="3" borderId="110" xfId="0" applyFont="1" applyFill="1" applyBorder="1" applyAlignment="1">
      <alignment horizontal="left" vertical="top" wrapText="1"/>
    </xf>
    <xf numFmtId="0" fontId="6" fillId="3" borderId="114" xfId="0" applyFont="1" applyFill="1" applyBorder="1" applyAlignment="1">
      <alignment horizontal="left" vertical="top" wrapText="1"/>
    </xf>
    <xf numFmtId="0" fontId="6" fillId="3" borderId="115" xfId="0" applyFont="1" applyFill="1" applyBorder="1" applyAlignment="1">
      <alignment horizontal="left" vertical="top" wrapText="1"/>
    </xf>
    <xf numFmtId="0" fontId="6" fillId="0" borderId="57" xfId="0" applyFont="1" applyBorder="1" applyAlignment="1">
      <alignment horizontal="left" vertical="top" wrapText="1"/>
    </xf>
    <xf numFmtId="0" fontId="6" fillId="0" borderId="71" xfId="0" applyFont="1" applyBorder="1" applyAlignment="1">
      <alignment horizontal="left" vertical="top" wrapText="1"/>
    </xf>
    <xf numFmtId="0" fontId="6" fillId="0" borderId="72" xfId="0" applyFont="1" applyBorder="1" applyAlignment="1">
      <alignment horizontal="left" vertical="top" wrapText="1"/>
    </xf>
    <xf numFmtId="0" fontId="6" fillId="0" borderId="73" xfId="0" applyFont="1" applyBorder="1" applyAlignment="1">
      <alignment horizontal="left" vertical="top" wrapText="1"/>
    </xf>
    <xf numFmtId="0" fontId="6" fillId="3" borderId="94" xfId="0" applyFont="1" applyFill="1" applyBorder="1" applyAlignment="1">
      <alignment horizontal="left" vertical="top" wrapText="1"/>
    </xf>
    <xf numFmtId="0" fontId="6" fillId="3" borderId="101" xfId="0" applyFont="1" applyFill="1" applyBorder="1" applyAlignment="1">
      <alignment horizontal="left" vertical="top" wrapText="1"/>
    </xf>
    <xf numFmtId="0" fontId="23" fillId="3" borderId="6" xfId="0" applyFont="1" applyFill="1" applyBorder="1" applyAlignment="1">
      <alignment horizontal="center" vertical="top" wrapText="1"/>
    </xf>
    <xf numFmtId="0" fontId="6" fillId="0" borderId="40" xfId="0" applyFont="1" applyBorder="1" applyAlignment="1">
      <alignment horizontal="left" vertical="top" wrapText="1"/>
    </xf>
    <xf numFmtId="164" fontId="17" fillId="2" borderId="64" xfId="0" applyNumberFormat="1" applyFont="1" applyFill="1" applyBorder="1" applyAlignment="1">
      <alignment horizontal="center" vertical="center" wrapText="1"/>
    </xf>
    <xf numFmtId="164" fontId="17" fillId="2" borderId="3" xfId="0" applyNumberFormat="1" applyFont="1" applyFill="1" applyBorder="1" applyAlignment="1">
      <alignment horizontal="center" vertical="center" wrapText="1"/>
    </xf>
    <xf numFmtId="164" fontId="17" fillId="2" borderId="62" xfId="0" applyNumberFormat="1" applyFont="1" applyFill="1" applyBorder="1" applyAlignment="1">
      <alignment horizontal="center" vertical="center" wrapText="1"/>
    </xf>
    <xf numFmtId="164" fontId="17" fillId="2" borderId="93" xfId="0" applyNumberFormat="1" applyFont="1" applyFill="1" applyBorder="1" applyAlignment="1">
      <alignment horizontal="center" vertical="center" wrapText="1"/>
    </xf>
    <xf numFmtId="0" fontId="20" fillId="0" borderId="0" xfId="0" applyFont="1" applyAlignment="1">
      <alignment horizontal="center" vertical="center" wrapText="1"/>
    </xf>
    <xf numFmtId="0" fontId="11" fillId="0" borderId="0" xfId="0" applyFont="1" applyAlignment="1">
      <alignment horizontal="left" vertical="top" wrapText="1"/>
    </xf>
    <xf numFmtId="0" fontId="11" fillId="0" borderId="0" xfId="0" applyFont="1" applyAlignment="1">
      <alignment horizontal="left" vertical="top"/>
    </xf>
    <xf numFmtId="0" fontId="7" fillId="2" borderId="57" xfId="0" applyFont="1" applyFill="1" applyBorder="1" applyAlignment="1">
      <alignment horizontal="center" vertical="center" wrapText="1"/>
    </xf>
    <xf numFmtId="0" fontId="7" fillId="2" borderId="46" xfId="0" applyFont="1" applyFill="1" applyBorder="1" applyAlignment="1">
      <alignment horizontal="center" vertical="center" wrapText="1"/>
    </xf>
    <xf numFmtId="0" fontId="7" fillId="2" borderId="58" xfId="0" applyFont="1" applyFill="1" applyBorder="1" applyAlignment="1">
      <alignment horizontal="center" vertical="center" wrapText="1"/>
    </xf>
    <xf numFmtId="0" fontId="7" fillId="2" borderId="77" xfId="0" applyFont="1" applyFill="1" applyBorder="1" applyAlignment="1">
      <alignment horizontal="center" vertical="center" wrapText="1"/>
    </xf>
    <xf numFmtId="0" fontId="7" fillId="2" borderId="44" xfId="0" applyFont="1" applyFill="1" applyBorder="1" applyAlignment="1">
      <alignment horizontal="center" vertical="center" wrapText="1"/>
    </xf>
    <xf numFmtId="0" fontId="7" fillId="2" borderId="33" xfId="0" applyFont="1" applyFill="1" applyBorder="1" applyAlignment="1">
      <alignment horizontal="center" vertical="center" wrapText="1"/>
    </xf>
    <xf numFmtId="0" fontId="7" fillId="2" borderId="60" xfId="0" applyFont="1" applyFill="1" applyBorder="1" applyAlignment="1">
      <alignment horizontal="center" vertical="center" wrapText="1"/>
    </xf>
    <xf numFmtId="0" fontId="7" fillId="2" borderId="64"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13" fillId="0" borderId="34" xfId="0" applyFont="1" applyBorder="1" applyAlignment="1">
      <alignment horizontal="center" vertical="top" wrapText="1"/>
    </xf>
    <xf numFmtId="0" fontId="13" fillId="0" borderId="46" xfId="0" applyFont="1" applyBorder="1" applyAlignment="1">
      <alignment horizontal="center" vertical="top" wrapText="1"/>
    </xf>
    <xf numFmtId="0" fontId="13" fillId="0" borderId="36" xfId="0" applyFont="1" applyBorder="1" applyAlignment="1">
      <alignment horizontal="center" vertical="top" wrapText="1"/>
    </xf>
    <xf numFmtId="0" fontId="6" fillId="0" borderId="0" xfId="0" applyFont="1" applyAlignment="1">
      <alignment horizontal="left" vertical="top" wrapText="1"/>
    </xf>
    <xf numFmtId="164" fontId="7" fillId="3" borderId="34" xfId="0" applyNumberFormat="1" applyFont="1" applyFill="1" applyBorder="1" applyAlignment="1">
      <alignment horizontal="left" vertical="top" wrapText="1"/>
    </xf>
    <xf numFmtId="164" fontId="7" fillId="3" borderId="36" xfId="0" applyNumberFormat="1" applyFont="1" applyFill="1" applyBorder="1" applyAlignment="1">
      <alignment horizontal="left" vertical="top" wrapText="1"/>
    </xf>
    <xf numFmtId="164" fontId="7" fillId="0" borderId="2" xfId="0" applyNumberFormat="1" applyFont="1" applyBorder="1" applyAlignment="1">
      <alignment horizontal="left" vertical="top" wrapText="1"/>
    </xf>
    <xf numFmtId="164" fontId="7" fillId="0" borderId="3" xfId="0" applyNumberFormat="1" applyFont="1" applyBorder="1" applyAlignment="1">
      <alignment horizontal="left" vertical="top" wrapText="1"/>
    </xf>
    <xf numFmtId="0" fontId="6" fillId="0" borderId="0" xfId="0" applyFont="1" applyAlignment="1">
      <alignment vertical="top" wrapText="1"/>
    </xf>
    <xf numFmtId="0" fontId="8" fillId="0" borderId="0" xfId="0" applyFont="1" applyAlignment="1">
      <alignment horizontal="center" vertical="center" wrapText="1"/>
    </xf>
    <xf numFmtId="0" fontId="9" fillId="7" borderId="11" xfId="0" applyFont="1" applyFill="1" applyBorder="1" applyAlignment="1">
      <alignment horizontal="center" vertical="center" wrapText="1"/>
    </xf>
    <xf numFmtId="0" fontId="9" fillId="7" borderId="12" xfId="0" applyFont="1" applyFill="1" applyBorder="1" applyAlignment="1">
      <alignment horizontal="center" vertical="center" wrapText="1"/>
    </xf>
    <xf numFmtId="0" fontId="9" fillId="7" borderId="7" xfId="0" applyFont="1" applyFill="1" applyBorder="1" applyAlignment="1">
      <alignment horizontal="center" vertical="center" wrapText="1"/>
    </xf>
  </cellXfs>
  <cellStyles count="2">
    <cellStyle name="Excel Built-in Normal" xfId="1" xr:uid="{00000000-0005-0000-0000-000000000000}"/>
    <cellStyle name="Įprastas" xfId="0" builtinId="0"/>
  </cellStyles>
  <dxfs count="0"/>
  <tableStyles count="0" defaultTableStyle="TableStyleMedium2" defaultPivotStyle="PivotStyleLight16"/>
  <colors>
    <mruColors>
      <color rgb="FFFFFFCC"/>
      <color rgb="FFFFCCFF"/>
      <color rgb="FFCCFFCC"/>
      <color rgb="FF99FF99"/>
      <color rgb="FFFFFF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Q272"/>
  <sheetViews>
    <sheetView tabSelected="1" zoomScaleNormal="100" zoomScaleSheetLayoutView="100" workbookViewId="0">
      <selection activeCell="B4" sqref="B4:N4"/>
    </sheetView>
  </sheetViews>
  <sheetFormatPr defaultColWidth="9.140625" defaultRowHeight="12.75" x14ac:dyDescent="0.2"/>
  <cols>
    <col min="1" max="1" width="2.5703125" style="11" customWidth="1"/>
    <col min="2" max="2" width="12.85546875" style="54" customWidth="1"/>
    <col min="3" max="3" width="37.7109375" style="54" customWidth="1"/>
    <col min="4" max="4" width="13.7109375" style="55" customWidth="1"/>
    <col min="5" max="5" width="10.5703125" style="53" customWidth="1"/>
    <col min="6" max="6" width="10.28515625" style="53" customWidth="1"/>
    <col min="7" max="7" width="10.85546875" style="53" customWidth="1"/>
    <col min="8" max="8" width="10.42578125" style="53" customWidth="1"/>
    <col min="9" max="9" width="34" style="57" customWidth="1"/>
    <col min="10" max="10" width="7.42578125" style="23" customWidth="1"/>
    <col min="11" max="11" width="7.28515625" style="11" customWidth="1"/>
    <col min="12" max="12" width="7.140625" style="11" customWidth="1"/>
    <col min="13" max="13" width="8" style="11" customWidth="1"/>
    <col min="14" max="14" width="10.5703125" style="11" customWidth="1"/>
    <col min="15" max="16384" width="9.140625" style="11"/>
  </cols>
  <sheetData>
    <row r="1" spans="2:14" ht="19.899999999999999" customHeight="1" x14ac:dyDescent="0.2">
      <c r="B1" s="10"/>
      <c r="C1" s="83"/>
      <c r="D1" s="83"/>
      <c r="E1" s="83"/>
      <c r="F1" s="83"/>
      <c r="G1" s="83"/>
      <c r="H1" s="106"/>
      <c r="M1" s="826" t="s">
        <v>0</v>
      </c>
      <c r="N1" s="826"/>
    </row>
    <row r="2" spans="2:14" ht="18.600000000000001" customHeight="1" x14ac:dyDescent="0.2">
      <c r="B2" s="84"/>
      <c r="C2" s="84"/>
      <c r="D2" s="84"/>
      <c r="E2" s="84"/>
      <c r="F2" s="84"/>
      <c r="G2" s="84"/>
      <c r="H2" s="85"/>
      <c r="M2" s="827" t="s">
        <v>1</v>
      </c>
      <c r="N2" s="827"/>
    </row>
    <row r="3" spans="2:14" ht="16.899999999999999" customHeight="1" x14ac:dyDescent="0.2">
      <c r="B3" s="84"/>
      <c r="C3" s="84"/>
      <c r="D3" s="84"/>
      <c r="E3" s="84"/>
      <c r="F3" s="84"/>
      <c r="G3" s="84"/>
      <c r="H3" s="85"/>
    </row>
    <row r="4" spans="2:14" ht="32.25" customHeight="1" x14ac:dyDescent="0.2">
      <c r="B4" s="825" t="s">
        <v>2</v>
      </c>
      <c r="C4" s="825"/>
      <c r="D4" s="825"/>
      <c r="E4" s="825"/>
      <c r="F4" s="825"/>
      <c r="G4" s="825"/>
      <c r="H4" s="825"/>
      <c r="I4" s="825"/>
      <c r="J4" s="825"/>
      <c r="K4" s="825"/>
      <c r="L4" s="825"/>
      <c r="M4" s="825"/>
      <c r="N4" s="825"/>
    </row>
    <row r="5" spans="2:14" ht="55.5" customHeight="1" x14ac:dyDescent="0.2">
      <c r="B5" s="828" t="s">
        <v>3</v>
      </c>
      <c r="C5" s="835" t="s">
        <v>4</v>
      </c>
      <c r="D5" s="835" t="s">
        <v>5</v>
      </c>
      <c r="E5" s="821" t="s">
        <v>6</v>
      </c>
      <c r="F5" s="821" t="s">
        <v>7</v>
      </c>
      <c r="G5" s="821" t="s">
        <v>8</v>
      </c>
      <c r="H5" s="823" t="s">
        <v>9</v>
      </c>
      <c r="I5" s="828" t="s">
        <v>10</v>
      </c>
      <c r="J5" s="830" t="s">
        <v>11</v>
      </c>
      <c r="K5" s="831"/>
      <c r="L5" s="831"/>
      <c r="M5" s="832"/>
      <c r="N5" s="833" t="s">
        <v>12</v>
      </c>
    </row>
    <row r="6" spans="2:14" ht="15" customHeight="1" thickBot="1" x14ac:dyDescent="0.25">
      <c r="B6" s="829"/>
      <c r="C6" s="836"/>
      <c r="D6" s="836"/>
      <c r="E6" s="822"/>
      <c r="F6" s="822"/>
      <c r="G6" s="822"/>
      <c r="H6" s="824"/>
      <c r="I6" s="829"/>
      <c r="J6" s="469" t="s">
        <v>13</v>
      </c>
      <c r="K6" s="469" t="s">
        <v>14</v>
      </c>
      <c r="L6" s="469" t="s">
        <v>15</v>
      </c>
      <c r="M6" s="469" t="s">
        <v>16</v>
      </c>
      <c r="N6" s="834"/>
    </row>
    <row r="7" spans="2:14" ht="12.6" customHeight="1" x14ac:dyDescent="0.2">
      <c r="B7" s="629">
        <v>1</v>
      </c>
      <c r="C7" s="630">
        <v>2</v>
      </c>
      <c r="D7" s="630">
        <v>3</v>
      </c>
      <c r="E7" s="630">
        <v>4</v>
      </c>
      <c r="F7" s="630">
        <v>5</v>
      </c>
      <c r="G7" s="630">
        <v>6</v>
      </c>
      <c r="H7" s="631">
        <v>7</v>
      </c>
      <c r="I7" s="629">
        <v>8</v>
      </c>
      <c r="J7" s="630">
        <v>9</v>
      </c>
      <c r="K7" s="630">
        <v>10</v>
      </c>
      <c r="L7" s="630">
        <v>11</v>
      </c>
      <c r="M7" s="630">
        <v>12</v>
      </c>
      <c r="N7" s="631">
        <v>13</v>
      </c>
    </row>
    <row r="8" spans="2:14" ht="42.75" customHeight="1" x14ac:dyDescent="0.2">
      <c r="B8" s="604" t="s">
        <v>17</v>
      </c>
      <c r="C8" s="235" t="s">
        <v>18</v>
      </c>
      <c r="D8" s="235"/>
      <c r="E8" s="235"/>
      <c r="F8" s="235"/>
      <c r="G8" s="235"/>
      <c r="H8" s="605"/>
      <c r="I8" s="606"/>
      <c r="J8" s="235"/>
      <c r="K8" s="235"/>
      <c r="L8" s="235"/>
      <c r="M8" s="235"/>
      <c r="N8" s="605"/>
    </row>
    <row r="9" spans="2:14" ht="66" customHeight="1" thickBot="1" x14ac:dyDescent="0.25">
      <c r="B9" s="231"/>
      <c r="C9" s="232"/>
      <c r="D9" s="232"/>
      <c r="E9" s="232"/>
      <c r="F9" s="232"/>
      <c r="G9" s="232"/>
      <c r="H9" s="603"/>
      <c r="I9" s="516" t="s">
        <v>19</v>
      </c>
      <c r="J9" s="211" t="s">
        <v>20</v>
      </c>
      <c r="K9" s="212" t="s">
        <v>21</v>
      </c>
      <c r="L9" s="213" t="s">
        <v>21</v>
      </c>
      <c r="M9" s="213" t="s">
        <v>21</v>
      </c>
      <c r="N9" s="517"/>
    </row>
    <row r="10" spans="2:14" ht="70.5" customHeight="1" x14ac:dyDescent="0.2">
      <c r="B10" s="215" t="s">
        <v>22</v>
      </c>
      <c r="C10" s="216" t="s">
        <v>23</v>
      </c>
      <c r="D10" s="217" t="s">
        <v>24</v>
      </c>
      <c r="E10" s="218"/>
      <c r="F10" s="218"/>
      <c r="G10" s="218"/>
      <c r="H10" s="476"/>
      <c r="I10" s="518" t="s">
        <v>25</v>
      </c>
      <c r="J10" s="217">
        <v>5</v>
      </c>
      <c r="K10" s="217">
        <v>6</v>
      </c>
      <c r="L10" s="217">
        <v>3</v>
      </c>
      <c r="M10" s="217">
        <v>2</v>
      </c>
      <c r="N10" s="219" t="s">
        <v>26</v>
      </c>
    </row>
    <row r="11" spans="2:14" ht="26.25" customHeight="1" x14ac:dyDescent="0.2">
      <c r="B11" s="220"/>
      <c r="C11" s="12" t="s">
        <v>27</v>
      </c>
      <c r="D11" s="13"/>
      <c r="E11" s="14">
        <f>SUM(E13:E13)</f>
        <v>311.8</v>
      </c>
      <c r="F11" s="14">
        <f t="shared" ref="F11:H11" si="0">SUM(F13:F13)</f>
        <v>836.7</v>
      </c>
      <c r="G11" s="14">
        <f t="shared" si="0"/>
        <v>296.89999999999998</v>
      </c>
      <c r="H11" s="477">
        <f t="shared" si="0"/>
        <v>146.9</v>
      </c>
      <c r="I11" s="519"/>
      <c r="J11" s="109"/>
      <c r="K11" s="109"/>
      <c r="L11" s="109"/>
      <c r="M11" s="109"/>
      <c r="N11" s="221"/>
    </row>
    <row r="12" spans="2:14" ht="19.149999999999999" customHeight="1" x14ac:dyDescent="0.2">
      <c r="B12" s="768"/>
      <c r="C12" s="15" t="s">
        <v>28</v>
      </c>
      <c r="D12" s="16"/>
      <c r="E12" s="17"/>
      <c r="F12" s="17"/>
      <c r="G12" s="17"/>
      <c r="H12" s="478"/>
      <c r="I12" s="520"/>
      <c r="J12" s="110"/>
      <c r="K12" s="111"/>
      <c r="L12" s="111"/>
      <c r="M12" s="111"/>
      <c r="N12" s="222"/>
    </row>
    <row r="13" spans="2:14" ht="30.75" customHeight="1" thickBot="1" x14ac:dyDescent="0.25">
      <c r="B13" s="769"/>
      <c r="C13" s="223" t="s">
        <v>29</v>
      </c>
      <c r="D13" s="224"/>
      <c r="E13" s="225">
        <f>244.5+67.3</f>
        <v>311.8</v>
      </c>
      <c r="F13" s="225">
        <v>836.7</v>
      </c>
      <c r="G13" s="225">
        <v>296.89999999999998</v>
      </c>
      <c r="H13" s="479">
        <v>146.9</v>
      </c>
      <c r="I13" s="521"/>
      <c r="J13" s="227"/>
      <c r="K13" s="226"/>
      <c r="L13" s="226"/>
      <c r="M13" s="226"/>
      <c r="N13" s="228"/>
    </row>
    <row r="14" spans="2:14" ht="32.25" customHeight="1" x14ac:dyDescent="0.2">
      <c r="B14" s="237" t="s">
        <v>30</v>
      </c>
      <c r="C14" s="216" t="s">
        <v>31</v>
      </c>
      <c r="D14" s="217"/>
      <c r="E14" s="218"/>
      <c r="F14" s="218"/>
      <c r="G14" s="218"/>
      <c r="H14" s="476"/>
      <c r="I14" s="518"/>
      <c r="J14" s="238"/>
      <c r="K14" s="239"/>
      <c r="L14" s="239"/>
      <c r="M14" s="239"/>
      <c r="N14" s="219"/>
    </row>
    <row r="15" spans="2:14" ht="27" customHeight="1" x14ac:dyDescent="0.2">
      <c r="B15" s="240"/>
      <c r="C15" s="12" t="s">
        <v>27</v>
      </c>
      <c r="D15" s="13"/>
      <c r="E15" s="14">
        <f>+E17+E22</f>
        <v>112</v>
      </c>
      <c r="F15" s="14">
        <f>+F17</f>
        <v>80</v>
      </c>
      <c r="G15" s="14">
        <f t="shared" ref="G15:H15" si="1">+G17</f>
        <v>60</v>
      </c>
      <c r="H15" s="477">
        <f t="shared" si="1"/>
        <v>60</v>
      </c>
      <c r="I15" s="522"/>
      <c r="J15" s="119"/>
      <c r="K15" s="120"/>
      <c r="L15" s="121"/>
      <c r="M15" s="121"/>
      <c r="N15" s="241"/>
    </row>
    <row r="16" spans="2:14" ht="18.75" customHeight="1" x14ac:dyDescent="0.2">
      <c r="B16" s="766"/>
      <c r="C16" s="18" t="s">
        <v>28</v>
      </c>
      <c r="D16" s="22"/>
      <c r="E16" s="20"/>
      <c r="F16" s="20"/>
      <c r="G16" s="20"/>
      <c r="H16" s="480"/>
      <c r="I16" s="523"/>
      <c r="J16" s="115"/>
      <c r="K16" s="115"/>
      <c r="L16" s="115"/>
      <c r="M16" s="115"/>
      <c r="N16" s="242"/>
    </row>
    <row r="17" spans="2:14" ht="32.25" customHeight="1" x14ac:dyDescent="0.2">
      <c r="B17" s="804"/>
      <c r="C17" s="18" t="s">
        <v>29</v>
      </c>
      <c r="D17" s="763" t="s">
        <v>32</v>
      </c>
      <c r="E17" s="17">
        <v>110</v>
      </c>
      <c r="F17" s="17">
        <v>80</v>
      </c>
      <c r="G17" s="17">
        <v>60</v>
      </c>
      <c r="H17" s="478">
        <v>60</v>
      </c>
      <c r="I17" s="524" t="s">
        <v>33</v>
      </c>
      <c r="J17" s="112">
        <v>1</v>
      </c>
      <c r="K17" s="113">
        <v>1</v>
      </c>
      <c r="L17" s="114">
        <v>1</v>
      </c>
      <c r="M17" s="114">
        <v>1</v>
      </c>
      <c r="N17" s="242"/>
    </row>
    <row r="18" spans="2:14" ht="18" customHeight="1" x14ac:dyDescent="0.2">
      <c r="B18" s="804"/>
      <c r="C18" s="24"/>
      <c r="D18" s="764"/>
      <c r="E18" s="26"/>
      <c r="F18" s="26"/>
      <c r="G18" s="26"/>
      <c r="H18" s="481"/>
      <c r="I18" s="523" t="s">
        <v>34</v>
      </c>
      <c r="J18" s="115">
        <v>1</v>
      </c>
      <c r="K18" s="115"/>
      <c r="L18" s="115"/>
      <c r="M18" s="115"/>
      <c r="N18" s="242"/>
    </row>
    <row r="19" spans="2:14" ht="27.75" customHeight="1" x14ac:dyDescent="0.2">
      <c r="B19" s="804"/>
      <c r="C19" s="24"/>
      <c r="D19" s="764"/>
      <c r="E19" s="26"/>
      <c r="F19" s="26"/>
      <c r="G19" s="26"/>
      <c r="H19" s="481"/>
      <c r="I19" s="525" t="s">
        <v>35</v>
      </c>
      <c r="J19" s="116">
        <v>1</v>
      </c>
      <c r="K19" s="117"/>
      <c r="L19" s="117"/>
      <c r="M19" s="118"/>
      <c r="N19" s="242"/>
    </row>
    <row r="20" spans="2:14" ht="38.25" customHeight="1" x14ac:dyDescent="0.2">
      <c r="B20" s="804"/>
      <c r="C20" s="24"/>
      <c r="D20" s="764"/>
      <c r="E20" s="26"/>
      <c r="F20" s="26"/>
      <c r="G20" s="26"/>
      <c r="H20" s="481"/>
      <c r="I20" s="523" t="s">
        <v>36</v>
      </c>
      <c r="J20" s="116"/>
      <c r="K20" s="117">
        <v>4</v>
      </c>
      <c r="L20" s="117"/>
      <c r="M20" s="118"/>
      <c r="N20" s="242"/>
    </row>
    <row r="21" spans="2:14" ht="21" customHeight="1" x14ac:dyDescent="0.2">
      <c r="B21" s="804"/>
      <c r="C21" s="24"/>
      <c r="D21" s="765"/>
      <c r="E21" s="26"/>
      <c r="F21" s="26"/>
      <c r="G21" s="26"/>
      <c r="H21" s="481"/>
      <c r="I21" s="526" t="s">
        <v>25</v>
      </c>
      <c r="J21" s="112">
        <v>2</v>
      </c>
      <c r="K21" s="466"/>
      <c r="L21" s="466"/>
      <c r="M21" s="466"/>
      <c r="N21" s="467" t="s">
        <v>37</v>
      </c>
    </row>
    <row r="22" spans="2:14" ht="106.5" customHeight="1" thickBot="1" x14ac:dyDescent="0.25">
      <c r="B22" s="767"/>
      <c r="C22" s="223" t="s">
        <v>29</v>
      </c>
      <c r="D22" s="243" t="s">
        <v>38</v>
      </c>
      <c r="E22" s="225">
        <v>2</v>
      </c>
      <c r="F22" s="225"/>
      <c r="G22" s="225"/>
      <c r="H22" s="479"/>
      <c r="I22" s="527" t="s">
        <v>25</v>
      </c>
      <c r="J22" s="464">
        <v>2</v>
      </c>
      <c r="K22" s="465"/>
      <c r="L22" s="465"/>
      <c r="M22" s="465"/>
      <c r="N22" s="468" t="s">
        <v>37</v>
      </c>
    </row>
    <row r="23" spans="2:14" ht="55.5" customHeight="1" x14ac:dyDescent="0.2">
      <c r="B23" s="229" t="s">
        <v>39</v>
      </c>
      <c r="C23" s="230" t="s">
        <v>40</v>
      </c>
      <c r="D23" s="245"/>
      <c r="E23" s="245"/>
      <c r="F23" s="245"/>
      <c r="G23" s="245"/>
      <c r="H23" s="482"/>
      <c r="I23" s="528"/>
      <c r="J23" s="246"/>
      <c r="K23" s="246"/>
      <c r="L23" s="246"/>
      <c r="M23" s="246"/>
      <c r="N23" s="247"/>
    </row>
    <row r="24" spans="2:14" ht="44.45" customHeight="1" x14ac:dyDescent="0.2">
      <c r="B24" s="248"/>
      <c r="C24" s="131"/>
      <c r="D24" s="132"/>
      <c r="E24" s="132"/>
      <c r="F24" s="132"/>
      <c r="G24" s="132"/>
      <c r="H24" s="133"/>
      <c r="I24" s="529" t="s">
        <v>41</v>
      </c>
      <c r="J24" s="123">
        <v>8.5</v>
      </c>
      <c r="K24" s="124">
        <v>8.5</v>
      </c>
      <c r="L24" s="125">
        <v>8.5</v>
      </c>
      <c r="M24" s="125">
        <v>8.6</v>
      </c>
      <c r="N24" s="249">
        <v>8.6</v>
      </c>
    </row>
    <row r="25" spans="2:14" ht="68.25" customHeight="1" x14ac:dyDescent="0.2">
      <c r="B25" s="248"/>
      <c r="C25" s="131"/>
      <c r="D25" s="132"/>
      <c r="E25" s="132"/>
      <c r="F25" s="132"/>
      <c r="G25" s="132"/>
      <c r="H25" s="133"/>
      <c r="I25" s="529" t="s">
        <v>42</v>
      </c>
      <c r="J25" s="126">
        <v>17</v>
      </c>
      <c r="K25" s="127">
        <v>17</v>
      </c>
      <c r="L25" s="128">
        <v>18</v>
      </c>
      <c r="M25" s="128">
        <v>19</v>
      </c>
      <c r="N25" s="250">
        <v>20</v>
      </c>
    </row>
    <row r="26" spans="2:14" ht="51.75" customHeight="1" thickBot="1" x14ac:dyDescent="0.25">
      <c r="B26" s="231"/>
      <c r="C26" s="232"/>
      <c r="D26" s="251"/>
      <c r="E26" s="251"/>
      <c r="F26" s="251"/>
      <c r="G26" s="251"/>
      <c r="H26" s="252"/>
      <c r="I26" s="530" t="s">
        <v>43</v>
      </c>
      <c r="J26" s="253">
        <v>205</v>
      </c>
      <c r="K26" s="254">
        <v>205</v>
      </c>
      <c r="L26" s="255">
        <v>210</v>
      </c>
      <c r="M26" s="255">
        <v>215</v>
      </c>
      <c r="N26" s="256">
        <v>220</v>
      </c>
    </row>
    <row r="27" spans="2:14" ht="33" customHeight="1" thickBot="1" x14ac:dyDescent="0.25">
      <c r="B27" s="257" t="s">
        <v>44</v>
      </c>
      <c r="C27" s="258" t="s">
        <v>45</v>
      </c>
      <c r="D27" s="259"/>
      <c r="E27" s="260"/>
      <c r="F27" s="260"/>
      <c r="G27" s="260"/>
      <c r="H27" s="261"/>
      <c r="I27" s="531"/>
      <c r="J27" s="262"/>
      <c r="K27" s="263"/>
      <c r="L27" s="263"/>
      <c r="M27" s="263"/>
      <c r="N27" s="264"/>
    </row>
    <row r="28" spans="2:14" ht="22.5" customHeight="1" x14ac:dyDescent="0.2">
      <c r="B28" s="791" t="s">
        <v>46</v>
      </c>
      <c r="C28" s="308" t="s">
        <v>47</v>
      </c>
      <c r="D28" s="806" t="s">
        <v>48</v>
      </c>
      <c r="E28" s="312"/>
      <c r="F28" s="265"/>
      <c r="G28" s="265"/>
      <c r="H28" s="266"/>
      <c r="I28" s="532" t="s">
        <v>49</v>
      </c>
      <c r="J28" s="267" t="s">
        <v>50</v>
      </c>
      <c r="K28" s="268">
        <v>1150</v>
      </c>
      <c r="L28" s="268">
        <v>1150</v>
      </c>
      <c r="M28" s="268">
        <v>1150</v>
      </c>
      <c r="N28" s="269" t="s">
        <v>51</v>
      </c>
    </row>
    <row r="29" spans="2:14" ht="32.450000000000003" customHeight="1" x14ac:dyDescent="0.2">
      <c r="B29" s="792"/>
      <c r="C29" s="309" t="s">
        <v>29</v>
      </c>
      <c r="D29" s="764"/>
      <c r="E29" s="313">
        <f>3399.1-5.6</f>
        <v>3393.5</v>
      </c>
      <c r="F29" s="7">
        <v>3425.1</v>
      </c>
      <c r="G29" s="7">
        <v>3400</v>
      </c>
      <c r="H29" s="102">
        <v>3395.6</v>
      </c>
      <c r="I29" s="533" t="s">
        <v>52</v>
      </c>
      <c r="J29" s="134" t="s">
        <v>53</v>
      </c>
      <c r="K29" s="137">
        <v>15</v>
      </c>
      <c r="L29" s="137">
        <v>15</v>
      </c>
      <c r="M29" s="137">
        <v>15</v>
      </c>
      <c r="N29" s="270" t="s">
        <v>54</v>
      </c>
    </row>
    <row r="30" spans="2:14" ht="32.25" customHeight="1" x14ac:dyDescent="0.2">
      <c r="B30" s="792"/>
      <c r="C30" s="309" t="s">
        <v>55</v>
      </c>
      <c r="D30" s="764"/>
      <c r="E30" s="313">
        <v>78.5</v>
      </c>
      <c r="F30" s="7">
        <v>78.5</v>
      </c>
      <c r="G30" s="7">
        <v>78.5</v>
      </c>
      <c r="H30" s="102">
        <v>78.5</v>
      </c>
      <c r="I30" s="534" t="s">
        <v>56</v>
      </c>
      <c r="J30" s="134" t="s">
        <v>57</v>
      </c>
      <c r="K30" s="138">
        <v>30527</v>
      </c>
      <c r="L30" s="138">
        <v>32450</v>
      </c>
      <c r="M30" s="138">
        <v>32450</v>
      </c>
      <c r="N30" s="242"/>
    </row>
    <row r="31" spans="2:14" ht="27" customHeight="1" x14ac:dyDescent="0.2">
      <c r="B31" s="792"/>
      <c r="C31" s="309" t="s">
        <v>58</v>
      </c>
      <c r="D31" s="764"/>
      <c r="E31" s="313">
        <v>2.9</v>
      </c>
      <c r="F31" s="7">
        <v>5</v>
      </c>
      <c r="G31" s="7"/>
      <c r="H31" s="102"/>
      <c r="I31" s="535" t="s">
        <v>59</v>
      </c>
      <c r="J31" s="139">
        <v>1</v>
      </c>
      <c r="K31" s="135"/>
      <c r="L31" s="135"/>
      <c r="M31" s="135"/>
      <c r="N31" s="242"/>
    </row>
    <row r="32" spans="2:14" ht="20.45" customHeight="1" x14ac:dyDescent="0.2">
      <c r="B32" s="792"/>
      <c r="C32" s="309"/>
      <c r="D32" s="764"/>
      <c r="E32" s="313"/>
      <c r="F32" s="7"/>
      <c r="G32" s="7"/>
      <c r="H32" s="102"/>
      <c r="I32" s="536" t="s">
        <v>60</v>
      </c>
      <c r="J32" s="140">
        <v>1</v>
      </c>
      <c r="K32" s="137"/>
      <c r="L32" s="137"/>
      <c r="M32" s="137"/>
      <c r="N32" s="242"/>
    </row>
    <row r="33" spans="2:14" ht="15.75" customHeight="1" x14ac:dyDescent="0.2">
      <c r="B33" s="792"/>
      <c r="C33" s="309"/>
      <c r="D33" s="764"/>
      <c r="E33" s="313"/>
      <c r="F33" s="7"/>
      <c r="G33" s="7"/>
      <c r="H33" s="102"/>
      <c r="I33" s="536" t="s">
        <v>61</v>
      </c>
      <c r="J33" s="140">
        <v>2</v>
      </c>
      <c r="K33" s="137"/>
      <c r="L33" s="137"/>
      <c r="M33" s="137"/>
      <c r="N33" s="242"/>
    </row>
    <row r="34" spans="2:14" ht="26.25" customHeight="1" x14ac:dyDescent="0.2">
      <c r="B34" s="792"/>
      <c r="C34" s="309"/>
      <c r="D34" s="764"/>
      <c r="E34" s="313"/>
      <c r="F34" s="7"/>
      <c r="G34" s="7"/>
      <c r="H34" s="102"/>
      <c r="I34" s="536" t="s">
        <v>62</v>
      </c>
      <c r="J34" s="140">
        <v>1</v>
      </c>
      <c r="K34" s="137"/>
      <c r="L34" s="137"/>
      <c r="M34" s="137"/>
      <c r="N34" s="242"/>
    </row>
    <row r="35" spans="2:14" ht="23.25" customHeight="1" x14ac:dyDescent="0.2">
      <c r="B35" s="792"/>
      <c r="C35" s="309"/>
      <c r="D35" s="764"/>
      <c r="E35" s="313"/>
      <c r="F35" s="7"/>
      <c r="G35" s="7"/>
      <c r="H35" s="102"/>
      <c r="I35" s="536" t="s">
        <v>63</v>
      </c>
      <c r="J35" s="140">
        <v>3</v>
      </c>
      <c r="K35" s="141"/>
      <c r="L35" s="141"/>
      <c r="M35" s="141">
        <v>1</v>
      </c>
      <c r="N35" s="242"/>
    </row>
    <row r="36" spans="2:14" ht="23.25" customHeight="1" x14ac:dyDescent="0.2">
      <c r="B36" s="792"/>
      <c r="C36" s="309"/>
      <c r="D36" s="764"/>
      <c r="E36" s="313"/>
      <c r="F36" s="7"/>
      <c r="G36" s="7"/>
      <c r="H36" s="102"/>
      <c r="I36" s="536" t="s">
        <v>64</v>
      </c>
      <c r="J36" s="140">
        <v>2</v>
      </c>
      <c r="K36" s="141"/>
      <c r="L36" s="141"/>
      <c r="M36" s="141"/>
      <c r="N36" s="242"/>
    </row>
    <row r="37" spans="2:14" ht="30" customHeight="1" x14ac:dyDescent="0.2">
      <c r="B37" s="792"/>
      <c r="C37" s="309"/>
      <c r="D37" s="764"/>
      <c r="E37" s="313"/>
      <c r="F37" s="7"/>
      <c r="G37" s="7"/>
      <c r="H37" s="102"/>
      <c r="I37" s="536" t="s">
        <v>65</v>
      </c>
      <c r="J37" s="140">
        <v>1</v>
      </c>
      <c r="K37" s="141"/>
      <c r="L37" s="141"/>
      <c r="M37" s="141"/>
      <c r="N37" s="242"/>
    </row>
    <row r="38" spans="2:14" ht="23.25" customHeight="1" x14ac:dyDescent="0.2">
      <c r="B38" s="792"/>
      <c r="C38" s="309"/>
      <c r="D38" s="764"/>
      <c r="E38" s="313"/>
      <c r="F38" s="7"/>
      <c r="G38" s="7"/>
      <c r="H38" s="102"/>
      <c r="I38" s="536" t="s">
        <v>66</v>
      </c>
      <c r="J38" s="140">
        <v>1</v>
      </c>
      <c r="K38" s="141">
        <v>2</v>
      </c>
      <c r="L38" s="141"/>
      <c r="M38" s="141"/>
      <c r="N38" s="242"/>
    </row>
    <row r="39" spans="2:14" ht="23.25" customHeight="1" x14ac:dyDescent="0.2">
      <c r="B39" s="792"/>
      <c r="C39" s="309"/>
      <c r="D39" s="764"/>
      <c r="E39" s="313"/>
      <c r="F39" s="7"/>
      <c r="G39" s="7"/>
      <c r="H39" s="102"/>
      <c r="I39" s="537" t="s">
        <v>67</v>
      </c>
      <c r="J39" s="140">
        <v>1</v>
      </c>
      <c r="K39" s="141"/>
      <c r="L39" s="141"/>
      <c r="M39" s="141"/>
      <c r="N39" s="242"/>
    </row>
    <row r="40" spans="2:14" ht="23.25" customHeight="1" x14ac:dyDescent="0.2">
      <c r="B40" s="792"/>
      <c r="C40" s="309"/>
      <c r="D40" s="764"/>
      <c r="E40" s="313"/>
      <c r="F40" s="7"/>
      <c r="G40" s="7"/>
      <c r="H40" s="102"/>
      <c r="I40" s="536" t="s">
        <v>68</v>
      </c>
      <c r="J40" s="140">
        <v>1</v>
      </c>
      <c r="K40" s="141"/>
      <c r="L40" s="141"/>
      <c r="M40" s="141"/>
      <c r="N40" s="242"/>
    </row>
    <row r="41" spans="2:14" ht="30" customHeight="1" x14ac:dyDescent="0.2">
      <c r="B41" s="792"/>
      <c r="C41" s="309"/>
      <c r="D41" s="764"/>
      <c r="E41" s="313"/>
      <c r="F41" s="7"/>
      <c r="G41" s="7"/>
      <c r="H41" s="102"/>
      <c r="I41" s="536" t="s">
        <v>69</v>
      </c>
      <c r="J41" s="140">
        <v>2</v>
      </c>
      <c r="K41" s="141"/>
      <c r="L41" s="141"/>
      <c r="M41" s="141"/>
      <c r="N41" s="242"/>
    </row>
    <row r="42" spans="2:14" ht="20.25" customHeight="1" x14ac:dyDescent="0.2">
      <c r="B42" s="792"/>
      <c r="C42" s="309"/>
      <c r="D42" s="764"/>
      <c r="E42" s="313"/>
      <c r="F42" s="7"/>
      <c r="G42" s="7"/>
      <c r="H42" s="102"/>
      <c r="I42" s="536" t="s">
        <v>70</v>
      </c>
      <c r="J42" s="113">
        <v>3</v>
      </c>
      <c r="K42" s="141"/>
      <c r="L42" s="141">
        <v>2</v>
      </c>
      <c r="M42" s="141">
        <v>2</v>
      </c>
      <c r="N42" s="271"/>
    </row>
    <row r="43" spans="2:14" ht="30" customHeight="1" x14ac:dyDescent="0.2">
      <c r="B43" s="792"/>
      <c r="C43" s="309"/>
      <c r="D43" s="764"/>
      <c r="E43" s="313"/>
      <c r="F43" s="7"/>
      <c r="G43" s="7"/>
      <c r="H43" s="102"/>
      <c r="I43" s="536" t="s">
        <v>71</v>
      </c>
      <c r="J43" s="142" t="s">
        <v>72</v>
      </c>
      <c r="K43" s="141"/>
      <c r="L43" s="141">
        <v>1</v>
      </c>
      <c r="M43" s="141"/>
      <c r="N43" s="271"/>
    </row>
    <row r="44" spans="2:14" ht="22.5" customHeight="1" x14ac:dyDescent="0.2">
      <c r="B44" s="792"/>
      <c r="C44" s="309"/>
      <c r="D44" s="764"/>
      <c r="E44" s="313"/>
      <c r="F44" s="7"/>
      <c r="G44" s="7"/>
      <c r="H44" s="102"/>
      <c r="I44" s="536" t="s">
        <v>73</v>
      </c>
      <c r="J44" s="142" t="s">
        <v>72</v>
      </c>
      <c r="K44" s="117">
        <v>1</v>
      </c>
      <c r="L44" s="141"/>
      <c r="M44" s="141"/>
      <c r="N44" s="271"/>
    </row>
    <row r="45" spans="2:14" ht="30" customHeight="1" x14ac:dyDescent="0.2">
      <c r="B45" s="792"/>
      <c r="C45" s="309"/>
      <c r="D45" s="764"/>
      <c r="E45" s="313"/>
      <c r="F45" s="7"/>
      <c r="G45" s="7"/>
      <c r="H45" s="102"/>
      <c r="I45" s="536" t="s">
        <v>74</v>
      </c>
      <c r="J45" s="142" t="s">
        <v>72</v>
      </c>
      <c r="K45" s="141"/>
      <c r="L45" s="141">
        <v>1</v>
      </c>
      <c r="M45" s="141"/>
      <c r="N45" s="271"/>
    </row>
    <row r="46" spans="2:14" ht="30" customHeight="1" x14ac:dyDescent="0.2">
      <c r="B46" s="792"/>
      <c r="C46" s="309"/>
      <c r="D46" s="764"/>
      <c r="E46" s="313"/>
      <c r="F46" s="7"/>
      <c r="G46" s="7"/>
      <c r="H46" s="102"/>
      <c r="I46" s="536" t="s">
        <v>75</v>
      </c>
      <c r="J46" s="142" t="s">
        <v>72</v>
      </c>
      <c r="K46" s="141"/>
      <c r="L46" s="141">
        <v>1</v>
      </c>
      <c r="M46" s="141"/>
      <c r="N46" s="271"/>
    </row>
    <row r="47" spans="2:14" ht="30" customHeight="1" thickBot="1" x14ac:dyDescent="0.25">
      <c r="B47" s="793"/>
      <c r="C47" s="310"/>
      <c r="D47" s="764"/>
      <c r="E47" s="314"/>
      <c r="F47" s="272"/>
      <c r="G47" s="272"/>
      <c r="H47" s="273"/>
      <c r="I47" s="538" t="s">
        <v>76</v>
      </c>
      <c r="J47" s="274" t="s">
        <v>72</v>
      </c>
      <c r="K47" s="275"/>
      <c r="L47" s="275">
        <v>1</v>
      </c>
      <c r="M47" s="275"/>
      <c r="N47" s="276"/>
    </row>
    <row r="48" spans="2:14" ht="20.25" customHeight="1" x14ac:dyDescent="0.2">
      <c r="B48" s="791" t="s">
        <v>77</v>
      </c>
      <c r="C48" s="311" t="s">
        <v>78</v>
      </c>
      <c r="D48" s="764"/>
      <c r="E48" s="315"/>
      <c r="F48" s="277"/>
      <c r="G48" s="277"/>
      <c r="H48" s="278"/>
      <c r="I48" s="539" t="s">
        <v>49</v>
      </c>
      <c r="J48" s="267" t="s">
        <v>79</v>
      </c>
      <c r="K48" s="279">
        <v>760</v>
      </c>
      <c r="L48" s="279">
        <v>800</v>
      </c>
      <c r="M48" s="279">
        <v>800</v>
      </c>
      <c r="N48" s="269" t="s">
        <v>51</v>
      </c>
    </row>
    <row r="49" spans="2:14" ht="27.75" customHeight="1" x14ac:dyDescent="0.2">
      <c r="B49" s="792"/>
      <c r="C49" s="309" t="s">
        <v>29</v>
      </c>
      <c r="D49" s="764"/>
      <c r="E49" s="313">
        <v>1360.3</v>
      </c>
      <c r="F49" s="7">
        <v>1312.4</v>
      </c>
      <c r="G49" s="7">
        <v>1292.9000000000001</v>
      </c>
      <c r="H49" s="102">
        <v>1292.9000000000001</v>
      </c>
      <c r="I49" s="533" t="s">
        <v>52</v>
      </c>
      <c r="J49" s="134" t="s">
        <v>80</v>
      </c>
      <c r="K49" s="141">
        <v>20</v>
      </c>
      <c r="L49" s="141">
        <v>20</v>
      </c>
      <c r="M49" s="141">
        <v>20</v>
      </c>
      <c r="N49" s="270" t="s">
        <v>54</v>
      </c>
    </row>
    <row r="50" spans="2:14" ht="20.25" customHeight="1" x14ac:dyDescent="0.2">
      <c r="B50" s="792"/>
      <c r="C50" s="309" t="s">
        <v>55</v>
      </c>
      <c r="D50" s="764"/>
      <c r="E50" s="313">
        <v>75.900000000000006</v>
      </c>
      <c r="F50" s="7">
        <v>123</v>
      </c>
      <c r="G50" s="7">
        <v>123</v>
      </c>
      <c r="H50" s="102">
        <v>123</v>
      </c>
      <c r="I50" s="535" t="s">
        <v>81</v>
      </c>
      <c r="J50" s="139">
        <v>1</v>
      </c>
      <c r="K50" s="141" t="s">
        <v>72</v>
      </c>
      <c r="L50" s="141" t="s">
        <v>72</v>
      </c>
      <c r="M50" s="141" t="s">
        <v>72</v>
      </c>
      <c r="N50" s="242"/>
    </row>
    <row r="51" spans="2:14" ht="33" customHeight="1" x14ac:dyDescent="0.2">
      <c r="B51" s="792"/>
      <c r="C51" s="309" t="s">
        <v>58</v>
      </c>
      <c r="D51" s="764"/>
      <c r="E51" s="313">
        <v>14.8</v>
      </c>
      <c r="F51" s="7">
        <v>51</v>
      </c>
      <c r="G51" s="7"/>
      <c r="H51" s="102"/>
      <c r="I51" s="536" t="s">
        <v>82</v>
      </c>
      <c r="J51" s="140">
        <v>1</v>
      </c>
      <c r="K51" s="141" t="s">
        <v>72</v>
      </c>
      <c r="L51" s="141" t="s">
        <v>72</v>
      </c>
      <c r="M51" s="141" t="s">
        <v>72</v>
      </c>
      <c r="N51" s="242"/>
    </row>
    <row r="52" spans="2:14" ht="18.75" customHeight="1" x14ac:dyDescent="0.2">
      <c r="B52" s="792"/>
      <c r="C52" s="309"/>
      <c r="D52" s="764"/>
      <c r="E52" s="313"/>
      <c r="F52" s="7"/>
      <c r="G52" s="7"/>
      <c r="H52" s="102"/>
      <c r="I52" s="536" t="s">
        <v>83</v>
      </c>
      <c r="J52" s="140">
        <v>1</v>
      </c>
      <c r="K52" s="141" t="s">
        <v>72</v>
      </c>
      <c r="L52" s="141" t="s">
        <v>72</v>
      </c>
      <c r="M52" s="141" t="s">
        <v>72</v>
      </c>
      <c r="N52" s="242"/>
    </row>
    <row r="53" spans="2:14" ht="17.25" customHeight="1" x14ac:dyDescent="0.2">
      <c r="B53" s="792"/>
      <c r="C53" s="309"/>
      <c r="D53" s="764"/>
      <c r="E53" s="313"/>
      <c r="F53" s="7"/>
      <c r="G53" s="7"/>
      <c r="H53" s="102"/>
      <c r="I53" s="536" t="s">
        <v>84</v>
      </c>
      <c r="J53" s="140">
        <v>1</v>
      </c>
      <c r="K53" s="141" t="s">
        <v>72</v>
      </c>
      <c r="L53" s="141" t="s">
        <v>72</v>
      </c>
      <c r="M53" s="141" t="s">
        <v>72</v>
      </c>
      <c r="N53" s="242"/>
    </row>
    <row r="54" spans="2:14" ht="18.75" customHeight="1" x14ac:dyDescent="0.2">
      <c r="B54" s="792"/>
      <c r="C54" s="309"/>
      <c r="D54" s="764"/>
      <c r="E54" s="313"/>
      <c r="F54" s="7"/>
      <c r="G54" s="7"/>
      <c r="H54" s="102"/>
      <c r="I54" s="536" t="s">
        <v>85</v>
      </c>
      <c r="J54" s="140"/>
      <c r="K54" s="117">
        <v>1</v>
      </c>
      <c r="L54" s="141" t="s">
        <v>72</v>
      </c>
      <c r="M54" s="141" t="s">
        <v>72</v>
      </c>
      <c r="N54" s="242"/>
    </row>
    <row r="55" spans="2:14" ht="22.5" customHeight="1" thickBot="1" x14ac:dyDescent="0.25">
      <c r="B55" s="793"/>
      <c r="C55" s="310"/>
      <c r="D55" s="764"/>
      <c r="E55" s="314"/>
      <c r="F55" s="272"/>
      <c r="G55" s="272"/>
      <c r="H55" s="273"/>
      <c r="I55" s="538" t="s">
        <v>86</v>
      </c>
      <c r="J55" s="280"/>
      <c r="K55" s="275">
        <v>1</v>
      </c>
      <c r="L55" s="275" t="s">
        <v>72</v>
      </c>
      <c r="M55" s="275" t="s">
        <v>72</v>
      </c>
      <c r="N55" s="244"/>
    </row>
    <row r="56" spans="2:14" ht="28.5" customHeight="1" x14ac:dyDescent="0.2">
      <c r="B56" s="791" t="s">
        <v>87</v>
      </c>
      <c r="C56" s="311" t="s">
        <v>88</v>
      </c>
      <c r="D56" s="764"/>
      <c r="E56" s="315"/>
      <c r="F56" s="277"/>
      <c r="G56" s="277"/>
      <c r="H56" s="278"/>
      <c r="I56" s="540" t="s">
        <v>49</v>
      </c>
      <c r="J56" s="267" t="s">
        <v>89</v>
      </c>
      <c r="K56" s="267" t="s">
        <v>90</v>
      </c>
      <c r="L56" s="267" t="s">
        <v>91</v>
      </c>
      <c r="M56" s="267" t="s">
        <v>92</v>
      </c>
      <c r="N56" s="269" t="s">
        <v>51</v>
      </c>
    </row>
    <row r="57" spans="2:14" ht="31.9" customHeight="1" x14ac:dyDescent="0.2">
      <c r="B57" s="792"/>
      <c r="C57" s="309" t="s">
        <v>29</v>
      </c>
      <c r="D57" s="764"/>
      <c r="E57" s="313">
        <v>1110.5999999999999</v>
      </c>
      <c r="F57" s="7">
        <v>1152.9000000000001</v>
      </c>
      <c r="G57" s="7">
        <v>1152.9000000000001</v>
      </c>
      <c r="H57" s="102">
        <v>1152.9000000000001</v>
      </c>
      <c r="I57" s="526" t="s">
        <v>52</v>
      </c>
      <c r="J57" s="134" t="s">
        <v>93</v>
      </c>
      <c r="K57" s="134" t="s">
        <v>94</v>
      </c>
      <c r="L57" s="134" t="s">
        <v>95</v>
      </c>
      <c r="M57" s="134" t="s">
        <v>93</v>
      </c>
      <c r="N57" s="270" t="s">
        <v>54</v>
      </c>
    </row>
    <row r="58" spans="2:14" ht="33.75" customHeight="1" x14ac:dyDescent="0.2">
      <c r="B58" s="792"/>
      <c r="C58" s="309" t="s">
        <v>55</v>
      </c>
      <c r="D58" s="764"/>
      <c r="E58" s="313">
        <v>55.5</v>
      </c>
      <c r="F58" s="7">
        <v>64</v>
      </c>
      <c r="G58" s="7">
        <v>64</v>
      </c>
      <c r="H58" s="102">
        <v>65</v>
      </c>
      <c r="I58" s="541" t="s">
        <v>56</v>
      </c>
      <c r="J58" s="134" t="s">
        <v>96</v>
      </c>
      <c r="K58" s="134" t="s">
        <v>97</v>
      </c>
      <c r="L58" s="134" t="s">
        <v>97</v>
      </c>
      <c r="M58" s="134" t="s">
        <v>97</v>
      </c>
      <c r="N58" s="242"/>
    </row>
    <row r="59" spans="2:14" ht="17.45" customHeight="1" thickBot="1" x14ac:dyDescent="0.25">
      <c r="B59" s="793"/>
      <c r="C59" s="310" t="s">
        <v>58</v>
      </c>
      <c r="D59" s="764"/>
      <c r="E59" s="314">
        <v>12</v>
      </c>
      <c r="F59" s="272">
        <v>12</v>
      </c>
      <c r="G59" s="272"/>
      <c r="H59" s="273"/>
      <c r="I59" s="542"/>
      <c r="J59" s="281"/>
      <c r="K59" s="281"/>
      <c r="L59" s="281"/>
      <c r="M59" s="226"/>
      <c r="N59" s="228"/>
    </row>
    <row r="60" spans="2:14" ht="30" customHeight="1" x14ac:dyDescent="0.2">
      <c r="B60" s="791" t="s">
        <v>98</v>
      </c>
      <c r="C60" s="311" t="s">
        <v>99</v>
      </c>
      <c r="D60" s="764"/>
      <c r="E60" s="315"/>
      <c r="F60" s="277"/>
      <c r="G60" s="277"/>
      <c r="H60" s="278"/>
      <c r="I60" s="539" t="s">
        <v>49</v>
      </c>
      <c r="J60" s="267" t="s">
        <v>100</v>
      </c>
      <c r="K60" s="282" t="s">
        <v>101</v>
      </c>
      <c r="L60" s="282" t="s">
        <v>101</v>
      </c>
      <c r="M60" s="282" t="s">
        <v>101</v>
      </c>
      <c r="N60" s="269" t="s">
        <v>51</v>
      </c>
    </row>
    <row r="61" spans="2:14" ht="28.5" customHeight="1" x14ac:dyDescent="0.2">
      <c r="B61" s="792"/>
      <c r="C61" s="309" t="s">
        <v>29</v>
      </c>
      <c r="D61" s="764"/>
      <c r="E61" s="313">
        <f>1515.9+13.3</f>
        <v>1529.2</v>
      </c>
      <c r="F61" s="7">
        <v>1569.2</v>
      </c>
      <c r="G61" s="7">
        <v>1565.4</v>
      </c>
      <c r="H61" s="102">
        <v>1565.4</v>
      </c>
      <c r="I61" s="533" t="s">
        <v>52</v>
      </c>
      <c r="J61" s="134" t="s">
        <v>102</v>
      </c>
      <c r="K61" s="143" t="s">
        <v>103</v>
      </c>
      <c r="L61" s="143" t="s">
        <v>102</v>
      </c>
      <c r="M61" s="143" t="s">
        <v>102</v>
      </c>
      <c r="N61" s="270" t="s">
        <v>54</v>
      </c>
    </row>
    <row r="62" spans="2:14" ht="18.75" customHeight="1" x14ac:dyDescent="0.2">
      <c r="B62" s="792"/>
      <c r="C62" s="309" t="s">
        <v>55</v>
      </c>
      <c r="D62" s="764"/>
      <c r="E62" s="313">
        <v>68.5</v>
      </c>
      <c r="F62" s="7">
        <v>83.7</v>
      </c>
      <c r="G62" s="7">
        <v>83.7</v>
      </c>
      <c r="H62" s="102">
        <v>83.7</v>
      </c>
      <c r="I62" s="536" t="s">
        <v>104</v>
      </c>
      <c r="J62" s="140">
        <v>1</v>
      </c>
      <c r="K62" s="137"/>
      <c r="L62" s="137"/>
      <c r="M62" s="137"/>
      <c r="N62" s="242"/>
    </row>
    <row r="63" spans="2:14" ht="20.45" customHeight="1" thickBot="1" x14ac:dyDescent="0.25">
      <c r="B63" s="793"/>
      <c r="C63" s="310" t="s">
        <v>58</v>
      </c>
      <c r="D63" s="764"/>
      <c r="E63" s="314">
        <v>24</v>
      </c>
      <c r="F63" s="272">
        <v>24.9</v>
      </c>
      <c r="G63" s="272"/>
      <c r="H63" s="273"/>
      <c r="I63" s="543" t="s">
        <v>105</v>
      </c>
      <c r="J63" s="280"/>
      <c r="K63" s="275">
        <v>1</v>
      </c>
      <c r="L63" s="283"/>
      <c r="M63" s="283"/>
      <c r="N63" s="244"/>
    </row>
    <row r="64" spans="2:14" ht="26.25" customHeight="1" x14ac:dyDescent="0.2">
      <c r="B64" s="284" t="s">
        <v>106</v>
      </c>
      <c r="C64" s="311" t="s">
        <v>107</v>
      </c>
      <c r="D64" s="764"/>
      <c r="E64" s="315"/>
      <c r="F64" s="277"/>
      <c r="G64" s="277"/>
      <c r="H64" s="278"/>
      <c r="I64" s="532" t="s">
        <v>108</v>
      </c>
      <c r="J64" s="287">
        <v>11</v>
      </c>
      <c r="K64" s="287">
        <v>11</v>
      </c>
      <c r="L64" s="287">
        <v>11</v>
      </c>
      <c r="M64" s="287">
        <v>11</v>
      </c>
      <c r="N64" s="288"/>
    </row>
    <row r="65" spans="2:14" ht="30" customHeight="1" x14ac:dyDescent="0.2">
      <c r="B65" s="285"/>
      <c r="C65" s="309" t="s">
        <v>29</v>
      </c>
      <c r="D65" s="764"/>
      <c r="E65" s="313">
        <f>1390.2+74.6</f>
        <v>1464.8</v>
      </c>
      <c r="F65" s="7">
        <v>1320.3</v>
      </c>
      <c r="G65" s="7">
        <v>1307.0999999999999</v>
      </c>
      <c r="H65" s="102">
        <v>1286.4000000000001</v>
      </c>
      <c r="I65" s="533" t="s">
        <v>109</v>
      </c>
      <c r="J65" s="144">
        <v>5</v>
      </c>
      <c r="K65" s="145">
        <v>9</v>
      </c>
      <c r="L65" s="146">
        <v>9</v>
      </c>
      <c r="M65" s="146">
        <v>9</v>
      </c>
      <c r="N65" s="242"/>
    </row>
    <row r="66" spans="2:14" ht="30.75" customHeight="1" x14ac:dyDescent="0.2">
      <c r="B66" s="285"/>
      <c r="C66" s="309" t="s">
        <v>55</v>
      </c>
      <c r="D66" s="764"/>
      <c r="E66" s="313">
        <v>206</v>
      </c>
      <c r="F66" s="7">
        <v>387.4</v>
      </c>
      <c r="G66" s="7">
        <v>387.4</v>
      </c>
      <c r="H66" s="102">
        <v>387.4</v>
      </c>
      <c r="I66" s="526" t="s">
        <v>110</v>
      </c>
      <c r="J66" s="147">
        <v>8</v>
      </c>
      <c r="K66" s="148">
        <v>11</v>
      </c>
      <c r="L66" s="149">
        <v>11</v>
      </c>
      <c r="M66" s="149">
        <v>11</v>
      </c>
      <c r="N66" s="242"/>
    </row>
    <row r="67" spans="2:14" ht="30.75" customHeight="1" x14ac:dyDescent="0.2">
      <c r="B67" s="285"/>
      <c r="C67" s="309" t="s">
        <v>58</v>
      </c>
      <c r="D67" s="764"/>
      <c r="E67" s="313">
        <v>72.099999999999994</v>
      </c>
      <c r="F67" s="7">
        <f>42+67.8</f>
        <v>109.8</v>
      </c>
      <c r="G67" s="7"/>
      <c r="H67" s="102"/>
      <c r="I67" s="544" t="s">
        <v>111</v>
      </c>
      <c r="J67" s="150">
        <v>100</v>
      </c>
      <c r="K67" s="117"/>
      <c r="L67" s="151"/>
      <c r="M67" s="151"/>
      <c r="N67" s="242"/>
    </row>
    <row r="68" spans="2:14" ht="23.25" customHeight="1" x14ac:dyDescent="0.2">
      <c r="B68" s="285"/>
      <c r="C68" s="309"/>
      <c r="D68" s="764"/>
      <c r="E68" s="313"/>
      <c r="F68" s="7"/>
      <c r="G68" s="7"/>
      <c r="H68" s="102"/>
      <c r="I68" s="544" t="s">
        <v>112</v>
      </c>
      <c r="J68" s="150">
        <v>6</v>
      </c>
      <c r="K68" s="117"/>
      <c r="L68" s="151"/>
      <c r="M68" s="151"/>
      <c r="N68" s="242"/>
    </row>
    <row r="69" spans="2:14" ht="30.75" customHeight="1" x14ac:dyDescent="0.2">
      <c r="B69" s="285"/>
      <c r="C69" s="309"/>
      <c r="D69" s="764"/>
      <c r="E69" s="313"/>
      <c r="F69" s="7"/>
      <c r="G69" s="7"/>
      <c r="H69" s="102"/>
      <c r="I69" s="544" t="s">
        <v>113</v>
      </c>
      <c r="J69" s="152">
        <v>1</v>
      </c>
      <c r="K69" s="153"/>
      <c r="L69" s="151"/>
      <c r="M69" s="151"/>
      <c r="N69" s="242"/>
    </row>
    <row r="70" spans="2:14" ht="30.75" customHeight="1" x14ac:dyDescent="0.2">
      <c r="B70" s="285"/>
      <c r="C70" s="309"/>
      <c r="D70" s="764"/>
      <c r="E70" s="313"/>
      <c r="F70" s="7"/>
      <c r="G70" s="7"/>
      <c r="H70" s="102"/>
      <c r="I70" s="544" t="s">
        <v>114</v>
      </c>
      <c r="J70" s="150">
        <v>7</v>
      </c>
      <c r="K70" s="117"/>
      <c r="L70" s="151"/>
      <c r="M70" s="151"/>
      <c r="N70" s="242"/>
    </row>
    <row r="71" spans="2:14" ht="21" customHeight="1" x14ac:dyDescent="0.2">
      <c r="B71" s="285"/>
      <c r="C71" s="309"/>
      <c r="D71" s="764"/>
      <c r="E71" s="313"/>
      <c r="F71" s="7"/>
      <c r="G71" s="7"/>
      <c r="H71" s="102"/>
      <c r="I71" s="524" t="s">
        <v>115</v>
      </c>
      <c r="J71" s="150">
        <v>1</v>
      </c>
      <c r="K71" s="117">
        <v>1</v>
      </c>
      <c r="L71" s="154"/>
      <c r="M71" s="151"/>
      <c r="N71" s="242"/>
    </row>
    <row r="72" spans="2:14" ht="23.25" customHeight="1" x14ac:dyDescent="0.2">
      <c r="B72" s="285"/>
      <c r="C72" s="309"/>
      <c r="D72" s="764"/>
      <c r="E72" s="313"/>
      <c r="F72" s="7"/>
      <c r="G72" s="7"/>
      <c r="H72" s="102"/>
      <c r="I72" s="545" t="s">
        <v>116</v>
      </c>
      <c r="J72" s="150">
        <v>1</v>
      </c>
      <c r="K72" s="117"/>
      <c r="L72" s="154"/>
      <c r="M72" s="151"/>
      <c r="N72" s="242"/>
    </row>
    <row r="73" spans="2:14" ht="22.5" customHeight="1" x14ac:dyDescent="0.2">
      <c r="B73" s="285"/>
      <c r="C73" s="309"/>
      <c r="D73" s="764"/>
      <c r="E73" s="313"/>
      <c r="F73" s="7"/>
      <c r="G73" s="7"/>
      <c r="H73" s="102"/>
      <c r="I73" s="546" t="s">
        <v>117</v>
      </c>
      <c r="J73" s="117"/>
      <c r="K73" s="117">
        <v>2</v>
      </c>
      <c r="L73" s="154"/>
      <c r="M73" s="151"/>
      <c r="N73" s="242"/>
    </row>
    <row r="74" spans="2:14" ht="20.25" customHeight="1" x14ac:dyDescent="0.2">
      <c r="B74" s="285"/>
      <c r="C74" s="309"/>
      <c r="D74" s="764"/>
      <c r="E74" s="313"/>
      <c r="F74" s="7"/>
      <c r="G74" s="7"/>
      <c r="H74" s="102"/>
      <c r="I74" s="547" t="s">
        <v>118</v>
      </c>
      <c r="J74" s="156" t="s">
        <v>72</v>
      </c>
      <c r="K74" s="141">
        <v>1</v>
      </c>
      <c r="L74" s="154"/>
      <c r="M74" s="151"/>
      <c r="N74" s="242"/>
    </row>
    <row r="75" spans="2:14" ht="30.75" customHeight="1" x14ac:dyDescent="0.2">
      <c r="B75" s="285"/>
      <c r="C75" s="309"/>
      <c r="D75" s="764"/>
      <c r="E75" s="313"/>
      <c r="F75" s="7"/>
      <c r="G75" s="7"/>
      <c r="H75" s="102"/>
      <c r="I75" s="548" t="s">
        <v>119</v>
      </c>
      <c r="J75" s="156" t="s">
        <v>72</v>
      </c>
      <c r="K75" s="141"/>
      <c r="L75" s="141">
        <v>1</v>
      </c>
      <c r="M75" s="151"/>
      <c r="N75" s="242"/>
    </row>
    <row r="76" spans="2:14" ht="24" customHeight="1" x14ac:dyDescent="0.2">
      <c r="B76" s="285"/>
      <c r="C76" s="309"/>
      <c r="D76" s="764"/>
      <c r="E76" s="313"/>
      <c r="F76" s="7"/>
      <c r="G76" s="7"/>
      <c r="H76" s="102"/>
      <c r="I76" s="547" t="s">
        <v>120</v>
      </c>
      <c r="J76" s="156" t="s">
        <v>72</v>
      </c>
      <c r="K76" s="141">
        <v>1</v>
      </c>
      <c r="L76" s="154"/>
      <c r="M76" s="151"/>
      <c r="N76" s="242"/>
    </row>
    <row r="77" spans="2:14" ht="25.5" customHeight="1" thickBot="1" x14ac:dyDescent="0.25">
      <c r="B77" s="286"/>
      <c r="C77" s="310"/>
      <c r="D77" s="764"/>
      <c r="E77" s="314"/>
      <c r="F77" s="272"/>
      <c r="G77" s="272"/>
      <c r="H77" s="273"/>
      <c r="I77" s="549" t="s">
        <v>121</v>
      </c>
      <c r="J77" s="289" t="s">
        <v>72</v>
      </c>
      <c r="K77" s="275"/>
      <c r="L77" s="275">
        <v>1</v>
      </c>
      <c r="M77" s="290"/>
      <c r="N77" s="244"/>
    </row>
    <row r="78" spans="2:14" ht="29.25" customHeight="1" x14ac:dyDescent="0.2">
      <c r="B78" s="791" t="s">
        <v>122</v>
      </c>
      <c r="C78" s="311" t="s">
        <v>123</v>
      </c>
      <c r="D78" s="764"/>
      <c r="E78" s="315"/>
      <c r="F78" s="277"/>
      <c r="G78" s="277"/>
      <c r="H78" s="278"/>
      <c r="I78" s="532" t="s">
        <v>124</v>
      </c>
      <c r="J78" s="291">
        <v>3</v>
      </c>
      <c r="K78" s="291">
        <v>3</v>
      </c>
      <c r="L78" s="291">
        <v>3</v>
      </c>
      <c r="M78" s="291">
        <v>3</v>
      </c>
      <c r="N78" s="288"/>
    </row>
    <row r="79" spans="2:14" ht="31.9" customHeight="1" thickBot="1" x14ac:dyDescent="0.25">
      <c r="B79" s="792"/>
      <c r="C79" s="167" t="s">
        <v>29</v>
      </c>
      <c r="D79" s="807"/>
      <c r="E79" s="316">
        <v>148.69999999999999</v>
      </c>
      <c r="F79" s="25">
        <v>135.9</v>
      </c>
      <c r="G79" s="25">
        <v>135.9</v>
      </c>
      <c r="H79" s="483">
        <v>135.9</v>
      </c>
      <c r="I79" s="550" t="s">
        <v>125</v>
      </c>
      <c r="J79" s="292">
        <v>14110</v>
      </c>
      <c r="K79" s="293">
        <v>12689</v>
      </c>
      <c r="L79" s="294">
        <v>12689</v>
      </c>
      <c r="M79" s="294">
        <v>12689</v>
      </c>
      <c r="N79" s="295" t="s">
        <v>126</v>
      </c>
    </row>
    <row r="80" spans="2:14" ht="15" customHeight="1" x14ac:dyDescent="0.2">
      <c r="B80" s="296"/>
      <c r="C80" s="297" t="s">
        <v>27</v>
      </c>
      <c r="D80" s="298"/>
      <c r="E80" s="299">
        <f>SUM(E82:E84)</f>
        <v>9617.2999999999993</v>
      </c>
      <c r="F80" s="299">
        <f t="shared" ref="F80:H80" si="2">SUM(F82:F84)</f>
        <v>9855.1</v>
      </c>
      <c r="G80" s="299">
        <f t="shared" si="2"/>
        <v>9590.7999999999993</v>
      </c>
      <c r="H80" s="484">
        <f t="shared" si="2"/>
        <v>9566.6999999999989</v>
      </c>
      <c r="I80" s="551"/>
      <c r="J80" s="300"/>
      <c r="K80" s="301"/>
      <c r="L80" s="301"/>
      <c r="M80" s="301"/>
      <c r="N80" s="302"/>
    </row>
    <row r="81" spans="2:14" ht="15.6" customHeight="1" x14ac:dyDescent="0.2">
      <c r="B81" s="766"/>
      <c r="C81" s="18" t="s">
        <v>28</v>
      </c>
      <c r="D81" s="22"/>
      <c r="E81" s="19"/>
      <c r="F81" s="19"/>
      <c r="G81" s="19"/>
      <c r="H81" s="485"/>
      <c r="I81" s="520"/>
      <c r="J81" s="110"/>
      <c r="K81" s="111"/>
      <c r="L81" s="111"/>
      <c r="M81" s="111"/>
      <c r="N81" s="222"/>
    </row>
    <row r="82" spans="2:14" ht="29.45" customHeight="1" x14ac:dyDescent="0.2">
      <c r="B82" s="804"/>
      <c r="C82" s="18" t="s">
        <v>127</v>
      </c>
      <c r="D82" s="22"/>
      <c r="E82" s="19">
        <f>SUMIF($C28:$C79,$C29,E28:E79)</f>
        <v>9007.1</v>
      </c>
      <c r="F82" s="19">
        <f>SUMIF($C28:$C79,$C29,F28:F79)</f>
        <v>8915.7999999999993</v>
      </c>
      <c r="G82" s="19">
        <f>SUMIF($C28:$C79,$C29,G28:G79)</f>
        <v>8854.1999999999989</v>
      </c>
      <c r="H82" s="485">
        <f>SUMIF($C28:$C79,$C29,H28:H79)</f>
        <v>8829.0999999999985</v>
      </c>
      <c r="I82" s="520"/>
      <c r="J82" s="110"/>
      <c r="K82" s="158"/>
      <c r="L82" s="111"/>
      <c r="M82" s="111"/>
      <c r="N82" s="222"/>
    </row>
    <row r="83" spans="2:14" ht="21" customHeight="1" x14ac:dyDescent="0.2">
      <c r="B83" s="804"/>
      <c r="C83" s="24" t="s">
        <v>128</v>
      </c>
      <c r="D83" s="22"/>
      <c r="E83" s="8">
        <f>SUMIF($C28:$C79,$C30,E28:E79)</f>
        <v>484.4</v>
      </c>
      <c r="F83" s="8">
        <f>SUMIF($C28:$C79,$C30,F28:F79)</f>
        <v>736.59999999999991</v>
      </c>
      <c r="G83" s="8">
        <f>SUMIF($C28:$C79,$C30,G28:G79)</f>
        <v>736.59999999999991</v>
      </c>
      <c r="H83" s="486">
        <f>SUMIF($C28:$C79,$C30,H28:H79)</f>
        <v>737.59999999999991</v>
      </c>
      <c r="I83" s="520"/>
      <c r="J83" s="157"/>
      <c r="K83" s="158"/>
      <c r="L83" s="158"/>
      <c r="M83" s="158"/>
      <c r="N83" s="222"/>
    </row>
    <row r="84" spans="2:14" ht="19.899999999999999" customHeight="1" x14ac:dyDescent="0.2">
      <c r="B84" s="767"/>
      <c r="C84" s="303" t="s">
        <v>129</v>
      </c>
      <c r="D84" s="304"/>
      <c r="E84" s="305">
        <f>SUMIF($C28:$C79,$C31,E28:E79)</f>
        <v>125.8</v>
      </c>
      <c r="F84" s="305">
        <f>SUMIF($C28:$C79,$C31,F28:F79)</f>
        <v>202.7</v>
      </c>
      <c r="G84" s="305">
        <f>SUMIF($C28:$C79,$C31,G28:G79)</f>
        <v>0</v>
      </c>
      <c r="H84" s="487">
        <f>SUMIF($C28:$C79,$C31,H28:H79)</f>
        <v>0</v>
      </c>
      <c r="I84" s="552"/>
      <c r="J84" s="227"/>
      <c r="K84" s="226"/>
      <c r="L84" s="226"/>
      <c r="M84" s="226"/>
      <c r="N84" s="228"/>
    </row>
    <row r="85" spans="2:14" ht="31.9" customHeight="1" x14ac:dyDescent="0.2">
      <c r="B85" s="621" t="s">
        <v>130</v>
      </c>
      <c r="C85" s="622" t="s">
        <v>131</v>
      </c>
      <c r="D85" s="259"/>
      <c r="E85" s="260"/>
      <c r="F85" s="260"/>
      <c r="G85" s="260"/>
      <c r="H85" s="261"/>
      <c r="I85" s="553"/>
      <c r="J85" s="306"/>
      <c r="K85" s="306"/>
      <c r="L85" s="306"/>
      <c r="M85" s="306"/>
      <c r="N85" s="307"/>
    </row>
    <row r="86" spans="2:14" ht="30" customHeight="1" x14ac:dyDescent="0.2">
      <c r="B86" s="817" t="s">
        <v>132</v>
      </c>
      <c r="C86" s="637" t="s">
        <v>133</v>
      </c>
      <c r="D86" s="760" t="s">
        <v>24</v>
      </c>
      <c r="E86" s="312"/>
      <c r="F86" s="265"/>
      <c r="G86" s="265"/>
      <c r="H86" s="266"/>
      <c r="I86" s="554" t="s">
        <v>134</v>
      </c>
      <c r="J86" s="317" t="s">
        <v>135</v>
      </c>
      <c r="K86" s="318" t="s">
        <v>136</v>
      </c>
      <c r="L86" s="318" t="s">
        <v>137</v>
      </c>
      <c r="M86" s="318" t="s">
        <v>138</v>
      </c>
      <c r="N86" s="269" t="s">
        <v>51</v>
      </c>
    </row>
    <row r="87" spans="2:14" ht="30" customHeight="1" x14ac:dyDescent="0.2">
      <c r="B87" s="818"/>
      <c r="C87" s="638" t="s">
        <v>29</v>
      </c>
      <c r="D87" s="761"/>
      <c r="E87" s="314">
        <v>691</v>
      </c>
      <c r="F87" s="272">
        <v>700</v>
      </c>
      <c r="G87" s="272">
        <v>700</v>
      </c>
      <c r="H87" s="273">
        <v>700</v>
      </c>
      <c r="I87" s="555"/>
      <c r="J87" s="227"/>
      <c r="K87" s="226"/>
      <c r="L87" s="226"/>
      <c r="M87" s="226"/>
      <c r="N87" s="228"/>
    </row>
    <row r="88" spans="2:14" ht="32.25" customHeight="1" x14ac:dyDescent="0.2">
      <c r="B88" s="804" t="s">
        <v>139</v>
      </c>
      <c r="C88" s="636" t="s">
        <v>140</v>
      </c>
      <c r="D88" s="762"/>
      <c r="E88" s="328"/>
      <c r="F88" s="319"/>
      <c r="G88" s="319"/>
      <c r="H88" s="488"/>
      <c r="I88" s="554" t="s">
        <v>141</v>
      </c>
      <c r="J88" s="267" t="s">
        <v>142</v>
      </c>
      <c r="K88" s="282" t="s">
        <v>143</v>
      </c>
      <c r="L88" s="282" t="s">
        <v>144</v>
      </c>
      <c r="M88" s="282" t="s">
        <v>145</v>
      </c>
      <c r="N88" s="269" t="s">
        <v>51</v>
      </c>
    </row>
    <row r="89" spans="2:14" ht="30" customHeight="1" thickBot="1" x14ac:dyDescent="0.25">
      <c r="B89" s="767"/>
      <c r="C89" s="310" t="s">
        <v>29</v>
      </c>
      <c r="D89" s="762"/>
      <c r="E89" s="314">
        <f>1134.7-203.4</f>
        <v>931.30000000000007</v>
      </c>
      <c r="F89" s="272">
        <v>1013.4</v>
      </c>
      <c r="G89" s="272">
        <v>1100</v>
      </c>
      <c r="H89" s="273">
        <v>1200</v>
      </c>
      <c r="I89" s="552"/>
      <c r="J89" s="227"/>
      <c r="K89" s="226"/>
      <c r="L89" s="226"/>
      <c r="M89" s="226"/>
      <c r="N89" s="228"/>
    </row>
    <row r="90" spans="2:14" ht="19.149999999999999" customHeight="1" x14ac:dyDescent="0.2">
      <c r="B90" s="813" t="s">
        <v>146</v>
      </c>
      <c r="C90" s="311" t="s">
        <v>147</v>
      </c>
      <c r="D90" s="762"/>
      <c r="E90" s="315"/>
      <c r="F90" s="277"/>
      <c r="G90" s="277"/>
      <c r="H90" s="278"/>
      <c r="I90" s="532" t="s">
        <v>25</v>
      </c>
      <c r="J90" s="320">
        <v>27</v>
      </c>
      <c r="K90" s="320">
        <v>27</v>
      </c>
      <c r="L90" s="320">
        <v>27</v>
      </c>
      <c r="M90" s="320">
        <v>27</v>
      </c>
      <c r="N90" s="269" t="s">
        <v>26</v>
      </c>
    </row>
    <row r="91" spans="2:14" ht="32.450000000000003" customHeight="1" thickBot="1" x14ac:dyDescent="0.25">
      <c r="B91" s="767"/>
      <c r="C91" s="310" t="s">
        <v>29</v>
      </c>
      <c r="D91" s="762"/>
      <c r="E91" s="314">
        <f>104.9+2.1</f>
        <v>107</v>
      </c>
      <c r="F91" s="272">
        <v>104.9</v>
      </c>
      <c r="G91" s="272">
        <v>104.9</v>
      </c>
      <c r="H91" s="273">
        <v>104.9</v>
      </c>
      <c r="I91" s="555"/>
      <c r="J91" s="227"/>
      <c r="K91" s="226"/>
      <c r="L91" s="226"/>
      <c r="M91" s="226"/>
      <c r="N91" s="228"/>
    </row>
    <row r="92" spans="2:14" ht="19.899999999999999" customHeight="1" x14ac:dyDescent="0.2">
      <c r="B92" s="813" t="s">
        <v>148</v>
      </c>
      <c r="C92" s="311" t="s">
        <v>149</v>
      </c>
      <c r="D92" s="762"/>
      <c r="E92" s="315"/>
      <c r="F92" s="277"/>
      <c r="G92" s="277"/>
      <c r="H92" s="278"/>
      <c r="I92" s="554" t="s">
        <v>25</v>
      </c>
      <c r="J92" s="317" t="s">
        <v>150</v>
      </c>
      <c r="K92" s="318" t="s">
        <v>151</v>
      </c>
      <c r="L92" s="318" t="s">
        <v>151</v>
      </c>
      <c r="M92" s="318" t="s">
        <v>151</v>
      </c>
      <c r="N92" s="288" t="s">
        <v>152</v>
      </c>
    </row>
    <row r="93" spans="2:14" ht="34.9" customHeight="1" thickBot="1" x14ac:dyDescent="0.25">
      <c r="B93" s="767"/>
      <c r="C93" s="310" t="s">
        <v>29</v>
      </c>
      <c r="D93" s="762"/>
      <c r="E93" s="314">
        <v>50.4</v>
      </c>
      <c r="F93" s="272">
        <v>52.7</v>
      </c>
      <c r="G93" s="272">
        <v>52.7</v>
      </c>
      <c r="H93" s="273">
        <v>52.7</v>
      </c>
      <c r="I93" s="552"/>
      <c r="J93" s="227"/>
      <c r="K93" s="226"/>
      <c r="L93" s="226"/>
      <c r="M93" s="226"/>
      <c r="N93" s="228"/>
    </row>
    <row r="94" spans="2:14" ht="20.45" customHeight="1" x14ac:dyDescent="0.2">
      <c r="B94" s="791" t="s">
        <v>153</v>
      </c>
      <c r="C94" s="308" t="s">
        <v>154</v>
      </c>
      <c r="D94" s="762"/>
      <c r="E94" s="315"/>
      <c r="F94" s="277"/>
      <c r="G94" s="277"/>
      <c r="H94" s="278"/>
      <c r="I94" s="539" t="s">
        <v>155</v>
      </c>
      <c r="J94" s="320">
        <v>10</v>
      </c>
      <c r="K94" s="320">
        <v>10</v>
      </c>
      <c r="L94" s="320">
        <v>10</v>
      </c>
      <c r="M94" s="320">
        <v>10</v>
      </c>
      <c r="N94" s="321" t="s">
        <v>156</v>
      </c>
    </row>
    <row r="95" spans="2:14" ht="29.45" customHeight="1" x14ac:dyDescent="0.2">
      <c r="B95" s="793"/>
      <c r="C95" s="609" t="s">
        <v>29</v>
      </c>
      <c r="D95" s="762"/>
      <c r="E95" s="314">
        <v>133</v>
      </c>
      <c r="F95" s="272">
        <v>70</v>
      </c>
      <c r="G95" s="272">
        <v>70</v>
      </c>
      <c r="H95" s="273">
        <v>70</v>
      </c>
      <c r="I95" s="552"/>
      <c r="J95" s="227"/>
      <c r="K95" s="226"/>
      <c r="L95" s="226"/>
      <c r="M95" s="226"/>
      <c r="N95" s="228"/>
    </row>
    <row r="96" spans="2:14" ht="33" customHeight="1" x14ac:dyDescent="0.2">
      <c r="B96" s="791" t="s">
        <v>157</v>
      </c>
      <c r="C96" s="308" t="s">
        <v>158</v>
      </c>
      <c r="D96" s="762"/>
      <c r="E96" s="315"/>
      <c r="F96" s="277"/>
      <c r="G96" s="277"/>
      <c r="H96" s="278"/>
      <c r="I96" s="539" t="s">
        <v>159</v>
      </c>
      <c r="J96" s="322" t="s">
        <v>160</v>
      </c>
      <c r="K96" s="323" t="s">
        <v>161</v>
      </c>
      <c r="L96" s="323" t="s">
        <v>162</v>
      </c>
      <c r="M96" s="323" t="s">
        <v>163</v>
      </c>
      <c r="N96" s="269" t="s">
        <v>51</v>
      </c>
    </row>
    <row r="97" spans="2:16" ht="30.6" customHeight="1" x14ac:dyDescent="0.2">
      <c r="B97" s="792"/>
      <c r="C97" s="170" t="s">
        <v>29</v>
      </c>
      <c r="D97" s="762"/>
      <c r="E97" s="313">
        <f>1053.6-70.3</f>
        <v>983.3</v>
      </c>
      <c r="F97" s="7">
        <v>1078.8</v>
      </c>
      <c r="G97" s="7">
        <v>1078.8</v>
      </c>
      <c r="H97" s="102">
        <v>1078.8</v>
      </c>
      <c r="I97" s="534" t="s">
        <v>164</v>
      </c>
      <c r="J97" s="161" t="s">
        <v>165</v>
      </c>
      <c r="K97" s="162" t="s">
        <v>166</v>
      </c>
      <c r="L97" s="162" t="s">
        <v>167</v>
      </c>
      <c r="M97" s="162" t="s">
        <v>168</v>
      </c>
      <c r="N97" s="242"/>
      <c r="P97" s="607"/>
    </row>
    <row r="98" spans="2:16" ht="24.75" customHeight="1" x14ac:dyDescent="0.2">
      <c r="B98" s="792"/>
      <c r="C98" s="170"/>
      <c r="D98" s="762"/>
      <c r="E98" s="313"/>
      <c r="F98" s="632"/>
      <c r="G98" s="7"/>
      <c r="H98" s="102"/>
      <c r="I98" s="534" t="s">
        <v>169</v>
      </c>
      <c r="J98" s="161" t="s">
        <v>170</v>
      </c>
      <c r="K98" s="162" t="s">
        <v>171</v>
      </c>
      <c r="L98" s="162" t="s">
        <v>172</v>
      </c>
      <c r="M98" s="162" t="s">
        <v>173</v>
      </c>
      <c r="N98" s="271"/>
    </row>
    <row r="99" spans="2:16" ht="21.75" customHeight="1" x14ac:dyDescent="0.2">
      <c r="B99" s="792"/>
      <c r="C99" s="170"/>
      <c r="D99" s="762"/>
      <c r="E99" s="313"/>
      <c r="F99" s="632"/>
      <c r="G99" s="7"/>
      <c r="H99" s="102"/>
      <c r="I99" s="534" t="s">
        <v>174</v>
      </c>
      <c r="J99" s="161" t="s">
        <v>175</v>
      </c>
      <c r="K99" s="162" t="s">
        <v>176</v>
      </c>
      <c r="L99" s="162" t="s">
        <v>177</v>
      </c>
      <c r="M99" s="162" t="s">
        <v>151</v>
      </c>
      <c r="N99" s="242"/>
    </row>
    <row r="100" spans="2:16" ht="30.6" customHeight="1" thickBot="1" x14ac:dyDescent="0.25">
      <c r="B100" s="793"/>
      <c r="C100" s="609"/>
      <c r="D100" s="762"/>
      <c r="E100" s="314"/>
      <c r="F100" s="633"/>
      <c r="G100" s="272"/>
      <c r="H100" s="273"/>
      <c r="I100" s="556" t="s">
        <v>178</v>
      </c>
      <c r="J100" s="324">
        <v>3</v>
      </c>
      <c r="K100" s="324">
        <v>3</v>
      </c>
      <c r="L100" s="324">
        <v>3</v>
      </c>
      <c r="M100" s="324">
        <v>3</v>
      </c>
      <c r="N100" s="325" t="s">
        <v>179</v>
      </c>
    </row>
    <row r="101" spans="2:16" ht="28.5" customHeight="1" x14ac:dyDescent="0.2">
      <c r="B101" s="813" t="s">
        <v>180</v>
      </c>
      <c r="C101" s="327" t="s">
        <v>181</v>
      </c>
      <c r="D101" s="762"/>
      <c r="E101" s="315"/>
      <c r="F101" s="277"/>
      <c r="G101" s="277"/>
      <c r="H101" s="278"/>
      <c r="I101" s="532" t="s">
        <v>182</v>
      </c>
      <c r="J101" s="322" t="s">
        <v>138</v>
      </c>
      <c r="K101" s="317" t="s">
        <v>183</v>
      </c>
      <c r="L101" s="317" t="s">
        <v>184</v>
      </c>
      <c r="M101" s="317" t="s">
        <v>185</v>
      </c>
      <c r="N101" s="326" t="s">
        <v>54</v>
      </c>
    </row>
    <row r="102" spans="2:16" ht="30.6" customHeight="1" x14ac:dyDescent="0.2">
      <c r="B102" s="804"/>
      <c r="C102" s="170" t="s">
        <v>29</v>
      </c>
      <c r="D102" s="762"/>
      <c r="E102" s="313">
        <v>115.8</v>
      </c>
      <c r="F102" s="7">
        <v>131.80000000000001</v>
      </c>
      <c r="G102" s="7">
        <v>144.9</v>
      </c>
      <c r="H102" s="102">
        <v>159.4</v>
      </c>
      <c r="I102" s="557" t="s">
        <v>186</v>
      </c>
      <c r="J102" s="159" t="s">
        <v>187</v>
      </c>
      <c r="K102" s="159" t="s">
        <v>102</v>
      </c>
      <c r="L102" s="161" t="s">
        <v>80</v>
      </c>
      <c r="M102" s="161" t="s">
        <v>188</v>
      </c>
      <c r="N102" s="242"/>
      <c r="O102" s="23"/>
    </row>
    <row r="103" spans="2:16" ht="30.6" customHeight="1" x14ac:dyDescent="0.2">
      <c r="B103" s="804"/>
      <c r="C103" s="170"/>
      <c r="D103" s="762"/>
      <c r="E103" s="313"/>
      <c r="F103" s="7"/>
      <c r="G103" s="7"/>
      <c r="H103" s="102"/>
      <c r="I103" s="557" t="s">
        <v>189</v>
      </c>
      <c r="J103" s="161" t="s">
        <v>190</v>
      </c>
      <c r="K103" s="159" t="s">
        <v>191</v>
      </c>
      <c r="L103" s="161" t="s">
        <v>191</v>
      </c>
      <c r="M103" s="161" t="s">
        <v>192</v>
      </c>
      <c r="N103" s="242"/>
    </row>
    <row r="104" spans="2:16" ht="21.75" customHeight="1" thickBot="1" x14ac:dyDescent="0.25">
      <c r="B104" s="804"/>
      <c r="C104" s="329"/>
      <c r="D104" s="762"/>
      <c r="E104" s="316"/>
      <c r="F104" s="25"/>
      <c r="G104" s="25"/>
      <c r="H104" s="483"/>
      <c r="I104" s="558" t="s">
        <v>193</v>
      </c>
      <c r="J104" s="330" t="s">
        <v>194</v>
      </c>
      <c r="K104" s="330" t="s">
        <v>195</v>
      </c>
      <c r="L104" s="330" t="s">
        <v>196</v>
      </c>
      <c r="M104" s="330" t="s">
        <v>197</v>
      </c>
      <c r="N104" s="295"/>
    </row>
    <row r="105" spans="2:16" ht="19.899999999999999" customHeight="1" x14ac:dyDescent="0.2">
      <c r="B105" s="331"/>
      <c r="C105" s="297" t="s">
        <v>27</v>
      </c>
      <c r="D105" s="332"/>
      <c r="E105" s="299">
        <f>SUM(E86:E102)</f>
        <v>3011.8</v>
      </c>
      <c r="F105" s="299">
        <f>SUM(F86:F102)</f>
        <v>3151.6000000000004</v>
      </c>
      <c r="G105" s="299">
        <f>SUM(G86:G102)</f>
        <v>3251.3</v>
      </c>
      <c r="H105" s="484">
        <f>SUM(H86:H102)</f>
        <v>3365.7999999999997</v>
      </c>
      <c r="I105" s="551"/>
      <c r="J105" s="301"/>
      <c r="K105" s="301"/>
      <c r="L105" s="301"/>
      <c r="M105" s="301"/>
      <c r="N105" s="302"/>
    </row>
    <row r="106" spans="2:16" ht="18" customHeight="1" x14ac:dyDescent="0.2">
      <c r="B106" s="333"/>
      <c r="C106" s="18" t="s">
        <v>28</v>
      </c>
      <c r="D106" s="103"/>
      <c r="E106" s="17"/>
      <c r="F106" s="17"/>
      <c r="G106" s="17"/>
      <c r="H106" s="478"/>
      <c r="I106" s="520"/>
      <c r="J106" s="110"/>
      <c r="K106" s="111"/>
      <c r="L106" s="111"/>
      <c r="M106" s="111"/>
      <c r="N106" s="222"/>
    </row>
    <row r="107" spans="2:16" ht="30" customHeight="1" thickBot="1" x14ac:dyDescent="0.25">
      <c r="B107" s="334"/>
      <c r="C107" s="223" t="s">
        <v>127</v>
      </c>
      <c r="D107" s="335"/>
      <c r="E107" s="225">
        <f>SUMIF($C86:$C102,$C87,E86:E102)</f>
        <v>3011.8</v>
      </c>
      <c r="F107" s="225">
        <f>SUMIF($C86:$C102,$C87,F86:F102)</f>
        <v>3151.6000000000004</v>
      </c>
      <c r="G107" s="225">
        <f>SUMIF($C86:$C102,$C87,G86:G102)</f>
        <v>3251.3</v>
      </c>
      <c r="H107" s="479">
        <f>SUMIF($C86:$C102,$C87,H86:H102)</f>
        <v>3365.7999999999997</v>
      </c>
      <c r="I107" s="552"/>
      <c r="J107" s="227"/>
      <c r="K107" s="226"/>
      <c r="L107" s="226"/>
      <c r="M107" s="226"/>
      <c r="N107" s="228"/>
    </row>
    <row r="108" spans="2:16" ht="43.5" customHeight="1" x14ac:dyDescent="0.2">
      <c r="B108" s="237" t="s">
        <v>198</v>
      </c>
      <c r="C108" s="216" t="s">
        <v>199</v>
      </c>
      <c r="D108" s="217"/>
      <c r="E108" s="218"/>
      <c r="F108" s="218"/>
      <c r="G108" s="218"/>
      <c r="H108" s="476"/>
      <c r="I108" s="559"/>
      <c r="J108" s="336"/>
      <c r="K108" s="337"/>
      <c r="L108" s="337"/>
      <c r="M108" s="337"/>
      <c r="N108" s="338"/>
    </row>
    <row r="109" spans="2:16" ht="76.5" customHeight="1" x14ac:dyDescent="0.2">
      <c r="B109" s="794"/>
      <c r="C109" s="747" t="s">
        <v>29</v>
      </c>
      <c r="D109" s="97" t="s">
        <v>24</v>
      </c>
      <c r="E109" s="7">
        <v>162</v>
      </c>
      <c r="F109" s="7">
        <v>162</v>
      </c>
      <c r="G109" s="7">
        <v>162</v>
      </c>
      <c r="H109" s="363">
        <v>162</v>
      </c>
      <c r="I109" s="560" t="s">
        <v>200</v>
      </c>
      <c r="J109" s="470" t="s">
        <v>201</v>
      </c>
      <c r="K109" s="471" t="s">
        <v>201</v>
      </c>
      <c r="L109" s="471" t="s">
        <v>202</v>
      </c>
      <c r="M109" s="471" t="s">
        <v>203</v>
      </c>
      <c r="N109" s="242"/>
    </row>
    <row r="110" spans="2:16" ht="93" customHeight="1" thickBot="1" x14ac:dyDescent="0.25">
      <c r="B110" s="795"/>
      <c r="C110" s="744" t="s">
        <v>29</v>
      </c>
      <c r="D110" s="339" t="s">
        <v>204</v>
      </c>
      <c r="E110" s="745">
        <v>15.4</v>
      </c>
      <c r="F110" s="745">
        <v>16.7</v>
      </c>
      <c r="G110" s="745">
        <v>16.7</v>
      </c>
      <c r="H110" s="746">
        <v>16.7</v>
      </c>
      <c r="I110" s="534" t="s">
        <v>205</v>
      </c>
      <c r="J110" s="163" t="s">
        <v>206</v>
      </c>
      <c r="K110" s="135">
        <v>144</v>
      </c>
      <c r="L110" s="135">
        <v>144</v>
      </c>
      <c r="M110" s="135">
        <v>144</v>
      </c>
      <c r="N110" s="228"/>
    </row>
    <row r="111" spans="2:16" ht="15.6" customHeight="1" x14ac:dyDescent="0.2">
      <c r="B111" s="296"/>
      <c r="C111" s="297" t="s">
        <v>27</v>
      </c>
      <c r="D111" s="298"/>
      <c r="E111" s="299">
        <f>SUM(E109:E110)</f>
        <v>177.4</v>
      </c>
      <c r="F111" s="299">
        <f t="shared" ref="F111:H111" si="3">SUM(F109:F110)</f>
        <v>178.7</v>
      </c>
      <c r="G111" s="299">
        <f t="shared" si="3"/>
        <v>178.7</v>
      </c>
      <c r="H111" s="484">
        <f t="shared" si="3"/>
        <v>178.7</v>
      </c>
      <c r="I111" s="551"/>
      <c r="J111" s="301"/>
      <c r="K111" s="301"/>
      <c r="L111" s="301"/>
      <c r="M111" s="301"/>
      <c r="N111" s="302"/>
    </row>
    <row r="112" spans="2:16" ht="16.149999999999999" customHeight="1" x14ac:dyDescent="0.2">
      <c r="B112" s="766"/>
      <c r="C112" s="18" t="s">
        <v>28</v>
      </c>
      <c r="D112" s="22"/>
      <c r="E112" s="19"/>
      <c r="F112" s="19"/>
      <c r="G112" s="19"/>
      <c r="H112" s="485"/>
      <c r="I112" s="520"/>
      <c r="J112" s="110"/>
      <c r="K112" s="111"/>
      <c r="L112" s="111"/>
      <c r="M112" s="111"/>
      <c r="N112" s="222"/>
    </row>
    <row r="113" spans="2:14" ht="29.45" customHeight="1" thickBot="1" x14ac:dyDescent="0.25">
      <c r="B113" s="767"/>
      <c r="C113" s="223" t="s">
        <v>127</v>
      </c>
      <c r="D113" s="304"/>
      <c r="E113" s="340">
        <f>E111</f>
        <v>177.4</v>
      </c>
      <c r="F113" s="340">
        <f t="shared" ref="F113:H113" si="4">F111</f>
        <v>178.7</v>
      </c>
      <c r="G113" s="340">
        <f t="shared" si="4"/>
        <v>178.7</v>
      </c>
      <c r="H113" s="489">
        <f t="shared" si="4"/>
        <v>178.7</v>
      </c>
      <c r="I113" s="552"/>
      <c r="J113" s="227"/>
      <c r="K113" s="226"/>
      <c r="L113" s="226"/>
      <c r="M113" s="226"/>
      <c r="N113" s="228"/>
    </row>
    <row r="114" spans="2:14" ht="108.75" customHeight="1" x14ac:dyDescent="0.2">
      <c r="B114" s="237" t="s">
        <v>207</v>
      </c>
      <c r="C114" s="216" t="s">
        <v>208</v>
      </c>
      <c r="D114" s="217" t="s">
        <v>209</v>
      </c>
      <c r="E114" s="218"/>
      <c r="F114" s="218"/>
      <c r="G114" s="218"/>
      <c r="H114" s="476"/>
      <c r="I114" s="561" t="s">
        <v>210</v>
      </c>
      <c r="J114" s="341">
        <v>2046</v>
      </c>
      <c r="K114" s="341">
        <v>2046</v>
      </c>
      <c r="L114" s="341">
        <v>2046</v>
      </c>
      <c r="M114" s="341">
        <v>2040</v>
      </c>
      <c r="N114" s="338"/>
    </row>
    <row r="115" spans="2:14" ht="27" customHeight="1" x14ac:dyDescent="0.2">
      <c r="B115" s="342"/>
      <c r="C115" s="12" t="s">
        <v>27</v>
      </c>
      <c r="D115" s="21"/>
      <c r="E115" s="14">
        <f>E117</f>
        <v>182.3</v>
      </c>
      <c r="F115" s="14">
        <f t="shared" ref="F115:H115" si="5">F117</f>
        <v>185.9</v>
      </c>
      <c r="G115" s="14">
        <f t="shared" si="5"/>
        <v>185.9</v>
      </c>
      <c r="H115" s="477">
        <f t="shared" si="5"/>
        <v>185.9</v>
      </c>
      <c r="I115" s="519"/>
      <c r="J115" s="109"/>
      <c r="K115" s="109"/>
      <c r="L115" s="109"/>
      <c r="M115" s="109"/>
      <c r="N115" s="221"/>
    </row>
    <row r="116" spans="2:14" ht="18" customHeight="1" x14ac:dyDescent="0.2">
      <c r="B116" s="766"/>
      <c r="C116" s="27" t="s">
        <v>28</v>
      </c>
      <c r="D116" s="28"/>
      <c r="E116" s="29"/>
      <c r="F116" s="29"/>
      <c r="G116" s="29"/>
      <c r="H116" s="490"/>
      <c r="I116" s="520"/>
      <c r="J116" s="110"/>
      <c r="K116" s="111"/>
      <c r="L116" s="111"/>
      <c r="M116" s="111"/>
      <c r="N116" s="222"/>
    </row>
    <row r="117" spans="2:14" ht="29.45" customHeight="1" thickBot="1" x14ac:dyDescent="0.25">
      <c r="B117" s="767"/>
      <c r="C117" s="223" t="s">
        <v>29</v>
      </c>
      <c r="D117" s="304"/>
      <c r="E117" s="225">
        <v>182.3</v>
      </c>
      <c r="F117" s="225">
        <v>185.9</v>
      </c>
      <c r="G117" s="225">
        <v>185.9</v>
      </c>
      <c r="H117" s="479">
        <v>185.9</v>
      </c>
      <c r="I117" s="555"/>
      <c r="J117" s="227"/>
      <c r="K117" s="226"/>
      <c r="L117" s="226"/>
      <c r="M117" s="226"/>
      <c r="N117" s="228"/>
    </row>
    <row r="118" spans="2:14" ht="119.25" customHeight="1" x14ac:dyDescent="0.2">
      <c r="B118" s="237" t="s">
        <v>211</v>
      </c>
      <c r="C118" s="343" t="s">
        <v>212</v>
      </c>
      <c r="D118" s="344" t="s">
        <v>213</v>
      </c>
      <c r="E118" s="218"/>
      <c r="F118" s="218"/>
      <c r="G118" s="218"/>
      <c r="H118" s="476"/>
      <c r="I118" s="562" t="s">
        <v>214</v>
      </c>
      <c r="J118" s="341">
        <v>100</v>
      </c>
      <c r="K118" s="341">
        <v>100</v>
      </c>
      <c r="L118" s="341">
        <v>100</v>
      </c>
      <c r="M118" s="345">
        <v>100</v>
      </c>
      <c r="N118" s="338"/>
    </row>
    <row r="119" spans="2:14" ht="30.75" customHeight="1" x14ac:dyDescent="0.2">
      <c r="B119" s="346"/>
      <c r="C119" s="62" t="s">
        <v>27</v>
      </c>
      <c r="D119" s="30"/>
      <c r="E119" s="31">
        <f>E121+E122</f>
        <v>6</v>
      </c>
      <c r="F119" s="31">
        <f>F121</f>
        <v>3</v>
      </c>
      <c r="G119" s="31">
        <f t="shared" ref="G119:H119" si="6">G121</f>
        <v>3</v>
      </c>
      <c r="H119" s="491">
        <f t="shared" si="6"/>
        <v>3</v>
      </c>
      <c r="I119" s="563" t="s">
        <v>215</v>
      </c>
      <c r="J119" s="122">
        <v>38</v>
      </c>
      <c r="K119" s="122">
        <v>39</v>
      </c>
      <c r="L119" s="122">
        <v>39</v>
      </c>
      <c r="M119" s="122">
        <v>39</v>
      </c>
      <c r="N119" s="241" t="s">
        <v>216</v>
      </c>
    </row>
    <row r="120" spans="2:14" ht="16.899999999999999" customHeight="1" x14ac:dyDescent="0.2">
      <c r="B120" s="796"/>
      <c r="C120" s="18" t="s">
        <v>28</v>
      </c>
      <c r="D120" s="104"/>
      <c r="E120" s="29"/>
      <c r="F120" s="29"/>
      <c r="G120" s="29"/>
      <c r="H120" s="490"/>
      <c r="I120" s="520"/>
      <c r="J120" s="110"/>
      <c r="K120" s="111"/>
      <c r="L120" s="111"/>
      <c r="M120" s="111"/>
      <c r="N120" s="222"/>
    </row>
    <row r="121" spans="2:14" ht="26.45" customHeight="1" x14ac:dyDescent="0.2">
      <c r="B121" s="797"/>
      <c r="C121" s="56" t="s">
        <v>29</v>
      </c>
      <c r="D121" s="104"/>
      <c r="E121" s="33">
        <v>3</v>
      </c>
      <c r="F121" s="33">
        <v>3</v>
      </c>
      <c r="G121" s="33">
        <v>3</v>
      </c>
      <c r="H121" s="492">
        <v>3</v>
      </c>
      <c r="I121" s="564"/>
      <c r="J121" s="110"/>
      <c r="K121" s="111"/>
      <c r="L121" s="111"/>
      <c r="M121" s="111"/>
      <c r="N121" s="222"/>
    </row>
    <row r="122" spans="2:14" ht="17.25" customHeight="1" thickBot="1" x14ac:dyDescent="0.25">
      <c r="B122" s="798"/>
      <c r="C122" s="347" t="s">
        <v>58</v>
      </c>
      <c r="D122" s="243"/>
      <c r="E122" s="348">
        <v>3</v>
      </c>
      <c r="F122" s="348"/>
      <c r="G122" s="348"/>
      <c r="H122" s="493"/>
      <c r="I122" s="521"/>
      <c r="J122" s="227"/>
      <c r="K122" s="226"/>
      <c r="L122" s="226"/>
      <c r="M122" s="226"/>
      <c r="N122" s="228"/>
    </row>
    <row r="123" spans="2:14" ht="72" customHeight="1" x14ac:dyDescent="0.2">
      <c r="B123" s="237"/>
      <c r="C123" s="216" t="s">
        <v>217</v>
      </c>
      <c r="D123" s="217" t="s">
        <v>24</v>
      </c>
      <c r="E123" s="218"/>
      <c r="F123" s="218"/>
      <c r="G123" s="218"/>
      <c r="H123" s="476"/>
      <c r="I123" s="565" t="s">
        <v>218</v>
      </c>
      <c r="J123" s="349">
        <v>6</v>
      </c>
      <c r="K123" s="217"/>
      <c r="L123" s="217"/>
      <c r="M123" s="217"/>
      <c r="N123" s="338"/>
    </row>
    <row r="124" spans="2:14" ht="27.75" customHeight="1" x14ac:dyDescent="0.2">
      <c r="B124" s="350"/>
      <c r="C124" s="12" t="s">
        <v>27</v>
      </c>
      <c r="D124" s="30"/>
      <c r="E124" s="31">
        <f>+E126</f>
        <v>41.9</v>
      </c>
      <c r="F124" s="31"/>
      <c r="G124" s="31"/>
      <c r="H124" s="491"/>
      <c r="I124" s="563" t="s">
        <v>219</v>
      </c>
      <c r="J124" s="165">
        <v>1</v>
      </c>
      <c r="K124" s="13"/>
      <c r="L124" s="13"/>
      <c r="M124" s="13"/>
      <c r="N124" s="241"/>
    </row>
    <row r="125" spans="2:14" ht="18.600000000000001" customHeight="1" x14ac:dyDescent="0.2">
      <c r="B125" s="768"/>
      <c r="C125" s="27" t="s">
        <v>28</v>
      </c>
      <c r="D125" s="107"/>
      <c r="E125" s="33"/>
      <c r="F125" s="33"/>
      <c r="G125" s="33"/>
      <c r="H125" s="492"/>
      <c r="I125" s="520"/>
      <c r="J125" s="110"/>
      <c r="K125" s="111"/>
      <c r="L125" s="111"/>
      <c r="M125" s="111"/>
      <c r="N125" s="222"/>
    </row>
    <row r="126" spans="2:14" ht="31.9" customHeight="1" thickBot="1" x14ac:dyDescent="0.25">
      <c r="B126" s="769"/>
      <c r="C126" s="223" t="s">
        <v>29</v>
      </c>
      <c r="D126" s="243"/>
      <c r="E126" s="348">
        <v>41.9</v>
      </c>
      <c r="F126" s="348"/>
      <c r="G126" s="348"/>
      <c r="H126" s="493"/>
      <c r="I126" s="552"/>
      <c r="J126" s="227"/>
      <c r="K126" s="226"/>
      <c r="L126" s="227"/>
      <c r="M126" s="227"/>
      <c r="N126" s="351"/>
    </row>
    <row r="127" spans="2:14" ht="57" customHeight="1" x14ac:dyDescent="0.2">
      <c r="B127" s="237" t="s">
        <v>220</v>
      </c>
      <c r="C127" s="343" t="s">
        <v>403</v>
      </c>
      <c r="D127" s="352" t="s">
        <v>221</v>
      </c>
      <c r="E127" s="218"/>
      <c r="F127" s="218"/>
      <c r="G127" s="218"/>
      <c r="H127" s="476"/>
      <c r="I127" s="566" t="s">
        <v>222</v>
      </c>
      <c r="J127" s="353">
        <v>1</v>
      </c>
      <c r="K127" s="354"/>
      <c r="L127" s="354"/>
      <c r="M127" s="354"/>
      <c r="N127" s="338"/>
    </row>
    <row r="128" spans="2:14" ht="21" customHeight="1" x14ac:dyDescent="0.2">
      <c r="B128" s="355"/>
      <c r="C128" s="12" t="s">
        <v>27</v>
      </c>
      <c r="D128" s="35"/>
      <c r="E128" s="31">
        <f>E130+E131</f>
        <v>31.7</v>
      </c>
      <c r="F128" s="31">
        <f>F130</f>
        <v>1.8</v>
      </c>
      <c r="G128" s="31">
        <f t="shared" ref="G128:H128" si="7">G130</f>
        <v>1.8</v>
      </c>
      <c r="H128" s="491">
        <f t="shared" si="7"/>
        <v>1.8</v>
      </c>
      <c r="I128" s="567" t="s">
        <v>223</v>
      </c>
      <c r="J128" s="166">
        <v>1</v>
      </c>
      <c r="K128" s="166">
        <v>1</v>
      </c>
      <c r="L128" s="166">
        <v>1</v>
      </c>
      <c r="M128" s="166">
        <v>1</v>
      </c>
      <c r="N128" s="356"/>
    </row>
    <row r="129" spans="2:15" ht="19.899999999999999" customHeight="1" x14ac:dyDescent="0.2">
      <c r="B129" s="794"/>
      <c r="C129" s="27" t="s">
        <v>28</v>
      </c>
      <c r="D129" s="36"/>
      <c r="E129" s="29"/>
      <c r="F129" s="29"/>
      <c r="G129" s="29"/>
      <c r="H129" s="490"/>
      <c r="I129" s="520"/>
      <c r="J129" s="110"/>
      <c r="K129" s="111"/>
      <c r="L129" s="111"/>
      <c r="M129" s="111"/>
      <c r="N129" s="222"/>
    </row>
    <row r="130" spans="2:15" ht="28.9" customHeight="1" x14ac:dyDescent="0.2">
      <c r="B130" s="801"/>
      <c r="C130" s="18" t="s">
        <v>29</v>
      </c>
      <c r="D130" s="36"/>
      <c r="E130" s="33"/>
      <c r="F130" s="33">
        <v>1.8</v>
      </c>
      <c r="G130" s="33">
        <v>1.8</v>
      </c>
      <c r="H130" s="492">
        <v>1.8</v>
      </c>
      <c r="I130" s="568"/>
      <c r="J130" s="110"/>
      <c r="K130" s="111"/>
      <c r="L130" s="111"/>
      <c r="M130" s="111"/>
      <c r="N130" s="222"/>
    </row>
    <row r="131" spans="2:15" ht="21.75" customHeight="1" thickBot="1" x14ac:dyDescent="0.25">
      <c r="B131" s="795"/>
      <c r="C131" s="347" t="s">
        <v>58</v>
      </c>
      <c r="D131" s="357"/>
      <c r="E131" s="348">
        <v>31.7</v>
      </c>
      <c r="F131" s="348"/>
      <c r="G131" s="348"/>
      <c r="H131" s="493"/>
      <c r="I131" s="569"/>
      <c r="J131" s="227"/>
      <c r="K131" s="226"/>
      <c r="L131" s="226"/>
      <c r="M131" s="226"/>
      <c r="N131" s="228"/>
    </row>
    <row r="132" spans="2:15" ht="81.75" customHeight="1" x14ac:dyDescent="0.2">
      <c r="B132" s="237" t="s">
        <v>224</v>
      </c>
      <c r="C132" s="216" t="s">
        <v>225</v>
      </c>
      <c r="D132" s="217" t="s">
        <v>226</v>
      </c>
      <c r="E132" s="218"/>
      <c r="F132" s="218"/>
      <c r="G132" s="218"/>
      <c r="H132" s="476"/>
      <c r="I132" s="570" t="s">
        <v>227</v>
      </c>
      <c r="J132" s="217">
        <f>2+3</f>
        <v>5</v>
      </c>
      <c r="K132" s="217">
        <v>11</v>
      </c>
      <c r="L132" s="217">
        <v>1</v>
      </c>
      <c r="M132" s="217">
        <v>1</v>
      </c>
      <c r="N132" s="338"/>
    </row>
    <row r="133" spans="2:15" ht="21" customHeight="1" x14ac:dyDescent="0.2">
      <c r="B133" s="355"/>
      <c r="C133" s="12" t="s">
        <v>27</v>
      </c>
      <c r="D133" s="35"/>
      <c r="E133" s="90">
        <f>+E135</f>
        <v>6.4</v>
      </c>
      <c r="F133" s="90">
        <f t="shared" ref="F133:H133" si="8">+F135</f>
        <v>8.1999999999999993</v>
      </c>
      <c r="G133" s="90">
        <f t="shared" si="8"/>
        <v>1.8</v>
      </c>
      <c r="H133" s="494">
        <f t="shared" si="8"/>
        <v>1.8</v>
      </c>
      <c r="I133" s="519"/>
      <c r="J133" s="109"/>
      <c r="K133" s="109"/>
      <c r="L133" s="109"/>
      <c r="M133" s="109"/>
      <c r="N133" s="221"/>
    </row>
    <row r="134" spans="2:15" ht="20.25" customHeight="1" x14ac:dyDescent="0.2">
      <c r="B134" s="768"/>
      <c r="C134" s="27" t="s">
        <v>28</v>
      </c>
      <c r="D134" s="36"/>
      <c r="E134" s="33"/>
      <c r="F134" s="33"/>
      <c r="G134" s="33"/>
      <c r="H134" s="492"/>
      <c r="I134" s="520"/>
      <c r="J134" s="110"/>
      <c r="K134" s="111"/>
      <c r="L134" s="111"/>
      <c r="M134" s="111"/>
      <c r="N134" s="222"/>
    </row>
    <row r="135" spans="2:15" ht="28.9" customHeight="1" thickBot="1" x14ac:dyDescent="0.25">
      <c r="B135" s="769"/>
      <c r="C135" s="223" t="s">
        <v>29</v>
      </c>
      <c r="D135" s="357"/>
      <c r="E135" s="348">
        <f>2.8+3.6</f>
        <v>6.4</v>
      </c>
      <c r="F135" s="348">
        <v>8.1999999999999993</v>
      </c>
      <c r="G135" s="348">
        <v>1.8</v>
      </c>
      <c r="H135" s="493">
        <v>1.8</v>
      </c>
      <c r="I135" s="552"/>
      <c r="J135" s="227"/>
      <c r="K135" s="226"/>
      <c r="L135" s="226"/>
      <c r="M135" s="226"/>
      <c r="N135" s="228"/>
      <c r="O135" s="23"/>
    </row>
    <row r="136" spans="2:15" ht="75.75" customHeight="1" x14ac:dyDescent="0.2">
      <c r="B136" s="237"/>
      <c r="C136" s="358" t="s">
        <v>228</v>
      </c>
      <c r="D136" s="217" t="s">
        <v>24</v>
      </c>
      <c r="E136" s="218"/>
      <c r="F136" s="218"/>
      <c r="G136" s="218"/>
      <c r="H136" s="476"/>
      <c r="I136" s="570" t="s">
        <v>49</v>
      </c>
      <c r="J136" s="217">
        <v>1040</v>
      </c>
      <c r="K136" s="217"/>
      <c r="L136" s="217"/>
      <c r="M136" s="217"/>
      <c r="N136" s="338"/>
    </row>
    <row r="137" spans="2:15" ht="24" customHeight="1" x14ac:dyDescent="0.2">
      <c r="B137" s="355"/>
      <c r="C137" s="12" t="s">
        <v>27</v>
      </c>
      <c r="D137" s="35"/>
      <c r="E137" s="31">
        <f t="shared" ref="E137" si="9">+E139</f>
        <v>165.4</v>
      </c>
      <c r="F137" s="31"/>
      <c r="G137" s="31"/>
      <c r="H137" s="491"/>
      <c r="I137" s="519"/>
      <c r="J137" s="109"/>
      <c r="K137" s="109"/>
      <c r="L137" s="109"/>
      <c r="M137" s="109"/>
      <c r="N137" s="221"/>
    </row>
    <row r="138" spans="2:15" ht="20.25" customHeight="1" x14ac:dyDescent="0.2">
      <c r="B138" s="768"/>
      <c r="C138" s="27" t="s">
        <v>28</v>
      </c>
      <c r="D138" s="36"/>
      <c r="E138" s="33"/>
      <c r="F138" s="33"/>
      <c r="G138" s="33"/>
      <c r="H138" s="492"/>
      <c r="I138" s="520"/>
      <c r="J138" s="110"/>
      <c r="K138" s="111"/>
      <c r="L138" s="111"/>
      <c r="M138" s="111"/>
      <c r="N138" s="222"/>
    </row>
    <row r="139" spans="2:15" ht="33" customHeight="1" thickBot="1" x14ac:dyDescent="0.25">
      <c r="B139" s="769"/>
      <c r="C139" s="223" t="s">
        <v>29</v>
      </c>
      <c r="D139" s="357"/>
      <c r="E139" s="348">
        <f>50+115.4</f>
        <v>165.4</v>
      </c>
      <c r="F139" s="348"/>
      <c r="G139" s="359"/>
      <c r="H139" s="495"/>
      <c r="I139" s="571"/>
      <c r="J139" s="227"/>
      <c r="K139" s="226"/>
      <c r="L139" s="226"/>
      <c r="M139" s="226"/>
      <c r="N139" s="228"/>
    </row>
    <row r="140" spans="2:15" ht="33" customHeight="1" x14ac:dyDescent="0.2">
      <c r="B140" s="237" t="s">
        <v>229</v>
      </c>
      <c r="C140" s="216" t="s">
        <v>230</v>
      </c>
      <c r="D140" s="217" t="s">
        <v>231</v>
      </c>
      <c r="E140" s="218"/>
      <c r="F140" s="218"/>
      <c r="G140" s="360"/>
      <c r="H140" s="496"/>
      <c r="I140" s="706" t="s">
        <v>232</v>
      </c>
      <c r="J140" s="707" t="s">
        <v>72</v>
      </c>
      <c r="K140" s="344">
        <v>100</v>
      </c>
      <c r="L140" s="341"/>
      <c r="M140" s="341"/>
      <c r="N140" s="708" t="s">
        <v>72</v>
      </c>
    </row>
    <row r="141" spans="2:15" ht="33" customHeight="1" x14ac:dyDescent="0.2">
      <c r="B141" s="350"/>
      <c r="C141" s="12" t="s">
        <v>27</v>
      </c>
      <c r="D141" s="30"/>
      <c r="E141" s="31"/>
      <c r="F141" s="31">
        <f>+F143</f>
        <v>23.5</v>
      </c>
      <c r="G141" s="31"/>
      <c r="H141" s="491"/>
      <c r="I141" s="572"/>
      <c r="J141" s="109"/>
      <c r="K141" s="109"/>
      <c r="L141" s="109"/>
      <c r="M141" s="109"/>
      <c r="N141" s="221"/>
    </row>
    <row r="142" spans="2:15" ht="23.25" customHeight="1" x14ac:dyDescent="0.2">
      <c r="B142" s="768"/>
      <c r="C142" s="27" t="s">
        <v>28</v>
      </c>
      <c r="D142" s="107"/>
      <c r="E142" s="33"/>
      <c r="F142" s="33"/>
      <c r="G142" s="33"/>
      <c r="H142" s="492"/>
      <c r="I142" s="568"/>
      <c r="J142" s="110"/>
      <c r="K142" s="111"/>
      <c r="L142" s="111"/>
      <c r="M142" s="111"/>
      <c r="N142" s="222"/>
    </row>
    <row r="143" spans="2:15" ht="33" customHeight="1" thickBot="1" x14ac:dyDescent="0.25">
      <c r="B143" s="769"/>
      <c r="C143" s="223" t="s">
        <v>29</v>
      </c>
      <c r="D143" s="243"/>
      <c r="E143" s="348"/>
      <c r="F143" s="348">
        <v>23.5</v>
      </c>
      <c r="G143" s="359"/>
      <c r="H143" s="495"/>
      <c r="I143" s="571"/>
      <c r="J143" s="227"/>
      <c r="K143" s="226"/>
      <c r="L143" s="226"/>
      <c r="M143" s="226"/>
      <c r="N143" s="228"/>
    </row>
    <row r="144" spans="2:15" ht="30.75" customHeight="1" x14ac:dyDescent="0.2">
      <c r="B144" s="41" t="s">
        <v>233</v>
      </c>
      <c r="C144" s="235" t="s">
        <v>234</v>
      </c>
      <c r="D144" s="235"/>
      <c r="E144" s="235"/>
      <c r="F144" s="235"/>
      <c r="G144" s="235"/>
      <c r="H144" s="497"/>
      <c r="I144" s="573"/>
      <c r="J144" s="236"/>
      <c r="K144" s="236"/>
      <c r="L144" s="236"/>
      <c r="M144" s="236"/>
      <c r="N144" s="574"/>
    </row>
    <row r="145" spans="2:15" ht="30.75" customHeight="1" thickBot="1" x14ac:dyDescent="0.25">
      <c r="B145" s="130"/>
      <c r="C145" s="131"/>
      <c r="D145" s="131"/>
      <c r="E145" s="131"/>
      <c r="F145" s="131"/>
      <c r="G145" s="131"/>
      <c r="H145" s="475"/>
      <c r="I145" s="575" t="s">
        <v>235</v>
      </c>
      <c r="J145" s="361">
        <v>233</v>
      </c>
      <c r="K145" s="361">
        <v>234</v>
      </c>
      <c r="L145" s="361">
        <v>235</v>
      </c>
      <c r="M145" s="361">
        <v>236</v>
      </c>
      <c r="N145" s="517" t="s">
        <v>236</v>
      </c>
    </row>
    <row r="146" spans="2:15" ht="28.9" customHeight="1" x14ac:dyDescent="0.2">
      <c r="B146" s="621" t="s">
        <v>237</v>
      </c>
      <c r="C146" s="622" t="s">
        <v>238</v>
      </c>
      <c r="D146" s="623"/>
      <c r="E146" s="624"/>
      <c r="F146" s="624"/>
      <c r="G146" s="624"/>
      <c r="H146" s="625"/>
      <c r="I146" s="626"/>
      <c r="J146" s="627"/>
      <c r="K146" s="627"/>
      <c r="L146" s="627"/>
      <c r="M146" s="627"/>
      <c r="N146" s="628"/>
    </row>
    <row r="147" spans="2:15" ht="18.600000000000001" customHeight="1" x14ac:dyDescent="0.2">
      <c r="B147" s="802"/>
      <c r="C147" s="615" t="s">
        <v>239</v>
      </c>
      <c r="D147" s="799" t="s">
        <v>24</v>
      </c>
      <c r="E147" s="616"/>
      <c r="F147" s="616"/>
      <c r="G147" s="616"/>
      <c r="H147" s="617"/>
      <c r="I147" s="618" t="s">
        <v>240</v>
      </c>
      <c r="J147" s="619">
        <v>1</v>
      </c>
      <c r="K147" s="619"/>
      <c r="L147" s="619"/>
      <c r="M147" s="619"/>
      <c r="N147" s="620"/>
    </row>
    <row r="148" spans="2:15" ht="54" customHeight="1" x14ac:dyDescent="0.2">
      <c r="B148" s="803"/>
      <c r="C148" s="700" t="s">
        <v>29</v>
      </c>
      <c r="D148" s="800"/>
      <c r="E148" s="701"/>
      <c r="F148" s="701"/>
      <c r="G148" s="701"/>
      <c r="H148" s="702"/>
      <c r="I148" s="602"/>
      <c r="J148" s="459"/>
      <c r="K148" s="374"/>
      <c r="L148" s="374"/>
      <c r="M148" s="374"/>
      <c r="N148" s="703"/>
    </row>
    <row r="149" spans="2:15" ht="18.600000000000001" customHeight="1" x14ac:dyDescent="0.2">
      <c r="B149" s="770" t="s">
        <v>241</v>
      </c>
      <c r="C149" s="615" t="s">
        <v>242</v>
      </c>
      <c r="D149" s="773" t="s">
        <v>243</v>
      </c>
      <c r="E149" s="691"/>
      <c r="F149" s="691"/>
      <c r="G149" s="691"/>
      <c r="H149" s="692"/>
      <c r="I149" s="693" t="s">
        <v>244</v>
      </c>
      <c r="J149" s="694"/>
      <c r="K149" s="756">
        <v>7</v>
      </c>
      <c r="L149" s="757">
        <v>48</v>
      </c>
      <c r="M149" s="757">
        <v>100</v>
      </c>
      <c r="N149" s="695"/>
    </row>
    <row r="150" spans="2:15" ht="28.5" customHeight="1" x14ac:dyDescent="0.2">
      <c r="B150" s="771"/>
      <c r="C150" s="59" t="s">
        <v>29</v>
      </c>
      <c r="D150" s="774"/>
      <c r="E150" s="748"/>
      <c r="F150" s="748"/>
      <c r="G150" s="748"/>
      <c r="H150" s="749"/>
      <c r="I150" s="520"/>
      <c r="J150" s="110"/>
      <c r="K150" s="111"/>
      <c r="L150" s="111"/>
      <c r="M150" s="111"/>
      <c r="N150" s="611"/>
    </row>
    <row r="151" spans="2:15" ht="20.25" customHeight="1" x14ac:dyDescent="0.2">
      <c r="B151" s="771"/>
      <c r="C151" s="690" t="s">
        <v>58</v>
      </c>
      <c r="D151" s="774"/>
      <c r="E151" s="750">
        <f>100-73.2</f>
        <v>26.799999999999997</v>
      </c>
      <c r="F151" s="750"/>
      <c r="G151" s="750"/>
      <c r="H151" s="751">
        <v>5673.2</v>
      </c>
      <c r="I151" s="704"/>
      <c r="J151" s="681"/>
      <c r="K151" s="682"/>
      <c r="L151" s="682"/>
      <c r="M151" s="682"/>
      <c r="N151" s="705"/>
    </row>
    <row r="152" spans="2:15" ht="20.25" customHeight="1" x14ac:dyDescent="0.2">
      <c r="B152" s="771"/>
      <c r="C152" s="710" t="s">
        <v>245</v>
      </c>
      <c r="D152" s="774"/>
      <c r="E152" s="752"/>
      <c r="F152" s="752">
        <v>2500</v>
      </c>
      <c r="G152" s="752">
        <v>10000</v>
      </c>
      <c r="H152" s="753">
        <v>10000</v>
      </c>
      <c r="I152" s="711"/>
      <c r="J152" s="712"/>
      <c r="K152" s="713"/>
      <c r="L152" s="713"/>
      <c r="M152" s="713"/>
      <c r="N152" s="714"/>
      <c r="O152" s="23"/>
    </row>
    <row r="153" spans="2:15" ht="20.25" customHeight="1" x14ac:dyDescent="0.2">
      <c r="B153" s="772"/>
      <c r="C153" s="715" t="s">
        <v>246</v>
      </c>
      <c r="D153" s="775"/>
      <c r="E153" s="754"/>
      <c r="F153" s="754"/>
      <c r="G153" s="754">
        <v>8000</v>
      </c>
      <c r="H153" s="755"/>
      <c r="I153" s="696"/>
      <c r="J153" s="697"/>
      <c r="K153" s="698"/>
      <c r="L153" s="698"/>
      <c r="M153" s="698"/>
      <c r="N153" s="699"/>
      <c r="O153" s="23"/>
    </row>
    <row r="154" spans="2:15" ht="43.5" customHeight="1" x14ac:dyDescent="0.2">
      <c r="B154" s="804"/>
      <c r="C154" s="612" t="s">
        <v>247</v>
      </c>
      <c r="D154" s="774" t="s">
        <v>243</v>
      </c>
      <c r="E154" s="92"/>
      <c r="F154" s="92"/>
      <c r="G154" s="92"/>
      <c r="H154" s="399"/>
      <c r="I154" s="582" t="s">
        <v>248</v>
      </c>
      <c r="J154" s="613">
        <v>2</v>
      </c>
      <c r="K154" s="613"/>
      <c r="L154" s="613"/>
      <c r="M154" s="613"/>
      <c r="N154" s="614"/>
    </row>
    <row r="155" spans="2:15" ht="31.9" customHeight="1" x14ac:dyDescent="0.2">
      <c r="B155" s="804"/>
      <c r="C155" s="59" t="s">
        <v>29</v>
      </c>
      <c r="D155" s="774"/>
      <c r="E155" s="58">
        <f>190-9.2</f>
        <v>180.8</v>
      </c>
      <c r="F155" s="58"/>
      <c r="G155" s="58"/>
      <c r="H155" s="400"/>
      <c r="I155" s="576" t="s">
        <v>244</v>
      </c>
      <c r="J155" s="171">
        <v>100</v>
      </c>
      <c r="K155" s="171"/>
      <c r="L155" s="171"/>
      <c r="M155" s="171"/>
      <c r="N155" s="363"/>
    </row>
    <row r="156" spans="2:15" ht="21" customHeight="1" x14ac:dyDescent="0.2">
      <c r="B156" s="805"/>
      <c r="C156" s="677" t="s">
        <v>58</v>
      </c>
      <c r="D156" s="819"/>
      <c r="E156" s="678">
        <v>32.1</v>
      </c>
      <c r="F156" s="678"/>
      <c r="G156" s="678"/>
      <c r="H156" s="679"/>
      <c r="I156" s="680"/>
      <c r="J156" s="681"/>
      <c r="K156" s="681"/>
      <c r="L156" s="682"/>
      <c r="M156" s="681"/>
      <c r="N156" s="683"/>
    </row>
    <row r="157" spans="2:15" ht="42.75" customHeight="1" x14ac:dyDescent="0.2">
      <c r="B157" s="783" t="s">
        <v>249</v>
      </c>
      <c r="C157" s="365" t="s">
        <v>250</v>
      </c>
      <c r="D157" s="781" t="s">
        <v>251</v>
      </c>
      <c r="E157" s="366"/>
      <c r="F157" s="366"/>
      <c r="G157" s="366"/>
      <c r="H157" s="415"/>
      <c r="I157" s="577" t="s">
        <v>252</v>
      </c>
      <c r="J157" s="367"/>
      <c r="K157" s="367"/>
      <c r="L157" s="367">
        <v>1</v>
      </c>
      <c r="M157" s="367"/>
      <c r="N157" s="368"/>
    </row>
    <row r="158" spans="2:15" ht="32.25" customHeight="1" x14ac:dyDescent="0.2">
      <c r="B158" s="784"/>
      <c r="C158" s="362" t="s">
        <v>29</v>
      </c>
      <c r="D158" s="782"/>
      <c r="E158" s="364">
        <v>10.4</v>
      </c>
      <c r="F158" s="364">
        <v>89.3</v>
      </c>
      <c r="G158" s="364">
        <v>115.8</v>
      </c>
      <c r="H158" s="416"/>
      <c r="I158" s="555"/>
      <c r="J158" s="227"/>
      <c r="K158" s="226"/>
      <c r="L158" s="226"/>
      <c r="M158" s="226"/>
      <c r="N158" s="228"/>
    </row>
    <row r="159" spans="2:15" ht="31.9" customHeight="1" x14ac:dyDescent="0.2">
      <c r="B159" s="783" t="s">
        <v>253</v>
      </c>
      <c r="C159" s="608" t="s">
        <v>254</v>
      </c>
      <c r="D159" s="781" t="s">
        <v>255</v>
      </c>
      <c r="E159" s="430"/>
      <c r="F159" s="366"/>
      <c r="G159" s="366"/>
      <c r="H159" s="415"/>
      <c r="I159" s="610" t="s">
        <v>256</v>
      </c>
      <c r="J159" s="367">
        <v>1</v>
      </c>
      <c r="K159" s="367"/>
      <c r="L159" s="367"/>
      <c r="M159" s="367"/>
      <c r="N159" s="368"/>
    </row>
    <row r="160" spans="2:15" ht="31.9" customHeight="1" x14ac:dyDescent="0.2">
      <c r="B160" s="785"/>
      <c r="C160" s="688" t="s">
        <v>29</v>
      </c>
      <c r="D160" s="774"/>
      <c r="E160" s="684">
        <f>50+1000-210</f>
        <v>840</v>
      </c>
      <c r="F160" s="750">
        <f>2210-2000</f>
        <v>210</v>
      </c>
      <c r="G160" s="678"/>
      <c r="H160" s="679"/>
      <c r="I160" s="685" t="s">
        <v>244</v>
      </c>
      <c r="J160" s="686"/>
      <c r="K160" s="686">
        <v>100</v>
      </c>
      <c r="L160" s="686"/>
      <c r="M160" s="686"/>
      <c r="N160" s="687"/>
    </row>
    <row r="161" spans="2:15" ht="21.75" customHeight="1" x14ac:dyDescent="0.2">
      <c r="B161" s="784"/>
      <c r="C161" s="689" t="s">
        <v>245</v>
      </c>
      <c r="D161" s="774"/>
      <c r="E161" s="671"/>
      <c r="F161" s="758">
        <v>2000</v>
      </c>
      <c r="G161" s="672"/>
      <c r="H161" s="673"/>
      <c r="I161" s="674"/>
      <c r="J161" s="675"/>
      <c r="K161" s="675"/>
      <c r="L161" s="675"/>
      <c r="M161" s="675"/>
      <c r="N161" s="676"/>
      <c r="O161" s="23"/>
    </row>
    <row r="162" spans="2:15" ht="30" customHeight="1" x14ac:dyDescent="0.2">
      <c r="B162" s="783" t="s">
        <v>257</v>
      </c>
      <c r="C162" s="308" t="s">
        <v>258</v>
      </c>
      <c r="D162" s="774"/>
      <c r="E162" s="430"/>
      <c r="F162" s="366"/>
      <c r="G162" s="366"/>
      <c r="H162" s="415"/>
      <c r="I162" s="578" t="s">
        <v>244</v>
      </c>
      <c r="J162" s="369">
        <v>74</v>
      </c>
      <c r="K162" s="369">
        <v>100</v>
      </c>
      <c r="L162" s="369"/>
      <c r="M162" s="369"/>
      <c r="N162" s="370"/>
    </row>
    <row r="163" spans="2:15" ht="30" customHeight="1" x14ac:dyDescent="0.2">
      <c r="B163" s="785"/>
      <c r="C163" s="472" t="s">
        <v>29</v>
      </c>
      <c r="D163" s="774"/>
      <c r="E163" s="207"/>
      <c r="F163" s="58">
        <v>405</v>
      </c>
      <c r="G163" s="58"/>
      <c r="H163" s="400"/>
      <c r="I163" s="579"/>
      <c r="J163" s="172"/>
      <c r="K163" s="111"/>
      <c r="L163" s="111"/>
      <c r="M163" s="111"/>
      <c r="N163" s="222"/>
    </row>
    <row r="164" spans="2:15" ht="19.5" customHeight="1" x14ac:dyDescent="0.2">
      <c r="B164" s="785"/>
      <c r="C164" s="170" t="s">
        <v>58</v>
      </c>
      <c r="D164" s="774"/>
      <c r="E164" s="207">
        <v>195</v>
      </c>
      <c r="F164" s="58"/>
      <c r="G164" s="58"/>
      <c r="H164" s="400"/>
      <c r="I164" s="579"/>
      <c r="J164" s="172"/>
      <c r="K164" s="111"/>
      <c r="L164" s="111"/>
      <c r="M164" s="111"/>
      <c r="N164" s="222"/>
    </row>
    <row r="165" spans="2:15" ht="18" customHeight="1" thickBot="1" x14ac:dyDescent="0.25">
      <c r="B165" s="785"/>
      <c r="C165" s="473" t="s">
        <v>245</v>
      </c>
      <c r="D165" s="782"/>
      <c r="E165" s="474">
        <f>900-200</f>
        <v>700</v>
      </c>
      <c r="F165" s="372"/>
      <c r="G165" s="372"/>
      <c r="H165" s="498"/>
      <c r="I165" s="580"/>
      <c r="J165" s="373"/>
      <c r="K165" s="374"/>
      <c r="L165" s="374"/>
      <c r="M165" s="374"/>
      <c r="N165" s="375"/>
    </row>
    <row r="166" spans="2:15" ht="33.75" customHeight="1" x14ac:dyDescent="0.2">
      <c r="B166" s="783" t="s">
        <v>259</v>
      </c>
      <c r="C166" s="376" t="s">
        <v>260</v>
      </c>
      <c r="D166" s="377"/>
      <c r="E166" s="366"/>
      <c r="F166" s="366"/>
      <c r="G166" s="366"/>
      <c r="H166" s="415"/>
      <c r="I166" s="581"/>
      <c r="J166" s="367"/>
      <c r="K166" s="367"/>
      <c r="L166" s="367"/>
      <c r="M166" s="367"/>
      <c r="N166" s="368"/>
    </row>
    <row r="167" spans="2:15" ht="42.75" customHeight="1" x14ac:dyDescent="0.2">
      <c r="B167" s="785"/>
      <c r="C167" s="59" t="s">
        <v>29</v>
      </c>
      <c r="D167" s="105" t="s">
        <v>251</v>
      </c>
      <c r="E167" s="58"/>
      <c r="F167" s="58">
        <f>44.8-44.8+40</f>
        <v>40</v>
      </c>
      <c r="G167" s="58">
        <v>44.8</v>
      </c>
      <c r="H167" s="400"/>
      <c r="I167" s="582" t="s">
        <v>261</v>
      </c>
      <c r="J167" s="171"/>
      <c r="K167" s="171"/>
      <c r="L167" s="171">
        <v>1</v>
      </c>
      <c r="M167" s="171"/>
      <c r="N167" s="363"/>
    </row>
    <row r="168" spans="2:15" ht="35.25" customHeight="1" thickBot="1" x14ac:dyDescent="0.25">
      <c r="B168" s="784"/>
      <c r="C168" s="362" t="s">
        <v>29</v>
      </c>
      <c r="D168" s="378" t="s">
        <v>262</v>
      </c>
      <c r="E168" s="364"/>
      <c r="F168" s="364"/>
      <c r="G168" s="364">
        <v>800</v>
      </c>
      <c r="H168" s="416"/>
      <c r="I168" s="583" t="s">
        <v>244</v>
      </c>
      <c r="J168" s="379"/>
      <c r="K168" s="380"/>
      <c r="L168" s="380">
        <v>100</v>
      </c>
      <c r="M168" s="379"/>
      <c r="N168" s="381"/>
    </row>
    <row r="169" spans="2:15" ht="40.5" customHeight="1" x14ac:dyDescent="0.2">
      <c r="B169" s="783" t="s">
        <v>263</v>
      </c>
      <c r="C169" s="382" t="s">
        <v>264</v>
      </c>
      <c r="D169" s="781" t="s">
        <v>251</v>
      </c>
      <c r="E169" s="366"/>
      <c r="F169" s="366"/>
      <c r="G169" s="366"/>
      <c r="H169" s="415"/>
      <c r="I169" s="581" t="s">
        <v>261</v>
      </c>
      <c r="J169" s="367"/>
      <c r="K169" s="383"/>
      <c r="L169" s="383"/>
      <c r="M169" s="367"/>
      <c r="N169" s="368"/>
    </row>
    <row r="170" spans="2:15" ht="33" customHeight="1" thickBot="1" x14ac:dyDescent="0.25">
      <c r="B170" s="784"/>
      <c r="C170" s="362" t="s">
        <v>29</v>
      </c>
      <c r="D170" s="782"/>
      <c r="E170" s="364"/>
      <c r="F170" s="364"/>
      <c r="G170" s="364"/>
      <c r="H170" s="416"/>
      <c r="I170" s="555"/>
      <c r="J170" s="371"/>
      <c r="K170" s="226"/>
      <c r="L170" s="226"/>
      <c r="M170" s="226"/>
      <c r="N170" s="228"/>
    </row>
    <row r="171" spans="2:15" ht="19.149999999999999" customHeight="1" x14ac:dyDescent="0.2">
      <c r="B171" s="384"/>
      <c r="C171" s="297" t="s">
        <v>27</v>
      </c>
      <c r="D171" s="385"/>
      <c r="E171" s="386">
        <f>SUM(E173:E175)</f>
        <v>1985.1000000000001</v>
      </c>
      <c r="F171" s="386">
        <f t="shared" ref="F171:H171" si="10">SUM(F173:F175)</f>
        <v>5244.3</v>
      </c>
      <c r="G171" s="386">
        <f t="shared" si="10"/>
        <v>10960.6</v>
      </c>
      <c r="H171" s="499">
        <f t="shared" si="10"/>
        <v>15673.2</v>
      </c>
      <c r="I171" s="551"/>
      <c r="J171" s="301"/>
      <c r="K171" s="301"/>
      <c r="L171" s="301"/>
      <c r="M171" s="301"/>
      <c r="N171" s="302"/>
    </row>
    <row r="172" spans="2:15" ht="18" customHeight="1" x14ac:dyDescent="0.2">
      <c r="B172" s="779"/>
      <c r="C172" s="18" t="s">
        <v>28</v>
      </c>
      <c r="D172" s="37"/>
      <c r="E172" s="39"/>
      <c r="F172" s="39"/>
      <c r="G172" s="39"/>
      <c r="H172" s="500"/>
      <c r="I172" s="520"/>
      <c r="J172" s="110"/>
      <c r="K172" s="111"/>
      <c r="L172" s="111"/>
      <c r="M172" s="111"/>
      <c r="N172" s="222"/>
    </row>
    <row r="173" spans="2:15" ht="28.9" customHeight="1" x14ac:dyDescent="0.2">
      <c r="B173" s="780"/>
      <c r="C173" s="18" t="s">
        <v>127</v>
      </c>
      <c r="D173" s="37"/>
      <c r="E173" s="38">
        <f>SUMIF($C147:$C168,$C150,E147:E168)</f>
        <v>1031.2</v>
      </c>
      <c r="F173" s="38">
        <f>SUMIF($C147:$C168,$C150,F147:F168)</f>
        <v>744.3</v>
      </c>
      <c r="G173" s="38">
        <f>SUMIF($C147:$C168,$C150,G147:G168)</f>
        <v>960.6</v>
      </c>
      <c r="H173" s="501">
        <f>SUMIF($C147:$C168,$C150,H147:H168)</f>
        <v>0</v>
      </c>
      <c r="I173" s="520"/>
      <c r="J173" s="110"/>
      <c r="K173" s="111"/>
      <c r="L173" s="111"/>
      <c r="M173" s="111"/>
      <c r="N173" s="222"/>
    </row>
    <row r="174" spans="2:15" ht="22.5" customHeight="1" x14ac:dyDescent="0.2">
      <c r="B174" s="780"/>
      <c r="C174" s="40" t="s">
        <v>129</v>
      </c>
      <c r="D174" s="37"/>
      <c r="E174" s="38">
        <f>SUMIF($C147:$C168,$C156,E147:E168)</f>
        <v>253.9</v>
      </c>
      <c r="F174" s="38">
        <f>SUMIF($C147:$C168,$C156,F147:F168)</f>
        <v>0</v>
      </c>
      <c r="G174" s="38">
        <f>SUMIF($C147:$C168,$C156,G147:G168)</f>
        <v>0</v>
      </c>
      <c r="H174" s="501">
        <f>SUMIF($C147:$C168,$C156,H147:H168)</f>
        <v>5673.2</v>
      </c>
      <c r="I174" s="520"/>
      <c r="J174" s="110"/>
      <c r="K174" s="111"/>
      <c r="L174" s="111"/>
      <c r="M174" s="111"/>
      <c r="N174" s="222"/>
    </row>
    <row r="175" spans="2:15" ht="23.25" customHeight="1" x14ac:dyDescent="0.2">
      <c r="B175" s="780"/>
      <c r="C175" s="738" t="s">
        <v>265</v>
      </c>
      <c r="D175" s="739"/>
      <c r="E175" s="740">
        <f>SUMIF($C147:$C168,$C165,E147:E168)</f>
        <v>700</v>
      </c>
      <c r="F175" s="740">
        <f>SUMIF($C147:$C168,$C165,F147:F168)</f>
        <v>4500</v>
      </c>
      <c r="G175" s="740">
        <f>SUMIF($C147:$C168,$C165,G147:G168)</f>
        <v>10000</v>
      </c>
      <c r="H175" s="740">
        <f>SUMIF($C147:$C168,$C165,H147:H168)</f>
        <v>10000</v>
      </c>
      <c r="I175" s="602"/>
      <c r="J175" s="459"/>
      <c r="K175" s="374"/>
      <c r="L175" s="374"/>
      <c r="M175" s="374"/>
      <c r="N175" s="375"/>
    </row>
    <row r="176" spans="2:15" ht="19.5" customHeight="1" x14ac:dyDescent="0.2">
      <c r="B176" s="730"/>
      <c r="C176" s="731" t="s">
        <v>266</v>
      </c>
      <c r="D176" s="732"/>
      <c r="E176" s="733">
        <v>0</v>
      </c>
      <c r="F176" s="733">
        <f>F178</f>
        <v>0</v>
      </c>
      <c r="G176" s="733">
        <f>G178</f>
        <v>8000</v>
      </c>
      <c r="H176" s="734">
        <f>H178</f>
        <v>0</v>
      </c>
      <c r="I176" s="735"/>
      <c r="J176" s="736"/>
      <c r="K176" s="736"/>
      <c r="L176" s="736"/>
      <c r="M176" s="736"/>
      <c r="N176" s="737"/>
    </row>
    <row r="177" spans="2:14" ht="19.5" customHeight="1" x14ac:dyDescent="0.2">
      <c r="B177" s="786"/>
      <c r="C177" s="741" t="s">
        <v>267</v>
      </c>
      <c r="D177" s="722"/>
      <c r="E177" s="723"/>
      <c r="F177" s="723"/>
      <c r="G177" s="723"/>
      <c r="H177" s="724"/>
      <c r="I177" s="725"/>
      <c r="J177" s="712"/>
      <c r="K177" s="713"/>
      <c r="L177" s="713"/>
      <c r="M177" s="713"/>
      <c r="N177" s="726"/>
    </row>
    <row r="178" spans="2:14" ht="19.5" customHeight="1" x14ac:dyDescent="0.2">
      <c r="B178" s="787"/>
      <c r="C178" s="721" t="s">
        <v>268</v>
      </c>
      <c r="D178" s="449"/>
      <c r="E178" s="716">
        <v>0</v>
      </c>
      <c r="F178" s="716">
        <f>SUMIF($C147:$C170,$C153,F147:F170)</f>
        <v>0</v>
      </c>
      <c r="G178" s="716">
        <f>SUMIF($C147:$C170,$C153,G147:G170)</f>
        <v>8000</v>
      </c>
      <c r="H178" s="727">
        <f>SUMIF($C147:$C170,$C153,H147:H170)</f>
        <v>0</v>
      </c>
      <c r="I178" s="717"/>
      <c r="J178" s="718"/>
      <c r="K178" s="719"/>
      <c r="L178" s="719"/>
      <c r="M178" s="719"/>
      <c r="N178" s="720"/>
    </row>
    <row r="179" spans="2:14" ht="39.75" customHeight="1" x14ac:dyDescent="0.2">
      <c r="B179" s="257" t="s">
        <v>269</v>
      </c>
      <c r="C179" s="258" t="s">
        <v>270</v>
      </c>
      <c r="D179" s="259"/>
      <c r="E179" s="389"/>
      <c r="F179" s="389"/>
      <c r="G179" s="389"/>
      <c r="H179" s="502"/>
      <c r="I179" s="553"/>
      <c r="J179" s="306"/>
      <c r="K179" s="306"/>
      <c r="L179" s="306"/>
      <c r="M179" s="306"/>
      <c r="N179" s="307"/>
    </row>
    <row r="180" spans="2:14" ht="42" customHeight="1" x14ac:dyDescent="0.2">
      <c r="B180" s="814" t="s">
        <v>271</v>
      </c>
      <c r="C180" s="421" t="s">
        <v>272</v>
      </c>
      <c r="D180" s="431"/>
      <c r="E180" s="426"/>
      <c r="F180" s="390"/>
      <c r="G180" s="390"/>
      <c r="H180" s="503"/>
      <c r="I180" s="584" t="s">
        <v>273</v>
      </c>
      <c r="J180" s="320">
        <v>100</v>
      </c>
      <c r="K180" s="320">
        <v>100</v>
      </c>
      <c r="L180" s="320">
        <v>100</v>
      </c>
      <c r="M180" s="320">
        <v>100</v>
      </c>
      <c r="N180" s="269"/>
    </row>
    <row r="181" spans="2:14" ht="39.75" customHeight="1" x14ac:dyDescent="0.2">
      <c r="B181" s="815"/>
      <c r="C181" s="422" t="s">
        <v>29</v>
      </c>
      <c r="D181" s="776" t="s">
        <v>274</v>
      </c>
      <c r="E181" s="207">
        <f>1590.5-1095+91.8</f>
        <v>587.29999999999995</v>
      </c>
      <c r="F181" s="58">
        <f>213.5+148.5</f>
        <v>362</v>
      </c>
      <c r="G181" s="58">
        <v>441.6</v>
      </c>
      <c r="H181" s="749">
        <f>1139.6-888</f>
        <v>251.59999999999991</v>
      </c>
      <c r="I181" s="585" t="s">
        <v>275</v>
      </c>
      <c r="J181" s="160">
        <v>100</v>
      </c>
      <c r="K181" s="160">
        <v>100</v>
      </c>
      <c r="L181" s="160">
        <v>100</v>
      </c>
      <c r="M181" s="160">
        <v>100</v>
      </c>
      <c r="N181" s="271"/>
    </row>
    <row r="182" spans="2:14" ht="27" customHeight="1" x14ac:dyDescent="0.2">
      <c r="B182" s="815"/>
      <c r="C182" s="170" t="s">
        <v>58</v>
      </c>
      <c r="D182" s="777"/>
      <c r="E182" s="427"/>
      <c r="F182" s="92">
        <v>190</v>
      </c>
      <c r="G182" s="92"/>
      <c r="H182" s="759">
        <v>888</v>
      </c>
      <c r="I182" s="586" t="s">
        <v>276</v>
      </c>
      <c r="J182" s="173">
        <v>100</v>
      </c>
      <c r="K182" s="174"/>
      <c r="L182" s="164"/>
      <c r="M182" s="164"/>
      <c r="N182" s="271"/>
    </row>
    <row r="183" spans="2:14" ht="30.75" customHeight="1" x14ac:dyDescent="0.2">
      <c r="B183" s="815"/>
      <c r="C183" s="309"/>
      <c r="D183" s="777"/>
      <c r="E183" s="427"/>
      <c r="F183" s="92"/>
      <c r="G183" s="92"/>
      <c r="H183" s="399"/>
      <c r="I183" s="587" t="s">
        <v>277</v>
      </c>
      <c r="J183" s="175">
        <v>100</v>
      </c>
      <c r="K183" s="176"/>
      <c r="L183" s="164"/>
      <c r="M183" s="164"/>
      <c r="N183" s="271"/>
    </row>
    <row r="184" spans="2:14" ht="30.75" customHeight="1" x14ac:dyDescent="0.2">
      <c r="B184" s="815"/>
      <c r="C184" s="309"/>
      <c r="D184" s="777"/>
      <c r="E184" s="427"/>
      <c r="F184" s="92"/>
      <c r="G184" s="92"/>
      <c r="H184" s="399"/>
      <c r="I184" s="587" t="s">
        <v>278</v>
      </c>
      <c r="J184" s="177">
        <v>100</v>
      </c>
      <c r="K184" s="176">
        <v>100</v>
      </c>
      <c r="L184" s="164"/>
      <c r="M184" s="164"/>
      <c r="N184" s="271"/>
    </row>
    <row r="185" spans="2:14" ht="30.75" customHeight="1" x14ac:dyDescent="0.2">
      <c r="B185" s="815"/>
      <c r="C185" s="309"/>
      <c r="D185" s="777"/>
      <c r="E185" s="427"/>
      <c r="F185" s="92"/>
      <c r="G185" s="92"/>
      <c r="H185" s="399"/>
      <c r="I185" s="588" t="s">
        <v>279</v>
      </c>
      <c r="J185" s="179">
        <v>100</v>
      </c>
      <c r="K185" s="180"/>
      <c r="L185" s="164"/>
      <c r="M185" s="164"/>
      <c r="N185" s="271"/>
    </row>
    <row r="186" spans="2:14" ht="30.75" customHeight="1" x14ac:dyDescent="0.2">
      <c r="B186" s="815"/>
      <c r="C186" s="309"/>
      <c r="D186" s="777"/>
      <c r="E186" s="427"/>
      <c r="F186" s="92"/>
      <c r="G186" s="92"/>
      <c r="H186" s="399"/>
      <c r="I186" s="589" t="s">
        <v>280</v>
      </c>
      <c r="J186" s="179">
        <v>100</v>
      </c>
      <c r="K186" s="180"/>
      <c r="L186" s="164"/>
      <c r="M186" s="164"/>
      <c r="N186" s="271"/>
    </row>
    <row r="187" spans="2:14" ht="30.75" customHeight="1" x14ac:dyDescent="0.2">
      <c r="B187" s="815"/>
      <c r="C187" s="309"/>
      <c r="D187" s="777"/>
      <c r="E187" s="427"/>
      <c r="F187" s="92"/>
      <c r="G187" s="92"/>
      <c r="H187" s="399"/>
      <c r="I187" s="589" t="s">
        <v>281</v>
      </c>
      <c r="J187" s="179">
        <v>100</v>
      </c>
      <c r="K187" s="180"/>
      <c r="L187" s="164"/>
      <c r="M187" s="164"/>
      <c r="N187" s="271"/>
    </row>
    <row r="188" spans="2:14" ht="30.75" customHeight="1" x14ac:dyDescent="0.2">
      <c r="B188" s="815"/>
      <c r="C188" s="309"/>
      <c r="D188" s="777"/>
      <c r="E188" s="427"/>
      <c r="F188" s="92"/>
      <c r="G188" s="92"/>
      <c r="H188" s="399"/>
      <c r="I188" s="590" t="s">
        <v>282</v>
      </c>
      <c r="J188" s="181" t="s">
        <v>72</v>
      </c>
      <c r="K188" s="182">
        <v>100</v>
      </c>
      <c r="L188" s="183" t="s">
        <v>72</v>
      </c>
      <c r="M188" s="183" t="s">
        <v>72</v>
      </c>
      <c r="N188" s="391" t="s">
        <v>72</v>
      </c>
    </row>
    <row r="189" spans="2:14" ht="30.75" customHeight="1" x14ac:dyDescent="0.2">
      <c r="B189" s="815"/>
      <c r="C189" s="309"/>
      <c r="D189" s="777"/>
      <c r="E189" s="427"/>
      <c r="F189" s="92"/>
      <c r="G189" s="92"/>
      <c r="H189" s="399"/>
      <c r="I189" s="590" t="s">
        <v>283</v>
      </c>
      <c r="J189" s="184" t="s">
        <v>72</v>
      </c>
      <c r="K189" s="185"/>
      <c r="L189" s="176">
        <v>100</v>
      </c>
      <c r="M189" s="176" t="s">
        <v>72</v>
      </c>
      <c r="N189" s="392" t="s">
        <v>72</v>
      </c>
    </row>
    <row r="190" spans="2:14" ht="30.75" customHeight="1" x14ac:dyDescent="0.2">
      <c r="B190" s="815"/>
      <c r="C190" s="309"/>
      <c r="D190" s="777"/>
      <c r="E190" s="427"/>
      <c r="F190" s="92"/>
      <c r="G190" s="92"/>
      <c r="H190" s="399"/>
      <c r="I190" s="590" t="s">
        <v>284</v>
      </c>
      <c r="J190" s="184" t="s">
        <v>72</v>
      </c>
      <c r="K190" s="185"/>
      <c r="L190" s="176">
        <v>100</v>
      </c>
      <c r="M190" s="176" t="s">
        <v>72</v>
      </c>
      <c r="N190" s="392" t="s">
        <v>72</v>
      </c>
    </row>
    <row r="191" spans="2:14" ht="40.5" customHeight="1" x14ac:dyDescent="0.2">
      <c r="B191" s="815"/>
      <c r="C191" s="309"/>
      <c r="D191" s="777"/>
      <c r="E191" s="427"/>
      <c r="F191" s="92"/>
      <c r="G191" s="92"/>
      <c r="H191" s="399"/>
      <c r="I191" s="590" t="s">
        <v>285</v>
      </c>
      <c r="J191" s="184" t="s">
        <v>72</v>
      </c>
      <c r="K191" s="185">
        <v>100</v>
      </c>
      <c r="L191" s="176" t="s">
        <v>72</v>
      </c>
      <c r="M191" s="176" t="s">
        <v>72</v>
      </c>
      <c r="N191" s="392" t="s">
        <v>72</v>
      </c>
    </row>
    <row r="192" spans="2:14" ht="30.75" customHeight="1" x14ac:dyDescent="0.2">
      <c r="B192" s="815"/>
      <c r="C192" s="309"/>
      <c r="D192" s="777"/>
      <c r="E192" s="427"/>
      <c r="F192" s="92"/>
      <c r="G192" s="92"/>
      <c r="H192" s="399"/>
      <c r="I192" s="590" t="s">
        <v>286</v>
      </c>
      <c r="J192" s="184" t="s">
        <v>72</v>
      </c>
      <c r="K192" s="185">
        <v>100</v>
      </c>
      <c r="L192" s="176" t="s">
        <v>72</v>
      </c>
      <c r="M192" s="176" t="s">
        <v>72</v>
      </c>
      <c r="N192" s="392" t="s">
        <v>72</v>
      </c>
    </row>
    <row r="193" spans="2:17" ht="30.75" customHeight="1" x14ac:dyDescent="0.2">
      <c r="B193" s="815"/>
      <c r="C193" s="309"/>
      <c r="D193" s="777"/>
      <c r="E193" s="427"/>
      <c r="F193" s="92"/>
      <c r="G193" s="92"/>
      <c r="H193" s="399"/>
      <c r="I193" s="590" t="s">
        <v>287</v>
      </c>
      <c r="J193" s="184" t="s">
        <v>72</v>
      </c>
      <c r="K193" s="185">
        <v>100</v>
      </c>
      <c r="L193" s="186" t="s">
        <v>72</v>
      </c>
      <c r="M193" s="176" t="s">
        <v>72</v>
      </c>
      <c r="N193" s="392" t="s">
        <v>72</v>
      </c>
    </row>
    <row r="194" spans="2:17" ht="30.75" customHeight="1" x14ac:dyDescent="0.2">
      <c r="B194" s="815"/>
      <c r="C194" s="309"/>
      <c r="D194" s="777"/>
      <c r="E194" s="427"/>
      <c r="F194" s="92"/>
      <c r="G194" s="92"/>
      <c r="H194" s="399"/>
      <c r="I194" s="590" t="s">
        <v>288</v>
      </c>
      <c r="J194" s="184" t="s">
        <v>72</v>
      </c>
      <c r="K194" s="187"/>
      <c r="L194" s="188">
        <v>100</v>
      </c>
      <c r="M194" s="176" t="s">
        <v>72</v>
      </c>
      <c r="N194" s="392" t="s">
        <v>72</v>
      </c>
    </row>
    <row r="195" spans="2:17" ht="30.75" customHeight="1" x14ac:dyDescent="0.2">
      <c r="B195" s="815"/>
      <c r="C195" s="309"/>
      <c r="D195" s="777"/>
      <c r="E195" s="427"/>
      <c r="F195" s="92"/>
      <c r="G195" s="92"/>
      <c r="H195" s="399"/>
      <c r="I195" s="590" t="s">
        <v>289</v>
      </c>
      <c r="J195" s="184" t="s">
        <v>72</v>
      </c>
      <c r="K195" s="185"/>
      <c r="L195" s="176">
        <v>100</v>
      </c>
      <c r="M195" s="176" t="s">
        <v>72</v>
      </c>
      <c r="N195" s="392" t="s">
        <v>72</v>
      </c>
    </row>
    <row r="196" spans="2:17" ht="20.25" customHeight="1" x14ac:dyDescent="0.2">
      <c r="B196" s="815"/>
      <c r="C196" s="309"/>
      <c r="D196" s="777"/>
      <c r="E196" s="427"/>
      <c r="F196" s="92"/>
      <c r="G196" s="92"/>
      <c r="H196" s="399"/>
      <c r="I196" s="590" t="s">
        <v>290</v>
      </c>
      <c r="J196" s="184" t="s">
        <v>72</v>
      </c>
      <c r="K196" s="185"/>
      <c r="L196" s="176">
        <v>100</v>
      </c>
      <c r="M196" s="176" t="s">
        <v>72</v>
      </c>
      <c r="N196" s="392" t="s">
        <v>72</v>
      </c>
    </row>
    <row r="197" spans="2:17" ht="30.75" customHeight="1" x14ac:dyDescent="0.2">
      <c r="B197" s="815"/>
      <c r="C197" s="309"/>
      <c r="D197" s="777"/>
      <c r="E197" s="427"/>
      <c r="F197" s="92"/>
      <c r="G197" s="92"/>
      <c r="H197" s="399"/>
      <c r="I197" s="590" t="s">
        <v>291</v>
      </c>
      <c r="J197" s="184" t="s">
        <v>72</v>
      </c>
      <c r="K197" s="185">
        <v>100</v>
      </c>
      <c r="L197" s="176" t="s">
        <v>72</v>
      </c>
      <c r="M197" s="176" t="s">
        <v>72</v>
      </c>
      <c r="N197" s="392" t="s">
        <v>72</v>
      </c>
    </row>
    <row r="198" spans="2:17" ht="30.75" customHeight="1" x14ac:dyDescent="0.2">
      <c r="B198" s="815"/>
      <c r="C198" s="309"/>
      <c r="D198" s="777"/>
      <c r="E198" s="427"/>
      <c r="F198" s="92"/>
      <c r="G198" s="92"/>
      <c r="H198" s="399"/>
      <c r="I198" s="590" t="s">
        <v>292</v>
      </c>
      <c r="J198" s="184" t="s">
        <v>72</v>
      </c>
      <c r="K198" s="185" t="s">
        <v>72</v>
      </c>
      <c r="L198" s="176">
        <v>100</v>
      </c>
      <c r="M198" s="176" t="s">
        <v>72</v>
      </c>
      <c r="N198" s="392" t="s">
        <v>72</v>
      </c>
    </row>
    <row r="199" spans="2:17" ht="20.25" customHeight="1" x14ac:dyDescent="0.2">
      <c r="B199" s="815"/>
      <c r="C199" s="309"/>
      <c r="D199" s="777"/>
      <c r="E199" s="427"/>
      <c r="F199" s="92"/>
      <c r="G199" s="92"/>
      <c r="H199" s="399"/>
      <c r="I199" s="590" t="s">
        <v>293</v>
      </c>
      <c r="J199" s="184" t="s">
        <v>72</v>
      </c>
      <c r="K199" s="185" t="s">
        <v>72</v>
      </c>
      <c r="L199" s="176">
        <v>100</v>
      </c>
      <c r="M199" s="176" t="s">
        <v>72</v>
      </c>
      <c r="N199" s="392" t="s">
        <v>72</v>
      </c>
    </row>
    <row r="200" spans="2:17" ht="30.75" customHeight="1" x14ac:dyDescent="0.2">
      <c r="B200" s="815"/>
      <c r="C200" s="309"/>
      <c r="D200" s="777"/>
      <c r="E200" s="427"/>
      <c r="F200" s="92"/>
      <c r="G200" s="92"/>
      <c r="H200" s="399"/>
      <c r="I200" s="590" t="s">
        <v>294</v>
      </c>
      <c r="J200" s="184" t="s">
        <v>72</v>
      </c>
      <c r="K200" s="185" t="s">
        <v>72</v>
      </c>
      <c r="L200" s="176">
        <v>100</v>
      </c>
      <c r="M200" s="176" t="s">
        <v>72</v>
      </c>
      <c r="N200" s="392" t="s">
        <v>72</v>
      </c>
    </row>
    <row r="201" spans="2:17" ht="30.75" customHeight="1" x14ac:dyDescent="0.2">
      <c r="B201" s="815"/>
      <c r="C201" s="309"/>
      <c r="D201" s="777"/>
      <c r="E201" s="427"/>
      <c r="F201" s="92"/>
      <c r="G201" s="92"/>
      <c r="H201" s="399"/>
      <c r="I201" s="590" t="s">
        <v>295</v>
      </c>
      <c r="J201" s="184" t="s">
        <v>72</v>
      </c>
      <c r="K201" s="185" t="s">
        <v>72</v>
      </c>
      <c r="L201" s="176"/>
      <c r="M201" s="176">
        <v>100</v>
      </c>
      <c r="N201" s="392" t="s">
        <v>72</v>
      </c>
    </row>
    <row r="202" spans="2:17" ht="21" customHeight="1" x14ac:dyDescent="0.2">
      <c r="B202" s="815"/>
      <c r="C202" s="309"/>
      <c r="D202" s="777"/>
      <c r="E202" s="427"/>
      <c r="F202" s="92"/>
      <c r="G202" s="92"/>
      <c r="H202" s="399"/>
      <c r="I202" s="590" t="s">
        <v>296</v>
      </c>
      <c r="J202" s="181" t="s">
        <v>72</v>
      </c>
      <c r="K202" s="182" t="s">
        <v>72</v>
      </c>
      <c r="L202" s="178" t="s">
        <v>72</v>
      </c>
      <c r="M202" s="178">
        <v>100</v>
      </c>
      <c r="N202" s="393" t="s">
        <v>72</v>
      </c>
    </row>
    <row r="203" spans="2:17" ht="20.25" customHeight="1" x14ac:dyDescent="0.2">
      <c r="B203" s="815"/>
      <c r="C203" s="309"/>
      <c r="D203" s="777"/>
      <c r="E203" s="427"/>
      <c r="F203" s="92"/>
      <c r="G203" s="92"/>
      <c r="H203" s="399"/>
      <c r="I203" s="590" t="s">
        <v>293</v>
      </c>
      <c r="J203" s="181" t="s">
        <v>72</v>
      </c>
      <c r="K203" s="182" t="s">
        <v>72</v>
      </c>
      <c r="L203" s="178" t="s">
        <v>72</v>
      </c>
      <c r="M203" s="178">
        <v>100</v>
      </c>
      <c r="N203" s="393" t="s">
        <v>72</v>
      </c>
    </row>
    <row r="204" spans="2:17" ht="30.75" customHeight="1" x14ac:dyDescent="0.2">
      <c r="B204" s="815"/>
      <c r="C204" s="309"/>
      <c r="D204" s="777"/>
      <c r="E204" s="427"/>
      <c r="F204" s="92"/>
      <c r="G204" s="92"/>
      <c r="H204" s="399"/>
      <c r="I204" s="590" t="s">
        <v>297</v>
      </c>
      <c r="J204" s="181" t="s">
        <v>72</v>
      </c>
      <c r="K204" s="182" t="s">
        <v>72</v>
      </c>
      <c r="L204" s="178" t="s">
        <v>72</v>
      </c>
      <c r="M204" s="178">
        <v>100</v>
      </c>
      <c r="N204" s="393" t="s">
        <v>72</v>
      </c>
    </row>
    <row r="205" spans="2:17" ht="30" customHeight="1" x14ac:dyDescent="0.2">
      <c r="B205" s="815"/>
      <c r="C205" s="309"/>
      <c r="D205" s="777"/>
      <c r="E205" s="427"/>
      <c r="F205" s="92"/>
      <c r="G205" s="92"/>
      <c r="H205" s="399"/>
      <c r="I205" s="590" t="s">
        <v>298</v>
      </c>
      <c r="J205" s="181" t="s">
        <v>72</v>
      </c>
      <c r="K205" s="182" t="s">
        <v>72</v>
      </c>
      <c r="L205" s="178" t="s">
        <v>72</v>
      </c>
      <c r="M205" s="178">
        <v>100</v>
      </c>
      <c r="N205" s="393" t="s">
        <v>72</v>
      </c>
    </row>
    <row r="206" spans="2:17" ht="20.25" customHeight="1" thickBot="1" x14ac:dyDescent="0.25">
      <c r="B206" s="816"/>
      <c r="C206" s="310"/>
      <c r="D206" s="778"/>
      <c r="E206" s="428"/>
      <c r="F206" s="394"/>
      <c r="G206" s="394"/>
      <c r="H206" s="504"/>
      <c r="I206" s="591" t="s">
        <v>299</v>
      </c>
      <c r="J206" s="395" t="s">
        <v>72</v>
      </c>
      <c r="K206" s="396" t="s">
        <v>72</v>
      </c>
      <c r="L206" s="397" t="s">
        <v>72</v>
      </c>
      <c r="M206" s="397">
        <v>100</v>
      </c>
      <c r="N206" s="398" t="s">
        <v>72</v>
      </c>
    </row>
    <row r="207" spans="2:17" ht="30" customHeight="1" x14ac:dyDescent="0.2">
      <c r="B207" s="813" t="s">
        <v>300</v>
      </c>
      <c r="C207" s="423" t="s">
        <v>301</v>
      </c>
      <c r="D207" s="433"/>
      <c r="E207" s="426"/>
      <c r="F207" s="366"/>
      <c r="G207" s="415"/>
      <c r="H207" s="415"/>
      <c r="I207" s="592"/>
      <c r="J207" s="401"/>
      <c r="K207" s="402"/>
      <c r="L207" s="403"/>
      <c r="M207" s="403"/>
      <c r="N207" s="404"/>
    </row>
    <row r="208" spans="2:17" ht="67.5" customHeight="1" x14ac:dyDescent="0.2">
      <c r="B208" s="804"/>
      <c r="C208" s="189" t="s">
        <v>29</v>
      </c>
      <c r="D208" s="432" t="s">
        <v>302</v>
      </c>
      <c r="E208" s="427">
        <v>63.4</v>
      </c>
      <c r="F208" s="92"/>
      <c r="G208" s="399"/>
      <c r="H208" s="399"/>
      <c r="I208" s="593" t="s">
        <v>303</v>
      </c>
      <c r="J208" s="97">
        <v>100</v>
      </c>
      <c r="K208" s="97"/>
      <c r="L208" s="97"/>
      <c r="M208" s="97"/>
      <c r="N208" s="271"/>
      <c r="P208" s="199"/>
      <c r="Q208" s="199"/>
    </row>
    <row r="209" spans="2:14" ht="28.5" customHeight="1" x14ac:dyDescent="0.2">
      <c r="B209" s="804"/>
      <c r="C209" s="424" t="s">
        <v>29</v>
      </c>
      <c r="D209" s="776" t="s">
        <v>304</v>
      </c>
      <c r="E209" s="207">
        <v>39.4</v>
      </c>
      <c r="F209" s="58">
        <v>31.6</v>
      </c>
      <c r="G209" s="400">
        <v>28.3</v>
      </c>
      <c r="H209" s="400">
        <v>28.7</v>
      </c>
      <c r="I209" s="594" t="s">
        <v>305</v>
      </c>
      <c r="J209" s="107">
        <v>100</v>
      </c>
      <c r="K209" s="190"/>
      <c r="L209" s="190"/>
      <c r="M209" s="190"/>
      <c r="N209" s="405"/>
    </row>
    <row r="210" spans="2:14" ht="34.5" customHeight="1" x14ac:dyDescent="0.2">
      <c r="B210" s="804"/>
      <c r="C210" s="424"/>
      <c r="D210" s="777"/>
      <c r="E210" s="207"/>
      <c r="F210" s="58"/>
      <c r="G210" s="400"/>
      <c r="H210" s="400"/>
      <c r="I210" s="536" t="s">
        <v>306</v>
      </c>
      <c r="J210" s="107">
        <v>50</v>
      </c>
      <c r="K210" s="190">
        <v>100</v>
      </c>
      <c r="L210" s="191"/>
      <c r="M210" s="190"/>
      <c r="N210" s="271"/>
    </row>
    <row r="211" spans="2:14" ht="34.5" customHeight="1" x14ac:dyDescent="0.25">
      <c r="B211" s="804"/>
      <c r="C211" s="424"/>
      <c r="D211" s="777"/>
      <c r="E211" s="207"/>
      <c r="F211" s="58"/>
      <c r="G211" s="400"/>
      <c r="H211" s="400"/>
      <c r="I211" s="546" t="s">
        <v>307</v>
      </c>
      <c r="J211" s="97">
        <v>16</v>
      </c>
      <c r="K211" s="97"/>
      <c r="L211" s="200"/>
      <c r="M211" s="191"/>
      <c r="N211" s="406"/>
    </row>
    <row r="212" spans="2:14" ht="34.5" customHeight="1" x14ac:dyDescent="0.25">
      <c r="B212" s="804"/>
      <c r="C212" s="424"/>
      <c r="D212" s="777"/>
      <c r="E212" s="207"/>
      <c r="F212" s="58"/>
      <c r="G212" s="400"/>
      <c r="H212" s="400"/>
      <c r="I212" s="524" t="s">
        <v>308</v>
      </c>
      <c r="J212" s="97">
        <v>50</v>
      </c>
      <c r="K212" s="97">
        <v>100</v>
      </c>
      <c r="L212" s="201"/>
      <c r="M212" s="192"/>
      <c r="N212" s="407"/>
    </row>
    <row r="213" spans="2:14" ht="30.75" customHeight="1" x14ac:dyDescent="0.25">
      <c r="B213" s="804"/>
      <c r="C213" s="424"/>
      <c r="D213" s="777"/>
      <c r="E213" s="207"/>
      <c r="F213" s="58"/>
      <c r="G213" s="400"/>
      <c r="H213" s="400"/>
      <c r="I213" s="524" t="s">
        <v>309</v>
      </c>
      <c r="J213" s="204">
        <v>60</v>
      </c>
      <c r="K213" s="204">
        <v>100</v>
      </c>
      <c r="L213" s="201"/>
      <c r="M213" s="192"/>
      <c r="N213" s="407"/>
    </row>
    <row r="214" spans="2:14" ht="42.75" customHeight="1" x14ac:dyDescent="0.2">
      <c r="B214" s="804"/>
      <c r="C214" s="424"/>
      <c r="D214" s="777"/>
      <c r="E214" s="207"/>
      <c r="F214" s="58"/>
      <c r="G214" s="400"/>
      <c r="H214" s="400"/>
      <c r="I214" s="546" t="s">
        <v>310</v>
      </c>
      <c r="J214" s="205" t="s">
        <v>72</v>
      </c>
      <c r="K214" s="145">
        <v>100</v>
      </c>
      <c r="L214" s="203" t="s">
        <v>72</v>
      </c>
      <c r="M214" s="193" t="s">
        <v>72</v>
      </c>
      <c r="N214" s="408" t="s">
        <v>72</v>
      </c>
    </row>
    <row r="215" spans="2:14" ht="29.25" customHeight="1" x14ac:dyDescent="0.2">
      <c r="B215" s="804"/>
      <c r="C215" s="424"/>
      <c r="D215" s="777"/>
      <c r="E215" s="207"/>
      <c r="F215" s="58"/>
      <c r="G215" s="400"/>
      <c r="H215" s="400"/>
      <c r="I215" s="536" t="s">
        <v>311</v>
      </c>
      <c r="J215" s="195" t="s">
        <v>72</v>
      </c>
      <c r="K215" s="202">
        <v>100</v>
      </c>
      <c r="L215" s="194" t="s">
        <v>72</v>
      </c>
      <c r="M215" s="193" t="s">
        <v>72</v>
      </c>
      <c r="N215" s="408" t="s">
        <v>72</v>
      </c>
    </row>
    <row r="216" spans="2:14" ht="43.5" customHeight="1" x14ac:dyDescent="0.2">
      <c r="B216" s="804"/>
      <c r="C216" s="424"/>
      <c r="D216" s="777"/>
      <c r="E216" s="207"/>
      <c r="F216" s="58"/>
      <c r="G216" s="400"/>
      <c r="H216" s="400"/>
      <c r="I216" s="544" t="s">
        <v>312</v>
      </c>
      <c r="J216" s="196" t="s">
        <v>72</v>
      </c>
      <c r="K216" s="197"/>
      <c r="L216" s="197">
        <v>50</v>
      </c>
      <c r="M216" s="197">
        <v>100</v>
      </c>
      <c r="N216" s="409" t="s">
        <v>72</v>
      </c>
    </row>
    <row r="217" spans="2:14" ht="30" customHeight="1" x14ac:dyDescent="0.2">
      <c r="B217" s="804"/>
      <c r="C217" s="424"/>
      <c r="D217" s="777"/>
      <c r="E217" s="207"/>
      <c r="F217" s="58"/>
      <c r="G217" s="400"/>
      <c r="H217" s="400"/>
      <c r="I217" s="536" t="s">
        <v>313</v>
      </c>
      <c r="J217" s="155" t="s">
        <v>72</v>
      </c>
      <c r="K217" s="198" t="s">
        <v>72</v>
      </c>
      <c r="L217" s="168">
        <v>100</v>
      </c>
      <c r="M217" s="168" t="s">
        <v>72</v>
      </c>
      <c r="N217" s="409" t="s">
        <v>72</v>
      </c>
    </row>
    <row r="218" spans="2:14" ht="30.75" customHeight="1" thickBot="1" x14ac:dyDescent="0.25">
      <c r="B218" s="767"/>
      <c r="C218" s="425"/>
      <c r="D218" s="778"/>
      <c r="E218" s="429"/>
      <c r="F218" s="364"/>
      <c r="G218" s="416"/>
      <c r="H218" s="416"/>
      <c r="I218" s="595" t="s">
        <v>314</v>
      </c>
      <c r="J218" s="410" t="s">
        <v>72</v>
      </c>
      <c r="K218" s="411" t="s">
        <v>72</v>
      </c>
      <c r="L218" s="412" t="s">
        <v>72</v>
      </c>
      <c r="M218" s="275">
        <v>161</v>
      </c>
      <c r="N218" s="413" t="s">
        <v>72</v>
      </c>
    </row>
    <row r="219" spans="2:14" ht="45.75" customHeight="1" x14ac:dyDescent="0.2">
      <c r="B219" s="789" t="s">
        <v>315</v>
      </c>
      <c r="C219" s="423" t="s">
        <v>316</v>
      </c>
      <c r="D219" s="788" t="s">
        <v>317</v>
      </c>
      <c r="E219" s="430"/>
      <c r="F219" s="366"/>
      <c r="G219" s="366"/>
      <c r="H219" s="415"/>
      <c r="I219" s="596" t="s">
        <v>318</v>
      </c>
      <c r="J219" s="414">
        <v>100</v>
      </c>
      <c r="K219" s="414"/>
      <c r="L219" s="414"/>
      <c r="M219" s="414"/>
      <c r="N219" s="269"/>
    </row>
    <row r="220" spans="2:14" ht="33.75" customHeight="1" x14ac:dyDescent="0.2">
      <c r="B220" s="790"/>
      <c r="C220" s="424" t="s">
        <v>29</v>
      </c>
      <c r="D220" s="777"/>
      <c r="E220" s="207">
        <v>9.9</v>
      </c>
      <c r="F220" s="58">
        <v>6</v>
      </c>
      <c r="G220" s="58">
        <v>38.700000000000003</v>
      </c>
      <c r="H220" s="400"/>
      <c r="I220" s="536" t="s">
        <v>319</v>
      </c>
      <c r="J220" s="206" t="s">
        <v>72</v>
      </c>
      <c r="K220" s="168">
        <v>100</v>
      </c>
      <c r="L220" s="168" t="s">
        <v>72</v>
      </c>
      <c r="M220" s="168" t="s">
        <v>72</v>
      </c>
      <c r="N220" s="409" t="s">
        <v>72</v>
      </c>
    </row>
    <row r="221" spans="2:14" ht="31.5" customHeight="1" x14ac:dyDescent="0.2">
      <c r="B221" s="790"/>
      <c r="C221" s="424"/>
      <c r="D221" s="777"/>
      <c r="E221" s="207"/>
      <c r="F221" s="58"/>
      <c r="G221" s="58"/>
      <c r="H221" s="400"/>
      <c r="I221" s="536" t="s">
        <v>320</v>
      </c>
      <c r="J221" s="206" t="s">
        <v>72</v>
      </c>
      <c r="K221" s="417"/>
      <c r="L221" s="206">
        <v>100</v>
      </c>
      <c r="M221" s="168" t="s">
        <v>72</v>
      </c>
      <c r="N221" s="409" t="s">
        <v>72</v>
      </c>
    </row>
    <row r="222" spans="2:14" ht="33.75" customHeight="1" thickBot="1" x14ac:dyDescent="0.25">
      <c r="B222" s="820"/>
      <c r="C222" s="425"/>
      <c r="D222" s="778"/>
      <c r="E222" s="429"/>
      <c r="F222" s="364"/>
      <c r="G222" s="364"/>
      <c r="H222" s="416"/>
      <c r="I222" s="538" t="s">
        <v>321</v>
      </c>
      <c r="J222" s="418" t="s">
        <v>72</v>
      </c>
      <c r="K222" s="419" t="s">
        <v>72</v>
      </c>
      <c r="L222" s="420">
        <v>100</v>
      </c>
      <c r="M222" s="420" t="s">
        <v>72</v>
      </c>
      <c r="N222" s="413" t="s">
        <v>72</v>
      </c>
    </row>
    <row r="223" spans="2:14" ht="19.149999999999999" customHeight="1" x14ac:dyDescent="0.2">
      <c r="B223" s="789" t="s">
        <v>322</v>
      </c>
      <c r="C223" s="311" t="s">
        <v>323</v>
      </c>
      <c r="D223" s="788" t="s">
        <v>324</v>
      </c>
      <c r="E223" s="426"/>
      <c r="F223" s="390"/>
      <c r="G223" s="390"/>
      <c r="H223" s="503"/>
      <c r="I223" s="597" t="s">
        <v>325</v>
      </c>
      <c r="J223" s="414">
        <v>5</v>
      </c>
      <c r="K223" s="414">
        <v>5</v>
      </c>
      <c r="L223" s="414">
        <v>5</v>
      </c>
      <c r="M223" s="414">
        <v>5</v>
      </c>
      <c r="N223" s="269"/>
    </row>
    <row r="224" spans="2:14" ht="32.25" customHeight="1" x14ac:dyDescent="0.2">
      <c r="B224" s="790"/>
      <c r="C224" s="309" t="s">
        <v>29</v>
      </c>
      <c r="D224" s="777"/>
      <c r="E224" s="207">
        <f>563-50-30</f>
        <v>483</v>
      </c>
      <c r="F224" s="58">
        <f>516.5-36.5</f>
        <v>480</v>
      </c>
      <c r="G224" s="58">
        <v>500</v>
      </c>
      <c r="H224" s="400">
        <v>530</v>
      </c>
      <c r="I224" s="598" t="s">
        <v>326</v>
      </c>
      <c r="J224" s="136">
        <v>5</v>
      </c>
      <c r="K224" s="136">
        <v>5</v>
      </c>
      <c r="L224" s="136">
        <v>5</v>
      </c>
      <c r="M224" s="136">
        <v>5</v>
      </c>
      <c r="N224" s="271"/>
    </row>
    <row r="225" spans="2:14" ht="32.25" customHeight="1" x14ac:dyDescent="0.2">
      <c r="B225" s="790"/>
      <c r="C225" s="309"/>
      <c r="D225" s="777"/>
      <c r="E225" s="207"/>
      <c r="F225" s="58"/>
      <c r="G225" s="58"/>
      <c r="H225" s="400"/>
      <c r="I225" s="533" t="s">
        <v>327</v>
      </c>
      <c r="J225" s="136">
        <v>5</v>
      </c>
      <c r="K225" s="136">
        <v>5</v>
      </c>
      <c r="L225" s="136">
        <v>5</v>
      </c>
      <c r="M225" s="136">
        <v>5</v>
      </c>
      <c r="N225" s="271"/>
    </row>
    <row r="226" spans="2:14" ht="32.25" customHeight="1" x14ac:dyDescent="0.2">
      <c r="B226" s="766"/>
      <c r="C226" s="167"/>
      <c r="D226" s="777"/>
      <c r="E226" s="474"/>
      <c r="F226" s="372"/>
      <c r="G226" s="372"/>
      <c r="H226" s="498"/>
      <c r="I226" s="550" t="s">
        <v>328</v>
      </c>
      <c r="J226" s="664">
        <v>5</v>
      </c>
      <c r="K226" s="664">
        <v>5</v>
      </c>
      <c r="L226" s="664">
        <v>5</v>
      </c>
      <c r="M226" s="664">
        <v>5</v>
      </c>
      <c r="N226" s="406"/>
    </row>
    <row r="227" spans="2:14" ht="33" customHeight="1" x14ac:dyDescent="0.2">
      <c r="B227" s="810" t="s">
        <v>329</v>
      </c>
      <c r="C227" s="644" t="s">
        <v>330</v>
      </c>
      <c r="D227" s="808" t="s">
        <v>331</v>
      </c>
      <c r="E227" s="645"/>
      <c r="F227" s="646"/>
      <c r="G227" s="646"/>
      <c r="H227" s="647"/>
      <c r="I227" s="648" t="s">
        <v>293</v>
      </c>
      <c r="J227" s="649" t="s">
        <v>72</v>
      </c>
      <c r="K227" s="650">
        <v>100</v>
      </c>
      <c r="L227" s="651"/>
      <c r="M227" s="651"/>
      <c r="N227" s="652"/>
    </row>
    <row r="228" spans="2:14" ht="31.5" customHeight="1" x14ac:dyDescent="0.2">
      <c r="B228" s="811"/>
      <c r="C228" s="170" t="s">
        <v>29</v>
      </c>
      <c r="D228" s="764"/>
      <c r="E228" s="207"/>
      <c r="F228" s="58">
        <v>150</v>
      </c>
      <c r="G228" s="58">
        <v>39</v>
      </c>
      <c r="H228" s="641"/>
      <c r="I228" s="639" t="s">
        <v>332</v>
      </c>
      <c r="J228" s="148" t="s">
        <v>72</v>
      </c>
      <c r="K228" s="149"/>
      <c r="L228" s="176">
        <v>100</v>
      </c>
      <c r="M228" s="642"/>
      <c r="N228" s="653"/>
    </row>
    <row r="229" spans="2:14" ht="33" customHeight="1" x14ac:dyDescent="0.2">
      <c r="B229" s="811"/>
      <c r="C229" s="170"/>
      <c r="D229" s="764"/>
      <c r="E229" s="207"/>
      <c r="F229" s="643"/>
      <c r="G229" s="640"/>
      <c r="H229" s="641"/>
      <c r="I229" s="639" t="s">
        <v>333</v>
      </c>
      <c r="J229" s="148" t="s">
        <v>72</v>
      </c>
      <c r="K229" s="149"/>
      <c r="L229" s="176">
        <v>100</v>
      </c>
      <c r="M229" s="642"/>
      <c r="N229" s="653"/>
    </row>
    <row r="230" spans="2:14" ht="44.25" customHeight="1" x14ac:dyDescent="0.2">
      <c r="B230" s="812"/>
      <c r="C230" s="654"/>
      <c r="D230" s="809"/>
      <c r="E230" s="655"/>
      <c r="F230" s="656"/>
      <c r="G230" s="657"/>
      <c r="H230" s="658"/>
      <c r="I230" s="659" t="s">
        <v>334</v>
      </c>
      <c r="J230" s="660" t="s">
        <v>72</v>
      </c>
      <c r="K230" s="661"/>
      <c r="L230" s="670">
        <v>100</v>
      </c>
      <c r="M230" s="662"/>
      <c r="N230" s="663"/>
    </row>
    <row r="231" spans="2:14" ht="30" customHeight="1" x14ac:dyDescent="0.2">
      <c r="B231" s="665"/>
      <c r="C231" s="666" t="s">
        <v>27</v>
      </c>
      <c r="D231" s="47"/>
      <c r="E231" s="43">
        <f>SUM(E233:E234)</f>
        <v>1183</v>
      </c>
      <c r="F231" s="43">
        <f t="shared" ref="F231:H231" si="11">SUM(F233:F234)</f>
        <v>1219.5999999999999</v>
      </c>
      <c r="G231" s="43">
        <f t="shared" si="11"/>
        <v>1047.5999999999999</v>
      </c>
      <c r="H231" s="509">
        <f t="shared" si="11"/>
        <v>1698.3</v>
      </c>
      <c r="I231" s="667"/>
      <c r="J231" s="668"/>
      <c r="K231" s="668"/>
      <c r="L231" s="668"/>
      <c r="M231" s="668"/>
      <c r="N231" s="669"/>
    </row>
    <row r="232" spans="2:14" ht="15" customHeight="1" x14ac:dyDescent="0.2">
      <c r="B232" s="837"/>
      <c r="C232" s="40" t="s">
        <v>28</v>
      </c>
      <c r="D232" s="37"/>
      <c r="E232" s="39"/>
      <c r="F232" s="39"/>
      <c r="G232" s="39"/>
      <c r="H232" s="500"/>
      <c r="I232" s="520"/>
      <c r="J232" s="110"/>
      <c r="K232" s="111"/>
      <c r="L232" s="111"/>
      <c r="M232" s="111"/>
      <c r="N232" s="222"/>
    </row>
    <row r="233" spans="2:14" ht="29.45" customHeight="1" x14ac:dyDescent="0.2">
      <c r="B233" s="838"/>
      <c r="C233" s="40" t="s">
        <v>127</v>
      </c>
      <c r="D233" s="37"/>
      <c r="E233" s="38">
        <f>SUMIF($C180:$C228,$C208,E180:E228)</f>
        <v>1183</v>
      </c>
      <c r="F233" s="38">
        <f>SUMIF($C180:$C228,$C208,F180:F228)</f>
        <v>1029.5999999999999</v>
      </c>
      <c r="G233" s="38">
        <f>SUMIF($C180:$C228,$C208,G180:G228)</f>
        <v>1047.5999999999999</v>
      </c>
      <c r="H233" s="501">
        <f>SUMIF($C180:$C228,$C208,H180:H228)</f>
        <v>810.3</v>
      </c>
      <c r="I233" s="520"/>
      <c r="J233" s="110"/>
      <c r="K233" s="111"/>
      <c r="L233" s="111"/>
      <c r="M233" s="111"/>
      <c r="N233" s="222"/>
    </row>
    <row r="234" spans="2:14" ht="21" customHeight="1" x14ac:dyDescent="0.2">
      <c r="B234" s="839"/>
      <c r="C234" s="347" t="s">
        <v>129</v>
      </c>
      <c r="D234" s="387"/>
      <c r="E234" s="388"/>
      <c r="F234" s="38">
        <f>SUMIF($C181:$C229,$C182,F181:F229)</f>
        <v>190</v>
      </c>
      <c r="G234" s="38">
        <f t="shared" ref="G234:H234" si="12">SUMIF($C181:$C229,$C182,G181:G229)</f>
        <v>0</v>
      </c>
      <c r="H234" s="38">
        <f t="shared" si="12"/>
        <v>888</v>
      </c>
      <c r="I234" s="552"/>
      <c r="J234" s="227"/>
      <c r="K234" s="226"/>
      <c r="L234" s="226"/>
      <c r="M234" s="226"/>
      <c r="N234" s="228"/>
    </row>
    <row r="235" spans="2:14" ht="30.6" customHeight="1" x14ac:dyDescent="0.2">
      <c r="B235" s="229" t="s">
        <v>335</v>
      </c>
      <c r="C235" s="230" t="s">
        <v>336</v>
      </c>
      <c r="D235" s="230"/>
      <c r="E235" s="230"/>
      <c r="F235" s="230"/>
      <c r="G235" s="230"/>
      <c r="H235" s="505"/>
      <c r="I235" s="528"/>
      <c r="J235" s="246"/>
      <c r="K235" s="246"/>
      <c r="L235" s="246"/>
      <c r="M235" s="246"/>
      <c r="N235" s="247"/>
    </row>
    <row r="236" spans="2:14" ht="56.25" customHeight="1" x14ac:dyDescent="0.2">
      <c r="B236" s="435"/>
      <c r="C236" s="108"/>
      <c r="D236" s="108"/>
      <c r="E236" s="108"/>
      <c r="F236" s="108"/>
      <c r="G236" s="108"/>
      <c r="H236" s="506"/>
      <c r="I236" s="575" t="s">
        <v>337</v>
      </c>
      <c r="J236" s="129" t="s">
        <v>338</v>
      </c>
      <c r="K236" s="208" t="s">
        <v>339</v>
      </c>
      <c r="L236" s="209" t="s">
        <v>339</v>
      </c>
      <c r="M236" s="209" t="s">
        <v>339</v>
      </c>
      <c r="N236" s="436" t="s">
        <v>340</v>
      </c>
    </row>
    <row r="237" spans="2:14" ht="33" customHeight="1" thickBot="1" x14ac:dyDescent="0.25">
      <c r="B237" s="437"/>
      <c r="C237" s="232"/>
      <c r="D237" s="232"/>
      <c r="E237" s="232"/>
      <c r="F237" s="232"/>
      <c r="G237" s="232"/>
      <c r="H237" s="507"/>
      <c r="I237" s="530" t="s">
        <v>341</v>
      </c>
      <c r="J237" s="233">
        <v>350</v>
      </c>
      <c r="K237" s="438">
        <v>350</v>
      </c>
      <c r="L237" s="439">
        <v>350</v>
      </c>
      <c r="M237" s="439">
        <v>350</v>
      </c>
      <c r="N237" s="234"/>
    </row>
    <row r="238" spans="2:14" ht="66.75" customHeight="1" x14ac:dyDescent="0.2">
      <c r="B238" s="440" t="s">
        <v>342</v>
      </c>
      <c r="C238" s="216" t="s">
        <v>343</v>
      </c>
      <c r="D238" s="441" t="s">
        <v>24</v>
      </c>
      <c r="E238" s="442"/>
      <c r="F238" s="442"/>
      <c r="G238" s="442"/>
      <c r="H238" s="508"/>
      <c r="I238" s="562" t="s">
        <v>344</v>
      </c>
      <c r="J238" s="217">
        <v>5</v>
      </c>
      <c r="K238" s="443">
        <v>3</v>
      </c>
      <c r="L238" s="443">
        <v>3</v>
      </c>
      <c r="M238" s="443">
        <v>3</v>
      </c>
      <c r="N238" s="338"/>
    </row>
    <row r="239" spans="2:14" ht="33" customHeight="1" x14ac:dyDescent="0.2">
      <c r="B239" s="444"/>
      <c r="C239" s="12" t="s">
        <v>27</v>
      </c>
      <c r="D239" s="42"/>
      <c r="E239" s="43">
        <f>SUM(E241:E241)</f>
        <v>2964.3</v>
      </c>
      <c r="F239" s="43">
        <f t="shared" ref="F239:H239" si="13">SUM(F241:F241)</f>
        <v>2864.3</v>
      </c>
      <c r="G239" s="43">
        <f t="shared" si="13"/>
        <v>2864.3</v>
      </c>
      <c r="H239" s="509">
        <f t="shared" si="13"/>
        <v>2864.3</v>
      </c>
      <c r="I239" s="599" t="s">
        <v>345</v>
      </c>
      <c r="J239" s="13">
        <v>3</v>
      </c>
      <c r="K239" s="169">
        <v>6</v>
      </c>
      <c r="L239" s="169">
        <v>6</v>
      </c>
      <c r="M239" s="169">
        <v>6</v>
      </c>
      <c r="N239" s="241"/>
    </row>
    <row r="240" spans="2:14" ht="16.149999999999999" customHeight="1" x14ac:dyDescent="0.2">
      <c r="B240" s="841"/>
      <c r="C240" s="15" t="s">
        <v>28</v>
      </c>
      <c r="D240" s="48"/>
      <c r="E240" s="49"/>
      <c r="F240" s="49"/>
      <c r="G240" s="49"/>
      <c r="H240" s="510"/>
      <c r="I240" s="520"/>
      <c r="J240" s="110"/>
      <c r="K240" s="111"/>
      <c r="L240" s="111"/>
      <c r="M240" s="111"/>
      <c r="N240" s="222"/>
    </row>
    <row r="241" spans="2:14" ht="33" customHeight="1" thickBot="1" x14ac:dyDescent="0.25">
      <c r="B241" s="842"/>
      <c r="C241" s="634" t="s">
        <v>29</v>
      </c>
      <c r="D241" s="635"/>
      <c r="E241" s="450">
        <f>2788.8+175.5</f>
        <v>2964.3</v>
      </c>
      <c r="F241" s="450">
        <v>2864.3</v>
      </c>
      <c r="G241" s="450">
        <v>2864.3</v>
      </c>
      <c r="H241" s="511">
        <v>2864.3</v>
      </c>
      <c r="I241" s="552"/>
      <c r="J241" s="227"/>
      <c r="K241" s="226"/>
      <c r="L241" s="226"/>
      <c r="M241" s="226"/>
      <c r="N241" s="228"/>
    </row>
    <row r="242" spans="2:14" ht="68.25" customHeight="1" x14ac:dyDescent="0.2">
      <c r="B242" s="440" t="s">
        <v>346</v>
      </c>
      <c r="C242" s="216" t="s">
        <v>347</v>
      </c>
      <c r="D242" s="441" t="s">
        <v>24</v>
      </c>
      <c r="E242" s="442"/>
      <c r="F242" s="442"/>
      <c r="G242" s="442"/>
      <c r="H242" s="508"/>
      <c r="I242" s="559" t="s">
        <v>348</v>
      </c>
      <c r="J242" s="445" t="s">
        <v>176</v>
      </c>
      <c r="K242" s="445" t="s">
        <v>151</v>
      </c>
      <c r="L242" s="445" t="s">
        <v>151</v>
      </c>
      <c r="M242" s="445" t="s">
        <v>151</v>
      </c>
      <c r="N242" s="338" t="s">
        <v>349</v>
      </c>
    </row>
    <row r="243" spans="2:14" ht="21" customHeight="1" x14ac:dyDescent="0.2">
      <c r="B243" s="446"/>
      <c r="C243" s="12" t="s">
        <v>27</v>
      </c>
      <c r="D243" s="47"/>
      <c r="E243" s="43">
        <f t="shared" ref="E243" si="14">E245</f>
        <v>52.9</v>
      </c>
      <c r="F243" s="43">
        <f t="shared" ref="F243:H243" si="15">F245</f>
        <v>60.2</v>
      </c>
      <c r="G243" s="43">
        <f t="shared" si="15"/>
        <v>60.2</v>
      </c>
      <c r="H243" s="509">
        <f t="shared" si="15"/>
        <v>60.2</v>
      </c>
      <c r="I243" s="519"/>
      <c r="J243" s="109"/>
      <c r="K243" s="109"/>
      <c r="L243" s="109"/>
      <c r="M243" s="109"/>
      <c r="N243" s="221"/>
    </row>
    <row r="244" spans="2:14" ht="18.600000000000001" customHeight="1" x14ac:dyDescent="0.2">
      <c r="B244" s="447"/>
      <c r="C244" s="18" t="s">
        <v>28</v>
      </c>
      <c r="D244" s="48"/>
      <c r="E244" s="49"/>
      <c r="F244" s="49"/>
      <c r="G244" s="49"/>
      <c r="H244" s="510"/>
      <c r="I244" s="520"/>
      <c r="J244" s="110"/>
      <c r="K244" s="111"/>
      <c r="L244" s="111"/>
      <c r="M244" s="111"/>
      <c r="N244" s="222"/>
    </row>
    <row r="245" spans="2:14" ht="31.15" customHeight="1" thickBot="1" x14ac:dyDescent="0.25">
      <c r="B245" s="448"/>
      <c r="C245" s="223" t="s">
        <v>29</v>
      </c>
      <c r="D245" s="449"/>
      <c r="E245" s="450">
        <f>105-52.1</f>
        <v>52.9</v>
      </c>
      <c r="F245" s="450">
        <v>60.2</v>
      </c>
      <c r="G245" s="450">
        <v>60.2</v>
      </c>
      <c r="H245" s="511">
        <v>60.2</v>
      </c>
      <c r="I245" s="552"/>
      <c r="J245" s="227"/>
      <c r="K245" s="226"/>
      <c r="L245" s="226"/>
      <c r="M245" s="226"/>
      <c r="N245" s="228"/>
    </row>
    <row r="246" spans="2:14" ht="68.25" customHeight="1" x14ac:dyDescent="0.2">
      <c r="B246" s="453" t="s">
        <v>350</v>
      </c>
      <c r="C246" s="216" t="s">
        <v>351</v>
      </c>
      <c r="D246" s="441" t="s">
        <v>24</v>
      </c>
      <c r="E246" s="442"/>
      <c r="F246" s="442"/>
      <c r="G246" s="442"/>
      <c r="H246" s="508"/>
      <c r="I246" s="562" t="s">
        <v>352</v>
      </c>
      <c r="J246" s="454">
        <v>3</v>
      </c>
      <c r="K246" s="455">
        <v>2</v>
      </c>
      <c r="L246" s="455">
        <v>2</v>
      </c>
      <c r="M246" s="455">
        <v>2</v>
      </c>
      <c r="N246" s="338"/>
    </row>
    <row r="247" spans="2:14" ht="30.75" customHeight="1" x14ac:dyDescent="0.2">
      <c r="B247" s="446"/>
      <c r="C247" s="12" t="s">
        <v>27</v>
      </c>
      <c r="D247" s="47"/>
      <c r="E247" s="43">
        <f t="shared" ref="E247" si="16">E249</f>
        <v>75.7</v>
      </c>
      <c r="F247" s="43">
        <f t="shared" ref="F247:H247" si="17">F249</f>
        <v>76</v>
      </c>
      <c r="G247" s="43">
        <f t="shared" si="17"/>
        <v>76</v>
      </c>
      <c r="H247" s="509">
        <f t="shared" si="17"/>
        <v>76</v>
      </c>
      <c r="I247" s="599" t="s">
        <v>353</v>
      </c>
      <c r="J247" s="210">
        <v>4</v>
      </c>
      <c r="K247" s="121">
        <v>5</v>
      </c>
      <c r="L247" s="121">
        <v>5</v>
      </c>
      <c r="M247" s="121">
        <v>5</v>
      </c>
      <c r="N247" s="241"/>
    </row>
    <row r="248" spans="2:14" ht="19.149999999999999" customHeight="1" x14ac:dyDescent="0.2">
      <c r="B248" s="447"/>
      <c r="C248" s="18" t="s">
        <v>28</v>
      </c>
      <c r="D248" s="44"/>
      <c r="E248" s="45"/>
      <c r="F248" s="45"/>
      <c r="G248" s="45"/>
      <c r="H248" s="512"/>
      <c r="I248" s="520"/>
      <c r="J248" s="110"/>
      <c r="K248" s="111"/>
      <c r="L248" s="111"/>
      <c r="M248" s="111"/>
      <c r="N248" s="222"/>
    </row>
    <row r="249" spans="2:14" ht="31.15" customHeight="1" thickBot="1" x14ac:dyDescent="0.25">
      <c r="B249" s="448"/>
      <c r="C249" s="223" t="s">
        <v>29</v>
      </c>
      <c r="D249" s="449"/>
      <c r="E249" s="456">
        <f>122.9-47.2</f>
        <v>75.7</v>
      </c>
      <c r="F249" s="450">
        <v>76</v>
      </c>
      <c r="G249" s="450">
        <v>76</v>
      </c>
      <c r="H249" s="511">
        <v>76</v>
      </c>
      <c r="I249" s="552"/>
      <c r="J249" s="227"/>
      <c r="K249" s="226"/>
      <c r="L249" s="226"/>
      <c r="M249" s="226"/>
      <c r="N249" s="228"/>
    </row>
    <row r="250" spans="2:14" ht="67.5" customHeight="1" x14ac:dyDescent="0.2">
      <c r="B250" s="34"/>
      <c r="C250" s="214" t="s">
        <v>354</v>
      </c>
      <c r="D250" s="434" t="s">
        <v>24</v>
      </c>
      <c r="E250" s="46"/>
      <c r="F250" s="46"/>
      <c r="G250" s="46"/>
      <c r="H250" s="513"/>
      <c r="I250" s="600" t="s">
        <v>355</v>
      </c>
      <c r="J250" s="451" t="s">
        <v>356</v>
      </c>
      <c r="K250" s="452"/>
      <c r="L250" s="452"/>
      <c r="M250" s="451"/>
      <c r="N250" s="601" t="s">
        <v>357</v>
      </c>
    </row>
    <row r="251" spans="2:14" ht="25.15" customHeight="1" x14ac:dyDescent="0.2">
      <c r="B251" s="32"/>
      <c r="C251" s="12" t="s">
        <v>27</v>
      </c>
      <c r="D251" s="50"/>
      <c r="E251" s="43">
        <f t="shared" ref="E251" si="18">E253</f>
        <v>8</v>
      </c>
      <c r="F251" s="43"/>
      <c r="G251" s="43"/>
      <c r="H251" s="509"/>
      <c r="I251" s="519"/>
      <c r="J251" s="109"/>
      <c r="K251" s="109"/>
      <c r="L251" s="109"/>
      <c r="M251" s="109"/>
      <c r="N251" s="221"/>
    </row>
    <row r="252" spans="2:14" ht="16.899999999999999" customHeight="1" x14ac:dyDescent="0.2">
      <c r="B252" s="843"/>
      <c r="C252" s="18" t="s">
        <v>28</v>
      </c>
      <c r="D252" s="51"/>
      <c r="E252" s="52"/>
      <c r="F252" s="52"/>
      <c r="G252" s="52"/>
      <c r="H252" s="514"/>
      <c r="I252" s="520"/>
      <c r="J252" s="110"/>
      <c r="K252" s="111"/>
      <c r="L252" s="111"/>
      <c r="M252" s="111"/>
      <c r="N252" s="222"/>
    </row>
    <row r="253" spans="2:14" ht="31.15" customHeight="1" thickBot="1" x14ac:dyDescent="0.25">
      <c r="B253" s="844"/>
      <c r="C253" s="24" t="s">
        <v>29</v>
      </c>
      <c r="D253" s="457"/>
      <c r="E253" s="458">
        <v>8</v>
      </c>
      <c r="F253" s="458"/>
      <c r="G253" s="458"/>
      <c r="H253" s="515"/>
      <c r="I253" s="602"/>
      <c r="J253" s="459"/>
      <c r="K253" s="374"/>
      <c r="L253" s="374"/>
      <c r="M253" s="374"/>
      <c r="N253" s="375"/>
    </row>
    <row r="254" spans="2:14" ht="27.75" customHeight="1" x14ac:dyDescent="0.2">
      <c r="B254" s="460"/>
      <c r="C254" s="297" t="s">
        <v>358</v>
      </c>
      <c r="D254" s="298"/>
      <c r="E254" s="299">
        <f>E11+E15+E80+E105+E111+E115+E119+E124+E133+E137+E171+E231+E243+E247+E239+E251+E128</f>
        <v>19932.999999999996</v>
      </c>
      <c r="F254" s="299">
        <f>F11+F15+F80+F105+F111+F115+F119+F124+F133+F137+F171+F231+F243+F247+F239+F251+F128+F141+F176</f>
        <v>23788.9</v>
      </c>
      <c r="G254" s="299">
        <f>G11+G15+G80+G105+G111+G115+G119+G124+G133+G137+G171+G231+G243+G247+G239+G251+G128+G141+G176</f>
        <v>36578.899999999994</v>
      </c>
      <c r="H254" s="728">
        <f>H11+H15+H80+H105+H111+H115+H119+H124+H133+H137+H171+H231+H243+H247+H239+H251+H128+H141+H176</f>
        <v>33882.600000000006</v>
      </c>
      <c r="I254" s="551"/>
      <c r="J254" s="301"/>
      <c r="K254" s="301"/>
      <c r="L254" s="301"/>
      <c r="M254" s="301"/>
      <c r="N254" s="302"/>
    </row>
    <row r="255" spans="2:14" ht="17.45" customHeight="1" x14ac:dyDescent="0.2">
      <c r="B255" s="461"/>
      <c r="C255" s="18" t="s">
        <v>359</v>
      </c>
      <c r="D255" s="22"/>
      <c r="E255" s="19">
        <v>0</v>
      </c>
      <c r="F255" s="19">
        <v>0</v>
      </c>
      <c r="G255" s="19">
        <v>0</v>
      </c>
      <c r="H255" s="485">
        <v>0</v>
      </c>
      <c r="I255" s="520"/>
      <c r="J255" s="110"/>
      <c r="K255" s="111"/>
      <c r="L255" s="111"/>
      <c r="M255" s="111"/>
      <c r="N255" s="222"/>
    </row>
    <row r="256" spans="2:14" ht="43.5" customHeight="1" thickBot="1" x14ac:dyDescent="0.25">
      <c r="B256" s="462"/>
      <c r="C256" s="463" t="s">
        <v>360</v>
      </c>
      <c r="D256" s="304"/>
      <c r="E256" s="340">
        <f>E254-D254</f>
        <v>19932.999999999996</v>
      </c>
      <c r="F256" s="340">
        <f>F254-E254</f>
        <v>3855.9000000000051</v>
      </c>
      <c r="G256" s="340">
        <f t="shared" ref="G256:H256" si="19">G254-F254</f>
        <v>12789.999999999993</v>
      </c>
      <c r="H256" s="489">
        <f t="shared" si="19"/>
        <v>-2696.2999999999884</v>
      </c>
      <c r="I256" s="552"/>
      <c r="J256" s="227"/>
      <c r="K256" s="226"/>
      <c r="L256" s="226"/>
      <c r="M256" s="226"/>
      <c r="N256" s="228"/>
    </row>
    <row r="257" spans="2:14" ht="15" customHeight="1" x14ac:dyDescent="0.2">
      <c r="B257" s="100"/>
      <c r="C257" s="100"/>
      <c r="D257" s="100"/>
      <c r="E257" s="100"/>
      <c r="F257" s="98">
        <f>+F13+F17+F82+F105+F109+F115+F181+F209+F220+F228+F239+F243+F247</f>
        <v>16882.100000000002</v>
      </c>
      <c r="G257" s="100"/>
      <c r="H257" s="100"/>
    </row>
    <row r="258" spans="2:14" s="4" customFormat="1" ht="15" customHeight="1" x14ac:dyDescent="0.2">
      <c r="B258" s="840" t="s">
        <v>361</v>
      </c>
      <c r="C258" s="840"/>
      <c r="D258" s="840"/>
      <c r="E258" s="840"/>
      <c r="F258" s="840"/>
      <c r="G258" s="840"/>
      <c r="H258" s="840"/>
      <c r="I258" s="60"/>
      <c r="J258" s="99"/>
      <c r="K258" s="61"/>
      <c r="L258" s="61"/>
      <c r="M258" s="61"/>
      <c r="N258" s="61"/>
    </row>
    <row r="259" spans="2:14" s="4" customFormat="1" ht="15" customHeight="1" x14ac:dyDescent="0.2">
      <c r="B259" s="845" t="s">
        <v>362</v>
      </c>
      <c r="C259" s="845"/>
      <c r="D259" s="845"/>
      <c r="E259" s="845"/>
      <c r="F259" s="845"/>
      <c r="G259" s="845"/>
      <c r="H259" s="845"/>
      <c r="I259" s="60"/>
      <c r="J259" s="99"/>
      <c r="K259" s="61"/>
      <c r="L259" s="61"/>
      <c r="M259" s="61"/>
      <c r="N259" s="61"/>
    </row>
    <row r="260" spans="2:14" s="4" customFormat="1" ht="15" customHeight="1" x14ac:dyDescent="0.2">
      <c r="B260" s="840" t="s">
        <v>363</v>
      </c>
      <c r="C260" s="840"/>
      <c r="D260" s="840"/>
      <c r="E260" s="840"/>
      <c r="F260" s="840"/>
      <c r="G260" s="840"/>
      <c r="H260" s="840"/>
      <c r="I260" s="60"/>
      <c r="J260" s="99"/>
      <c r="K260" s="61"/>
      <c r="L260" s="61"/>
      <c r="M260" s="61"/>
      <c r="N260" s="61"/>
    </row>
    <row r="261" spans="2:14" s="4" customFormat="1" ht="15" customHeight="1" x14ac:dyDescent="0.2">
      <c r="B261" s="840" t="s">
        <v>364</v>
      </c>
      <c r="C261" s="840"/>
      <c r="D261" s="840"/>
      <c r="E261" s="840"/>
      <c r="F261" s="840"/>
      <c r="G261" s="840"/>
      <c r="H261" s="840"/>
      <c r="I261" s="60"/>
      <c r="J261" s="99"/>
      <c r="K261" s="61"/>
      <c r="L261" s="61"/>
      <c r="M261" s="61"/>
      <c r="N261" s="61"/>
    </row>
    <row r="262" spans="2:14" x14ac:dyDescent="0.2">
      <c r="G262" s="101"/>
      <c r="H262" s="101"/>
    </row>
    <row r="263" spans="2:14" x14ac:dyDescent="0.2">
      <c r="B263" s="10" t="s">
        <v>365</v>
      </c>
    </row>
    <row r="264" spans="2:14" x14ac:dyDescent="0.2">
      <c r="B264" s="10" t="s">
        <v>366</v>
      </c>
    </row>
    <row r="265" spans="2:14" x14ac:dyDescent="0.2">
      <c r="B265" s="10" t="s">
        <v>367</v>
      </c>
      <c r="D265" s="53"/>
    </row>
    <row r="266" spans="2:14" x14ac:dyDescent="0.2">
      <c r="B266" s="10" t="s">
        <v>368</v>
      </c>
      <c r="D266" s="53"/>
    </row>
    <row r="267" spans="2:14" x14ac:dyDescent="0.2">
      <c r="D267" s="95"/>
      <c r="E267" s="96"/>
      <c r="F267" s="96"/>
    </row>
    <row r="271" spans="2:14" x14ac:dyDescent="0.2">
      <c r="F271" s="94"/>
    </row>
    <row r="272" spans="2:14" x14ac:dyDescent="0.2">
      <c r="F272" s="94"/>
    </row>
  </sheetData>
  <mergeCells count="73">
    <mergeCell ref="B232:B234"/>
    <mergeCell ref="B261:H261"/>
    <mergeCell ref="B240:B241"/>
    <mergeCell ref="B252:B253"/>
    <mergeCell ref="B258:H258"/>
    <mergeCell ref="B259:H259"/>
    <mergeCell ref="B260:H260"/>
    <mergeCell ref="B12:B13"/>
    <mergeCell ref="B60:B63"/>
    <mergeCell ref="B78:B79"/>
    <mergeCell ref="B16:B22"/>
    <mergeCell ref="B5:B6"/>
    <mergeCell ref="G5:G6"/>
    <mergeCell ref="H5:H6"/>
    <mergeCell ref="B4:N4"/>
    <mergeCell ref="M1:N1"/>
    <mergeCell ref="M2:N2"/>
    <mergeCell ref="I5:I6"/>
    <mergeCell ref="J5:M5"/>
    <mergeCell ref="N5:N6"/>
    <mergeCell ref="C5:C6"/>
    <mergeCell ref="D5:D6"/>
    <mergeCell ref="E5:E6"/>
    <mergeCell ref="F5:F6"/>
    <mergeCell ref="D227:D230"/>
    <mergeCell ref="B227:B230"/>
    <mergeCell ref="B48:B55"/>
    <mergeCell ref="B96:B100"/>
    <mergeCell ref="B101:B104"/>
    <mergeCell ref="B180:B206"/>
    <mergeCell ref="B207:B218"/>
    <mergeCell ref="B81:B84"/>
    <mergeCell ref="B94:B95"/>
    <mergeCell ref="B92:B93"/>
    <mergeCell ref="B90:B91"/>
    <mergeCell ref="B88:B89"/>
    <mergeCell ref="B86:B87"/>
    <mergeCell ref="D154:D156"/>
    <mergeCell ref="B219:B222"/>
    <mergeCell ref="D219:D222"/>
    <mergeCell ref="D223:D226"/>
    <mergeCell ref="B223:B226"/>
    <mergeCell ref="B28:B47"/>
    <mergeCell ref="B125:B126"/>
    <mergeCell ref="B116:B117"/>
    <mergeCell ref="B109:B110"/>
    <mergeCell ref="B120:B122"/>
    <mergeCell ref="D147:D148"/>
    <mergeCell ref="B134:B135"/>
    <mergeCell ref="B129:B131"/>
    <mergeCell ref="B147:B148"/>
    <mergeCell ref="B154:B156"/>
    <mergeCell ref="B138:B139"/>
    <mergeCell ref="D209:D218"/>
    <mergeCell ref="B56:B59"/>
    <mergeCell ref="D28:D79"/>
    <mergeCell ref="D181:D206"/>
    <mergeCell ref="B172:B175"/>
    <mergeCell ref="D159:D165"/>
    <mergeCell ref="D157:D158"/>
    <mergeCell ref="D169:D170"/>
    <mergeCell ref="B169:B170"/>
    <mergeCell ref="B162:B165"/>
    <mergeCell ref="B157:B158"/>
    <mergeCell ref="B166:B168"/>
    <mergeCell ref="B159:B161"/>
    <mergeCell ref="B177:B178"/>
    <mergeCell ref="D86:D104"/>
    <mergeCell ref="D17:D21"/>
    <mergeCell ref="B112:B113"/>
    <mergeCell ref="B142:B143"/>
    <mergeCell ref="B149:B153"/>
    <mergeCell ref="D149:D153"/>
  </mergeCells>
  <printOptions horizontalCentered="1"/>
  <pageMargins left="0.23622047244094491" right="0.23622047244094491" top="0.74803149606299213" bottom="0.74803149606299213" header="0.31496062992125984" footer="0.31496062992125984"/>
  <pageSetup paperSize="9" scale="76" fitToWidth="0" fitToHeight="0" orientation="landscape" r:id="rId1"/>
  <rowBreaks count="16" manualBreakCount="16">
    <brk id="16" max="13" man="1"/>
    <brk id="27" max="13" man="1"/>
    <brk id="47" max="13" man="1"/>
    <brk id="68" max="13" man="1"/>
    <brk id="89" max="13" man="1"/>
    <brk id="108" max="13" man="1"/>
    <brk id="118" max="13" man="1"/>
    <brk id="132" max="13" man="1"/>
    <brk id="148" max="13" man="1"/>
    <brk id="165" max="13" man="1"/>
    <brk id="180" max="13" man="1"/>
    <brk id="197" max="13" man="1"/>
    <brk id="213" max="13" man="1"/>
    <brk id="226" max="13" man="1"/>
    <brk id="241" max="13" man="1"/>
    <brk id="253" max="13"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I25"/>
  <sheetViews>
    <sheetView workbookViewId="0">
      <selection activeCell="B1" sqref="B1:G1"/>
    </sheetView>
  </sheetViews>
  <sheetFormatPr defaultColWidth="9.140625" defaultRowHeight="12.75" x14ac:dyDescent="0.2"/>
  <cols>
    <col min="1" max="1" width="2.5703125" style="4" customWidth="1"/>
    <col min="2" max="2" width="4.7109375" style="4" customWidth="1"/>
    <col min="3" max="3" width="44.7109375" style="1" customWidth="1"/>
    <col min="4" max="4" width="14.7109375" style="4" customWidth="1"/>
    <col min="5" max="5" width="12.85546875" style="4" customWidth="1"/>
    <col min="6" max="6" width="13.140625" style="4" customWidth="1"/>
    <col min="7" max="7" width="13.7109375" style="4" customWidth="1"/>
    <col min="8" max="16384" width="9.140625" style="4"/>
  </cols>
  <sheetData>
    <row r="1" spans="2:9" ht="25.15" customHeight="1" x14ac:dyDescent="0.2">
      <c r="B1" s="846" t="s">
        <v>369</v>
      </c>
      <c r="C1" s="846"/>
      <c r="D1" s="846"/>
      <c r="E1" s="846"/>
      <c r="F1" s="846"/>
      <c r="G1" s="846"/>
    </row>
    <row r="2" spans="2:9" x14ac:dyDescent="0.2">
      <c r="C2" s="4"/>
    </row>
    <row r="3" spans="2:9" ht="49.9" customHeight="1" x14ac:dyDescent="0.2">
      <c r="B3" s="74" t="s">
        <v>370</v>
      </c>
      <c r="C3" s="75" t="s">
        <v>371</v>
      </c>
      <c r="D3" s="76" t="s">
        <v>372</v>
      </c>
      <c r="E3" s="73" t="s">
        <v>7</v>
      </c>
      <c r="F3" s="73" t="s">
        <v>8</v>
      </c>
      <c r="G3" s="73" t="s">
        <v>9</v>
      </c>
    </row>
    <row r="4" spans="2:9" ht="12.75" customHeight="1" x14ac:dyDescent="0.2">
      <c r="B4" s="77">
        <v>1</v>
      </c>
      <c r="C4" s="63">
        <v>2</v>
      </c>
      <c r="D4" s="65">
        <v>3</v>
      </c>
      <c r="E4" s="82">
        <v>4</v>
      </c>
      <c r="F4" s="82">
        <v>5</v>
      </c>
      <c r="G4" s="82">
        <v>6</v>
      </c>
    </row>
    <row r="5" spans="2:9" ht="15.75" customHeight="1" x14ac:dyDescent="0.2">
      <c r="B5" s="847" t="s">
        <v>373</v>
      </c>
      <c r="C5" s="848"/>
      <c r="D5" s="848"/>
      <c r="E5" s="848"/>
      <c r="F5" s="848"/>
      <c r="G5" s="849"/>
    </row>
    <row r="6" spans="2:9" ht="12.75" customHeight="1" x14ac:dyDescent="0.2">
      <c r="B6" s="78" t="s">
        <v>374</v>
      </c>
      <c r="C6" s="64" t="s">
        <v>27</v>
      </c>
      <c r="D6" s="66">
        <f>SUM(D8:D13)</f>
        <v>19933</v>
      </c>
      <c r="E6" s="66">
        <f>SUM(E8:E13)</f>
        <v>23788.899999999998</v>
      </c>
      <c r="F6" s="66">
        <f>SUM(F8:F13)</f>
        <v>28578.899999999998</v>
      </c>
      <c r="G6" s="3">
        <f>SUM(G8:G13)</f>
        <v>33882.6</v>
      </c>
    </row>
    <row r="7" spans="2:9" ht="18" customHeight="1" x14ac:dyDescent="0.2">
      <c r="B7" s="79"/>
      <c r="C7" s="87" t="s">
        <v>375</v>
      </c>
      <c r="D7" s="67"/>
      <c r="E7" s="72"/>
      <c r="F7" s="72"/>
      <c r="G7" s="72"/>
    </row>
    <row r="8" spans="2:9" ht="28.5" customHeight="1" x14ac:dyDescent="0.2">
      <c r="B8" s="79" t="s">
        <v>376</v>
      </c>
      <c r="C8" s="88" t="s">
        <v>377</v>
      </c>
      <c r="D8" s="68">
        <f>SUMIF('11 programa 3 lentelė'!$C8:$C255,'11 programa 3 lentelė'!$C29,'11 programa 3 lentelė'!E8:E255)</f>
        <v>18334.199999999997</v>
      </c>
      <c r="E8" s="68">
        <f>SUMIF('11 programa 3 lentelė'!$C8:$C255,'11 programa 3 lentelė'!$C29,'11 programa 3 lentelė'!F8:F255)</f>
        <v>18159.599999999999</v>
      </c>
      <c r="F8" s="68">
        <f>SUMIF('11 programa 3 lentelė'!$C8:$C255,'11 programa 3 lentelė'!$C29,'11 programa 3 lentelė'!G8:G255)</f>
        <v>17842.3</v>
      </c>
      <c r="G8" s="6">
        <f>SUMIF('11 programa 3 lentelė'!$C8:$C255,'11 programa 3 lentelė'!$C29,'11 programa 3 lentelė'!H8:H255)</f>
        <v>16583.8</v>
      </c>
      <c r="H8" s="93"/>
      <c r="I8" s="93"/>
    </row>
    <row r="9" spans="2:9" ht="12.75" customHeight="1" x14ac:dyDescent="0.2">
      <c r="B9" s="79" t="s">
        <v>378</v>
      </c>
      <c r="C9" s="9" t="s">
        <v>379</v>
      </c>
      <c r="D9" s="68" cm="1">
        <f t="array" ref="D9">SUMIF('11 programa 3 lentelė'!$C8:$C255,'11 programa 3 lentelė'!C00,'11 programa 3 lentelė'!E8:E255)</f>
        <v>0</v>
      </c>
      <c r="E9" s="68" cm="1">
        <f t="array" ref="E9">SUMIF('11 programa 3 lentelė'!$C8:$C255,'11 programa 3 lentelė'!C00,'11 programa 3 lentelė'!F8:F255)</f>
        <v>0</v>
      </c>
      <c r="F9" s="68" cm="1">
        <f t="array" ref="F9">SUMIF('11 programa 3 lentelė'!$C8:$C255,'11 programa 3 lentelė'!C00,'11 programa 3 lentelė'!G8:G255)</f>
        <v>0</v>
      </c>
      <c r="G9" s="6" cm="1">
        <f t="array" ref="G9">SUMIF('11 programa 3 lentelė'!$C8:$C255,'11 programa 3 lentelė'!C00,'11 programa 3 lentelė'!H8:H255)</f>
        <v>0</v>
      </c>
      <c r="H9" s="93"/>
      <c r="I9" s="93"/>
    </row>
    <row r="10" spans="2:9" ht="12.75" customHeight="1" x14ac:dyDescent="0.2">
      <c r="B10" s="79" t="s">
        <v>380</v>
      </c>
      <c r="C10" s="9" t="s">
        <v>381</v>
      </c>
      <c r="D10" s="68">
        <f>SUMIF('11 programa 3 lentelė'!$C8:$C255,'11 programa 3 lentelė'!$C50,'11 programa 3 lentelė'!E8:E255)</f>
        <v>484.4</v>
      </c>
      <c r="E10" s="68">
        <f>SUMIF('11 programa 3 lentelė'!$C8:$C255,'11 programa 3 lentelė'!$C50,'11 programa 3 lentelė'!F8:F255)</f>
        <v>736.59999999999991</v>
      </c>
      <c r="F10" s="68">
        <f>SUMIF('11 programa 3 lentelė'!$C8:$C255,'11 programa 3 lentelė'!$C50,'11 programa 3 lentelė'!G8:G255)</f>
        <v>736.59999999999991</v>
      </c>
      <c r="G10" s="6">
        <f>SUMIF('11 programa 3 lentelė'!$C8:$C255,'11 programa 3 lentelė'!$C50,'11 programa 3 lentelė'!H8:H255)</f>
        <v>737.59999999999991</v>
      </c>
      <c r="H10" s="93"/>
      <c r="I10" s="93"/>
    </row>
    <row r="11" spans="2:9" ht="27.75" customHeight="1" x14ac:dyDescent="0.2">
      <c r="B11" s="79" t="s">
        <v>382</v>
      </c>
      <c r="C11" s="9" t="s">
        <v>383</v>
      </c>
      <c r="D11" s="68" cm="1">
        <f t="array" ref="D11">SUMIF('11 programa 3 lentelė'!$C8:$C255,'11 programa 3 lentelė'!C00,'11 programa 3 lentelė'!E8:E255)</f>
        <v>0</v>
      </c>
      <c r="E11" s="68" cm="1">
        <f t="array" ref="E11">SUMIF('11 programa 3 lentelė'!$C8:$C255,'11 programa 3 lentelė'!C00,'11 programa 3 lentelė'!F8:F255)</f>
        <v>0</v>
      </c>
      <c r="F11" s="68" cm="1">
        <f t="array" ref="F11">SUMIF('11 programa 3 lentelė'!$C8:$C255,'11 programa 3 lentelė'!C00,'11 programa 3 lentelė'!G8:G255)</f>
        <v>0</v>
      </c>
      <c r="G11" s="6" cm="1">
        <f t="array" ref="G11">SUMIF('11 programa 3 lentelė'!$C8:$C255,'11 programa 3 lentelė'!C00,'11 programa 3 lentelė'!H8:H255)</f>
        <v>0</v>
      </c>
      <c r="H11" s="93"/>
      <c r="I11" s="93"/>
    </row>
    <row r="12" spans="2:9" ht="12.75" customHeight="1" x14ac:dyDescent="0.2">
      <c r="B12" s="79" t="s">
        <v>384</v>
      </c>
      <c r="C12" s="9" t="s">
        <v>385</v>
      </c>
      <c r="D12" s="68">
        <f>SUMIF('11 programa 3 lentelė'!$C8:$C253,'11 programa 3 lentelė'!$C165,'11 programa 3 lentelė'!E8:E253)</f>
        <v>700</v>
      </c>
      <c r="E12" s="68">
        <f>SUMIF('11 programa 3 lentelė'!$C8:$C253,'11 programa 3 lentelė'!$C165,'11 programa 3 lentelė'!F8:F253)</f>
        <v>4500</v>
      </c>
      <c r="F12" s="68">
        <f>SUMIF('11 programa 3 lentelė'!$C8:$C253,'11 programa 3 lentelė'!$C165,'11 programa 3 lentelė'!G8:G253)</f>
        <v>10000</v>
      </c>
      <c r="G12" s="6">
        <f>SUMIF('11 programa 3 lentelė'!$C8:$C253,'11 programa 3 lentelė'!$C165,'11 programa 3 lentelė'!H8:H253)</f>
        <v>10000</v>
      </c>
      <c r="H12" s="93"/>
      <c r="I12" s="93"/>
    </row>
    <row r="13" spans="2:9" ht="12.75" customHeight="1" x14ac:dyDescent="0.2">
      <c r="B13" s="79" t="s">
        <v>386</v>
      </c>
      <c r="C13" s="9" t="s">
        <v>387</v>
      </c>
      <c r="D13" s="68">
        <f>SUMIF('11 programa 3 lentelė'!$C8:$C255,'11 programa 3 lentelė'!$C31,'11 programa 3 lentelė'!E8:E255)</f>
        <v>414.4</v>
      </c>
      <c r="E13" s="68">
        <f>SUMIF('11 programa 3 lentelė'!$C8:$C255,'11 programa 3 lentelė'!$C31,'11 programa 3 lentelė'!F8:F255)</f>
        <v>392.7</v>
      </c>
      <c r="F13" s="68">
        <f>SUMIF('11 programa 3 lentelė'!$C8:$C255,'11 programa 3 lentelė'!$C31,'11 programa 3 lentelė'!G8:G255)</f>
        <v>0</v>
      </c>
      <c r="G13" s="6">
        <f>SUMIF('11 programa 3 lentelė'!$C8:$C255,'11 programa 3 lentelė'!$C31,'11 programa 3 lentelė'!H8:H255)</f>
        <v>6561.2</v>
      </c>
      <c r="H13" s="93"/>
      <c r="I13" s="93"/>
    </row>
    <row r="14" spans="2:9" ht="42" customHeight="1" x14ac:dyDescent="0.2">
      <c r="B14" s="80" t="s">
        <v>388</v>
      </c>
      <c r="C14" s="87" t="s">
        <v>389</v>
      </c>
      <c r="D14" s="69">
        <f>SUM(D16:D21)</f>
        <v>0</v>
      </c>
      <c r="E14" s="69">
        <f t="shared" ref="E14:G14" si="0">SUM(E16:E21)</f>
        <v>0</v>
      </c>
      <c r="F14" s="69">
        <f t="shared" si="0"/>
        <v>8000</v>
      </c>
      <c r="G14" s="5">
        <f t="shared" si="0"/>
        <v>0</v>
      </c>
    </row>
    <row r="15" spans="2:9" ht="15.75" customHeight="1" x14ac:dyDescent="0.2">
      <c r="B15" s="79"/>
      <c r="C15" s="87" t="s">
        <v>375</v>
      </c>
      <c r="D15" s="70"/>
      <c r="E15" s="72"/>
      <c r="F15" s="72"/>
      <c r="G15" s="72"/>
    </row>
    <row r="16" spans="2:9" ht="12.75" customHeight="1" x14ac:dyDescent="0.2">
      <c r="B16" s="79" t="s">
        <v>390</v>
      </c>
      <c r="C16" s="89" t="s">
        <v>391</v>
      </c>
      <c r="D16" s="68" cm="1">
        <f t="array" ref="D16">SUMIF('11 programa 3 lentelė'!$C8:$C255,'11 programa 3 lentelė'!C00,'11 programa 3 lentelė'!E8:E255)</f>
        <v>0</v>
      </c>
      <c r="E16" s="68" cm="1">
        <f t="array" ref="E16">SUMIF('11 programa 3 lentelė'!$C8:$C255,'11 programa 3 lentelė'!C00,'11 programa 3 lentelė'!F8:F255)</f>
        <v>0</v>
      </c>
      <c r="F16" s="68" cm="1">
        <f t="array" ref="F16">SUMIF('11 programa 3 lentelė'!$C8:$C255,'11 programa 3 lentelė'!C00,'11 programa 3 lentelė'!G8:G255)</f>
        <v>0</v>
      </c>
      <c r="G16" s="6" cm="1">
        <f t="array" ref="G16">SUMIF('11 programa 3 lentelė'!$C8:$C255,'11 programa 3 lentelė'!C00,'11 programa 3 lentelė'!H8:H255)</f>
        <v>0</v>
      </c>
    </row>
    <row r="17" spans="2:7" ht="12.75" customHeight="1" x14ac:dyDescent="0.2">
      <c r="B17" s="79" t="s">
        <v>392</v>
      </c>
      <c r="C17" s="89" t="s">
        <v>393</v>
      </c>
      <c r="D17" s="68" cm="1">
        <f t="array" ref="D17">SUMIF('11 programa 3 lentelė'!$C8:$C255,'11 programa 3 lentelė'!C00,'11 programa 3 lentelė'!E8:E255)</f>
        <v>0</v>
      </c>
      <c r="E17" s="68" cm="1">
        <f t="array" ref="E17">SUMIF('11 programa 3 lentelė'!$C8:$C255,'11 programa 3 lentelė'!C00,'11 programa 3 lentelė'!F8:F255)</f>
        <v>0</v>
      </c>
      <c r="F17" s="68" cm="1">
        <f t="array" ref="F17">SUMIF('11 programa 3 lentelė'!$C8:$C255,'11 programa 3 lentelė'!C00,'11 programa 3 lentelė'!G8:G255)</f>
        <v>0</v>
      </c>
      <c r="G17" s="6" cm="1">
        <f t="array" ref="G17">SUMIF('11 programa 3 lentelė'!$C8:$C255,'11 programa 3 lentelė'!C00,'11 programa 3 lentelė'!H8:H255)</f>
        <v>0</v>
      </c>
    </row>
    <row r="18" spans="2:7" ht="26.25" customHeight="1" x14ac:dyDescent="0.2">
      <c r="B18" s="79" t="s">
        <v>394</v>
      </c>
      <c r="C18" s="89" t="s">
        <v>395</v>
      </c>
      <c r="D18" s="68" cm="1">
        <f t="array" ref="D18">SUMIF('11 programa 3 lentelė'!$C8:$C255,'11 programa 3 lentelė'!C00,'11 programa 3 lentelė'!E8:E255)</f>
        <v>0</v>
      </c>
      <c r="E18" s="68" cm="1">
        <f t="array" ref="E18">SUMIF('11 programa 3 lentelė'!$C8:$C255,'11 programa 3 lentelė'!C00,'11 programa 3 lentelė'!F8:F255)</f>
        <v>0</v>
      </c>
      <c r="F18" s="68" cm="1">
        <f t="array" ref="F18">SUMIF('11 programa 3 lentelė'!$C8:$C255,'11 programa 3 lentelė'!C00,'11 programa 3 lentelė'!G8:G255)</f>
        <v>0</v>
      </c>
      <c r="G18" s="6" cm="1">
        <f t="array" ref="G18">SUMIF('11 programa 3 lentelė'!$C8:$C255,'11 programa 3 lentelė'!C00,'11 programa 3 lentelė'!H8:H255)</f>
        <v>0</v>
      </c>
    </row>
    <row r="19" spans="2:7" ht="12.75" customHeight="1" x14ac:dyDescent="0.2">
      <c r="B19" s="79" t="s">
        <v>396</v>
      </c>
      <c r="C19" s="89" t="s">
        <v>397</v>
      </c>
      <c r="D19" s="68" cm="1">
        <f t="array" ref="D19">SUMIF('11 programa 3 lentelė'!$C8:$C255,'11 programa 3 lentelė'!C00,'11 programa 3 lentelė'!E8:E255)</f>
        <v>0</v>
      </c>
      <c r="E19" s="68" cm="1">
        <f t="array" ref="E19">SUMIF('11 programa 3 lentelė'!$C8:$C255,'11 programa 3 lentelė'!C00,'11 programa 3 lentelė'!F8:F255)</f>
        <v>0</v>
      </c>
      <c r="F19" s="68" cm="1">
        <f t="array" ref="F19">SUMIF('11 programa 3 lentelė'!$C8:$C255,'11 programa 3 lentelė'!C00,'11 programa 3 lentelė'!G8:G255)</f>
        <v>0</v>
      </c>
      <c r="G19" s="6" cm="1">
        <f t="array" ref="G19">SUMIF('11 programa 3 lentelė'!$C8:$C255,'11 programa 3 lentelė'!C00,'11 programa 3 lentelė'!H8:H255)</f>
        <v>0</v>
      </c>
    </row>
    <row r="20" spans="2:7" ht="12.75" customHeight="1" x14ac:dyDescent="0.2">
      <c r="B20" s="79" t="s">
        <v>398</v>
      </c>
      <c r="C20" s="89" t="s">
        <v>399</v>
      </c>
      <c r="D20" s="68">
        <f>SUMIF('11 programa 3 lentelė'!$C8:$C255,'11 programa 3 lentelė'!$C153,'11 programa 3 lentelė'!E8:E255)</f>
        <v>0</v>
      </c>
      <c r="E20" s="729">
        <f>SUMIF('11 programa 3 lentelė'!$C8:$C255,'11 programa 3 lentelė'!$C153,'11 programa 3 lentelė'!F8:F255)</f>
        <v>0</v>
      </c>
      <c r="F20" s="729">
        <f>SUMIF('11 programa 3 lentelė'!$C8:$C255,'11 programa 3 lentelė'!$C153,'11 programa 3 lentelė'!G8:G255)</f>
        <v>8000</v>
      </c>
      <c r="G20" s="742">
        <f>SUMIF('11 programa 3 lentelė'!$C8:$C255,'11 programa 3 lentelė'!$C153,'11 programa 3 lentelė'!H8:H255)</f>
        <v>0</v>
      </c>
    </row>
    <row r="21" spans="2:7" ht="12.75" customHeight="1" x14ac:dyDescent="0.2">
      <c r="B21" s="79" t="s">
        <v>400</v>
      </c>
      <c r="C21" s="89" t="s">
        <v>401</v>
      </c>
      <c r="D21" s="68" cm="1">
        <f t="array" ref="D21">SUMIF('11 programa 3 lentelė'!$C8:$C255,'11 programa 3 lentelė'!C00,'11 programa 3 lentelė'!E8:E255)</f>
        <v>0</v>
      </c>
      <c r="E21" s="68" cm="1">
        <f t="array" ref="E21">SUMIF('11 programa 3 lentelė'!$C8:$C255,'11 programa 3 lentelė'!C00,'11 programa 3 lentelė'!F8:F255)</f>
        <v>0</v>
      </c>
      <c r="F21" s="68" cm="1">
        <f t="array" ref="F21">SUMIF('11 programa 3 lentelė'!$C8:$C255,'11 programa 3 lentelė'!C00,'11 programa 3 lentelė'!G8:G255)</f>
        <v>0</v>
      </c>
      <c r="G21" s="743" cm="1">
        <f t="array" ref="G21">SUMIF('11 programa 3 lentelė'!$C8:$C255,'11 programa 3 lentelė'!C00,'11 programa 3 lentelė'!H8:H255)</f>
        <v>0</v>
      </c>
    </row>
    <row r="22" spans="2:7" ht="25.5" x14ac:dyDescent="0.2">
      <c r="B22" s="79"/>
      <c r="C22" s="9" t="s">
        <v>402</v>
      </c>
      <c r="D22" s="71">
        <f>D6+D14</f>
        <v>19933</v>
      </c>
      <c r="E22" s="71">
        <f t="shared" ref="E22:G22" si="1">E6+E14</f>
        <v>23788.899999999998</v>
      </c>
      <c r="F22" s="71">
        <f t="shared" si="1"/>
        <v>36578.899999999994</v>
      </c>
      <c r="G22" s="3">
        <f t="shared" si="1"/>
        <v>33882.6</v>
      </c>
    </row>
    <row r="23" spans="2:7" ht="14.45" customHeight="1" x14ac:dyDescent="0.2">
      <c r="B23" s="81"/>
      <c r="C23" s="9" t="s">
        <v>359</v>
      </c>
      <c r="D23" s="70">
        <v>0</v>
      </c>
      <c r="E23" s="70">
        <v>0</v>
      </c>
      <c r="F23" s="70">
        <v>0</v>
      </c>
      <c r="G23" s="2">
        <v>0</v>
      </c>
    </row>
    <row r="24" spans="2:7" ht="30.6" customHeight="1" x14ac:dyDescent="0.2">
      <c r="B24" s="86"/>
      <c r="C24" s="9" t="s">
        <v>360</v>
      </c>
      <c r="D24" s="86"/>
      <c r="E24" s="91">
        <f>E22-D22</f>
        <v>3855.8999999999978</v>
      </c>
      <c r="F24" s="91">
        <f t="shared" ref="F24:G24" si="2">F22-E22</f>
        <v>12789.999999999996</v>
      </c>
      <c r="G24" s="91">
        <f t="shared" si="2"/>
        <v>-2696.2999999999956</v>
      </c>
    </row>
    <row r="25" spans="2:7" x14ac:dyDescent="0.2">
      <c r="E25" s="709">
        <f>++'11 programa 3 lentelė'!F11+'11 programa 3 lentelė'!F15+'11 programa 3 lentelė'!F82+'11 programa 3 lentelė'!F105+'11 programa 3 lentelė'!F109+'11 programa 3 lentelė'!F115+'11 programa 3 lentelė'!F181+'11 programa 3 lentelė'!F182+'11 programa 3 lentelė'!F209+'11 programa 3 lentelė'!F220+'11 programa 3 lentelė'!F228+'11 programa 3 lentelė'!F239+'11 programa 3 lentelė'!F243+'11 programa 3 lentelė'!F247</f>
        <v>17072.100000000002</v>
      </c>
    </row>
  </sheetData>
  <mergeCells count="2">
    <mergeCell ref="B1:G1"/>
    <mergeCell ref="B5:G5"/>
  </mergeCells>
  <pageMargins left="0.7" right="0.7" top="0.75" bottom="0.75" header="0.3" footer="0.3"/>
  <pageSetup paperSize="9" scale="8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11 programa 3 lentelė</vt:lpstr>
      <vt:lpstr>Lėšų suvestinė 2 lentelė</vt:lpstr>
      <vt:lpstr>'11 programa 3 lentelė'!Print_Area</vt:lpstr>
      <vt:lpstr>'11 programa 3 lentelė'!Print_Titles</vt:lpstr>
    </vt:vector>
  </TitlesOfParts>
  <Manager/>
  <Company>KMSA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Snieguolė Kačerauskaitė</dc:creator>
  <cp:keywords/>
  <dc:description/>
  <cp:lastModifiedBy>Asta Česnauskienė</cp:lastModifiedBy>
  <cp:revision/>
  <cp:lastPrinted>2025-12-18T14:14:08Z</cp:lastPrinted>
  <dcterms:created xsi:type="dcterms:W3CDTF">2023-07-10T07:04:14Z</dcterms:created>
  <dcterms:modified xsi:type="dcterms:W3CDTF">2025-12-18T14:14:12Z</dcterms:modified>
  <cp:category/>
  <cp:contentStatus/>
</cp:coreProperties>
</file>