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gluosnis\kmsa\Savivaldybės administracija\BENDROSIOS VALDYMO FUNKCIJOS\Strateginio planavimo skyrius\MVP PLANAI\2025 MVP\12. Keitimas (gruodis)\"/>
    </mc:Choice>
  </mc:AlternateContent>
  <xr:revisionPtr revIDLastSave="0" documentId="13_ncr:1_{29C5AFAB-AAA5-4259-B678-E7B757F08BD0}" xr6:coauthVersionLast="47" xr6:coauthVersionMax="47" xr10:uidLastSave="{00000000-0000-0000-0000-000000000000}"/>
  <bookViews>
    <workbookView xWindow="-120" yWindow="-120" windowWidth="29040" windowHeight="15720" xr2:uid="{EF082B20-5454-481E-8ECF-44F36E11C9BB}"/>
  </bookViews>
  <sheets>
    <sheet name="012 programa 3 lentelė" sheetId="1" r:id="rId1"/>
    <sheet name="Lėšų suvestinė 2 lentelė" sheetId="3" r:id="rId2"/>
  </sheets>
  <definedNames>
    <definedName name="_xlnm.Print_Area" localSheetId="0">'012 programa 3 lentelė'!$A$1:$F$345</definedName>
    <definedName name="_xlnm.Print_Titles" localSheetId="0">'012 programa 3 lentelė'!$8:$9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58" i="1" l="1"/>
  <c r="E150" i="1"/>
  <c r="E148" i="1"/>
  <c r="E177" i="1"/>
  <c r="E172" i="1"/>
  <c r="E170" i="1"/>
  <c r="E166" i="1"/>
  <c r="E163" i="1"/>
  <c r="E32" i="1"/>
  <c r="E27" i="1"/>
  <c r="E267" i="1"/>
  <c r="E244" i="1"/>
  <c r="E242" i="1" s="1"/>
  <c r="E333" i="1" s="1"/>
  <c r="E16" i="1"/>
  <c r="E13" i="1"/>
  <c r="E275" i="1" a="1"/>
  <c r="E275" i="1" s="1"/>
  <c r="E270" i="1"/>
  <c r="E264" i="1"/>
  <c r="E240" i="1"/>
  <c r="E232" i="1"/>
  <c r="E198" i="1"/>
  <c r="E174" i="1"/>
  <c r="E152" i="1"/>
  <c r="E135" i="1"/>
  <c r="E121" i="1"/>
  <c r="E120" i="1"/>
  <c r="E110" i="1"/>
  <c r="E109" i="1"/>
  <c r="E100" i="1"/>
  <c r="E96" i="1"/>
  <c r="E95" i="1"/>
  <c r="E92" i="1"/>
  <c r="E82" i="1"/>
  <c r="E78" i="1"/>
  <c r="E71" i="1"/>
  <c r="E68" i="1"/>
  <c r="E67" i="1"/>
  <c r="E63" i="1"/>
  <c r="E61" i="1" s="1"/>
  <c r="E51" i="1"/>
  <c r="E47" i="1"/>
  <c r="E34" i="1"/>
  <c r="E31" i="1"/>
  <c r="E23" i="1"/>
  <c r="E21" i="1"/>
  <c r="E18" i="1"/>
  <c r="E15" i="1"/>
  <c r="E14" i="1"/>
  <c r="E323" i="1"/>
  <c r="E318" i="1"/>
  <c r="E312" i="1"/>
  <c r="E168" i="1"/>
  <c r="E164" i="1"/>
  <c r="E161" i="1"/>
  <c r="E160" i="1"/>
  <c r="E40" i="1"/>
  <c r="E276" i="1" l="1"/>
  <c r="E181" i="1"/>
  <c r="E122" i="1"/>
  <c r="E274" i="1"/>
  <c r="E305" i="1"/>
  <c r="E290" i="1"/>
  <c r="E284" i="1"/>
  <c r="E282" i="1"/>
  <c r="E194" i="1"/>
  <c r="E186" i="1"/>
  <c r="E131" i="1"/>
  <c r="E113" i="1"/>
  <c r="E19" i="1"/>
  <c r="E39" i="1" s="1"/>
  <c r="E193" i="1"/>
  <c r="E196" i="1"/>
  <c r="E299" i="1" l="1"/>
  <c r="E141" i="1"/>
  <c r="E145" i="1"/>
  <c r="E143" i="1" s="1"/>
  <c r="E212" i="1"/>
  <c r="E189" i="1"/>
  <c r="E180" i="1"/>
  <c r="E155" i="1"/>
  <c r="E142" i="1"/>
  <c r="E279" i="1"/>
  <c r="E327" i="1"/>
  <c r="E140" i="1"/>
  <c r="E139" i="1"/>
  <c r="E74" i="1"/>
  <c r="E72" i="1" s="1"/>
  <c r="E43" i="1"/>
  <c r="E41" i="1" s="1"/>
  <c r="E228" i="1"/>
  <c r="E200" i="1"/>
  <c r="E138" i="1"/>
  <c r="E293" i="1"/>
  <c r="E291" i="1" s="1"/>
  <c r="E208" i="1"/>
  <c r="E76" i="1"/>
  <c r="E273" i="1"/>
  <c r="E224" i="1"/>
  <c r="E304" i="1"/>
  <c r="E65" i="1"/>
  <c r="D13" i="3"/>
  <c r="E191" i="1"/>
  <c r="E53" i="1"/>
  <c r="E219" i="1"/>
  <c r="E204" i="1"/>
  <c r="E45" i="1"/>
  <c r="E80" i="1"/>
  <c r="E57" i="1"/>
  <c r="E49" i="1"/>
  <c r="E328" i="1"/>
  <c r="E153" i="1"/>
  <c r="E271" i="1" l="1"/>
  <c r="E306" i="1"/>
  <c r="E302" i="1" s="1"/>
  <c r="E325" i="1"/>
  <c r="E178" i="1"/>
  <c r="D23" i="3"/>
  <c r="E136" i="1"/>
  <c r="D9" i="3"/>
  <c r="D8" i="3"/>
  <c r="E37" i="1"/>
  <c r="D21" i="3" a="1"/>
  <c r="D21" i="3" s="1"/>
  <c r="D20" i="3" a="1"/>
  <c r="D20" i="3" s="1"/>
  <c r="D19" i="3"/>
  <c r="D18" i="3" a="1"/>
  <c r="D18" i="3" s="1"/>
  <c r="D17" i="3" a="1"/>
  <c r="D17" i="3" s="1"/>
  <c r="D16" i="3"/>
  <c r="D12" i="3" a="1"/>
  <c r="D12" i="3" s="1"/>
  <c r="D11" i="3"/>
  <c r="D10" i="3"/>
  <c r="D14" i="3" l="1"/>
  <c r="D6" i="3"/>
  <c r="E331" i="1"/>
  <c r="E329" i="1" s="1"/>
  <c r="D22" i="3" l="1"/>
  <c r="E277" i="1"/>
  <c r="E332" i="1" s="1"/>
  <c r="E187"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<sst xmlns="http://schemas.openxmlformats.org/spreadsheetml/2006/main" count="552" uniqueCount="310">
  <si>
    <t>Programos uždavinio, priemonės kodas ir požymis</t>
  </si>
  <si>
    <t>Uždavinio, priemonės pavadinimas, finansavimo šaltiniai</t>
  </si>
  <si>
    <t>Vykdytojas (padalinys / asmuo)</t>
  </si>
  <si>
    <t>2025 metų asignavimai ir kitos lėšos</t>
  </si>
  <si>
    <t>Savivaldybės strateginio plėtros plano priemonės kodas</t>
  </si>
  <si>
    <t>012-01 (T)</t>
  </si>
  <si>
    <t>Uždavinys: Užtikrinti Lietuvos Respublikos įstatymais, Vyriausybės nutarimais ir kitais teisės aktais numatytos socialinės paramos teikimą</t>
  </si>
  <si>
    <t>012-01-01 (TP)</t>
  </si>
  <si>
    <t>Priemonė: Socialinių paslaugų ir kitos socialinės paramos teikimas</t>
  </si>
  <si>
    <t>012-01-01-01</t>
  </si>
  <si>
    <t xml:space="preserve">Piniginės socialinės paramos nepasiturinčioms šeimoms ir vieniems gyvenantiems asmenims bei paramos mirties atveju teikimas, išmokant pašalpas ir kompensacijas </t>
  </si>
  <si>
    <t>Savivaldybės biudžeto lėšos (nuosavos, be ankstesnių metų likučio)</t>
  </si>
  <si>
    <t>SGD 
Socialinių išmokų skyriai 1 ir 2</t>
  </si>
  <si>
    <t>Lietuvos Respublikos valstybės biudžeto dotacijos</t>
  </si>
  <si>
    <t>012-01-01-02</t>
  </si>
  <si>
    <t>Socialinės globos paslaugų teikimas asmenims su sunkia negalia</t>
  </si>
  <si>
    <t>012-01-01-03</t>
  </si>
  <si>
    <t>Pagalbos socialinės rizikos šeimoms teikimas</t>
  </si>
  <si>
    <t>012-01-01-04</t>
  </si>
  <si>
    <t>Mokinių nemokamo maitinimo ir aprūpinimo mokinio reikmenimis organizavimas</t>
  </si>
  <si>
    <t>2.4.1.9.</t>
  </si>
  <si>
    <t>012-01-01-05</t>
  </si>
  <si>
    <t>Mokinių iš mažas pajamas gaunančių šeimų nemokamo maitinimo gamybos išlaidų padengimas</t>
  </si>
  <si>
    <t>012-01-01-06</t>
  </si>
  <si>
    <t xml:space="preserve">Budinčio ir nuolatinio globotojo veiklos organizavimas </t>
  </si>
  <si>
    <t>2.4.1.2.</t>
  </si>
  <si>
    <t>012-01-01-07</t>
  </si>
  <si>
    <t>Projekto „Materialinio nepritekliaus mažinimas Lietuvoje“ įgyvendinimas</t>
  </si>
  <si>
    <t>SGD          Socialinių išmokų skyriai 1 ir 2</t>
  </si>
  <si>
    <t>Kiti šaltiniai (Europos Sąjungos paramos lėšos)</t>
  </si>
  <si>
    <t>012-01-01-08</t>
  </si>
  <si>
    <t>Laikino atokvėpio paslaugos teikimas</t>
  </si>
  <si>
    <t>012-01-01-09</t>
  </si>
  <si>
    <t>Materialinės paramos Klaipėdos miesto savivaldybės gyventojams, atsidūrusiems sunkioje materialinėje padėtyje, teikimas</t>
  </si>
  <si>
    <t>Savivaldybės biudžetas (įskaitant skolintas lėšas)</t>
  </si>
  <si>
    <t>Iš jo:</t>
  </si>
  <si>
    <t>Savivaldybės biudžeto lėšos (nuosavos, be ankstesnių metų likučio)'</t>
  </si>
  <si>
    <t>Lietuvos Respublikos valstybės biudžeto dotacijos'</t>
  </si>
  <si>
    <t>Kiti šaltiniai</t>
  </si>
  <si>
    <t>Iš jų:</t>
  </si>
  <si>
    <t>Kiti šaltiniai (Europos Sąjungos paramos lėšos)'</t>
  </si>
  <si>
    <t>012-01-02 (TP)</t>
  </si>
  <si>
    <t xml:space="preserve">Priemonė: Individualios pagalbos teikimo išlaidų kompensacijų skaičiavimas ir mokėjimas, siekiant asmenims su negalia kompensuoti specialiųjų poreikių tenkinimo išlaidas </t>
  </si>
  <si>
    <t>Kiti šaltiniai (valstybės biudžeto lėšos)</t>
  </si>
  <si>
    <t>012-01-03 (TP)</t>
  </si>
  <si>
    <t>Priemonė: Išmokų vaikams skaičiavimas ir mokėjimas</t>
  </si>
  <si>
    <t>SGD           Socialinių išmokų skyriai 1 ir 2</t>
  </si>
  <si>
    <t>012-01-04 (TP)</t>
  </si>
  <si>
    <t>Priemonė: Darbo rinkos politikos priemonių, skirtų socialinę atskirtį patiriantiems asmenims, vykdymas</t>
  </si>
  <si>
    <t>SGD                    vyr. specialistas</t>
  </si>
  <si>
    <t>012-01-05 (TP)</t>
  </si>
  <si>
    <t>Priemonė: Akredituotos vaikų dienos socialinės priežiūros organizavimas</t>
  </si>
  <si>
    <t>SGD          Socialinių paslaugų skyrius</t>
  </si>
  <si>
    <t>2.4.1.4.</t>
  </si>
  <si>
    <t>012-01-06 (TP)</t>
  </si>
  <si>
    <t>Priemonė: Asmeninės pagalbos teikimo organizavimas</t>
  </si>
  <si>
    <t>2.4.1.1.</t>
  </si>
  <si>
    <t>012-01-07 (TP)</t>
  </si>
  <si>
    <t>Priemonė: Socialinės reabilitacijos asmenims su negalia bendruomenėje organizavimas</t>
  </si>
  <si>
    <t>012-01-08 (TP)</t>
  </si>
  <si>
    <t>Priemonė: Prevencinių socialinių paslaugų organizavimas ir teikimas</t>
  </si>
  <si>
    <t>012-01-08-01</t>
  </si>
  <si>
    <t>Kompleksinių paslaugų šeimai teikimas</t>
  </si>
  <si>
    <t>012-01-09</t>
  </si>
  <si>
    <t>Priemonė: Jaunuolių (nuo 16 m.) palydėjimo paslaugos organizavimas</t>
  </si>
  <si>
    <t>012-01-10</t>
  </si>
  <si>
    <t>012-02 (T)</t>
  </si>
  <si>
    <t xml:space="preserve">Uždavinys: Teikti visuomenės poreikius atitinkančias socialines paslaugas įvairioms gyventojų grupėms </t>
  </si>
  <si>
    <t>012-02-01 (TP)</t>
  </si>
  <si>
    <t>Priemonė: Socialinių paslaugų teikimas socialinių paslaugų įstaigose</t>
  </si>
  <si>
    <t>012-02-01-01</t>
  </si>
  <si>
    <t>BĮ Klaipėdos miesto globos namuose</t>
  </si>
  <si>
    <t>SGD          Socialinių paslaugų skyrius, BĮ Klaipėdos miesto globos namai</t>
  </si>
  <si>
    <t>2.4.1.3.</t>
  </si>
  <si>
    <t>Pajamų įmokos ir kitos pajamos</t>
  </si>
  <si>
    <t>Ankstesnių metų likučiai</t>
  </si>
  <si>
    <t>012-02-01-02</t>
  </si>
  <si>
    <t>Projekto „Integruotos jutiklių technologijos, skirtos prevencijai nuo kritimų ir įgalinimui socialinėms-ekonominėms reikmėms globos aplinkoje marginalizuotoms ir specialiųjų poreikių turinčioms bendruomenėms“ įgyvendinimas</t>
  </si>
  <si>
    <t>012-02-01-03</t>
  </si>
  <si>
    <t>BĮ Klaipėdos miesto socialinės paramos centre</t>
  </si>
  <si>
    <t>SGD          Socialinių paslaugų skyrius, BĮ Klaipėdos miesto socialinės paramos centras</t>
  </si>
  <si>
    <t>2.4.1.1. 
2.4.1.8.</t>
  </si>
  <si>
    <t>012-02-01-04</t>
  </si>
  <si>
    <t>Transporto paslaugų įsigijimas, užtikrinant paslaugų gavėjų poreikius</t>
  </si>
  <si>
    <t>2.4.1.8.</t>
  </si>
  <si>
    <t>012-02-01-05</t>
  </si>
  <si>
    <t>Projekto „Integralios pagalbos teikimas ir plėtra Lietuvos savivaldybėse“ įgyvendinimas</t>
  </si>
  <si>
    <t>012-02-01-06</t>
  </si>
  <si>
    <t>BĮ Socialinių paslaugų centre „Klaipėdos lakštutė“</t>
  </si>
  <si>
    <t>SGD          Socialinių paslaugų skyrius, BĮ Socialinių paslaugų centras „Klaipėdos lakštutė“</t>
  </si>
  <si>
    <t>2.4.1.1. 
2.4.1.3.</t>
  </si>
  <si>
    <t>012-02-01-07</t>
  </si>
  <si>
    <t>BĮ Klaipėdos miesto šeimos ir vaiko gerovės centre</t>
  </si>
  <si>
    <t>SGD          Socialinių paslaugų skyrius, BĮ Šeimos ir vaiko gerovės centras</t>
  </si>
  <si>
    <t>012-02-01-08</t>
  </si>
  <si>
    <t>Projekto „Paslaugų, skatinančių ir efektyviai palaikančių globą šeimos aplinkoje, vystymas“ įgyvendinimas</t>
  </si>
  <si>
    <t>Europos Sąjungos ir kitos tarptautinės finansinės paramos lėšos</t>
  </si>
  <si>
    <t>012-02-01-09</t>
  </si>
  <si>
    <t>BĮ Klaipėdos miesto nakvynės namuose</t>
  </si>
  <si>
    <t>SGD          Socialinių paslaugų skyrius, BĮ Klaipėdos miesto nakvynės namai</t>
  </si>
  <si>
    <t>012-02-01-10</t>
  </si>
  <si>
    <t>BĮ Klaipėdos socialinių paslaugų centre „Danė“</t>
  </si>
  <si>
    <t>SGD          Socialinių paslaugų skyrius, BĮ Klaipėdos socialinių paslaugų centras „Danė“</t>
  </si>
  <si>
    <t>012-02-01-11</t>
  </si>
  <si>
    <t>BĮ Klaipėdos socialinių paslaugų centre „Rytas“</t>
  </si>
  <si>
    <t>SGD          Socialinių paslaugų skyrius, BĮ Klaipėdos socialinių paslaugų centras „Rytas“</t>
  </si>
  <si>
    <t>012-02-01-12</t>
  </si>
  <si>
    <t>Dienos socialinės globos asmens namuose ir pagalbos į namus veiklos procesų skaitmenizavimas</t>
  </si>
  <si>
    <t>AD
 Kibernetinio saugumo ir IT skyrius</t>
  </si>
  <si>
    <t>012-02-01-13</t>
  </si>
  <si>
    <t>Komunalinių paslaugų įsigijimas</t>
  </si>
  <si>
    <t>MVPD          Statinių administravimo skyrius</t>
  </si>
  <si>
    <t>012-02-01-14</t>
  </si>
  <si>
    <t>Klaipėdos biudžetinių socialinių paslaugų įstaigų aprūpinimas kompiuteriais ir programine įranga</t>
  </si>
  <si>
    <t>AD          Kibernetinio saugumo ir IT skyrius</t>
  </si>
  <si>
    <t>012-02-01-15</t>
  </si>
  <si>
    <t>Specialistų pritraukimas ir išlaikymas socialinių paslaugų įstaigose</t>
  </si>
  <si>
    <t>SGD          Socialinių paslaugų skyrius, BĮ Klaipėdos miesto globos namai, BĮ Šeimos ir vaiko gerovės centras, BĮ Klaipėdos miesto nakvynės namai, BĮ Klaipėdos socialinių paslaugų centras „Danė“, BĮ Klaipėdos socialinių paslaugų centras „Rytas“</t>
  </si>
  <si>
    <t>Pajamų įmokos ir kitos pajamos'</t>
  </si>
  <si>
    <t>Europos Sąjungos ir kitos tarptautinės finansinės paramos lėšos'</t>
  </si>
  <si>
    <t>Ankstesnių metų likučiai'</t>
  </si>
  <si>
    <t>012-02-02 (TP)</t>
  </si>
  <si>
    <t>Priemonė: Socialinės globos paslaugų teikimas ne savivaldybės institucijose</t>
  </si>
  <si>
    <t>012-02-02-01</t>
  </si>
  <si>
    <t xml:space="preserve">Socialinės globos paslaugų teikimas senyvo amžiaus asmenims ir asmenims su negalia </t>
  </si>
  <si>
    <t>012-02-02-02</t>
  </si>
  <si>
    <t>Šeimynų veiklos organizavimas</t>
  </si>
  <si>
    <t>012-02-02-03</t>
  </si>
  <si>
    <t>Socialinės globos paslaugų teikimas vaikams</t>
  </si>
  <si>
    <t>012-02-03 (TP)</t>
  </si>
  <si>
    <t>Priemonė: Dienos socialinės globos, trumpalaikės socialinės globos ir socialinės priežiūros paslaugų teikimo organizavimas miesto gyventojams ne savivaldybės institucijose</t>
  </si>
  <si>
    <t>012-02-03-01</t>
  </si>
  <si>
    <r>
      <rPr>
        <b/>
        <sz val="10"/>
        <color rgb="FF000000"/>
        <rFont val="Times New Roman"/>
        <family val="1"/>
        <charset val="186"/>
      </rPr>
      <t>Dienos socialinės globos paslaugų teikimas asmenims su psichikos sveikatos sutrikimu dienos socialinės globos centre</t>
    </r>
  </si>
  <si>
    <t>012-02-03-02</t>
  </si>
  <si>
    <t>Dienos socialinės globos paslaugų teikimas vaikams su negalia dienos socialinės globos centre</t>
  </si>
  <si>
    <t>012-02-03-03</t>
  </si>
  <si>
    <t>Vaikų dienos socialinės priežiūros paslaugos teikimas vaikų dienos centre</t>
  </si>
  <si>
    <t>012-02-03-04</t>
  </si>
  <si>
    <t>Pagalbos į namus paslaugos teikimas senyvo amžiaus asmenims ir suaugusiems asmenims su negalia</t>
  </si>
  <si>
    <t>012-02-03-05</t>
  </si>
  <si>
    <t>Nemokamo maitinimo organizavimas labdaros valgykloje Klaipėdos mieste gyvenantiems asmenims, nepajėgiantiems maitintis savo namuose</t>
  </si>
  <si>
    <t>012-02-03-06</t>
  </si>
  <si>
    <t>Psichosocialinės pagalbos teikimas asmenims (šeimoms), patiriantiems krizes</t>
  </si>
  <si>
    <t>012-02-03-07</t>
  </si>
  <si>
    <t>Intensyvios krizių įveikimo pagalbos ar (ir) psichosocialinės pagalbos teikimas smurtą patyrusiems asmenims ir smurtautojams</t>
  </si>
  <si>
    <t>012-02-03-08</t>
  </si>
  <si>
    <t>Dienos globos asmens namuose teikimas asmenims su negalia</t>
  </si>
  <si>
    <t>012-02-03-09</t>
  </si>
  <si>
    <t>Apgyvendinimas apsaugotame būste</t>
  </si>
  <si>
    <t>012-02-04 (TP)</t>
  </si>
  <si>
    <t>Priemonė: Socialinių projektų dalinis finansavimas</t>
  </si>
  <si>
    <t>012-02-04-01</t>
  </si>
  <si>
    <t>Nevyriausybinių organizacijų socialinių projektų dalinis finansavimas</t>
  </si>
  <si>
    <t>012-02-04-02</t>
  </si>
  <si>
    <t>Ne savivaldybės įsteigtų įstaigų, teikiančių trumpalaikę ir (ar) ilgalaikę, ir (ar) dienos socialinės globos paslaugas senyvo amžiaus asmenims ir asmenims su negalia bei dienos socialinę globą asmenims su negalia institucijoje, projektų, skirtų socialinių paslaugų infrastruktūros gerinimui, dalinis finansavimas</t>
  </si>
  <si>
    <t>012-02-05 (TP)</t>
  </si>
  <si>
    <t>Priemonė: Būsto pritaikymas asmenims su negalia</t>
  </si>
  <si>
    <t>012-02-06</t>
  </si>
  <si>
    <t>Priemonė: Socialinės srities renginių organizavimas</t>
  </si>
  <si>
    <t>SGD               Socialinių paslaugų skyrius, BĮ Klaipėdos miesto savivaldybės kultūros centras Žvejų rūmai</t>
  </si>
  <si>
    <t xml:space="preserve">012-02-07 </t>
  </si>
  <si>
    <t>Priemonė: Renginio Tarptautinei asmenų su negalia dienai paminėti organizavimas</t>
  </si>
  <si>
    <t>012-02-08 (TP)</t>
  </si>
  <si>
    <t>Priemonė: Smurto artimoje aplinkoje prevencijos priemonių įgyvendinimas</t>
  </si>
  <si>
    <t>012-02-09</t>
  </si>
  <si>
    <t>Priemonė: Smurtinio elgesio keitimo programa</t>
  </si>
  <si>
    <t>012-02-10 (PP)</t>
  </si>
  <si>
    <t>Priemonė: Projekto „Perėjimas nuo institucinės globos prie bendruomeninių paslaugų Sostinės regione, Vidurio ir Vakarų Lietuvos regione“ įgyvendinimas</t>
  </si>
  <si>
    <t>012-02-11 (PP)</t>
  </si>
  <si>
    <t>Priemonė: Projekto „Pabėgėlių iš Ukrainos priėmimas ir ankstyva integracija“ įgyvendinimas</t>
  </si>
  <si>
    <t>012-02-12</t>
  </si>
  <si>
    <t>Priemonė: Projekto „Alternatyvių investicijų detektorius (AID2)“ įgyvendinimas</t>
  </si>
  <si>
    <t>012-02-13</t>
  </si>
  <si>
    <t>Priemonė: Projekto „Benamystės skaičiavimas miestuose nustatytu momentu“ įgyvendinimas</t>
  </si>
  <si>
    <t xml:space="preserve">Kiti šaltiniai </t>
  </si>
  <si>
    <t>012-03 (P)</t>
  </si>
  <si>
    <t>Uždavinys: Plėtoti socialinių paslaugų infrastruktūrą, įrengiant  naujus ir modernizuojant esamus socialines paslaugas teikiančių įstaigų pastatus, užtikrinti įstaigų ūkinį aptarnavimą</t>
  </si>
  <si>
    <t>012-03-01 (PP)</t>
  </si>
  <si>
    <t>Priemonė: Teikiamų socialinių paslaugų infrastruktūros tobulinimas siekiant atitikti keliamus reikalavimus</t>
  </si>
  <si>
    <t>012-03-01-01 (RP)</t>
  </si>
  <si>
    <t>Senyvo amžiaus asmenų globos paslaugų plėtra rekonstruojant pastatą, esantį Melnragės gyvenamajame rajone, Aušros g. 41</t>
  </si>
  <si>
    <t>012-03-01-02 (RP)</t>
  </si>
  <si>
    <t>Grupinio gyvenimo namų steigimas Klaipėdos mieste</t>
  </si>
  <si>
    <t>2.4.1.5.</t>
  </si>
  <si>
    <t>Skolintos lėšos'</t>
  </si>
  <si>
    <t>Namas ES 2</t>
  </si>
  <si>
    <t>012-03-01-03 (RP)</t>
  </si>
  <si>
    <t>Savarankiško gyvenimo namų ir apsaugoto būsto įkūrimas Klaipėdos mieste</t>
  </si>
  <si>
    <t>Projektų finansavimo ir administravimo skyrius,
Turto valdymo skyrius</t>
  </si>
  <si>
    <t>012-03-01-04 (RP)</t>
  </si>
  <si>
    <t>Laikino atokvėpio paslaugų plėtra Klaipėdos miesto savivaldybėje (Debreceno g. 48)</t>
  </si>
  <si>
    <t xml:space="preserve">012-03-01-05
</t>
  </si>
  <si>
    <t>Pastato Smiltelės g. 14, Klaipėda, kapitalinis remontas</t>
  </si>
  <si>
    <t>012-03-01-06</t>
  </si>
  <si>
    <t>Pastato Debreceno g. 48, Klaipėda,  remontas</t>
  </si>
  <si>
    <t>012-03-02 (TP)</t>
  </si>
  <si>
    <t>Priemonė: Socialinių paslaugų įstaigų remontas</t>
  </si>
  <si>
    <t>012-03-02-01</t>
  </si>
  <si>
    <t>BĮ Klaipėdos miesto šeimos ir vaiko gerovės centro remonto darbai</t>
  </si>
  <si>
    <t>012-03-02-02</t>
  </si>
  <si>
    <t>BĮ Klaipėdos socialinių paslaugų centro „Danė“ infrastruktūros plėtra</t>
  </si>
  <si>
    <t>012-03-02-03</t>
  </si>
  <si>
    <t>BĮ Klaipėdos miesto globos namų remonto darbai</t>
  </si>
  <si>
    <t>012-03-02-04</t>
  </si>
  <si>
    <t>BĮ Klaipėdos socialinių paslaugų centro „Rytas“ remonto darbai</t>
  </si>
  <si>
    <t>012-03-02-05</t>
  </si>
  <si>
    <t>BĮ Socialinių paslaugų centro „Klaipėdos lakštutė“ remonto darbai</t>
  </si>
  <si>
    <t>012-04 (T)</t>
  </si>
  <si>
    <t xml:space="preserve">Uždavinys: Užtikrinti Klaipėdos miesto socialinio būsto fondo plėtrą ir valstybės politikos, padedančios apsirūpinti būstu, įgyvendinimą </t>
  </si>
  <si>
    <t>012-04-01 (PP)</t>
  </si>
  <si>
    <t>Priemonė: Socialinio būsto fondo plėtra</t>
  </si>
  <si>
    <t>012-04-01-01 (RP)</t>
  </si>
  <si>
    <t xml:space="preserve">Socialinio būsto plėtra Klaipėdos miesto savivaldybėje </t>
  </si>
  <si>
    <t>2.4.1.7.</t>
  </si>
  <si>
    <t>012-04-01-02</t>
  </si>
  <si>
    <t>Socialinių būstų pirkimas</t>
  </si>
  <si>
    <t>Turto valdymo skyrius</t>
  </si>
  <si>
    <t>012-04-02 (TP)</t>
  </si>
  <si>
    <t>Priemonė: Savivaldybės gyvenamųjų patalpų tinkamos fizinės būklės užtikrinimas ir nuomos administravimas</t>
  </si>
  <si>
    <t>012-04-02-01</t>
  </si>
  <si>
    <t xml:space="preserve">Savivaldybės gyvenamųjų patalpų techninės būklės vertinimas ir remontas </t>
  </si>
  <si>
    <t>012-04-02-02</t>
  </si>
  <si>
    <t>Apmokėjimas savivaldybei tenkančia dalimi už daugiabučių namų bendrosios  nuosavybės objektų atnaujinimą ir renovaciją bei lėšų kaupimą</t>
  </si>
  <si>
    <t>012-04-02-03</t>
  </si>
  <si>
    <t>Rezervo naudojimas nenumatytiems darbams apmokėti ir avarinėms situacijoms likviduoti</t>
  </si>
  <si>
    <t>012-04-02-04</t>
  </si>
  <si>
    <t>Savivaldybės gyvenamųjų patalpų nuomos administravimas</t>
  </si>
  <si>
    <t>012-04-02-05</t>
  </si>
  <si>
    <t>Savininkams grąžintų nuomotų patalpų vertės įskaičiavimas į nuompinigius</t>
  </si>
  <si>
    <t>012-04-02-06</t>
  </si>
  <si>
    <t>Apmokėjimas už daugiabučių namų bendrųjų objektų administravimą ir nuolatinę techninę priežiūrą</t>
  </si>
  <si>
    <t>Kiti šaltiniai (valstybės biudžeto lėšos)'</t>
  </si>
  <si>
    <t xml:space="preserve">IŠ VISO programai finansuoti pagal finansavimo šaltinius </t>
  </si>
  <si>
    <t>Iš jų: regioninių pažangos priemonių lėšos</t>
  </si>
  <si>
    <t xml:space="preserve">T – tęstinės veiklos uždavinys. </t>
  </si>
  <si>
    <t>P – pažangos uždavinys.</t>
  </si>
  <si>
    <t>TP – tęstinės veiklos priemonė.</t>
  </si>
  <si>
    <t>PP – pažangos priemonė.</t>
  </si>
  <si>
    <t>RP – regioninė pažangos priemonė.</t>
  </si>
  <si>
    <t>SGD – Socialinės gerovės departamentas.</t>
  </si>
  <si>
    <t>ŠSD – Švietimo ir sveikatos departamentas.</t>
  </si>
  <si>
    <t>MVPD – Miesto vystymo ir priežiūros departamentas.</t>
  </si>
  <si>
    <t>AD – Administravimo departamentas.</t>
  </si>
  <si>
    <t>Eil. Nr.</t>
  </si>
  <si>
    <t>Programos kodas ir pavadinimas</t>
  </si>
  <si>
    <t>012 Socialinės atskirties mažinimo programa</t>
  </si>
  <si>
    <t>1.</t>
  </si>
  <si>
    <r>
      <rPr>
        <sz val="10"/>
        <color rgb="FF000000"/>
        <rFont val="Times New Roman"/>
        <family val="1"/>
        <charset val="186"/>
      </rPr>
      <t xml:space="preserve">Iš jo:
</t>
    </r>
    <r>
      <rPr>
        <b/>
        <sz val="10"/>
        <color rgb="FF000000"/>
        <rFont val="Times New Roman"/>
        <family val="1"/>
        <charset val="186"/>
      </rPr>
      <t xml:space="preserve">
</t>
    </r>
  </si>
  <si>
    <t>1.1.</t>
  </si>
  <si>
    <r>
      <rPr>
        <sz val="10"/>
        <color rgb="FF000000"/>
        <rFont val="Times New Roman"/>
        <family val="1"/>
        <charset val="186"/>
      </rPr>
      <t xml:space="preserve">savivaldybės biudžeto lėšos (nuosavos, be ankstesnių metų likučio)
</t>
    </r>
    <r>
      <rPr>
        <b/>
        <sz val="10"/>
        <color rgb="FF000000"/>
        <rFont val="Times New Roman"/>
        <family val="1"/>
        <charset val="186"/>
      </rPr>
      <t xml:space="preserve">
</t>
    </r>
  </si>
  <si>
    <t>1.2.</t>
  </si>
  <si>
    <t>1.3.</t>
  </si>
  <si>
    <t xml:space="preserve">pajamų įmokos ir kitos pajamos
</t>
  </si>
  <si>
    <t>1.4.</t>
  </si>
  <si>
    <t>1.5.</t>
  </si>
  <si>
    <t>skolintos lėšos</t>
  </si>
  <si>
    <t>1.6.</t>
  </si>
  <si>
    <t>ankstesnių metų likučiai</t>
  </si>
  <si>
    <t>2.</t>
  </si>
  <si>
    <t xml:space="preserve">Kiti šaltiniai (Europos Sąjungos finansinė parama projektams įgyvendinti ir kitos teisėtai gautos lėšos, nurodant atskirus šaltinius)
</t>
  </si>
  <si>
    <t>2.1.</t>
  </si>
  <si>
    <t>Europos Sąjungos paramos lėšos</t>
  </si>
  <si>
    <t>2.2.</t>
  </si>
  <si>
    <t>Privalomojo sveikatos draudimo fondo lėšos</t>
  </si>
  <si>
    <t>2.3.</t>
  </si>
  <si>
    <t>Klaipėdos valstybinio jūrų uosto direkcijos lėšos (KVJUD)</t>
  </si>
  <si>
    <t>2.4.</t>
  </si>
  <si>
    <t>Valstybės biudžeto lėšos (LRVB)</t>
  </si>
  <si>
    <t>2.5.</t>
  </si>
  <si>
    <t>Kiti finansavimo šaltiniai</t>
  </si>
  <si>
    <t>2.6.</t>
  </si>
  <si>
    <t>Kelių priežiūros ir plėtros programos lėšos (KPP)</t>
  </si>
  <si>
    <r>
      <rPr>
        <b/>
        <sz val="10"/>
        <color theme="1"/>
        <rFont val="Times New Roman"/>
        <family val="1"/>
        <charset val="186"/>
      </rPr>
      <t>IŠ VISO</t>
    </r>
    <r>
      <rPr>
        <sz val="10"/>
        <color theme="1"/>
        <rFont val="Times New Roman"/>
        <family val="1"/>
        <charset val="186"/>
      </rPr>
      <t xml:space="preserve"> programai finansuoti pagal finansavimo šaltinius </t>
    </r>
    <r>
      <rPr>
        <i/>
        <sz val="10"/>
        <color theme="1"/>
        <rFont val="Times New Roman"/>
        <family val="1"/>
        <charset val="186"/>
      </rPr>
      <t>(1 ir 2 punktai)</t>
    </r>
  </si>
  <si>
    <t>Priemonė: Vienkartinių išmokų įsikurti gyvenamojoje vietoje savivaldybės teritorijoje ir (ar) mėnesinių kompensacijų vaiko ugdymui pagal ikimokyklinio ir priešmokyklinio ugdymo programą mokėjimas</t>
  </si>
  <si>
    <t>3 lentelė. Klaipėdos miesto savivaldybės 2025 metų 012 Socialinės atskirties mažinimo programos uždaviniai, priemonės, asignavimai ir kitos lėšos (tūkst. eurų)</t>
  </si>
  <si>
    <t>SGD         
Socialinių paslaugų skyrius</t>
  </si>
  <si>
    <t>SGD       
Socialinių išmokų skyriai 1 ir 2</t>
  </si>
  <si>
    <t>SGD       
Socialinių paslaugų skyrius</t>
  </si>
  <si>
    <t>SGD         
Socialinių išmokų skyriai 1 ir 2</t>
  </si>
  <si>
    <t>SGD       
Socialinių paslaugų skyrius, BĮ Šeimos ir vaiko gerovės centras</t>
  </si>
  <si>
    <t>SGD 
Savivaldybės būsto skyrius</t>
  </si>
  <si>
    <t>SGD 
Socialinių paslaugų skyrius, 
BĮ Klaipėdos miesto socialinės paramos centras, BĮ Socialinių paslaugų centras „Klaipėdos lakštutė“, BĮ Klaipėdos miesto globos namai, BĮ Klaipėdos socialinių paslaugų centras „Danė“, BĮ Klaipėdos sutrikusio vystymosi kūdikių namai</t>
  </si>
  <si>
    <t>Projektų finansavimo ir administravimo skyrius,
MVPD       
Statybos skyrius</t>
  </si>
  <si>
    <t>SGD          
Socialinių paslaugų skyrius, BĮ Šeimos ir vaiko gerovės centras</t>
  </si>
  <si>
    <t>SGD         
Socialinių paslaugų skyrius, BĮ Klaipėdos socialinių paslaugų centras „Danė“</t>
  </si>
  <si>
    <t>SGD          
Socialinių paslaugų skyrius, BĮ Klaipėdos miesto globos namai</t>
  </si>
  <si>
    <t>SGD          
Socialinių paslaugų skyrius, BĮ Klaipėdos socialinių paslaugų centras „Rytas“</t>
  </si>
  <si>
    <t>SGD          
Socialinių paslaugų skyrius, BĮ Socialinių paslaugų centras „Klaipėdos lakštutė“</t>
  </si>
  <si>
    <t>Projektų finansavimo ir administravimo skyrius,
MVPD 
Statybos skyrius</t>
  </si>
  <si>
    <t xml:space="preserve">MVPD        
Statybos skyrius
</t>
  </si>
  <si>
    <t>MVPD        
Statybos skyrius</t>
  </si>
  <si>
    <t>2 lentelė.  2025 metų asignavimų ir kitų lėšų pasiskirstymas
 (tūkst. Eur)</t>
  </si>
  <si>
    <t>SGD 
Socialinių paslaugų skyrius, BĮ Šeimos ir vaiko gerovės centras</t>
  </si>
  <si>
    <t xml:space="preserve">                                                                PATVIRTINTA</t>
  </si>
  <si>
    <t xml:space="preserve">                                                                Klaipėdos miesto savivaldybės administracijos direktoriaus </t>
  </si>
  <si>
    <t xml:space="preserve">                                                                2025 m. vasario 25 d. įsakymu Nr. AD1-141</t>
  </si>
  <si>
    <t xml:space="preserve">                                                                (Klaipėdos miesto savivaldybės administracijos direktoriaus 
</t>
  </si>
  <si>
    <t>012-01-01-10</t>
  </si>
  <si>
    <t>Išmokų asmenims su negalia, auginantiems vaikus, mokėjimas</t>
  </si>
  <si>
    <t>Projektų finansavimo ir administravimo skyrius,
MVPD        Projektavimo skyrius</t>
  </si>
  <si>
    <t>012-02-14</t>
  </si>
  <si>
    <t>Priemonė: Projekto „Kelias į savarankiškumą: paslaugų teikimas užsienio kilmės gyventojams Klaipėdos mieste“ įgyvendinimas</t>
  </si>
  <si>
    <t>Užsienio kilmės Lietuvos gyventojų koordinatorius</t>
  </si>
  <si>
    <t>Namas ES 3 (Vilkijos g. 17)</t>
  </si>
  <si>
    <t>Namas ES 1 (Vilkijos g. 1)</t>
  </si>
  <si>
    <t>Namas ES 4</t>
  </si>
  <si>
    <t>Namas SB 1</t>
  </si>
  <si>
    <t>Namas SB 2</t>
  </si>
  <si>
    <t>Namas SB 3</t>
  </si>
  <si>
    <t xml:space="preserve">                                                                2025 m. gruodžio 12 d. įsakymo Nr. AD1-973 redakcija)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</si>
</sst>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409]General"/>
    <numFmt numFmtId="166" formatCode="0.0"/>
  </numFmts>
  <fonts count="33" x14ac:knownFonts="1">
    <font>
      <sz val="11"/>
      <color theme="1"/>
      <name val="Calibri"/>
      <family val="2"/>
      <charset val="186"/>
      <scheme val="minor"/>
    </font>
    <font>
      <sz val="10"/>
      <color theme="1"/>
      <name val="Calibri"/>
      <family val="2"/>
      <charset val="186"/>
      <scheme val="minor"/>
    </font>
    <font>
      <sz val="10"/>
      <color theme="1"/>
      <name val="Times New Roman"/>
      <family val="1"/>
      <charset val="186"/>
    </font>
    <font>
      <sz val="11"/>
      <color rgb="FF000000"/>
      <name val="Calibri"/>
      <family val="2"/>
      <charset val="186"/>
    </font>
    <font>
      <b/>
      <sz val="10"/>
      <name val="Times New Roman"/>
      <family val="1"/>
      <charset val="186"/>
    </font>
    <font>
      <b/>
      <sz val="10"/>
      <color theme="1"/>
      <name val="Times New Roman"/>
      <family val="1"/>
      <charset val="186"/>
    </font>
    <font>
      <sz val="10"/>
      <name val="Times New Roman"/>
      <family val="1"/>
      <charset val="186"/>
    </font>
    <font>
      <i/>
      <sz val="10"/>
      <color theme="1"/>
      <name val="Times New Roman"/>
      <family val="1"/>
      <charset val="186"/>
    </font>
    <font>
      <b/>
      <sz val="12"/>
      <name val="Times New Roman"/>
      <family val="1"/>
      <charset val="186"/>
    </font>
    <font>
      <sz val="8"/>
      <name val="Times New Roman"/>
      <family val="1"/>
      <charset val="186"/>
    </font>
    <font>
      <i/>
      <sz val="10"/>
      <name val="Times New Roman"/>
      <family val="1"/>
      <charset val="186"/>
    </font>
    <font>
      <sz val="10"/>
      <color rgb="FF000000"/>
      <name val="Times New Roman"/>
      <family val="1"/>
      <charset val="186"/>
    </font>
    <font>
      <b/>
      <sz val="12"/>
      <color rgb="FF000000"/>
      <name val="Times New Roman"/>
      <family val="1"/>
      <charset val="186"/>
    </font>
    <font>
      <b/>
      <sz val="12"/>
      <color theme="1"/>
      <name val="Times New Roman"/>
      <family val="1"/>
      <charset val="186"/>
    </font>
    <font>
      <b/>
      <sz val="10"/>
      <color rgb="FF000000"/>
      <name val="Times New Roman"/>
      <family val="1"/>
      <charset val="186"/>
    </font>
    <font>
      <i/>
      <sz val="10"/>
      <color theme="1"/>
      <name val="Calibri"/>
      <family val="2"/>
      <charset val="186"/>
      <scheme val="minor"/>
    </font>
    <font>
      <b/>
      <sz val="10"/>
      <name val="Times New Roman"/>
      <family val="1"/>
    </font>
    <font>
      <sz val="10"/>
      <color rgb="FFFF0000"/>
      <name val="Calibri"/>
      <family val="2"/>
      <charset val="186"/>
      <scheme val="minor"/>
    </font>
    <font>
      <sz val="10"/>
      <color theme="0"/>
      <name val="Calibri"/>
      <family val="2"/>
      <charset val="186"/>
      <scheme val="minor"/>
    </font>
    <font>
      <sz val="10"/>
      <color theme="0"/>
      <name val="Times New Roman"/>
      <family val="1"/>
    </font>
    <font>
      <sz val="12"/>
      <color theme="1"/>
      <name val="Times New Roman"/>
      <family val="1"/>
      <charset val="186"/>
    </font>
    <font>
      <sz val="10"/>
      <color rgb="FF000000"/>
      <name val="Times New Roman"/>
      <family val="1"/>
      <charset val="186"/>
    </font>
    <font>
      <b/>
      <sz val="10"/>
      <color rgb="FF000000"/>
      <name val="Times New Roman"/>
      <family val="1"/>
      <charset val="186"/>
    </font>
    <font>
      <sz val="10"/>
      <color theme="1"/>
      <name val="Times New Roman"/>
      <family val="1"/>
    </font>
    <font>
      <sz val="10"/>
      <name val="Times New Roman"/>
      <family val="1"/>
    </font>
    <font>
      <sz val="10"/>
      <color rgb="FF000000"/>
      <name val="Times New Roman"/>
      <family val="1"/>
    </font>
    <font>
      <sz val="10"/>
      <color rgb="FFFF0000"/>
      <name val="Times New Roman"/>
      <family val="1"/>
      <charset val="186"/>
    </font>
    <font>
      <b/>
      <sz val="10"/>
      <color rgb="FFFF0000"/>
      <name val="Times New Roman"/>
      <family val="1"/>
      <charset val="186"/>
    </font>
    <font>
      <sz val="10"/>
      <color theme="1"/>
      <name val="Times New Roman"/>
      <family val="1"/>
      <charset val="186"/>
    </font>
    <font>
      <i/>
      <sz val="10"/>
      <color rgb="FF000000"/>
      <name val="Times New Roman"/>
      <family val="1"/>
    </font>
    <font>
      <b/>
      <i/>
      <sz val="10"/>
      <color theme="1"/>
      <name val="Times New Roman"/>
      <family val="1"/>
      <charset val="186"/>
    </font>
    <font>
      <b/>
      <i/>
      <sz val="10"/>
      <color theme="1"/>
      <name val="Times New Roman"/>
      <family val="1"/>
    </font>
    <font>
      <sz val="9"/>
      <color theme="1"/>
      <name val="Times New Roman"/>
      <family val="1"/>
      <charset val="186"/>
    </font>
  </fonts>
  <fills count="13">
    <fill>
      <patternFill patternType="none"/>
    </fill>
    <fill>
      <patternFill patternType="gray125"/>
    </fill>
    <fill>
      <patternFill patternType="solid">
        <fgColor rgb="FFDBE5F1"/>
        <bgColor indexed="64"/>
      </patternFill>
    </fill>
    <fill>
      <patternFill patternType="solid">
        <fgColor theme="0"/>
        <bgColor indexed="64"/>
      </patternFill>
    </fill>
    <fill>
      <patternFill patternType="solid">
        <fgColor rgb="FFCCFFCC"/>
        <bgColor indexed="64"/>
      </patternFill>
    </fill>
    <fill>
      <patternFill patternType="solid">
        <fgColor rgb="FFFFFFFF"/>
        <bgColor indexed="64"/>
      </patternFill>
    </fill>
    <fill>
      <patternFill patternType="solid">
        <fgColor theme="0"/>
        <bgColor rgb="FFFFFFFF"/>
      </patternFill>
    </fill>
    <fill>
      <patternFill patternType="solid">
        <fgColor rgb="FFFFFFCC"/>
        <bgColor indexed="64"/>
      </patternFill>
    </fill>
    <fill>
      <patternFill patternType="solid">
        <fgColor theme="8" tint="0.79998168889431442"/>
        <bgColor indexed="64"/>
      </patternFill>
    </fill>
    <fill>
      <patternFill patternType="solid">
        <fgColor rgb="FFFFFFCC"/>
        <bgColor rgb="FF000000"/>
      </patternFill>
    </fill>
    <fill>
      <patternFill patternType="solid">
        <fgColor rgb="FFFFFFFF"/>
        <bgColor rgb="FF000000"/>
      </patternFill>
    </fill>
    <fill>
      <patternFill patternType="solid">
        <fgColor rgb="FFDDEBF7"/>
        <bgColor rgb="FF000000"/>
      </patternFill>
    </fill>
    <fill>
      <patternFill patternType="solid">
        <fgColor theme="0"/>
        <bgColor rgb="FF000000"/>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bottom style="thin">
        <color rgb="FF000000"/>
      </bottom>
      <diagonal/>
    </border>
    <border>
      <left style="thin">
        <color indexed="64"/>
      </left>
      <right/>
      <top style="thin">
        <color indexed="64"/>
      </top>
      <bottom style="thin">
        <color indexed="64"/>
      </bottom>
      <diagonal/>
    </border>
    <border>
      <left style="thin">
        <color rgb="FF000000"/>
      </left>
      <right style="thin">
        <color rgb="FF000000"/>
      </right>
      <top style="thin">
        <color indexed="64"/>
      </top>
      <bottom/>
      <diagonal/>
    </border>
    <border>
      <left style="thin">
        <color rgb="FF000000"/>
      </left>
      <right style="thin">
        <color rgb="FF000000"/>
      </right>
      <top/>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style="thin">
        <color indexed="64"/>
      </top>
      <bottom style="thin">
        <color rgb="FF000000"/>
      </bottom>
      <diagonal/>
    </border>
    <border>
      <left style="thin">
        <color indexed="64"/>
      </left>
      <right style="thin">
        <color rgb="FF000000"/>
      </right>
      <top style="thin">
        <color indexed="64"/>
      </top>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indexed="64"/>
      </left>
      <right style="thin">
        <color rgb="FF000000"/>
      </right>
      <top/>
      <bottom style="thin">
        <color indexed="64"/>
      </bottom>
      <diagonal/>
    </border>
    <border>
      <left style="thin">
        <color indexed="64"/>
      </left>
      <right style="thin">
        <color rgb="FF000000"/>
      </right>
      <top/>
      <bottom/>
      <diagonal/>
    </border>
    <border>
      <left style="thin">
        <color rgb="FF000000"/>
      </left>
      <right style="thin">
        <color indexed="64"/>
      </right>
      <top style="thin">
        <color indexed="64"/>
      </top>
      <bottom/>
      <diagonal/>
    </border>
    <border>
      <left style="thin">
        <color indexed="64"/>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right style="thin">
        <color rgb="FF000000"/>
      </right>
      <top style="thin">
        <color rgb="FF000000"/>
      </top>
      <bottom/>
      <diagonal/>
    </border>
    <border>
      <left style="thin">
        <color indexed="64"/>
      </left>
      <right/>
      <top style="thin">
        <color indexed="64"/>
      </top>
      <bottom/>
      <diagonal/>
    </border>
    <border>
      <left style="thin">
        <color rgb="FF000000"/>
      </left>
      <right style="thin">
        <color indexed="64"/>
      </right>
      <top/>
      <bottom style="thin">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rgb="FF000000"/>
      </right>
      <top/>
      <bottom style="thin">
        <color rgb="FF000000"/>
      </bottom>
      <diagonal/>
    </border>
    <border>
      <left/>
      <right style="thin">
        <color rgb="FF000000"/>
      </right>
      <top/>
      <bottom/>
      <diagonal/>
    </border>
    <border>
      <left/>
      <right/>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rgb="FF000000"/>
      </top>
      <bottom style="thin">
        <color indexed="64"/>
      </bottom>
      <diagonal/>
    </border>
    <border>
      <left/>
      <right/>
      <top style="thin">
        <color rgb="FF000000"/>
      </top>
      <bottom/>
      <diagonal/>
    </border>
    <border>
      <left style="thin">
        <color rgb="FF000000"/>
      </left>
      <right/>
      <top/>
      <bottom/>
      <diagonal/>
    </border>
  </borders>
  <cellStyleXfs count="2">
    <xf numFmtId="0" fontId="0" fillId="0" borderId="0"/>
    <xf numFmtId="165" fontId="3" fillId="0" borderId="0" applyBorder="0" applyProtection="0"/>
  </cellStyleXfs>
  <cellXfs count="463">
    <xf numFmtId="0" fontId="0" fillId="0" borderId="0" xfId="0"/>
    <xf numFmtId="164" fontId="1" fillId="0" borderId="0" xfId="0" applyNumberFormat="1" applyFont="1" applyAlignment="1">
      <alignment horizontal="center" vertical="top"/>
    </xf>
    <xf numFmtId="0" fontId="2" fillId="0" borderId="0" xfId="0" applyFont="1" applyAlignment="1">
      <alignment vertical="top"/>
    </xf>
    <xf numFmtId="0" fontId="1" fillId="0" borderId="0" xfId="0" applyFont="1"/>
    <xf numFmtId="0" fontId="1" fillId="3" borderId="0" xfId="0" applyFont="1" applyFill="1"/>
    <xf numFmtId="164" fontId="4" fillId="0" borderId="1" xfId="0" applyNumberFormat="1" applyFont="1" applyBorder="1" applyAlignment="1">
      <alignment horizontal="center" vertical="top" wrapText="1"/>
    </xf>
    <xf numFmtId="164" fontId="2" fillId="0" borderId="1" xfId="0" applyNumberFormat="1" applyFont="1" applyBorder="1" applyAlignment="1">
      <alignment horizontal="center" vertical="top" wrapText="1"/>
    </xf>
    <xf numFmtId="164" fontId="5" fillId="0" borderId="1" xfId="0" applyNumberFormat="1" applyFont="1" applyBorder="1" applyAlignment="1">
      <alignment horizontal="center" vertical="top" wrapText="1"/>
    </xf>
    <xf numFmtId="0" fontId="1" fillId="0" borderId="0" xfId="0" applyFont="1" applyAlignment="1">
      <alignment vertical="top"/>
    </xf>
    <xf numFmtId="0" fontId="1" fillId="0" borderId="0" xfId="0" applyFont="1" applyAlignment="1">
      <alignment horizontal="center" vertical="top"/>
    </xf>
    <xf numFmtId="0" fontId="2" fillId="0" borderId="1" xfId="0" applyFont="1" applyBorder="1" applyAlignment="1">
      <alignment vertical="top" wrapText="1"/>
    </xf>
    <xf numFmtId="164" fontId="5" fillId="0" borderId="1" xfId="0" applyNumberFormat="1" applyFont="1" applyBorder="1" applyAlignment="1">
      <alignment vertical="top" wrapText="1"/>
    </xf>
    <xf numFmtId="164" fontId="5" fillId="7" borderId="1" xfId="0" applyNumberFormat="1" applyFont="1" applyFill="1" applyBorder="1" applyAlignment="1">
      <alignment horizontal="center" vertical="top" wrapText="1"/>
    </xf>
    <xf numFmtId="164" fontId="2" fillId="7" borderId="1" xfId="0" applyNumberFormat="1" applyFont="1" applyFill="1" applyBorder="1" applyAlignment="1">
      <alignment horizontal="center" vertical="top" wrapText="1"/>
    </xf>
    <xf numFmtId="0" fontId="5" fillId="7" borderId="1" xfId="0" applyFont="1" applyFill="1" applyBorder="1" applyAlignment="1">
      <alignment vertical="top" wrapText="1"/>
    </xf>
    <xf numFmtId="0" fontId="2" fillId="7" borderId="1" xfId="0" applyFont="1" applyFill="1" applyBorder="1" applyAlignment="1">
      <alignment horizontal="center" vertical="top" wrapText="1"/>
    </xf>
    <xf numFmtId="0" fontId="5" fillId="7" borderId="1" xfId="0" applyFont="1" applyFill="1" applyBorder="1" applyAlignment="1">
      <alignment horizontal="justify" vertical="top" wrapText="1"/>
    </xf>
    <xf numFmtId="0" fontId="5" fillId="8" borderId="1" xfId="0" applyFont="1" applyFill="1" applyBorder="1" applyAlignment="1">
      <alignment vertical="top" wrapText="1"/>
    </xf>
    <xf numFmtId="0" fontId="4" fillId="8" borderId="1" xfId="0" applyFont="1" applyFill="1" applyBorder="1" applyAlignment="1">
      <alignment vertical="top" wrapText="1"/>
    </xf>
    <xf numFmtId="164" fontId="5" fillId="8" borderId="1" xfId="0" applyNumberFormat="1" applyFont="1" applyFill="1" applyBorder="1" applyAlignment="1">
      <alignment horizontal="center" vertical="top" wrapText="1"/>
    </xf>
    <xf numFmtId="0" fontId="2" fillId="8" borderId="1" xfId="0" applyFont="1" applyFill="1" applyBorder="1" applyAlignment="1">
      <alignment vertical="top" wrapText="1"/>
    </xf>
    <xf numFmtId="0" fontId="2" fillId="8" borderId="1" xfId="0" applyFont="1" applyFill="1" applyBorder="1" applyAlignment="1">
      <alignment horizontal="justify" vertical="top" wrapText="1"/>
    </xf>
    <xf numFmtId="0" fontId="4" fillId="7" borderId="1" xfId="0" applyFont="1" applyFill="1" applyBorder="1" applyAlignment="1">
      <alignment horizontal="justify" vertical="top" wrapText="1"/>
    </xf>
    <xf numFmtId="164" fontId="5" fillId="8" borderId="1" xfId="0" applyNumberFormat="1" applyFont="1" applyFill="1" applyBorder="1" applyAlignment="1">
      <alignment vertical="top" wrapText="1"/>
    </xf>
    <xf numFmtId="164" fontId="4" fillId="8" borderId="1" xfId="0" applyNumberFormat="1" applyFont="1" applyFill="1" applyBorder="1" applyAlignment="1">
      <alignment horizontal="center" vertical="top" wrapText="1"/>
    </xf>
    <xf numFmtId="0" fontId="5" fillId="0" borderId="1" xfId="0" applyFont="1" applyBorder="1" applyAlignment="1">
      <alignment vertical="top" wrapText="1"/>
    </xf>
    <xf numFmtId="0" fontId="5" fillId="4" borderId="1" xfId="0" applyFont="1" applyFill="1" applyBorder="1" applyAlignment="1">
      <alignment horizontal="left" vertical="top" wrapText="1"/>
    </xf>
    <xf numFmtId="0" fontId="4" fillId="0" borderId="1" xfId="0" applyFont="1" applyBorder="1" applyAlignment="1">
      <alignment vertical="top" wrapText="1"/>
    </xf>
    <xf numFmtId="0" fontId="5" fillId="3" borderId="1" xfId="0" applyFont="1" applyFill="1" applyBorder="1" applyAlignment="1">
      <alignment vertical="top" wrapText="1"/>
    </xf>
    <xf numFmtId="164" fontId="4" fillId="5" borderId="1" xfId="0" applyNumberFormat="1" applyFont="1" applyFill="1" applyBorder="1" applyAlignment="1">
      <alignment horizontal="center" vertical="top"/>
    </xf>
    <xf numFmtId="164" fontId="4" fillId="8" borderId="1" xfId="0" applyNumberFormat="1" applyFont="1" applyFill="1" applyBorder="1" applyAlignment="1">
      <alignment horizontal="center" vertical="top"/>
    </xf>
    <xf numFmtId="164" fontId="2" fillId="8" borderId="1" xfId="0" applyNumberFormat="1" applyFont="1" applyFill="1" applyBorder="1" applyAlignment="1">
      <alignment horizontal="left" vertical="top" wrapText="1"/>
    </xf>
    <xf numFmtId="164" fontId="1" fillId="0" borderId="0" xfId="0" applyNumberFormat="1" applyFont="1"/>
    <xf numFmtId="0" fontId="2" fillId="0" borderId="0" xfId="0" applyFont="1"/>
    <xf numFmtId="0" fontId="5" fillId="0" borderId="1" xfId="0" applyFont="1" applyBorder="1" applyAlignment="1">
      <alignment horizontal="center" vertical="top" wrapText="1"/>
    </xf>
    <xf numFmtId="0" fontId="2" fillId="3" borderId="2" xfId="0" applyFont="1" applyFill="1" applyBorder="1" applyAlignment="1">
      <alignment vertical="top" wrapText="1"/>
    </xf>
    <xf numFmtId="0" fontId="4" fillId="3" borderId="1" xfId="0" applyFont="1" applyFill="1" applyBorder="1" applyAlignment="1">
      <alignment vertical="top" wrapText="1"/>
    </xf>
    <xf numFmtId="0" fontId="5" fillId="4" borderId="1" xfId="0" applyFont="1" applyFill="1" applyBorder="1" applyAlignment="1">
      <alignment vertical="top" wrapText="1"/>
    </xf>
    <xf numFmtId="0" fontId="4" fillId="8" borderId="1" xfId="0" applyFont="1" applyFill="1" applyBorder="1" applyAlignment="1">
      <alignment horizontal="center" vertical="top" wrapText="1"/>
    </xf>
    <xf numFmtId="164" fontId="2" fillId="7" borderId="1" xfId="0" applyNumberFormat="1" applyFont="1" applyFill="1" applyBorder="1" applyAlignment="1">
      <alignment horizontal="center" vertical="top"/>
    </xf>
    <xf numFmtId="0" fontId="5" fillId="8" borderId="1" xfId="0" applyFont="1" applyFill="1" applyBorder="1" applyAlignment="1">
      <alignment horizontal="center" vertical="top" wrapText="1"/>
    </xf>
    <xf numFmtId="0" fontId="2" fillId="8" borderId="1" xfId="0" applyFont="1" applyFill="1" applyBorder="1" applyAlignment="1">
      <alignment horizontal="center" vertical="top" wrapText="1"/>
    </xf>
    <xf numFmtId="0" fontId="4" fillId="0" borderId="1" xfId="0" applyFont="1" applyBorder="1" applyAlignment="1">
      <alignment horizontal="center" vertical="top" wrapText="1"/>
    </xf>
    <xf numFmtId="49" fontId="4" fillId="8" borderId="1" xfId="0" applyNumberFormat="1" applyFont="1" applyFill="1" applyBorder="1" applyAlignment="1">
      <alignment horizontal="center" vertical="top" wrapText="1"/>
    </xf>
    <xf numFmtId="49" fontId="4" fillId="0" borderId="1" xfId="0" applyNumberFormat="1" applyFont="1" applyBorder="1" applyAlignment="1">
      <alignment horizontal="center" vertical="top" wrapText="1"/>
    </xf>
    <xf numFmtId="164" fontId="4" fillId="6" borderId="1" xfId="1" applyNumberFormat="1" applyFont="1" applyFill="1" applyBorder="1" applyAlignment="1">
      <alignment horizontal="center" vertical="top"/>
    </xf>
    <xf numFmtId="0" fontId="5" fillId="4" borderId="1" xfId="0" applyFont="1" applyFill="1" applyBorder="1" applyAlignment="1">
      <alignment vertical="top"/>
    </xf>
    <xf numFmtId="0" fontId="5" fillId="8" borderId="4" xfId="0" applyFont="1" applyFill="1" applyBorder="1" applyAlignment="1">
      <alignment horizontal="left" vertical="top" wrapText="1"/>
    </xf>
    <xf numFmtId="164" fontId="2" fillId="3" borderId="1" xfId="0" applyNumberFormat="1" applyFont="1" applyFill="1" applyBorder="1" applyAlignment="1">
      <alignment horizontal="center" vertical="top" wrapText="1"/>
    </xf>
    <xf numFmtId="0" fontId="4" fillId="8" borderId="4" xfId="0" applyFont="1" applyFill="1" applyBorder="1" applyAlignment="1">
      <alignment horizontal="left" vertical="top" wrapText="1"/>
    </xf>
    <xf numFmtId="0" fontId="2" fillId="3" borderId="1" xfId="0" applyFont="1" applyFill="1" applyBorder="1" applyAlignment="1">
      <alignment horizontal="center" vertical="top" wrapText="1"/>
    </xf>
    <xf numFmtId="164" fontId="2" fillId="3" borderId="1" xfId="0" applyNumberFormat="1" applyFont="1" applyFill="1" applyBorder="1" applyAlignment="1">
      <alignment horizontal="center" vertical="top"/>
    </xf>
    <xf numFmtId="164" fontId="5" fillId="3" borderId="1" xfId="0" applyNumberFormat="1" applyFont="1" applyFill="1" applyBorder="1" applyAlignment="1">
      <alignment horizontal="center" vertical="top" wrapText="1"/>
    </xf>
    <xf numFmtId="0" fontId="5" fillId="3" borderId="4" xfId="0" applyFont="1" applyFill="1" applyBorder="1" applyAlignment="1">
      <alignment horizontal="center" vertical="top" wrapText="1"/>
    </xf>
    <xf numFmtId="164" fontId="2" fillId="0" borderId="2" xfId="0" applyNumberFormat="1" applyFont="1" applyBorder="1" applyAlignment="1">
      <alignment horizontal="center" vertical="top" wrapText="1"/>
    </xf>
    <xf numFmtId="0" fontId="5" fillId="8" borderId="4" xfId="0" applyFont="1" applyFill="1" applyBorder="1" applyAlignment="1">
      <alignment horizontal="center" vertical="top" wrapText="1"/>
    </xf>
    <xf numFmtId="164" fontId="5" fillId="7" borderId="4" xfId="0" applyNumberFormat="1" applyFont="1" applyFill="1" applyBorder="1" applyAlignment="1">
      <alignment horizontal="left" vertical="top" wrapText="1"/>
    </xf>
    <xf numFmtId="49" fontId="4" fillId="7" borderId="1" xfId="0" applyNumberFormat="1" applyFont="1" applyFill="1" applyBorder="1" applyAlignment="1">
      <alignment horizontal="center" vertical="top" wrapText="1"/>
    </xf>
    <xf numFmtId="164" fontId="4" fillId="7" borderId="1" xfId="0" applyNumberFormat="1" applyFont="1" applyFill="1" applyBorder="1" applyAlignment="1">
      <alignment horizontal="center" vertical="top"/>
    </xf>
    <xf numFmtId="0" fontId="2" fillId="0" borderId="4" xfId="0" applyFont="1" applyBorder="1" applyAlignment="1">
      <alignment vertical="top" wrapText="1"/>
    </xf>
    <xf numFmtId="164" fontId="4" fillId="5" borderId="4" xfId="0" applyNumberFormat="1" applyFont="1" applyFill="1" applyBorder="1" applyAlignment="1">
      <alignment horizontal="center" vertical="top"/>
    </xf>
    <xf numFmtId="164" fontId="5" fillId="0" borderId="4" xfId="0" applyNumberFormat="1" applyFont="1" applyBorder="1" applyAlignment="1">
      <alignment vertical="top" wrapText="1"/>
    </xf>
    <xf numFmtId="0" fontId="5" fillId="0" borderId="4" xfId="0" applyFont="1" applyBorder="1" applyAlignment="1">
      <alignment vertical="top" wrapText="1"/>
    </xf>
    <xf numFmtId="164" fontId="5" fillId="8" borderId="4" xfId="0" applyNumberFormat="1" applyFont="1" applyFill="1" applyBorder="1" applyAlignment="1">
      <alignment horizontal="left" vertical="top" wrapText="1"/>
    </xf>
    <xf numFmtId="49" fontId="6" fillId="8" borderId="4" xfId="0" applyNumberFormat="1" applyFont="1" applyFill="1" applyBorder="1" applyAlignment="1">
      <alignment horizontal="center" vertical="top" wrapText="1"/>
    </xf>
    <xf numFmtId="164" fontId="4" fillId="8" borderId="4" xfId="0" applyNumberFormat="1" applyFont="1" applyFill="1" applyBorder="1" applyAlignment="1">
      <alignment horizontal="center" vertical="top"/>
    </xf>
    <xf numFmtId="164" fontId="5" fillId="8" borderId="4" xfId="0" applyNumberFormat="1" applyFont="1" applyFill="1" applyBorder="1" applyAlignment="1">
      <alignment vertical="top" wrapText="1"/>
    </xf>
    <xf numFmtId="49" fontId="4" fillId="0" borderId="4" xfId="0" applyNumberFormat="1" applyFont="1" applyBorder="1" applyAlignment="1">
      <alignment horizontal="center" vertical="top" wrapText="1"/>
    </xf>
    <xf numFmtId="49" fontId="4" fillId="8" borderId="4" xfId="0" applyNumberFormat="1" applyFont="1" applyFill="1" applyBorder="1" applyAlignment="1">
      <alignment horizontal="center" vertical="top" wrapText="1"/>
    </xf>
    <xf numFmtId="164" fontId="4" fillId="7" borderId="4" xfId="0" applyNumberFormat="1" applyFont="1" applyFill="1" applyBorder="1" applyAlignment="1">
      <alignment horizontal="center" vertical="top"/>
    </xf>
    <xf numFmtId="164" fontId="5" fillId="7" borderId="4" xfId="0" applyNumberFormat="1" applyFont="1" applyFill="1" applyBorder="1" applyAlignment="1">
      <alignment vertical="top" wrapText="1"/>
    </xf>
    <xf numFmtId="49" fontId="4" fillId="3" borderId="4" xfId="0" applyNumberFormat="1" applyFont="1" applyFill="1" applyBorder="1" applyAlignment="1">
      <alignment horizontal="center" vertical="top" wrapText="1"/>
    </xf>
    <xf numFmtId="164" fontId="4" fillId="3" borderId="4" xfId="0" applyNumberFormat="1" applyFont="1" applyFill="1" applyBorder="1" applyAlignment="1">
      <alignment horizontal="center" vertical="top"/>
    </xf>
    <xf numFmtId="164" fontId="5" fillId="3" borderId="4" xfId="0" applyNumberFormat="1" applyFont="1" applyFill="1" applyBorder="1" applyAlignment="1">
      <alignment vertical="top" wrapText="1"/>
    </xf>
    <xf numFmtId="49" fontId="6" fillId="7" borderId="4" xfId="0" applyNumberFormat="1" applyFont="1" applyFill="1" applyBorder="1" applyAlignment="1">
      <alignment horizontal="center" vertical="top" wrapText="1"/>
    </xf>
    <xf numFmtId="0" fontId="2" fillId="3" borderId="4" xfId="0" applyFont="1" applyFill="1" applyBorder="1" applyAlignment="1">
      <alignment horizontal="center" vertical="top" wrapText="1"/>
    </xf>
    <xf numFmtId="0" fontId="6" fillId="3" borderId="2" xfId="0" applyFont="1" applyFill="1" applyBorder="1" applyAlignment="1">
      <alignment vertical="top" wrapText="1"/>
    </xf>
    <xf numFmtId="0" fontId="4" fillId="3" borderId="2" xfId="0" applyFont="1" applyFill="1" applyBorder="1" applyAlignment="1">
      <alignment vertical="top" wrapText="1"/>
    </xf>
    <xf numFmtId="164" fontId="5" fillId="0" borderId="2" xfId="0" applyNumberFormat="1" applyFont="1" applyBorder="1" applyAlignment="1">
      <alignment horizontal="center" vertical="top" wrapText="1"/>
    </xf>
    <xf numFmtId="0" fontId="5" fillId="8" borderId="4" xfId="0" applyFont="1" applyFill="1" applyBorder="1" applyAlignment="1">
      <alignment horizontal="justify" vertical="top" wrapText="1"/>
    </xf>
    <xf numFmtId="0" fontId="2" fillId="8" borderId="4" xfId="0" applyFont="1" applyFill="1" applyBorder="1" applyAlignment="1">
      <alignment horizontal="center" vertical="top" wrapText="1"/>
    </xf>
    <xf numFmtId="164" fontId="2" fillId="8" borderId="1" xfId="0" applyNumberFormat="1" applyFont="1" applyFill="1" applyBorder="1" applyAlignment="1">
      <alignment horizontal="center" vertical="top" wrapText="1"/>
    </xf>
    <xf numFmtId="164" fontId="5" fillId="8" borderId="1" xfId="0" applyNumberFormat="1" applyFont="1" applyFill="1" applyBorder="1" applyAlignment="1">
      <alignment horizontal="center" vertical="top"/>
    </xf>
    <xf numFmtId="164" fontId="2" fillId="0" borderId="1" xfId="0" applyNumberFormat="1" applyFont="1" applyBorder="1" applyAlignment="1">
      <alignment vertical="top" wrapText="1"/>
    </xf>
    <xf numFmtId="0" fontId="4" fillId="8" borderId="1" xfId="0" applyFont="1" applyFill="1" applyBorder="1" applyAlignment="1">
      <alignment horizontal="justify" vertical="top" wrapText="1"/>
    </xf>
    <xf numFmtId="0" fontId="2" fillId="3" borderId="1" xfId="0" applyFont="1" applyFill="1" applyBorder="1" applyAlignment="1">
      <alignment vertical="top" wrapText="1"/>
    </xf>
    <xf numFmtId="0" fontId="5" fillId="3" borderId="1" xfId="0" applyFont="1" applyFill="1" applyBorder="1" applyAlignment="1">
      <alignment horizontal="center" vertical="top" wrapText="1"/>
    </xf>
    <xf numFmtId="0" fontId="5" fillId="3" borderId="2" xfId="0" applyFont="1" applyFill="1" applyBorder="1" applyAlignment="1">
      <alignment vertical="top" wrapText="1"/>
    </xf>
    <xf numFmtId="0" fontId="5" fillId="3" borderId="3" xfId="0" applyFont="1" applyFill="1" applyBorder="1" applyAlignment="1">
      <alignment vertical="top" wrapText="1"/>
    </xf>
    <xf numFmtId="0" fontId="5" fillId="3" borderId="4" xfId="0" applyFont="1" applyFill="1" applyBorder="1" applyAlignment="1">
      <alignment vertical="top" wrapText="1"/>
    </xf>
    <xf numFmtId="0" fontId="2" fillId="8" borderId="4" xfId="0" applyFont="1" applyFill="1" applyBorder="1" applyAlignment="1">
      <alignment horizontal="left" vertical="top" wrapText="1"/>
    </xf>
    <xf numFmtId="164" fontId="5" fillId="3" borderId="1" xfId="0" applyNumberFormat="1" applyFont="1" applyFill="1" applyBorder="1" applyAlignment="1">
      <alignment vertical="top" wrapText="1"/>
    </xf>
    <xf numFmtId="0" fontId="2" fillId="3" borderId="3" xfId="0" applyFont="1" applyFill="1" applyBorder="1" applyAlignment="1">
      <alignment vertical="top" wrapText="1"/>
    </xf>
    <xf numFmtId="0" fontId="4" fillId="0" borderId="4" xfId="0" applyFont="1" applyBorder="1" applyAlignment="1">
      <alignment vertical="top" wrapText="1"/>
    </xf>
    <xf numFmtId="164" fontId="5" fillId="3" borderId="4" xfId="0" applyNumberFormat="1" applyFont="1" applyFill="1" applyBorder="1" applyAlignment="1">
      <alignment horizontal="center" vertical="top" wrapText="1"/>
    </xf>
    <xf numFmtId="0" fontId="5" fillId="8" borderId="4" xfId="0" applyFont="1" applyFill="1" applyBorder="1" applyAlignment="1">
      <alignment vertical="top" wrapText="1"/>
    </xf>
    <xf numFmtId="164" fontId="2" fillId="8" borderId="4" xfId="0" applyNumberFormat="1" applyFont="1" applyFill="1" applyBorder="1" applyAlignment="1">
      <alignment horizontal="left" vertical="top" wrapText="1"/>
    </xf>
    <xf numFmtId="164" fontId="2" fillId="3" borderId="4" xfId="0" applyNumberFormat="1" applyFont="1" applyFill="1" applyBorder="1" applyAlignment="1">
      <alignment horizontal="center" vertical="top" wrapText="1"/>
    </xf>
    <xf numFmtId="0" fontId="4" fillId="2" borderId="1" xfId="0" applyFont="1" applyFill="1" applyBorder="1" applyAlignment="1">
      <alignment horizontal="center" vertical="center" wrapText="1"/>
    </xf>
    <xf numFmtId="164" fontId="4" fillId="2" borderId="1" xfId="0" applyNumberFormat="1" applyFont="1" applyFill="1" applyBorder="1" applyAlignment="1">
      <alignment horizontal="center" vertical="center" wrapText="1"/>
    </xf>
    <xf numFmtId="0" fontId="9" fillId="2" borderId="1" xfId="0" applyFont="1" applyFill="1" applyBorder="1" applyAlignment="1">
      <alignment horizontal="center" vertical="top" wrapText="1"/>
    </xf>
    <xf numFmtId="0" fontId="4" fillId="4" borderId="1" xfId="0" applyFont="1" applyFill="1" applyBorder="1" applyAlignment="1">
      <alignment horizontal="left" vertical="top" wrapText="1"/>
    </xf>
    <xf numFmtId="0" fontId="4" fillId="4" borderId="1" xfId="0" applyFont="1" applyFill="1" applyBorder="1" applyAlignment="1">
      <alignment vertical="top" wrapText="1"/>
    </xf>
    <xf numFmtId="0" fontId="4" fillId="7" borderId="1" xfId="0" applyFont="1" applyFill="1" applyBorder="1" applyAlignment="1">
      <alignment vertical="top" wrapText="1"/>
    </xf>
    <xf numFmtId="0" fontId="6" fillId="7" borderId="1" xfId="0" applyFont="1" applyFill="1" applyBorder="1" applyAlignment="1">
      <alignment horizontal="center" vertical="top" wrapText="1"/>
    </xf>
    <xf numFmtId="164" fontId="4" fillId="7" borderId="1" xfId="0" applyNumberFormat="1" applyFont="1" applyFill="1" applyBorder="1" applyAlignment="1">
      <alignment horizontal="center" vertical="top" wrapText="1"/>
    </xf>
    <xf numFmtId="164" fontId="6" fillId="7" borderId="1" xfId="0" applyNumberFormat="1" applyFont="1" applyFill="1" applyBorder="1" applyAlignment="1">
      <alignment horizontal="center" vertical="top" wrapText="1"/>
    </xf>
    <xf numFmtId="0" fontId="2" fillId="3" borderId="6" xfId="0" applyFont="1" applyFill="1" applyBorder="1" applyAlignment="1">
      <alignment vertical="top" wrapText="1"/>
    </xf>
    <xf numFmtId="164" fontId="5" fillId="3" borderId="7" xfId="0" applyNumberFormat="1" applyFont="1" applyFill="1" applyBorder="1" applyAlignment="1">
      <alignment vertical="top" wrapText="1"/>
    </xf>
    <xf numFmtId="0" fontId="5" fillId="3" borderId="8" xfId="0" applyFont="1" applyFill="1" applyBorder="1" applyAlignment="1">
      <alignment vertical="top" wrapText="1"/>
    </xf>
    <xf numFmtId="0" fontId="2" fillId="0" borderId="8" xfId="0" applyFont="1" applyBorder="1" applyAlignment="1">
      <alignment vertical="top" wrapText="1"/>
    </xf>
    <xf numFmtId="0" fontId="5" fillId="0" borderId="8" xfId="0" applyFont="1" applyBorder="1" applyAlignment="1">
      <alignment vertical="top" wrapText="1"/>
    </xf>
    <xf numFmtId="0" fontId="11" fillId="3" borderId="1" xfId="0" applyFont="1" applyFill="1" applyBorder="1" applyAlignment="1">
      <alignment vertical="top" wrapText="1"/>
    </xf>
    <xf numFmtId="0" fontId="11" fillId="3" borderId="4" xfId="0" applyFont="1" applyFill="1" applyBorder="1" applyAlignment="1">
      <alignment vertical="top" wrapText="1"/>
    </xf>
    <xf numFmtId="164" fontId="11" fillId="3" borderId="4" xfId="0" applyNumberFormat="1" applyFont="1" applyFill="1" applyBorder="1" applyAlignment="1">
      <alignment horizontal="center" vertical="top"/>
    </xf>
    <xf numFmtId="164" fontId="11" fillId="3" borderId="7" xfId="0" applyNumberFormat="1" applyFont="1" applyFill="1" applyBorder="1" applyAlignment="1">
      <alignment horizontal="center" vertical="top"/>
    </xf>
    <xf numFmtId="0" fontId="14" fillId="0" borderId="11" xfId="0" applyFont="1" applyBorder="1" applyAlignment="1">
      <alignment horizontal="left" vertical="top" wrapText="1"/>
    </xf>
    <xf numFmtId="0" fontId="2" fillId="0" borderId="11" xfId="0" applyFont="1" applyBorder="1" applyAlignment="1">
      <alignment horizontal="left" vertical="top" wrapText="1"/>
    </xf>
    <xf numFmtId="0" fontId="11" fillId="0" borderId="1" xfId="0" applyFont="1" applyBorder="1" applyAlignment="1">
      <alignment vertical="top" wrapText="1"/>
    </xf>
    <xf numFmtId="164" fontId="2" fillId="3" borderId="2" xfId="0" applyNumberFormat="1" applyFont="1" applyFill="1" applyBorder="1" applyAlignment="1">
      <alignment horizontal="center" vertical="top" wrapText="1"/>
    </xf>
    <xf numFmtId="164" fontId="5" fillId="3" borderId="6" xfId="0" applyNumberFormat="1" applyFont="1" applyFill="1" applyBorder="1" applyAlignment="1">
      <alignment horizontal="center" vertical="top" wrapText="1"/>
    </xf>
    <xf numFmtId="164" fontId="5" fillId="7" borderId="4" xfId="0" applyNumberFormat="1" applyFont="1" applyFill="1" applyBorder="1" applyAlignment="1">
      <alignment horizontal="center" vertical="top" wrapText="1"/>
    </xf>
    <xf numFmtId="164" fontId="5" fillId="0" borderId="4" xfId="0" applyNumberFormat="1" applyFont="1" applyBorder="1" applyAlignment="1">
      <alignment horizontal="center" vertical="top" wrapText="1"/>
    </xf>
    <xf numFmtId="164" fontId="5" fillId="8" borderId="6" xfId="0" applyNumberFormat="1" applyFont="1" applyFill="1" applyBorder="1" applyAlignment="1">
      <alignment horizontal="center" vertical="top" wrapText="1"/>
    </xf>
    <xf numFmtId="0" fontId="15" fillId="0" borderId="0" xfId="0" applyFont="1"/>
    <xf numFmtId="164" fontId="11" fillId="3" borderId="1" xfId="1" applyNumberFormat="1" applyFont="1" applyFill="1" applyBorder="1" applyAlignment="1">
      <alignment horizontal="center" vertical="top"/>
    </xf>
    <xf numFmtId="164" fontId="11" fillId="3" borderId="1" xfId="0" applyNumberFormat="1" applyFont="1" applyFill="1" applyBorder="1" applyAlignment="1">
      <alignment horizontal="center" vertical="top" wrapText="1"/>
    </xf>
    <xf numFmtId="164" fontId="11" fillId="0" borderId="1" xfId="0" applyNumberFormat="1" applyFont="1" applyBorder="1" applyAlignment="1">
      <alignment horizontal="center" vertical="top" wrapText="1"/>
    </xf>
    <xf numFmtId="164" fontId="4" fillId="3" borderId="1" xfId="0" applyNumberFormat="1" applyFont="1" applyFill="1" applyBorder="1" applyAlignment="1">
      <alignment horizontal="center" vertical="top" wrapText="1"/>
    </xf>
    <xf numFmtId="0" fontId="6" fillId="8" borderId="18" xfId="0" applyFont="1" applyFill="1" applyBorder="1" applyAlignment="1">
      <alignment vertical="top" wrapText="1"/>
    </xf>
    <xf numFmtId="0" fontId="2" fillId="7" borderId="4" xfId="0" applyFont="1" applyFill="1" applyBorder="1" applyAlignment="1">
      <alignment horizontal="center" vertical="top" wrapText="1"/>
    </xf>
    <xf numFmtId="0" fontId="5" fillId="0" borderId="6" xfId="0" applyFont="1" applyBorder="1" applyAlignment="1">
      <alignment vertical="top" wrapText="1"/>
    </xf>
    <xf numFmtId="0" fontId="2" fillId="3" borderId="6" xfId="0" applyFont="1" applyFill="1" applyBorder="1" applyAlignment="1">
      <alignment horizontal="center" vertical="top" wrapText="1"/>
    </xf>
    <xf numFmtId="0" fontId="1" fillId="3" borderId="16" xfId="0" applyFont="1" applyFill="1" applyBorder="1" applyAlignment="1">
      <alignment wrapText="1"/>
    </xf>
    <xf numFmtId="0" fontId="1" fillId="3" borderId="0" xfId="0" applyFont="1" applyFill="1" applyAlignment="1">
      <alignment wrapText="1"/>
    </xf>
    <xf numFmtId="0" fontId="1" fillId="3" borderId="0" xfId="0" applyFont="1" applyFill="1" applyAlignment="1">
      <alignment vertical="top"/>
    </xf>
    <xf numFmtId="0" fontId="18" fillId="0" borderId="0" xfId="0" applyFont="1"/>
    <xf numFmtId="164" fontId="18" fillId="0" borderId="0" xfId="0" applyNumberFormat="1" applyFont="1"/>
    <xf numFmtId="164" fontId="18" fillId="3" borderId="0" xfId="0" applyNumberFormat="1" applyFont="1" applyFill="1"/>
    <xf numFmtId="164" fontId="6" fillId="3" borderId="1" xfId="0" applyNumberFormat="1" applyFont="1" applyFill="1" applyBorder="1" applyAlignment="1">
      <alignment horizontal="center" vertical="top" wrapText="1"/>
    </xf>
    <xf numFmtId="0" fontId="18" fillId="3" borderId="0" xfId="0" applyFont="1" applyFill="1"/>
    <xf numFmtId="0" fontId="2" fillId="3" borderId="3" xfId="0" applyFont="1" applyFill="1" applyBorder="1" applyAlignment="1">
      <alignment horizontal="left" vertical="top" wrapText="1"/>
    </xf>
    <xf numFmtId="0" fontId="14" fillId="9" borderId="14" xfId="0" applyFont="1" applyFill="1" applyBorder="1" applyAlignment="1">
      <alignment horizontal="left" vertical="top" wrapText="1"/>
    </xf>
    <xf numFmtId="0" fontId="14" fillId="9" borderId="12" xfId="0" applyFont="1" applyFill="1" applyBorder="1" applyAlignment="1">
      <alignment vertical="top" wrapText="1"/>
    </xf>
    <xf numFmtId="0" fontId="11" fillId="9" borderId="21" xfId="0" applyFont="1" applyFill="1" applyBorder="1" applyAlignment="1">
      <alignment vertical="top" wrapText="1"/>
    </xf>
    <xf numFmtId="0" fontId="11" fillId="9" borderId="1" xfId="0" applyFont="1" applyFill="1" applyBorder="1" applyAlignment="1">
      <alignment horizontal="center" vertical="top" wrapText="1"/>
    </xf>
    <xf numFmtId="0" fontId="14" fillId="10" borderId="17" xfId="0" applyFont="1" applyFill="1" applyBorder="1" applyAlignment="1">
      <alignment vertical="top" wrapText="1"/>
    </xf>
    <xf numFmtId="0" fontId="11" fillId="10" borderId="1" xfId="0" applyFont="1" applyFill="1" applyBorder="1" applyAlignment="1">
      <alignment horizontal="center" vertical="top" wrapText="1"/>
    </xf>
    <xf numFmtId="0" fontId="11" fillId="10" borderId="17" xfId="0" applyFont="1" applyFill="1" applyBorder="1" applyAlignment="1">
      <alignment vertical="top" wrapText="1"/>
    </xf>
    <xf numFmtId="0" fontId="14" fillId="10" borderId="12" xfId="0" applyFont="1" applyFill="1" applyBorder="1" applyAlignment="1">
      <alignment vertical="top" wrapText="1"/>
    </xf>
    <xf numFmtId="0" fontId="11" fillId="10" borderId="12" xfId="0" applyFont="1" applyFill="1" applyBorder="1" applyAlignment="1">
      <alignment vertical="top" wrapText="1"/>
    </xf>
    <xf numFmtId="0" fontId="11" fillId="11" borderId="14" xfId="0" applyFont="1" applyFill="1" applyBorder="1" applyAlignment="1">
      <alignment horizontal="left" vertical="top" wrapText="1"/>
    </xf>
    <xf numFmtId="0" fontId="4" fillId="11" borderId="4" xfId="0" applyFont="1" applyFill="1" applyBorder="1" applyAlignment="1">
      <alignment vertical="top" wrapText="1"/>
    </xf>
    <xf numFmtId="0" fontId="11" fillId="11" borderId="15" xfId="0" applyFont="1" applyFill="1" applyBorder="1" applyAlignment="1">
      <alignment vertical="top" wrapText="1"/>
    </xf>
    <xf numFmtId="0" fontId="11" fillId="11" borderId="1" xfId="0" applyFont="1" applyFill="1" applyBorder="1" applyAlignment="1">
      <alignment horizontal="center" vertical="top" wrapText="1"/>
    </xf>
    <xf numFmtId="0" fontId="11" fillId="10" borderId="26" xfId="0" applyFont="1" applyFill="1" applyBorder="1" applyAlignment="1">
      <alignment horizontal="left" vertical="top" wrapText="1"/>
    </xf>
    <xf numFmtId="0" fontId="4" fillId="12" borderId="4" xfId="0" applyFont="1" applyFill="1" applyBorder="1" applyAlignment="1">
      <alignment vertical="top" wrapText="1"/>
    </xf>
    <xf numFmtId="0" fontId="11" fillId="12" borderId="15" xfId="0" applyFont="1" applyFill="1" applyBorder="1" applyAlignment="1">
      <alignment vertical="top" wrapText="1"/>
    </xf>
    <xf numFmtId="0" fontId="11" fillId="12" borderId="1" xfId="0" applyFont="1" applyFill="1" applyBorder="1" applyAlignment="1">
      <alignment horizontal="center" vertical="top" wrapText="1"/>
    </xf>
    <xf numFmtId="0" fontId="14" fillId="12" borderId="1" xfId="0" applyFont="1" applyFill="1" applyBorder="1" applyAlignment="1">
      <alignment horizontal="center" vertical="top" wrapText="1"/>
    </xf>
    <xf numFmtId="0" fontId="6" fillId="0" borderId="0" xfId="0" applyFont="1" applyAlignment="1">
      <alignment vertical="top" wrapText="1"/>
    </xf>
    <xf numFmtId="0" fontId="19" fillId="0" borderId="0" xfId="0" applyFont="1" applyAlignment="1">
      <alignment vertical="top" wrapText="1"/>
    </xf>
    <xf numFmtId="0" fontId="19" fillId="0" borderId="0" xfId="0" applyFont="1"/>
    <xf numFmtId="0" fontId="2" fillId="3" borderId="4" xfId="0" applyFont="1" applyFill="1" applyBorder="1" applyAlignment="1">
      <alignment vertical="top" wrapText="1"/>
    </xf>
    <xf numFmtId="0" fontId="14" fillId="3" borderId="1" xfId="0" applyFont="1" applyFill="1" applyBorder="1" applyAlignment="1">
      <alignment vertical="top" wrapText="1"/>
    </xf>
    <xf numFmtId="0" fontId="4" fillId="11" borderId="1" xfId="0" applyFont="1" applyFill="1" applyBorder="1" applyAlignment="1">
      <alignment vertical="top" wrapText="1"/>
    </xf>
    <xf numFmtId="0" fontId="14" fillId="0" borderId="1" xfId="0" applyFont="1" applyBorder="1" applyAlignment="1">
      <alignment vertical="top" wrapText="1"/>
    </xf>
    <xf numFmtId="164" fontId="11" fillId="3" borderId="2" xfId="0" applyNumberFormat="1" applyFont="1" applyFill="1" applyBorder="1" applyAlignment="1">
      <alignment horizontal="center" vertical="top" wrapText="1"/>
    </xf>
    <xf numFmtId="0" fontId="6" fillId="0" borderId="0" xfId="0" applyFont="1" applyAlignment="1">
      <alignment horizontal="left" vertical="top" wrapText="1"/>
    </xf>
    <xf numFmtId="0" fontId="17" fillId="3" borderId="0" xfId="0" applyFont="1" applyFill="1"/>
    <xf numFmtId="0" fontId="6" fillId="3" borderId="1" xfId="0" applyFont="1" applyFill="1" applyBorder="1" applyAlignment="1">
      <alignment vertical="top" wrapText="1"/>
    </xf>
    <xf numFmtId="0" fontId="15" fillId="3" borderId="0" xfId="0" applyFont="1" applyFill="1"/>
    <xf numFmtId="164" fontId="2" fillId="0" borderId="4" xfId="0" applyNumberFormat="1" applyFont="1" applyBorder="1" applyAlignment="1">
      <alignment horizontal="center" vertical="top" wrapText="1"/>
    </xf>
    <xf numFmtId="0" fontId="4" fillId="0" borderId="8" xfId="0" applyFont="1" applyBorder="1" applyAlignment="1">
      <alignment vertical="top" wrapText="1"/>
    </xf>
    <xf numFmtId="164" fontId="5" fillId="3" borderId="2" xfId="0" applyNumberFormat="1" applyFont="1" applyFill="1" applyBorder="1" applyAlignment="1">
      <alignment horizontal="center" vertical="top" wrapText="1"/>
    </xf>
    <xf numFmtId="0" fontId="2" fillId="0" borderId="1" xfId="0" applyFont="1" applyBorder="1" applyAlignment="1">
      <alignment horizontal="center" vertical="top" wrapText="1"/>
    </xf>
    <xf numFmtId="0" fontId="5" fillId="0" borderId="22" xfId="0" applyFont="1" applyBorder="1" applyAlignment="1">
      <alignment horizontal="center" vertical="center" wrapText="1"/>
    </xf>
    <xf numFmtId="0" fontId="13" fillId="0" borderId="9" xfId="0" applyFont="1" applyBorder="1" applyAlignment="1">
      <alignment horizontal="center" vertical="center"/>
    </xf>
    <xf numFmtId="0" fontId="5" fillId="0" borderId="28" xfId="0" applyFont="1" applyBorder="1" applyAlignment="1">
      <alignment horizontal="center" vertical="top"/>
    </xf>
    <xf numFmtId="0" fontId="2" fillId="0" borderId="28" xfId="0" applyFont="1" applyBorder="1" applyAlignment="1">
      <alignment horizontal="center" vertical="top"/>
    </xf>
    <xf numFmtId="0" fontId="6" fillId="0" borderId="1" xfId="0" applyFont="1" applyBorder="1" applyAlignment="1">
      <alignment vertical="top" wrapText="1"/>
    </xf>
    <xf numFmtId="0" fontId="4" fillId="0" borderId="20" xfId="0" applyFont="1" applyBorder="1" applyAlignment="1">
      <alignment vertical="top" wrapText="1"/>
    </xf>
    <xf numFmtId="0" fontId="2" fillId="3" borderId="20" xfId="0" applyFont="1" applyFill="1" applyBorder="1" applyAlignment="1">
      <alignment horizontal="center" vertical="top" wrapText="1"/>
    </xf>
    <xf numFmtId="164" fontId="5" fillId="3" borderId="20" xfId="0" applyNumberFormat="1" applyFont="1" applyFill="1" applyBorder="1" applyAlignment="1">
      <alignment horizontal="center" vertical="top" wrapText="1"/>
    </xf>
    <xf numFmtId="0" fontId="5" fillId="8" borderId="1" xfId="0" applyFont="1" applyFill="1" applyBorder="1" applyAlignment="1">
      <alignment horizontal="left" vertical="top" wrapText="1"/>
    </xf>
    <xf numFmtId="0" fontId="4" fillId="3" borderId="29" xfId="0" applyFont="1" applyFill="1" applyBorder="1" applyAlignment="1">
      <alignment vertical="top" wrapText="1"/>
    </xf>
    <xf numFmtId="0" fontId="6" fillId="3" borderId="12" xfId="0" applyFont="1" applyFill="1" applyBorder="1" applyAlignment="1">
      <alignment vertical="top" wrapText="1"/>
    </xf>
    <xf numFmtId="166" fontId="14" fillId="11" borderId="1" xfId="0" applyNumberFormat="1" applyFont="1" applyFill="1" applyBorder="1" applyAlignment="1">
      <alignment horizontal="center" vertical="top" wrapText="1"/>
    </xf>
    <xf numFmtId="166" fontId="14" fillId="12" borderId="1" xfId="0" applyNumberFormat="1" applyFont="1" applyFill="1" applyBorder="1" applyAlignment="1">
      <alignment horizontal="center" vertical="top" wrapText="1"/>
    </xf>
    <xf numFmtId="164" fontId="8" fillId="3" borderId="1" xfId="0" applyNumberFormat="1" applyFont="1" applyFill="1" applyBorder="1" applyAlignment="1">
      <alignment horizontal="center" vertical="center" wrapText="1"/>
    </xf>
    <xf numFmtId="0" fontId="2" fillId="0" borderId="1" xfId="0" applyFont="1" applyBorder="1"/>
    <xf numFmtId="0" fontId="5" fillId="0" borderId="31" xfId="0" applyFont="1" applyBorder="1" applyAlignment="1">
      <alignment horizontal="center" vertical="top"/>
    </xf>
    <xf numFmtId="0" fontId="5" fillId="0" borderId="15" xfId="0" applyFont="1" applyBorder="1" applyAlignment="1">
      <alignment horizontal="left" vertical="top" wrapText="1"/>
    </xf>
    <xf numFmtId="0" fontId="10" fillId="0" borderId="0" xfId="0" applyFont="1" applyAlignment="1">
      <alignment horizontal="left" vertical="center" wrapText="1"/>
    </xf>
    <xf numFmtId="164" fontId="14" fillId="3" borderId="1" xfId="0" applyNumberFormat="1" applyFont="1" applyFill="1" applyBorder="1" applyAlignment="1">
      <alignment horizontal="center" vertical="top" wrapText="1"/>
    </xf>
    <xf numFmtId="164" fontId="14" fillId="0" borderId="1" xfId="0" applyNumberFormat="1" applyFont="1" applyBorder="1" applyAlignment="1">
      <alignment horizontal="center" vertical="top" wrapText="1"/>
    </xf>
    <xf numFmtId="164" fontId="14" fillId="3" borderId="1" xfId="0" applyNumberFormat="1" applyFont="1" applyFill="1" applyBorder="1" applyAlignment="1">
      <alignment horizontal="center" vertical="top"/>
    </xf>
    <xf numFmtId="164" fontId="14" fillId="7" borderId="1" xfId="0" applyNumberFormat="1" applyFont="1" applyFill="1" applyBorder="1" applyAlignment="1">
      <alignment horizontal="center" vertical="top" wrapText="1"/>
    </xf>
    <xf numFmtId="164" fontId="14" fillId="8" borderId="1" xfId="0" applyNumberFormat="1" applyFont="1" applyFill="1" applyBorder="1" applyAlignment="1">
      <alignment horizontal="center" vertical="top" wrapText="1"/>
    </xf>
    <xf numFmtId="164" fontId="14" fillId="0" borderId="1" xfId="0" applyNumberFormat="1" applyFont="1" applyBorder="1" applyAlignment="1">
      <alignment vertical="top" wrapText="1"/>
    </xf>
    <xf numFmtId="164" fontId="14" fillId="3" borderId="6" xfId="0" applyNumberFormat="1" applyFont="1" applyFill="1" applyBorder="1" applyAlignment="1">
      <alignment horizontal="center" vertical="top" wrapText="1"/>
    </xf>
    <xf numFmtId="164" fontId="14" fillId="3" borderId="20" xfId="0" applyNumberFormat="1" applyFont="1" applyFill="1" applyBorder="1" applyAlignment="1">
      <alignment horizontal="center" vertical="top" wrapText="1"/>
    </xf>
    <xf numFmtId="164" fontId="14" fillId="8" borderId="4" xfId="0" applyNumberFormat="1" applyFont="1" applyFill="1" applyBorder="1" applyAlignment="1">
      <alignment horizontal="center" vertical="top"/>
    </xf>
    <xf numFmtId="164" fontId="14" fillId="3" borderId="4" xfId="0" applyNumberFormat="1" applyFont="1" applyFill="1" applyBorder="1" applyAlignment="1">
      <alignment horizontal="center" vertical="top"/>
    </xf>
    <xf numFmtId="164" fontId="14" fillId="5" borderId="4" xfId="0" applyNumberFormat="1" applyFont="1" applyFill="1" applyBorder="1" applyAlignment="1">
      <alignment horizontal="center" vertical="top"/>
    </xf>
    <xf numFmtId="0" fontId="11" fillId="3" borderId="13" xfId="0" applyFont="1" applyFill="1" applyBorder="1" applyAlignment="1">
      <alignment horizontal="left" vertical="top" wrapText="1"/>
    </xf>
    <xf numFmtId="0" fontId="11" fillId="0" borderId="11" xfId="0" applyFont="1" applyBorder="1" applyAlignment="1">
      <alignment horizontal="left" vertical="top" wrapText="1"/>
    </xf>
    <xf numFmtId="0" fontId="4" fillId="3" borderId="4" xfId="0" applyFont="1" applyFill="1" applyBorder="1" applyAlignment="1">
      <alignment vertical="top" wrapText="1"/>
    </xf>
    <xf numFmtId="0" fontId="5" fillId="0" borderId="11" xfId="0" applyFont="1" applyBorder="1" applyAlignment="1">
      <alignment vertical="top" wrapText="1"/>
    </xf>
    <xf numFmtId="0" fontId="2" fillId="0" borderId="13" xfId="0" applyFont="1" applyBorder="1" applyAlignment="1">
      <alignment vertical="top" wrapText="1"/>
    </xf>
    <xf numFmtId="164" fontId="27" fillId="3" borderId="1" xfId="0" applyNumberFormat="1" applyFont="1" applyFill="1" applyBorder="1" applyAlignment="1">
      <alignment horizontal="center" vertical="top" wrapText="1"/>
    </xf>
    <xf numFmtId="0" fontId="2" fillId="0" borderId="2" xfId="0" applyFont="1" applyBorder="1" applyAlignment="1">
      <alignment vertical="top" wrapText="1"/>
    </xf>
    <xf numFmtId="0" fontId="4" fillId="8" borderId="4" xfId="0" applyFont="1" applyFill="1" applyBorder="1" applyAlignment="1">
      <alignment vertical="top" wrapText="1"/>
    </xf>
    <xf numFmtId="0" fontId="14" fillId="7" borderId="1" xfId="0" applyFont="1" applyFill="1" applyBorder="1" applyAlignment="1">
      <alignment horizontal="justify" vertical="top" wrapText="1"/>
    </xf>
    <xf numFmtId="0" fontId="11" fillId="8" borderId="1" xfId="0" applyFont="1" applyFill="1" applyBorder="1" applyAlignment="1">
      <alignment horizontal="justify" vertical="top" wrapText="1"/>
    </xf>
    <xf numFmtId="0" fontId="11" fillId="8" borderId="1" xfId="0" applyFont="1" applyFill="1" applyBorder="1" applyAlignment="1">
      <alignment vertical="top" wrapText="1"/>
    </xf>
    <xf numFmtId="0" fontId="2" fillId="7" borderId="8" xfId="0" applyFont="1" applyFill="1" applyBorder="1" applyAlignment="1">
      <alignment horizontal="center" vertical="top" wrapText="1"/>
    </xf>
    <xf numFmtId="164" fontId="14" fillId="3" borderId="2" xfId="0" applyNumberFormat="1" applyFont="1" applyFill="1" applyBorder="1" applyAlignment="1">
      <alignment horizontal="center" vertical="top" wrapText="1"/>
    </xf>
    <xf numFmtId="164" fontId="4" fillId="8" borderId="4" xfId="0" applyNumberFormat="1" applyFont="1" applyFill="1" applyBorder="1" applyAlignment="1">
      <alignment horizontal="center" vertical="top" wrapText="1"/>
    </xf>
    <xf numFmtId="0" fontId="14" fillId="3" borderId="3" xfId="0" applyFont="1" applyFill="1" applyBorder="1" applyAlignment="1">
      <alignment vertical="top" wrapText="1"/>
    </xf>
    <xf numFmtId="0" fontId="14" fillId="3" borderId="4" xfId="0" applyFont="1" applyFill="1" applyBorder="1" applyAlignment="1">
      <alignment vertical="top" wrapText="1"/>
    </xf>
    <xf numFmtId="0" fontId="14" fillId="8" borderId="12" xfId="0" applyFont="1" applyFill="1" applyBorder="1" applyAlignment="1">
      <alignment vertical="top" wrapText="1"/>
    </xf>
    <xf numFmtId="0" fontId="14" fillId="7" borderId="29" xfId="0" applyFont="1" applyFill="1" applyBorder="1" applyAlignment="1">
      <alignment vertical="top" wrapText="1"/>
    </xf>
    <xf numFmtId="164" fontId="5" fillId="0" borderId="12" xfId="0" applyNumberFormat="1" applyFont="1" applyBorder="1" applyAlignment="1">
      <alignment horizontal="center" vertical="top" wrapText="1"/>
    </xf>
    <xf numFmtId="0" fontId="5" fillId="0" borderId="8" xfId="0" applyFont="1" applyBorder="1" applyAlignment="1">
      <alignment horizontal="center" vertical="top" wrapText="1"/>
    </xf>
    <xf numFmtId="164" fontId="5" fillId="0" borderId="11" xfId="0" applyNumberFormat="1" applyFont="1" applyBorder="1" applyAlignment="1">
      <alignment vertical="top" wrapText="1"/>
    </xf>
    <xf numFmtId="164" fontId="4" fillId="5" borderId="3" xfId="0" applyNumberFormat="1" applyFont="1" applyFill="1" applyBorder="1" applyAlignment="1">
      <alignment horizontal="center" vertical="top"/>
    </xf>
    <xf numFmtId="164" fontId="27" fillId="8" borderId="1" xfId="0" applyNumberFormat="1" applyFont="1" applyFill="1" applyBorder="1" applyAlignment="1">
      <alignment horizontal="center" vertical="top" wrapText="1"/>
    </xf>
    <xf numFmtId="0" fontId="28" fillId="3" borderId="0" xfId="0" applyFont="1" applyFill="1" applyAlignment="1">
      <alignment vertical="top"/>
    </xf>
    <xf numFmtId="0" fontId="26" fillId="3" borderId="16" xfId="0" applyFont="1" applyFill="1" applyBorder="1" applyAlignment="1">
      <alignment vertical="top"/>
    </xf>
    <xf numFmtId="0" fontId="4" fillId="3" borderId="11" xfId="0" applyFont="1" applyFill="1" applyBorder="1" applyAlignment="1">
      <alignment vertical="top" wrapText="1"/>
    </xf>
    <xf numFmtId="0" fontId="2" fillId="3" borderId="11" xfId="0" applyFont="1" applyFill="1" applyBorder="1" applyAlignment="1">
      <alignment vertical="top" wrapText="1"/>
    </xf>
    <xf numFmtId="0" fontId="11" fillId="3" borderId="1" xfId="0" applyFont="1" applyFill="1" applyBorder="1" applyAlignment="1">
      <alignment horizontal="center" vertical="top" wrapText="1"/>
    </xf>
    <xf numFmtId="0" fontId="5" fillId="7" borderId="4" xfId="0" applyFont="1" applyFill="1" applyBorder="1" applyAlignment="1">
      <alignment vertical="top" wrapText="1"/>
    </xf>
    <xf numFmtId="164" fontId="30" fillId="3" borderId="1" xfId="0" applyNumberFormat="1" applyFont="1" applyFill="1" applyBorder="1" applyAlignment="1">
      <alignment vertical="top" wrapText="1"/>
    </xf>
    <xf numFmtId="14" fontId="1" fillId="3" borderId="0" xfId="0" applyNumberFormat="1" applyFont="1" applyFill="1"/>
    <xf numFmtId="4" fontId="1" fillId="0" borderId="0" xfId="0" applyNumberFormat="1" applyFont="1"/>
    <xf numFmtId="0" fontId="17" fillId="0" borderId="0" xfId="0" applyFont="1"/>
    <xf numFmtId="16" fontId="1" fillId="0" borderId="0" xfId="0" applyNumberFormat="1" applyFont="1"/>
    <xf numFmtId="0" fontId="25" fillId="3" borderId="1" xfId="0" applyFont="1" applyFill="1" applyBorder="1" applyAlignment="1">
      <alignment horizontal="center" vertical="top"/>
    </xf>
    <xf numFmtId="0" fontId="25" fillId="3" borderId="4" xfId="0" applyFont="1" applyFill="1" applyBorder="1" applyAlignment="1">
      <alignment horizontal="center" vertical="top"/>
    </xf>
    <xf numFmtId="0" fontId="30" fillId="3" borderId="1" xfId="0" applyFont="1" applyFill="1" applyBorder="1" applyAlignment="1">
      <alignment vertical="top" wrapText="1"/>
    </xf>
    <xf numFmtId="0" fontId="29" fillId="3" borderId="4" xfId="0" applyFont="1" applyFill="1" applyBorder="1" applyAlignment="1">
      <alignment horizontal="center" vertical="top"/>
    </xf>
    <xf numFmtId="0" fontId="31" fillId="3" borderId="1" xfId="0" applyFont="1" applyFill="1" applyBorder="1" applyAlignment="1">
      <alignment vertical="top" wrapText="1"/>
    </xf>
    <xf numFmtId="0" fontId="23" fillId="3" borderId="1" xfId="0" applyFont="1" applyFill="1" applyBorder="1" applyAlignment="1">
      <alignment vertical="top" wrapText="1"/>
    </xf>
    <xf numFmtId="0" fontId="7" fillId="3" borderId="3" xfId="0" applyFont="1" applyFill="1" applyBorder="1" applyAlignment="1">
      <alignment vertical="top" wrapText="1"/>
    </xf>
    <xf numFmtId="166" fontId="25" fillId="3" borderId="1" xfId="0" applyNumberFormat="1" applyFont="1" applyFill="1" applyBorder="1" applyAlignment="1">
      <alignment horizontal="center" vertical="top"/>
    </xf>
    <xf numFmtId="164" fontId="25" fillId="3" borderId="4" xfId="0" applyNumberFormat="1" applyFont="1" applyFill="1" applyBorder="1" applyAlignment="1">
      <alignment horizontal="center" vertical="top"/>
    </xf>
    <xf numFmtId="164" fontId="1" fillId="3" borderId="0" xfId="0" applyNumberFormat="1" applyFont="1" applyFill="1"/>
    <xf numFmtId="164" fontId="27" fillId="7" borderId="4" xfId="0" applyNumberFormat="1" applyFont="1" applyFill="1" applyBorder="1" applyAlignment="1">
      <alignment horizontal="center" vertical="top" wrapText="1"/>
    </xf>
    <xf numFmtId="164" fontId="27" fillId="3" borderId="4" xfId="0" applyNumberFormat="1" applyFont="1" applyFill="1" applyBorder="1" applyAlignment="1">
      <alignment horizontal="center" vertical="top" wrapText="1"/>
    </xf>
    <xf numFmtId="49" fontId="16" fillId="8" borderId="1" xfId="0" applyNumberFormat="1" applyFont="1" applyFill="1" applyBorder="1" applyAlignment="1">
      <alignment horizontal="center" vertical="top" wrapText="1"/>
    </xf>
    <xf numFmtId="0" fontId="6" fillId="0" borderId="8" xfId="0" applyFont="1" applyBorder="1" applyAlignment="1">
      <alignment vertical="top" wrapText="1"/>
    </xf>
    <xf numFmtId="0" fontId="14" fillId="3" borderId="8" xfId="0" applyFont="1" applyFill="1" applyBorder="1" applyAlignment="1">
      <alignment vertical="top" wrapText="1"/>
    </xf>
    <xf numFmtId="164" fontId="2" fillId="3" borderId="11" xfId="0" applyNumberFormat="1" applyFont="1" applyFill="1" applyBorder="1" applyAlignment="1">
      <alignment horizontal="center" vertical="top" wrapText="1"/>
    </xf>
    <xf numFmtId="0" fontId="2" fillId="7" borderId="2" xfId="0" applyFont="1" applyFill="1" applyBorder="1" applyAlignment="1">
      <alignment horizontal="center" vertical="top" wrapText="1"/>
    </xf>
    <xf numFmtId="0" fontId="2" fillId="3" borderId="12" xfId="0" applyFont="1" applyFill="1" applyBorder="1" applyAlignment="1">
      <alignment vertical="top" wrapText="1"/>
    </xf>
    <xf numFmtId="0" fontId="5" fillId="3" borderId="12" xfId="0" applyFont="1" applyFill="1" applyBorder="1" applyAlignment="1">
      <alignment vertical="top" wrapText="1"/>
    </xf>
    <xf numFmtId="0" fontId="2" fillId="0" borderId="12" xfId="0" applyFont="1" applyBorder="1" applyAlignment="1">
      <alignment vertical="top" wrapText="1"/>
    </xf>
    <xf numFmtId="0" fontId="6" fillId="0" borderId="12" xfId="0" applyFont="1" applyBorder="1" applyAlignment="1">
      <alignment vertical="top" wrapText="1"/>
    </xf>
    <xf numFmtId="0" fontId="5" fillId="7" borderId="2" xfId="0" applyFont="1" applyFill="1" applyBorder="1" applyAlignment="1">
      <alignment vertical="top" wrapText="1"/>
    </xf>
    <xf numFmtId="0" fontId="1" fillId="3" borderId="16" xfId="0" applyFont="1" applyFill="1" applyBorder="1" applyAlignment="1">
      <alignment horizontal="left" vertical="top"/>
    </xf>
    <xf numFmtId="0" fontId="1" fillId="3" borderId="0" xfId="0" applyFont="1" applyFill="1" applyAlignment="1">
      <alignment horizontal="left" vertical="top"/>
    </xf>
    <xf numFmtId="166" fontId="24" fillId="3" borderId="1" xfId="0" applyNumberFormat="1" applyFont="1" applyFill="1" applyBorder="1" applyAlignment="1">
      <alignment horizontal="center" vertical="top" wrapText="1"/>
    </xf>
    <xf numFmtId="166" fontId="24" fillId="3" borderId="4" xfId="0" applyNumberFormat="1" applyFont="1" applyFill="1" applyBorder="1" applyAlignment="1">
      <alignment horizontal="center" vertical="top" wrapText="1"/>
    </xf>
    <xf numFmtId="166" fontId="25" fillId="3" borderId="4" xfId="0" applyNumberFormat="1" applyFont="1" applyFill="1" applyBorder="1" applyAlignment="1">
      <alignment horizontal="center" vertical="top"/>
    </xf>
    <xf numFmtId="164" fontId="4" fillId="5" borderId="29" xfId="0" applyNumberFormat="1" applyFont="1" applyFill="1" applyBorder="1" applyAlignment="1">
      <alignment horizontal="center" vertical="top"/>
    </xf>
    <xf numFmtId="164" fontId="6" fillId="0" borderId="1" xfId="0" applyNumberFormat="1" applyFont="1" applyBorder="1" applyAlignment="1">
      <alignment horizontal="center" vertical="top" wrapText="1"/>
    </xf>
    <xf numFmtId="0" fontId="14" fillId="3" borderId="12" xfId="0" applyFont="1" applyFill="1" applyBorder="1" applyAlignment="1">
      <alignment vertical="top" wrapText="1"/>
    </xf>
    <xf numFmtId="0" fontId="22" fillId="7" borderId="1" xfId="0" applyFont="1" applyFill="1" applyBorder="1" applyAlignment="1">
      <alignment vertical="top" wrapText="1"/>
    </xf>
    <xf numFmtId="0" fontId="14" fillId="7" borderId="11" xfId="0" applyFont="1" applyFill="1" applyBorder="1" applyAlignment="1">
      <alignment vertical="top" wrapText="1"/>
    </xf>
    <xf numFmtId="0" fontId="11" fillId="7" borderId="1" xfId="0" applyFont="1" applyFill="1" applyBorder="1" applyAlignment="1">
      <alignment horizontal="center" vertical="top" wrapText="1"/>
    </xf>
    <xf numFmtId="0" fontId="14" fillId="8" borderId="11" xfId="0" applyFont="1" applyFill="1" applyBorder="1" applyAlignment="1">
      <alignment vertical="top" wrapText="1"/>
    </xf>
    <xf numFmtId="0" fontId="11" fillId="8" borderId="1" xfId="0" applyFont="1" applyFill="1" applyBorder="1" applyAlignment="1">
      <alignment horizontal="center" vertical="top" wrapText="1"/>
    </xf>
    <xf numFmtId="0" fontId="14" fillId="7" borderId="1" xfId="0" applyFont="1" applyFill="1" applyBorder="1" applyAlignment="1">
      <alignment vertical="top" wrapText="1"/>
    </xf>
    <xf numFmtId="164" fontId="14" fillId="3" borderId="1" xfId="0" applyNumberFormat="1" applyFont="1" applyFill="1" applyBorder="1" applyAlignment="1">
      <alignment vertical="top" wrapText="1"/>
    </xf>
    <xf numFmtId="0" fontId="11" fillId="3" borderId="16" xfId="0" applyFont="1" applyFill="1" applyBorder="1" applyAlignment="1">
      <alignment horizontal="left" vertical="top" wrapText="1"/>
    </xf>
    <xf numFmtId="0" fontId="11" fillId="3" borderId="7" xfId="0" applyFont="1" applyFill="1" applyBorder="1" applyAlignment="1">
      <alignment horizontal="left" vertical="top" wrapText="1"/>
    </xf>
    <xf numFmtId="0" fontId="11" fillId="0" borderId="4" xfId="0" applyFont="1" applyBorder="1" applyAlignment="1">
      <alignment vertical="top" wrapText="1"/>
    </xf>
    <xf numFmtId="0" fontId="14" fillId="3" borderId="17" xfId="0" applyFont="1" applyFill="1" applyBorder="1" applyAlignment="1">
      <alignment vertical="top" wrapText="1"/>
    </xf>
    <xf numFmtId="0" fontId="11" fillId="3" borderId="3" xfId="0" applyFont="1" applyFill="1" applyBorder="1" applyAlignment="1">
      <alignment horizontal="left" vertical="top" wrapText="1"/>
    </xf>
    <xf numFmtId="0" fontId="11" fillId="0" borderId="14" xfId="0" applyFont="1" applyBorder="1" applyAlignment="1">
      <alignment vertical="top" wrapText="1"/>
    </xf>
    <xf numFmtId="0" fontId="11" fillId="3" borderId="8" xfId="0" applyFont="1" applyFill="1" applyBorder="1" applyAlignment="1">
      <alignment vertical="top" wrapText="1"/>
    </xf>
    <xf numFmtId="0" fontId="14" fillId="3" borderId="35" xfId="0" applyFont="1" applyFill="1" applyBorder="1" applyAlignment="1">
      <alignment vertical="top" wrapText="1"/>
    </xf>
    <xf numFmtId="0" fontId="11" fillId="3" borderId="0" xfId="0" applyFont="1" applyFill="1" applyAlignment="1">
      <alignment horizontal="center" vertical="top" wrapText="1"/>
    </xf>
    <xf numFmtId="0" fontId="11" fillId="3" borderId="35" xfId="0" applyFont="1" applyFill="1" applyBorder="1" applyAlignment="1">
      <alignment vertical="top" wrapText="1"/>
    </xf>
    <xf numFmtId="0" fontId="22" fillId="0" borderId="1" xfId="0" applyFont="1" applyBorder="1" applyAlignment="1">
      <alignment vertical="top" wrapText="1"/>
    </xf>
    <xf numFmtId="0" fontId="14" fillId="8" borderId="1" xfId="0" applyFont="1" applyFill="1" applyBorder="1" applyAlignment="1">
      <alignment vertical="top" wrapText="1"/>
    </xf>
    <xf numFmtId="0" fontId="22" fillId="7" borderId="4" xfId="0" applyFont="1" applyFill="1" applyBorder="1" applyAlignment="1">
      <alignment vertical="top" wrapText="1"/>
    </xf>
    <xf numFmtId="0" fontId="11" fillId="7" borderId="4" xfId="0" applyFont="1" applyFill="1" applyBorder="1" applyAlignment="1">
      <alignment horizontal="center" vertical="top" wrapText="1"/>
    </xf>
    <xf numFmtId="164" fontId="14" fillId="7" borderId="4" xfId="0" applyNumberFormat="1" applyFont="1" applyFill="1" applyBorder="1" applyAlignment="1">
      <alignment horizontal="center" vertical="top" wrapText="1"/>
    </xf>
    <xf numFmtId="0" fontId="14" fillId="0" borderId="4" xfId="0" applyFont="1" applyBorder="1" applyAlignment="1">
      <alignment vertical="top" wrapText="1"/>
    </xf>
    <xf numFmtId="0" fontId="11" fillId="3" borderId="4" xfId="0" applyFont="1" applyFill="1" applyBorder="1" applyAlignment="1">
      <alignment horizontal="center" vertical="top" wrapText="1"/>
    </xf>
    <xf numFmtId="164" fontId="14" fillId="3" borderId="4" xfId="0" applyNumberFormat="1" applyFont="1" applyFill="1" applyBorder="1" applyAlignment="1">
      <alignment horizontal="center" vertical="top" wrapText="1"/>
    </xf>
    <xf numFmtId="0" fontId="14" fillId="8" borderId="18" xfId="0" applyFont="1" applyFill="1" applyBorder="1" applyAlignment="1">
      <alignment vertical="top" wrapText="1"/>
    </xf>
    <xf numFmtId="0" fontId="14" fillId="8" borderId="4" xfId="0" applyFont="1" applyFill="1" applyBorder="1" applyAlignment="1">
      <alignment vertical="top" wrapText="1"/>
    </xf>
    <xf numFmtId="166" fontId="1" fillId="3" borderId="0" xfId="0" applyNumberFormat="1" applyFont="1" applyFill="1"/>
    <xf numFmtId="0" fontId="7" fillId="3" borderId="7" xfId="0" applyFont="1" applyFill="1" applyBorder="1" applyAlignment="1">
      <alignment vertical="top" wrapText="1"/>
    </xf>
    <xf numFmtId="0" fontId="30" fillId="3" borderId="11" xfId="0" applyFont="1" applyFill="1" applyBorder="1" applyAlignment="1">
      <alignment vertical="top" wrapText="1"/>
    </xf>
    <xf numFmtId="0" fontId="2" fillId="3" borderId="10" xfId="0" applyFont="1" applyFill="1" applyBorder="1" applyAlignment="1">
      <alignment horizontal="left" vertical="top" wrapText="1"/>
    </xf>
    <xf numFmtId="0" fontId="22" fillId="3" borderId="1" xfId="0" applyFont="1" applyFill="1" applyBorder="1" applyAlignment="1">
      <alignment vertical="top" wrapText="1"/>
    </xf>
    <xf numFmtId="166" fontId="11" fillId="3" borderId="1" xfId="0" applyNumberFormat="1" applyFont="1" applyFill="1" applyBorder="1" applyAlignment="1">
      <alignment horizontal="center" vertical="top" wrapText="1"/>
    </xf>
    <xf numFmtId="164" fontId="25" fillId="3" borderId="1" xfId="0" applyNumberFormat="1" applyFont="1" applyFill="1" applyBorder="1" applyAlignment="1">
      <alignment horizontal="center" vertical="top"/>
    </xf>
    <xf numFmtId="0" fontId="1" fillId="0" borderId="38" xfId="0" applyFont="1" applyBorder="1" applyAlignment="1">
      <alignment horizontal="center" vertical="top"/>
    </xf>
    <xf numFmtId="0" fontId="2" fillId="3" borderId="10" xfId="0" applyFont="1" applyFill="1" applyBorder="1" applyAlignment="1">
      <alignment horizontal="center" vertical="top" wrapText="1"/>
    </xf>
    <xf numFmtId="0" fontId="2" fillId="3" borderId="37" xfId="0" applyFont="1" applyFill="1" applyBorder="1" applyAlignment="1">
      <alignment horizontal="center" vertical="top" wrapText="1"/>
    </xf>
    <xf numFmtId="0" fontId="20" fillId="0" borderId="0" xfId="0" applyFont="1" applyAlignment="1">
      <alignment horizontal="left"/>
    </xf>
    <xf numFmtId="0" fontId="1" fillId="0" borderId="38" xfId="0" applyFont="1" applyBorder="1" applyAlignment="1">
      <alignment vertical="top"/>
    </xf>
    <xf numFmtId="0" fontId="2" fillId="3" borderId="27" xfId="0" applyFont="1" applyFill="1" applyBorder="1" applyAlignment="1">
      <alignment horizontal="center" vertical="top" wrapText="1"/>
    </xf>
    <xf numFmtId="0" fontId="2" fillId="3" borderId="24" xfId="0" applyFont="1" applyFill="1" applyBorder="1" applyAlignment="1">
      <alignment horizontal="center" vertical="top" wrapText="1"/>
    </xf>
    <xf numFmtId="0" fontId="2" fillId="3" borderId="39" xfId="0" applyFont="1" applyFill="1" applyBorder="1" applyAlignment="1">
      <alignment horizontal="center" vertical="top" wrapText="1"/>
    </xf>
    <xf numFmtId="164" fontId="11" fillId="3" borderId="4" xfId="0" applyNumberFormat="1" applyFont="1" applyFill="1" applyBorder="1" applyAlignment="1">
      <alignment horizontal="center" vertical="top" wrapText="1"/>
    </xf>
    <xf numFmtId="0" fontId="2" fillId="0" borderId="40" xfId="0" applyFont="1" applyBorder="1" applyAlignment="1">
      <alignment horizontal="center" vertical="top"/>
    </xf>
    <xf numFmtId="0" fontId="32" fillId="0" borderId="30" xfId="0" applyFont="1" applyBorder="1" applyAlignment="1">
      <alignment horizontal="center" vertical="center" wrapText="1"/>
    </xf>
    <xf numFmtId="0" fontId="32" fillId="0" borderId="29" xfId="0" applyFont="1" applyBorder="1" applyAlignment="1">
      <alignment horizontal="center" vertical="center"/>
    </xf>
    <xf numFmtId="0" fontId="32" fillId="0" borderId="2" xfId="0" applyFont="1" applyBorder="1" applyAlignment="1">
      <alignment horizontal="center"/>
    </xf>
    <xf numFmtId="0" fontId="4" fillId="11" borderId="8" xfId="0" applyFont="1" applyFill="1" applyBorder="1" applyAlignment="1">
      <alignment vertical="top" wrapText="1"/>
    </xf>
    <xf numFmtId="0" fontId="4" fillId="0" borderId="14" xfId="0" applyFont="1" applyBorder="1" applyAlignment="1">
      <alignment vertical="top" wrapText="1"/>
    </xf>
    <xf numFmtId="0" fontId="6" fillId="0" borderId="1" xfId="0" applyFont="1" applyBorder="1" applyAlignment="1">
      <alignment horizontal="left" vertical="top" wrapText="1"/>
    </xf>
    <xf numFmtId="0" fontId="4" fillId="0" borderId="1" xfId="0" applyFont="1" applyBorder="1" applyAlignment="1">
      <alignment horizontal="left" vertical="top" wrapText="1"/>
    </xf>
    <xf numFmtId="164" fontId="4" fillId="5" borderId="20" xfId="0" applyNumberFormat="1" applyFont="1" applyFill="1" applyBorder="1" applyAlignment="1">
      <alignment horizontal="center" vertical="top"/>
    </xf>
    <xf numFmtId="164" fontId="5" fillId="0" borderId="20" xfId="0" applyNumberFormat="1" applyFont="1" applyBorder="1" applyAlignment="1">
      <alignment horizontal="center" vertical="top" wrapText="1"/>
    </xf>
    <xf numFmtId="0" fontId="4" fillId="3" borderId="41" xfId="0" applyFont="1" applyFill="1" applyBorder="1" applyAlignment="1">
      <alignment vertical="top" wrapText="1"/>
    </xf>
    <xf numFmtId="0" fontId="11" fillId="3" borderId="17" xfId="0" applyFont="1" applyFill="1" applyBorder="1" applyAlignment="1">
      <alignment vertical="top" wrapText="1"/>
    </xf>
    <xf numFmtId="0" fontId="6" fillId="3" borderId="42" xfId="0" applyFont="1" applyFill="1" applyBorder="1" applyAlignment="1">
      <alignment vertical="top" wrapText="1"/>
    </xf>
    <xf numFmtId="0" fontId="6" fillId="3" borderId="8" xfId="0" applyFont="1" applyFill="1" applyBorder="1" applyAlignment="1">
      <alignment vertical="top" wrapText="1"/>
    </xf>
    <xf numFmtId="0" fontId="2" fillId="3" borderId="0" xfId="0" applyFont="1" applyFill="1" applyAlignment="1">
      <alignment horizontal="center" vertical="top" wrapText="1"/>
    </xf>
    <xf numFmtId="0" fontId="24" fillId="0" borderId="1" xfId="0" applyFont="1" applyBorder="1" applyAlignment="1">
      <alignment vertical="top" wrapText="1"/>
    </xf>
    <xf numFmtId="0" fontId="16" fillId="7" borderId="1" xfId="0" applyFont="1" applyFill="1" applyBorder="1" applyAlignment="1">
      <alignment horizontal="justify" vertical="top" wrapText="1"/>
    </xf>
    <xf numFmtId="164" fontId="16" fillId="7" borderId="1" xfId="0" applyNumberFormat="1" applyFont="1" applyFill="1" applyBorder="1" applyAlignment="1">
      <alignment horizontal="left" vertical="top" wrapText="1"/>
    </xf>
    <xf numFmtId="0" fontId="24" fillId="7" borderId="1" xfId="0" applyFont="1" applyFill="1" applyBorder="1" applyAlignment="1">
      <alignment horizontal="center" vertical="top" wrapText="1"/>
    </xf>
    <xf numFmtId="0" fontId="16" fillId="8" borderId="18" xfId="0" applyFont="1" applyFill="1" applyBorder="1" applyAlignment="1">
      <alignment vertical="top" wrapText="1"/>
    </xf>
    <xf numFmtId="0" fontId="16" fillId="8" borderId="14" xfId="0" applyFont="1" applyFill="1" applyBorder="1" applyAlignment="1">
      <alignment vertical="top" wrapText="1"/>
    </xf>
    <xf numFmtId="164" fontId="16" fillId="8" borderId="1" xfId="0" applyNumberFormat="1" applyFont="1" applyFill="1" applyBorder="1" applyAlignment="1">
      <alignment horizontal="center" vertical="top" wrapText="1"/>
    </xf>
    <xf numFmtId="0" fontId="16" fillId="3" borderId="14" xfId="0" applyFont="1" applyFill="1" applyBorder="1" applyAlignment="1">
      <alignment vertical="top" wrapText="1"/>
    </xf>
    <xf numFmtId="0" fontId="24" fillId="3" borderId="1" xfId="0" applyFont="1" applyFill="1" applyBorder="1" applyAlignment="1">
      <alignment vertical="top" wrapText="1"/>
    </xf>
    <xf numFmtId="0" fontId="16" fillId="0" borderId="1" xfId="0" applyFont="1" applyBorder="1" applyAlignment="1">
      <alignment vertical="top" wrapText="1"/>
    </xf>
    <xf numFmtId="0" fontId="24" fillId="0" borderId="1" xfId="0" applyFont="1" applyBorder="1" applyAlignment="1">
      <alignment horizontal="left" vertical="top" wrapText="1"/>
    </xf>
    <xf numFmtId="0" fontId="24" fillId="3" borderId="1" xfId="0" applyFont="1" applyFill="1" applyBorder="1" applyAlignment="1">
      <alignment horizontal="left" vertical="top" wrapText="1"/>
    </xf>
    <xf numFmtId="0" fontId="11" fillId="3" borderId="2" xfId="0" applyFont="1" applyFill="1" applyBorder="1" applyAlignment="1">
      <alignment horizontal="center" vertical="top" wrapText="1"/>
    </xf>
    <xf numFmtId="0" fontId="11" fillId="3" borderId="3" xfId="0" applyFont="1" applyFill="1" applyBorder="1" applyAlignment="1">
      <alignment horizontal="center" vertical="top" wrapText="1"/>
    </xf>
    <xf numFmtId="0" fontId="2" fillId="0" borderId="2" xfId="0" applyFont="1" applyBorder="1" applyAlignment="1">
      <alignment horizontal="left" vertical="top" wrapText="1"/>
    </xf>
    <xf numFmtId="0" fontId="2" fillId="0" borderId="4" xfId="0" applyFont="1" applyBorder="1" applyAlignment="1">
      <alignment horizontal="left" vertical="top" wrapText="1"/>
    </xf>
    <xf numFmtId="0" fontId="11" fillId="0" borderId="1" xfId="0" applyFont="1" applyBorder="1" applyAlignment="1">
      <alignment horizontal="justify" vertical="top" wrapText="1"/>
    </xf>
    <xf numFmtId="0" fontId="5" fillId="3" borderId="2" xfId="0" applyFont="1" applyFill="1" applyBorder="1" applyAlignment="1">
      <alignment horizontal="left" vertical="top" wrapText="1"/>
    </xf>
    <xf numFmtId="0" fontId="5" fillId="3" borderId="4" xfId="0" applyFont="1" applyFill="1" applyBorder="1" applyAlignment="1">
      <alignment horizontal="left" vertical="top" wrapText="1"/>
    </xf>
    <xf numFmtId="0" fontId="6" fillId="3" borderId="2" xfId="0" applyFont="1" applyFill="1" applyBorder="1" applyAlignment="1">
      <alignment horizontal="center" vertical="top" wrapText="1"/>
    </xf>
    <xf numFmtId="0" fontId="6" fillId="3" borderId="3" xfId="0" applyFont="1" applyFill="1" applyBorder="1" applyAlignment="1">
      <alignment horizontal="center" vertical="top" wrapText="1"/>
    </xf>
    <xf numFmtId="0" fontId="0" fillId="0" borderId="3" xfId="0" applyBorder="1" applyAlignment="1">
      <alignment horizontal="center" vertical="top" wrapText="1"/>
    </xf>
    <xf numFmtId="0" fontId="0" fillId="0" borderId="4" xfId="0" applyBorder="1" applyAlignment="1">
      <alignment horizontal="center" vertical="top" wrapText="1"/>
    </xf>
    <xf numFmtId="0" fontId="2" fillId="0" borderId="3" xfId="0" applyFont="1" applyBorder="1" applyAlignment="1">
      <alignment horizontal="left" vertical="top" wrapText="1"/>
    </xf>
    <xf numFmtId="0" fontId="2" fillId="3" borderId="23" xfId="0" applyFont="1" applyFill="1" applyBorder="1" applyAlignment="1">
      <alignment horizontal="center" vertical="top" wrapText="1"/>
    </xf>
    <xf numFmtId="0" fontId="0" fillId="0" borderId="24" xfId="0" applyBorder="1" applyAlignment="1">
      <alignment horizontal="center" vertical="top" wrapText="1"/>
    </xf>
    <xf numFmtId="0" fontId="2" fillId="3" borderId="2" xfId="0" applyFont="1" applyFill="1" applyBorder="1" applyAlignment="1">
      <alignment horizontal="center" vertical="top" wrapText="1"/>
    </xf>
    <xf numFmtId="0" fontId="2" fillId="3" borderId="3" xfId="0" applyFont="1" applyFill="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11" fillId="3" borderId="2" xfId="0" applyFont="1" applyFill="1" applyBorder="1" applyAlignment="1">
      <alignment horizontal="left" vertical="top" wrapText="1"/>
    </xf>
    <xf numFmtId="0" fontId="11" fillId="3" borderId="7" xfId="0" applyFont="1" applyFill="1" applyBorder="1" applyAlignment="1">
      <alignment horizontal="left" vertical="top" wrapText="1"/>
    </xf>
    <xf numFmtId="0" fontId="2" fillId="3" borderId="2" xfId="0" applyFont="1" applyFill="1" applyBorder="1" applyAlignment="1">
      <alignment horizontal="left" vertical="top" wrapText="1"/>
    </xf>
    <xf numFmtId="0" fontId="2" fillId="3" borderId="3" xfId="0" applyFont="1" applyFill="1" applyBorder="1" applyAlignment="1">
      <alignment horizontal="left" vertical="top" wrapText="1"/>
    </xf>
    <xf numFmtId="0" fontId="2" fillId="3" borderId="4" xfId="0" applyFont="1" applyFill="1" applyBorder="1" applyAlignment="1">
      <alignment horizontal="left" vertical="top" wrapText="1"/>
    </xf>
    <xf numFmtId="0" fontId="2" fillId="3" borderId="33" xfId="0" applyFont="1" applyFill="1" applyBorder="1" applyAlignment="1">
      <alignment horizontal="left" vertical="top" wrapText="1"/>
    </xf>
    <xf numFmtId="0" fontId="2" fillId="3" borderId="16" xfId="0" applyFont="1" applyFill="1" applyBorder="1" applyAlignment="1">
      <alignment horizontal="left" vertical="top" wrapText="1"/>
    </xf>
    <xf numFmtId="0" fontId="2" fillId="3" borderId="14" xfId="0" applyFont="1" applyFill="1" applyBorder="1" applyAlignment="1">
      <alignment horizontal="left" vertical="top" wrapText="1"/>
    </xf>
    <xf numFmtId="0" fontId="2" fillId="0" borderId="1" xfId="0" applyFont="1" applyBorder="1" applyAlignment="1">
      <alignment horizontal="center" vertical="top" wrapText="1"/>
    </xf>
    <xf numFmtId="0" fontId="6" fillId="3" borderId="2" xfId="0" applyFont="1" applyFill="1" applyBorder="1" applyAlignment="1">
      <alignment horizontal="left" vertical="top" wrapText="1"/>
    </xf>
    <xf numFmtId="0" fontId="6" fillId="3" borderId="3" xfId="0" applyFont="1" applyFill="1" applyBorder="1" applyAlignment="1">
      <alignment horizontal="left" vertical="top" wrapText="1"/>
    </xf>
    <xf numFmtId="0" fontId="16" fillId="3" borderId="19" xfId="0" applyFont="1" applyFill="1" applyBorder="1" applyAlignment="1">
      <alignment horizontal="center" vertical="top" wrapText="1"/>
    </xf>
    <xf numFmtId="0" fontId="16" fillId="3" borderId="3" xfId="0" applyFont="1" applyFill="1" applyBorder="1" applyAlignment="1">
      <alignment horizontal="center" vertical="top" wrapText="1"/>
    </xf>
    <xf numFmtId="0" fontId="16" fillId="3" borderId="4" xfId="0" applyFont="1" applyFill="1" applyBorder="1" applyAlignment="1">
      <alignment horizontal="center" vertical="top" wrapText="1"/>
    </xf>
    <xf numFmtId="0" fontId="4" fillId="3" borderId="2" xfId="0" applyFont="1" applyFill="1" applyBorder="1" applyAlignment="1">
      <alignment horizontal="center" vertical="top" wrapText="1"/>
    </xf>
    <xf numFmtId="0" fontId="4" fillId="3" borderId="4" xfId="0" applyFont="1" applyFill="1" applyBorder="1" applyAlignment="1">
      <alignment horizontal="center" vertical="top" wrapText="1"/>
    </xf>
    <xf numFmtId="0" fontId="6" fillId="3" borderId="19" xfId="0" applyFont="1" applyFill="1" applyBorder="1" applyAlignment="1">
      <alignment horizontal="left" vertical="top" wrapText="1"/>
    </xf>
    <xf numFmtId="0" fontId="6" fillId="3" borderId="0" xfId="0" applyFont="1" applyFill="1" applyAlignment="1">
      <alignment horizontal="left" vertical="top" wrapText="1"/>
    </xf>
    <xf numFmtId="0" fontId="6" fillId="0" borderId="0" xfId="0" applyFont="1" applyAlignment="1">
      <alignment horizontal="left" vertical="top" wrapText="1"/>
    </xf>
    <xf numFmtId="164" fontId="2" fillId="3" borderId="2" xfId="0" applyNumberFormat="1" applyFont="1" applyFill="1" applyBorder="1" applyAlignment="1">
      <alignment horizontal="left" vertical="top" wrapText="1"/>
    </xf>
    <xf numFmtId="164" fontId="2" fillId="3" borderId="3" xfId="0" applyNumberFormat="1" applyFont="1" applyFill="1" applyBorder="1" applyAlignment="1">
      <alignment horizontal="left" vertical="top" wrapText="1"/>
    </xf>
    <xf numFmtId="164" fontId="2" fillId="3" borderId="4" xfId="0" applyNumberFormat="1" applyFont="1" applyFill="1" applyBorder="1" applyAlignment="1">
      <alignment horizontal="left" vertical="top" wrapText="1"/>
    </xf>
    <xf numFmtId="49" fontId="6" fillId="0" borderId="2" xfId="0" applyNumberFormat="1" applyFont="1" applyBorder="1" applyAlignment="1">
      <alignment horizontal="center" vertical="top" wrapText="1"/>
    </xf>
    <xf numFmtId="49" fontId="6" fillId="0" borderId="4" xfId="0" applyNumberFormat="1" applyFont="1" applyBorder="1" applyAlignment="1">
      <alignment horizontal="center" vertical="top" wrapText="1"/>
    </xf>
    <xf numFmtId="164" fontId="5" fillId="0" borderId="2" xfId="0" applyNumberFormat="1" applyFont="1" applyBorder="1" applyAlignment="1">
      <alignment horizontal="center" vertical="top" wrapText="1"/>
    </xf>
    <xf numFmtId="164" fontId="5" fillId="0" borderId="3" xfId="0" applyNumberFormat="1" applyFont="1" applyBorder="1" applyAlignment="1">
      <alignment horizontal="center" vertical="top" wrapText="1"/>
    </xf>
    <xf numFmtId="164" fontId="5" fillId="0" borderId="4" xfId="0" applyNumberFormat="1" applyFont="1" applyBorder="1" applyAlignment="1">
      <alignment horizontal="center" vertical="top" wrapText="1"/>
    </xf>
    <xf numFmtId="49" fontId="6" fillId="3" borderId="2" xfId="0" applyNumberFormat="1" applyFont="1" applyFill="1" applyBorder="1" applyAlignment="1">
      <alignment horizontal="center" vertical="top" wrapText="1"/>
    </xf>
    <xf numFmtId="49" fontId="6" fillId="3" borderId="3" xfId="0" applyNumberFormat="1" applyFont="1" applyFill="1" applyBorder="1" applyAlignment="1">
      <alignment horizontal="center" vertical="top" wrapText="1"/>
    </xf>
    <xf numFmtId="49" fontId="6" fillId="3" borderId="4" xfId="0" applyNumberFormat="1" applyFont="1" applyFill="1" applyBorder="1" applyAlignment="1">
      <alignment horizontal="center" vertical="top" wrapText="1"/>
    </xf>
    <xf numFmtId="164" fontId="5" fillId="3" borderId="2" xfId="0" applyNumberFormat="1" applyFont="1" applyFill="1" applyBorder="1" applyAlignment="1">
      <alignment horizontal="center" vertical="top" wrapText="1"/>
    </xf>
    <xf numFmtId="164" fontId="5" fillId="3" borderId="4" xfId="0" applyNumberFormat="1" applyFont="1" applyFill="1" applyBorder="1" applyAlignment="1">
      <alignment horizontal="center" vertical="top" wrapText="1"/>
    </xf>
    <xf numFmtId="0" fontId="6" fillId="0" borderId="0" xfId="0" applyFont="1" applyAlignment="1">
      <alignment vertical="top" wrapText="1"/>
    </xf>
    <xf numFmtId="164" fontId="5" fillId="3" borderId="2" xfId="0" applyNumberFormat="1" applyFont="1" applyFill="1" applyBorder="1" applyAlignment="1">
      <alignment horizontal="left" vertical="top" wrapText="1"/>
    </xf>
    <xf numFmtId="164" fontId="5" fillId="3" borderId="3" xfId="0" applyNumberFormat="1" applyFont="1" applyFill="1" applyBorder="1" applyAlignment="1">
      <alignment horizontal="left" vertical="top" wrapText="1"/>
    </xf>
    <xf numFmtId="164" fontId="5" fillId="3" borderId="4" xfId="0" applyNumberFormat="1" applyFont="1" applyFill="1" applyBorder="1" applyAlignment="1">
      <alignment horizontal="left" vertical="top" wrapText="1"/>
    </xf>
    <xf numFmtId="0" fontId="1" fillId="3" borderId="16" xfId="0" applyFont="1" applyFill="1" applyBorder="1" applyAlignment="1">
      <alignment horizontal="left" vertical="top"/>
    </xf>
    <xf numFmtId="0" fontId="1" fillId="3" borderId="0" xfId="0" applyFont="1" applyFill="1" applyAlignment="1">
      <alignment horizontal="left" vertical="top"/>
    </xf>
    <xf numFmtId="0" fontId="2" fillId="3" borderId="12" xfId="0" applyFont="1" applyFill="1" applyBorder="1" applyAlignment="1">
      <alignment horizontal="left" vertical="top" wrapText="1"/>
    </xf>
    <xf numFmtId="0" fontId="1" fillId="3" borderId="16" xfId="0" applyFont="1" applyFill="1" applyBorder="1" applyAlignment="1">
      <alignment horizontal="left"/>
    </xf>
    <xf numFmtId="0" fontId="1" fillId="3" borderId="0" xfId="0" applyFont="1" applyFill="1" applyAlignment="1">
      <alignment horizontal="left"/>
    </xf>
    <xf numFmtId="0" fontId="11" fillId="3" borderId="1" xfId="0" applyFont="1" applyFill="1" applyBorder="1" applyAlignment="1">
      <alignment horizontal="center" vertical="top" wrapText="1"/>
    </xf>
    <xf numFmtId="0" fontId="11" fillId="10" borderId="22" xfId="0" applyFont="1" applyFill="1" applyBorder="1" applyAlignment="1">
      <alignment horizontal="left" vertical="top" wrapText="1"/>
    </xf>
    <xf numFmtId="0" fontId="11" fillId="10" borderId="25" xfId="0" applyFont="1" applyFill="1" applyBorder="1" applyAlignment="1">
      <alignment horizontal="left" vertical="top" wrapText="1"/>
    </xf>
    <xf numFmtId="164" fontId="2" fillId="0" borderId="3" xfId="0" applyNumberFormat="1" applyFont="1" applyBorder="1" applyAlignment="1">
      <alignment horizontal="left" vertical="top" wrapText="1"/>
    </xf>
    <xf numFmtId="164" fontId="2" fillId="0" borderId="4" xfId="0" applyNumberFormat="1" applyFont="1" applyBorder="1" applyAlignment="1">
      <alignment horizontal="left" vertical="top" wrapText="1"/>
    </xf>
    <xf numFmtId="0" fontId="11" fillId="10" borderId="23" xfId="0" applyFont="1" applyFill="1" applyBorder="1" applyAlignment="1">
      <alignment horizontal="center" vertical="top" wrapText="1"/>
    </xf>
    <xf numFmtId="0" fontId="11" fillId="10" borderId="34" xfId="0" applyFont="1" applyFill="1" applyBorder="1" applyAlignment="1">
      <alignment horizontal="center" vertical="top" wrapText="1"/>
    </xf>
    <xf numFmtId="164" fontId="2" fillId="0" borderId="2" xfId="0" applyNumberFormat="1" applyFont="1" applyBorder="1" applyAlignment="1">
      <alignment horizontal="left" vertical="top" wrapText="1"/>
    </xf>
    <xf numFmtId="0" fontId="11" fillId="0" borderId="2" xfId="0" applyFont="1" applyBorder="1" applyAlignment="1">
      <alignment horizontal="left" vertical="top" wrapText="1"/>
    </xf>
    <xf numFmtId="0" fontId="11" fillId="0" borderId="4" xfId="0" applyFont="1" applyBorder="1" applyAlignment="1">
      <alignment horizontal="left" vertical="top" wrapText="1"/>
    </xf>
    <xf numFmtId="0" fontId="11" fillId="3" borderId="4" xfId="0" applyFont="1" applyFill="1" applyBorder="1" applyAlignment="1">
      <alignment horizontal="center" vertical="top" wrapText="1"/>
    </xf>
    <xf numFmtId="0" fontId="11" fillId="10" borderId="24" xfId="0" applyFont="1" applyFill="1" applyBorder="1" applyAlignment="1">
      <alignment horizontal="center" vertical="top" wrapText="1"/>
    </xf>
    <xf numFmtId="49" fontId="11" fillId="3" borderId="2" xfId="0" applyNumberFormat="1" applyFont="1" applyFill="1" applyBorder="1" applyAlignment="1">
      <alignment horizontal="center" vertical="top" wrapText="1"/>
    </xf>
    <xf numFmtId="49" fontId="11" fillId="3" borderId="3" xfId="0" applyNumberFormat="1" applyFont="1" applyFill="1" applyBorder="1" applyAlignment="1">
      <alignment horizontal="center" vertical="top" wrapText="1"/>
    </xf>
    <xf numFmtId="49" fontId="11" fillId="3" borderId="4" xfId="0" applyNumberFormat="1" applyFont="1" applyFill="1" applyBorder="1" applyAlignment="1">
      <alignment horizontal="center" vertical="top" wrapText="1"/>
    </xf>
    <xf numFmtId="0" fontId="11" fillId="12" borderId="2" xfId="0" applyFont="1" applyFill="1" applyBorder="1" applyAlignment="1">
      <alignment horizontal="left" vertical="top" wrapText="1"/>
    </xf>
    <xf numFmtId="0" fontId="11" fillId="12" borderId="3" xfId="0" applyFont="1" applyFill="1" applyBorder="1" applyAlignment="1">
      <alignment horizontal="left" vertical="top" wrapText="1"/>
    </xf>
    <xf numFmtId="0" fontId="11" fillId="3" borderId="33" xfId="0" applyFont="1" applyFill="1" applyBorder="1" applyAlignment="1">
      <alignment horizontal="left" vertical="top" wrapText="1"/>
    </xf>
    <xf numFmtId="0" fontId="11" fillId="3" borderId="14" xfId="0" applyFont="1" applyFill="1" applyBorder="1" applyAlignment="1">
      <alignment horizontal="left" vertical="top" wrapText="1"/>
    </xf>
    <xf numFmtId="0" fontId="5" fillId="3" borderId="2" xfId="0" applyFont="1" applyFill="1" applyBorder="1" applyAlignment="1">
      <alignment horizontal="center" vertical="top" wrapText="1"/>
    </xf>
    <xf numFmtId="0" fontId="5" fillId="3" borderId="4" xfId="0" applyFont="1" applyFill="1" applyBorder="1" applyAlignment="1">
      <alignment horizontal="center" vertical="top" wrapText="1"/>
    </xf>
    <xf numFmtId="0" fontId="21" fillId="3" borderId="2" xfId="0" applyFont="1" applyFill="1" applyBorder="1" applyAlignment="1">
      <alignment horizontal="center" vertical="top" wrapText="1"/>
    </xf>
    <xf numFmtId="0" fontId="2" fillId="3" borderId="4" xfId="0" applyFont="1" applyFill="1" applyBorder="1" applyAlignment="1">
      <alignment horizontal="center" vertical="top" wrapText="1"/>
    </xf>
    <xf numFmtId="0" fontId="14" fillId="3" borderId="2" xfId="0" applyFont="1" applyFill="1" applyBorder="1" applyAlignment="1">
      <alignment horizontal="left" vertical="top"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2" fillId="0" borderId="4" xfId="0" applyFont="1" applyBorder="1" applyAlignment="1">
      <alignment horizontal="center" vertical="top" wrapText="1"/>
    </xf>
    <xf numFmtId="0" fontId="11" fillId="0" borderId="32" xfId="0" applyFont="1" applyBorder="1" applyAlignment="1">
      <alignment horizontal="center" vertical="top" wrapText="1"/>
    </xf>
    <xf numFmtId="0" fontId="11" fillId="0" borderId="37" xfId="0" applyFont="1" applyBorder="1" applyAlignment="1">
      <alignment horizontal="center" vertical="top" wrapText="1"/>
    </xf>
    <xf numFmtId="0" fontId="6" fillId="3" borderId="4" xfId="0" applyFont="1" applyFill="1" applyBorder="1" applyAlignment="1">
      <alignment horizontal="left" vertical="top" wrapText="1"/>
    </xf>
    <xf numFmtId="0" fontId="11" fillId="0" borderId="1" xfId="0" applyFont="1" applyBorder="1" applyAlignment="1">
      <alignment horizontal="center" vertical="top" wrapText="1"/>
    </xf>
    <xf numFmtId="0" fontId="2" fillId="3" borderId="19" xfId="0" applyFont="1" applyFill="1" applyBorder="1" applyAlignment="1">
      <alignment horizontal="center" vertical="top" wrapText="1"/>
    </xf>
    <xf numFmtId="0" fontId="20" fillId="0" borderId="0" xfId="0" applyFont="1" applyAlignment="1">
      <alignment horizontal="left" vertical="top" wrapText="1"/>
    </xf>
    <xf numFmtId="0" fontId="20" fillId="0" borderId="0" xfId="0" applyFont="1" applyAlignment="1">
      <alignment horizontal="left"/>
    </xf>
    <xf numFmtId="0" fontId="14" fillId="3" borderId="2" xfId="0" applyFont="1" applyFill="1" applyBorder="1" applyAlignment="1">
      <alignment horizontal="center" vertical="top" wrapText="1"/>
    </xf>
    <xf numFmtId="0" fontId="14" fillId="3" borderId="4" xfId="0" applyFont="1" applyFill="1" applyBorder="1" applyAlignment="1">
      <alignment horizontal="center" vertical="top" wrapText="1"/>
    </xf>
    <xf numFmtId="0" fontId="11" fillId="0" borderId="29" xfId="0" applyFont="1" applyBorder="1" applyAlignment="1">
      <alignment horizontal="center" vertical="top" wrapText="1"/>
    </xf>
    <xf numFmtId="0" fontId="11" fillId="0" borderId="36" xfId="0" applyFont="1" applyBorder="1" applyAlignment="1">
      <alignment horizontal="center" vertical="top" wrapText="1"/>
    </xf>
    <xf numFmtId="0" fontId="23" fillId="0" borderId="2" xfId="0" applyFont="1" applyBorder="1" applyAlignment="1">
      <alignment horizontal="left" vertical="top" wrapText="1"/>
    </xf>
    <xf numFmtId="0" fontId="23" fillId="0" borderId="3" xfId="0" applyFont="1" applyBorder="1" applyAlignment="1">
      <alignment horizontal="left" vertical="top" wrapText="1"/>
    </xf>
    <xf numFmtId="0" fontId="23" fillId="0" borderId="4" xfId="0" applyFont="1" applyBorder="1" applyAlignment="1">
      <alignment horizontal="left" vertical="top" wrapText="1"/>
    </xf>
    <xf numFmtId="0" fontId="24" fillId="3" borderId="2" xfId="0" applyFont="1" applyFill="1" applyBorder="1" applyAlignment="1">
      <alignment horizontal="center" vertical="top" wrapText="1"/>
    </xf>
    <xf numFmtId="0" fontId="24" fillId="3" borderId="3" xfId="0" applyFont="1" applyFill="1" applyBorder="1" applyAlignment="1">
      <alignment horizontal="center" vertical="top" wrapText="1"/>
    </xf>
    <xf numFmtId="0" fontId="24" fillId="3" borderId="4" xfId="0" applyFont="1" applyFill="1" applyBorder="1" applyAlignment="1">
      <alignment horizontal="center" vertical="top" wrapText="1"/>
    </xf>
    <xf numFmtId="0" fontId="6" fillId="3" borderId="4" xfId="0" applyFont="1" applyFill="1" applyBorder="1" applyAlignment="1">
      <alignment horizontal="center" vertical="top" wrapText="1"/>
    </xf>
    <xf numFmtId="0" fontId="2" fillId="3" borderId="7" xfId="0" applyFont="1" applyFill="1" applyBorder="1" applyAlignment="1">
      <alignment horizontal="center" vertical="top" wrapText="1"/>
    </xf>
    <xf numFmtId="0" fontId="2" fillId="3" borderId="29" xfId="0" applyFont="1" applyFill="1" applyBorder="1" applyAlignment="1">
      <alignment horizontal="center" vertical="top" wrapText="1"/>
    </xf>
    <xf numFmtId="0" fontId="2" fillId="3" borderId="10" xfId="0" applyFont="1" applyFill="1" applyBorder="1" applyAlignment="1">
      <alignment horizontal="center" vertical="top" wrapText="1"/>
    </xf>
    <xf numFmtId="0" fontId="2" fillId="3" borderId="36" xfId="0" applyFont="1" applyFill="1" applyBorder="1" applyAlignment="1">
      <alignment horizontal="center" vertical="top" wrapText="1"/>
    </xf>
    <xf numFmtId="0" fontId="20" fillId="0" borderId="0" xfId="0" applyFont="1" applyAlignment="1">
      <alignment horizontal="left" vertical="top"/>
    </xf>
    <xf numFmtId="0" fontId="20" fillId="0" borderId="0" xfId="0" applyFont="1" applyAlignment="1">
      <alignment horizontal="left" wrapText="1"/>
    </xf>
    <xf numFmtId="0" fontId="6" fillId="3" borderId="5" xfId="0" applyFont="1" applyFill="1" applyBorder="1" applyAlignment="1">
      <alignment horizontal="center" vertical="top" wrapText="1"/>
    </xf>
    <xf numFmtId="0" fontId="8" fillId="0" borderId="0" xfId="0" applyFont="1" applyAlignment="1">
      <alignment horizontal="center" vertical="center" wrapText="1"/>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3" borderId="4" xfId="0" applyFont="1" applyFill="1" applyBorder="1" applyAlignment="1">
      <alignment horizontal="left" vertical="top" wrapText="1"/>
    </xf>
    <xf numFmtId="0" fontId="5" fillId="0" borderId="2" xfId="0" applyFont="1" applyBorder="1" applyAlignment="1">
      <alignment horizontal="center" vertical="top" wrapText="1"/>
    </xf>
    <xf numFmtId="0" fontId="5" fillId="0" borderId="4" xfId="0" applyFont="1" applyBorder="1" applyAlignment="1">
      <alignment horizontal="center" vertical="top"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0" fillId="0" borderId="4" xfId="0" applyBorder="1" applyAlignment="1">
      <alignment horizontal="left" vertical="top" wrapText="1"/>
    </xf>
    <xf numFmtId="0" fontId="11" fillId="3" borderId="16" xfId="0" applyFont="1" applyFill="1" applyBorder="1" applyAlignment="1">
      <alignment horizontal="left" vertical="top" wrapText="1"/>
    </xf>
    <xf numFmtId="0" fontId="13" fillId="7" borderId="1" xfId="0" applyFont="1" applyFill="1" applyBorder="1" applyAlignment="1">
      <alignment horizontal="center" vertical="center" wrapText="1"/>
    </xf>
    <xf numFmtId="0" fontId="12" fillId="0" borderId="0" xfId="0" applyFont="1" applyAlignment="1">
      <alignment horizontal="center" vertical="center" wrapText="1"/>
    </xf>
  </cellXfs>
  <cellStyles count="2">
    <cellStyle name="Excel Built-in Normal" xfId="1" xr:uid="{48795526-0D47-4B88-AE3F-56B560CE652A}"/>
    <cellStyle name="Įprastas" xfId="0" builtinId="0"/>
  </cellStyles>
  <dxfs count="0"/>
  <tableStyles count="0" defaultTableStyle="TableStyleMedium2" defaultPivotStyle="PivotStyleLight16"/>
  <colors>
    <mruColors>
      <color rgb="FFFFFFCC"/>
      <color rgb="FF99FF99"/>
      <color rgb="FFFFCCFF"/>
      <color rgb="FFFFFFFF"/>
      <color rgb="FF99FFCC"/>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2013“ – 2022 m. tema">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0E112-3B8F-41F4-9BAA-5145454E912F}">
  <sheetPr>
    <pageSetUpPr fitToPage="1"/>
  </sheetPr>
  <dimension ref="B1:U346"/>
  <sheetViews>
    <sheetView tabSelected="1" zoomScaleNormal="100" zoomScaleSheetLayoutView="86" workbookViewId="0">
      <selection activeCell="D15" sqref="D15:D16"/>
    </sheetView>
  </sheetViews>
  <sheetFormatPr defaultColWidth="9.140625" defaultRowHeight="12.75" x14ac:dyDescent="0.2"/>
  <cols>
    <col min="1" max="1" width="2.5703125" style="3" customWidth="1"/>
    <col min="2" max="2" width="17.7109375" style="8" customWidth="1"/>
    <col min="3" max="3" width="44.7109375" style="8" customWidth="1"/>
    <col min="4" max="4" width="15.28515625" style="9" customWidth="1"/>
    <col min="5" max="5" width="13.7109375" style="1" customWidth="1"/>
    <col min="6" max="6" width="16" style="1" customWidth="1"/>
    <col min="7" max="7" width="19.7109375" style="3" bestFit="1" customWidth="1"/>
    <col min="8" max="8" width="9.85546875" style="3" bestFit="1" customWidth="1"/>
    <col min="9" max="16" width="9.140625" style="3"/>
    <col min="17" max="17" width="15.140625" style="3" customWidth="1"/>
    <col min="18" max="16384" width="9.140625" style="3"/>
  </cols>
  <sheetData>
    <row r="1" spans="2:11" ht="15.75" customHeight="1" x14ac:dyDescent="0.2">
      <c r="B1" s="2"/>
      <c r="C1" s="430" t="s">
        <v>293</v>
      </c>
      <c r="D1" s="430"/>
      <c r="E1" s="430"/>
      <c r="F1" s="430"/>
    </row>
    <row r="2" spans="2:11" ht="17.25" customHeight="1" x14ac:dyDescent="0.2">
      <c r="B2" s="2"/>
      <c r="C2" s="430" t="s">
        <v>294</v>
      </c>
      <c r="D2" s="430"/>
      <c r="E2" s="430"/>
      <c r="F2" s="430"/>
    </row>
    <row r="3" spans="2:11" ht="14.25" customHeight="1" x14ac:dyDescent="0.25">
      <c r="B3" s="2"/>
      <c r="C3" s="431" t="s">
        <v>295</v>
      </c>
      <c r="D3" s="431"/>
      <c r="E3" s="431"/>
      <c r="F3" s="431"/>
    </row>
    <row r="4" spans="2:11" ht="18" customHeight="1" x14ac:dyDescent="0.2">
      <c r="B4" s="2"/>
      <c r="C4" s="430" t="s">
        <v>296</v>
      </c>
      <c r="D4" s="447"/>
      <c r="E4" s="447"/>
      <c r="F4" s="447"/>
    </row>
    <row r="5" spans="2:11" ht="16.149999999999999" customHeight="1" x14ac:dyDescent="0.25">
      <c r="B5" s="2"/>
      <c r="C5" s="448" t="s">
        <v>309</v>
      </c>
      <c r="D5" s="448"/>
      <c r="E5" s="448"/>
      <c r="F5" s="448"/>
    </row>
    <row r="6" spans="2:11" ht="16.899999999999999" customHeight="1" x14ac:dyDescent="0.25">
      <c r="B6" s="2"/>
      <c r="C6" s="306"/>
      <c r="D6" s="306"/>
      <c r="E6" s="306"/>
      <c r="F6" s="306"/>
    </row>
    <row r="7" spans="2:11" ht="34.15" customHeight="1" x14ac:dyDescent="0.2">
      <c r="B7" s="450" t="s">
        <v>274</v>
      </c>
      <c r="C7" s="450"/>
      <c r="D7" s="450"/>
      <c r="E7" s="450"/>
      <c r="F7" s="450"/>
    </row>
    <row r="8" spans="2:11" ht="60" customHeight="1" x14ac:dyDescent="0.2">
      <c r="B8" s="98" t="s">
        <v>0</v>
      </c>
      <c r="C8" s="98" t="s">
        <v>1</v>
      </c>
      <c r="D8" s="98" t="s">
        <v>2</v>
      </c>
      <c r="E8" s="99" t="s">
        <v>3</v>
      </c>
      <c r="F8" s="99" t="s">
        <v>4</v>
      </c>
    </row>
    <row r="9" spans="2:11" ht="12.6" customHeight="1" x14ac:dyDescent="0.2">
      <c r="B9" s="100">
        <v>1</v>
      </c>
      <c r="C9" s="100">
        <v>2</v>
      </c>
      <c r="D9" s="100">
        <v>3</v>
      </c>
      <c r="E9" s="100">
        <v>4</v>
      </c>
      <c r="F9" s="100">
        <v>5</v>
      </c>
    </row>
    <row r="10" spans="2:11" ht="44.45" customHeight="1" x14ac:dyDescent="0.2">
      <c r="B10" s="101" t="s">
        <v>5</v>
      </c>
      <c r="C10" s="102" t="s">
        <v>6</v>
      </c>
      <c r="D10" s="102"/>
      <c r="E10" s="102"/>
      <c r="F10" s="102"/>
    </row>
    <row r="11" spans="2:11" ht="31.15" customHeight="1" x14ac:dyDescent="0.2">
      <c r="B11" s="103" t="s">
        <v>7</v>
      </c>
      <c r="C11" s="103" t="s">
        <v>8</v>
      </c>
      <c r="D11" s="104"/>
      <c r="E11" s="105"/>
      <c r="F11" s="106"/>
    </row>
    <row r="12" spans="2:11" ht="54.6" customHeight="1" x14ac:dyDescent="0.2">
      <c r="B12" s="341" t="s">
        <v>9</v>
      </c>
      <c r="C12" s="77" t="s">
        <v>10</v>
      </c>
      <c r="D12" s="76"/>
      <c r="E12" s="78"/>
      <c r="F12" s="54"/>
    </row>
    <row r="13" spans="2:11" ht="28.15" customHeight="1" x14ac:dyDescent="0.2">
      <c r="B13" s="350"/>
      <c r="C13" s="10" t="s">
        <v>11</v>
      </c>
      <c r="D13" s="346" t="s">
        <v>12</v>
      </c>
      <c r="E13" s="126">
        <f>5023.2-122.8</f>
        <v>4900.3999999999996</v>
      </c>
      <c r="F13" s="11"/>
      <c r="G13" s="4"/>
      <c r="H13" s="4"/>
      <c r="I13" s="4"/>
      <c r="J13" s="4"/>
      <c r="K13" s="4"/>
    </row>
    <row r="14" spans="2:11" ht="18.600000000000001" customHeight="1" x14ac:dyDescent="0.2">
      <c r="B14" s="350"/>
      <c r="C14" s="10" t="s">
        <v>13</v>
      </c>
      <c r="D14" s="442"/>
      <c r="E14" s="126">
        <f>1143+9.7+48+47.3</f>
        <v>1248</v>
      </c>
      <c r="F14" s="7"/>
      <c r="H14" s="32"/>
    </row>
    <row r="15" spans="2:11" ht="21" customHeight="1" x14ac:dyDescent="0.2">
      <c r="B15" s="350"/>
      <c r="C15" s="59" t="s">
        <v>13</v>
      </c>
      <c r="D15" s="346" t="s">
        <v>280</v>
      </c>
      <c r="E15" s="311">
        <f>1464.5-721.9+170.7</f>
        <v>913.3</v>
      </c>
      <c r="F15" s="122"/>
      <c r="H15" s="32"/>
    </row>
    <row r="16" spans="2:11" ht="39.75" customHeight="1" x14ac:dyDescent="0.2">
      <c r="B16" s="459"/>
      <c r="C16" s="10" t="s">
        <v>11</v>
      </c>
      <c r="D16" s="349"/>
      <c r="E16" s="311">
        <f>38-16</f>
        <v>22</v>
      </c>
      <c r="F16" s="122"/>
      <c r="H16" s="32"/>
    </row>
    <row r="17" spans="2:7" ht="28.5" customHeight="1" x14ac:dyDescent="0.2">
      <c r="B17" s="436" t="s">
        <v>14</v>
      </c>
      <c r="C17" s="25" t="s">
        <v>15</v>
      </c>
      <c r="D17" s="439" t="s">
        <v>281</v>
      </c>
      <c r="E17" s="194"/>
      <c r="F17" s="6"/>
    </row>
    <row r="18" spans="2:7" ht="142.5" customHeight="1" x14ac:dyDescent="0.2">
      <c r="B18" s="437"/>
      <c r="C18" s="10" t="s">
        <v>13</v>
      </c>
      <c r="D18" s="440"/>
      <c r="E18" s="126">
        <f>8768.3+3529.4</f>
        <v>12297.699999999999</v>
      </c>
      <c r="F18" s="7"/>
    </row>
    <row r="19" spans="2:7" ht="89.45" customHeight="1" x14ac:dyDescent="0.2">
      <c r="B19" s="438"/>
      <c r="C19" s="10" t="s">
        <v>11</v>
      </c>
      <c r="D19" s="441"/>
      <c r="E19" s="126">
        <f>1783.8-38-81.8</f>
        <v>1664</v>
      </c>
      <c r="F19" s="7"/>
    </row>
    <row r="20" spans="2:7" ht="32.450000000000003" customHeight="1" x14ac:dyDescent="0.2">
      <c r="B20" s="341" t="s">
        <v>16</v>
      </c>
      <c r="C20" s="25" t="s">
        <v>17</v>
      </c>
      <c r="D20" s="346" t="s">
        <v>292</v>
      </c>
      <c r="E20" s="194"/>
      <c r="F20" s="7"/>
    </row>
    <row r="21" spans="2:7" ht="39" customHeight="1" x14ac:dyDescent="0.2">
      <c r="B21" s="342"/>
      <c r="C21" s="10" t="s">
        <v>13</v>
      </c>
      <c r="D21" s="442"/>
      <c r="E21" s="126">
        <f>1689.5+281</f>
        <v>1970.5</v>
      </c>
      <c r="F21" s="7"/>
    </row>
    <row r="22" spans="2:7" ht="32.25" customHeight="1" x14ac:dyDescent="0.2">
      <c r="B22" s="341" t="s">
        <v>18</v>
      </c>
      <c r="C22" s="25" t="s">
        <v>19</v>
      </c>
      <c r="D22" s="346" t="s">
        <v>12</v>
      </c>
      <c r="E22" s="126"/>
      <c r="F22" s="6" t="s">
        <v>20</v>
      </c>
    </row>
    <row r="23" spans="2:7" ht="19.899999999999999" customHeight="1" x14ac:dyDescent="0.2">
      <c r="B23" s="342"/>
      <c r="C23" s="10" t="s">
        <v>13</v>
      </c>
      <c r="D23" s="347"/>
      <c r="E23" s="126">
        <f>3155.9+55.3-14.8</f>
        <v>3196.4</v>
      </c>
      <c r="F23" s="7"/>
    </row>
    <row r="24" spans="2:7" ht="30.75" customHeight="1" x14ac:dyDescent="0.2">
      <c r="B24" s="341" t="s">
        <v>21</v>
      </c>
      <c r="C24" s="25" t="s">
        <v>22</v>
      </c>
      <c r="D24" s="348"/>
      <c r="E24" s="126"/>
      <c r="F24" s="6" t="s">
        <v>20</v>
      </c>
    </row>
    <row r="25" spans="2:7" ht="27" customHeight="1" x14ac:dyDescent="0.2">
      <c r="B25" s="342"/>
      <c r="C25" s="10" t="s">
        <v>11</v>
      </c>
      <c r="D25" s="349"/>
      <c r="E25" s="126">
        <v>705.9</v>
      </c>
      <c r="F25" s="7"/>
    </row>
    <row r="26" spans="2:7" ht="35.450000000000003" customHeight="1" x14ac:dyDescent="0.2">
      <c r="B26" s="341" t="s">
        <v>23</v>
      </c>
      <c r="C26" s="25" t="s">
        <v>24</v>
      </c>
      <c r="D26" s="346" t="s">
        <v>279</v>
      </c>
      <c r="E26" s="194"/>
      <c r="F26" s="6" t="s">
        <v>25</v>
      </c>
    </row>
    <row r="27" spans="2:7" ht="39.6" customHeight="1" x14ac:dyDescent="0.2">
      <c r="B27" s="342"/>
      <c r="C27" s="10" t="s">
        <v>11</v>
      </c>
      <c r="D27" s="349"/>
      <c r="E27" s="126">
        <f>152.8+150+81.1+2.8</f>
        <v>386.7</v>
      </c>
      <c r="F27" s="7"/>
    </row>
    <row r="28" spans="2:7" ht="29.25" customHeight="1" x14ac:dyDescent="0.2">
      <c r="B28" s="341" t="s">
        <v>26</v>
      </c>
      <c r="C28" s="27" t="s">
        <v>27</v>
      </c>
      <c r="D28" s="347" t="s">
        <v>278</v>
      </c>
      <c r="E28" s="7"/>
      <c r="F28" s="7"/>
    </row>
    <row r="29" spans="2:7" ht="20.45" customHeight="1" x14ac:dyDescent="0.2">
      <c r="B29" s="342"/>
      <c r="C29" s="170" t="s">
        <v>29</v>
      </c>
      <c r="D29" s="449"/>
      <c r="E29" s="6">
        <v>10.9</v>
      </c>
      <c r="F29" s="7"/>
      <c r="G29" s="124"/>
    </row>
    <row r="30" spans="2:7" ht="27.75" customHeight="1" x14ac:dyDescent="0.2">
      <c r="B30" s="341" t="s">
        <v>30</v>
      </c>
      <c r="C30" s="25" t="s">
        <v>31</v>
      </c>
      <c r="D30" s="346" t="s">
        <v>277</v>
      </c>
      <c r="E30" s="195"/>
      <c r="F30" s="6" t="s">
        <v>25</v>
      </c>
    </row>
    <row r="31" spans="2:7" ht="24.75" customHeight="1" x14ac:dyDescent="0.2">
      <c r="B31" s="350"/>
      <c r="C31" s="10" t="s">
        <v>13</v>
      </c>
      <c r="D31" s="347"/>
      <c r="E31" s="126">
        <f>144.6-115.9</f>
        <v>28.699999999999989</v>
      </c>
      <c r="F31" s="6"/>
    </row>
    <row r="32" spans="2:7" ht="31.5" customHeight="1" x14ac:dyDescent="0.2">
      <c r="B32" s="342"/>
      <c r="C32" s="211" t="s">
        <v>11</v>
      </c>
      <c r="D32" s="349"/>
      <c r="E32" s="127">
        <f>5.5-2.8</f>
        <v>2.7</v>
      </c>
      <c r="F32" s="7"/>
    </row>
    <row r="33" spans="2:10" ht="43.9" customHeight="1" x14ac:dyDescent="0.2">
      <c r="B33" s="415" t="s">
        <v>32</v>
      </c>
      <c r="C33" s="279" t="s">
        <v>33</v>
      </c>
      <c r="D33" s="339" t="s">
        <v>276</v>
      </c>
      <c r="E33" s="167"/>
      <c r="F33" s="7"/>
    </row>
    <row r="34" spans="2:10" ht="31.5" customHeight="1" x14ac:dyDescent="0.2">
      <c r="B34" s="416"/>
      <c r="C34" s="323" t="s">
        <v>11</v>
      </c>
      <c r="D34" s="340"/>
      <c r="E34" s="126">
        <f>1853.9+350</f>
        <v>2203.9</v>
      </c>
      <c r="F34" s="7"/>
    </row>
    <row r="35" spans="2:10" ht="31.5" customHeight="1" x14ac:dyDescent="0.2">
      <c r="B35" s="366" t="s">
        <v>297</v>
      </c>
      <c r="C35" s="322" t="s">
        <v>298</v>
      </c>
      <c r="D35" s="340"/>
      <c r="E35" s="167"/>
      <c r="F35" s="7"/>
    </row>
    <row r="36" spans="2:10" ht="19.5" customHeight="1" x14ac:dyDescent="0.2">
      <c r="B36" s="427"/>
      <c r="C36" s="252" t="s">
        <v>13</v>
      </c>
      <c r="D36" s="408"/>
      <c r="E36" s="167">
        <v>0.2</v>
      </c>
      <c r="F36" s="7"/>
    </row>
    <row r="37" spans="2:10" ht="16.899999999999999" customHeight="1" x14ac:dyDescent="0.2">
      <c r="B37" s="47"/>
      <c r="C37" s="212" t="s">
        <v>34</v>
      </c>
      <c r="D37" s="40"/>
      <c r="E37" s="123">
        <f ca="1">SUM(E38:E40)</f>
        <v>29540.400000000001</v>
      </c>
      <c r="F37" s="19"/>
      <c r="H37" s="32"/>
      <c r="I37" s="32"/>
      <c r="J37" s="32"/>
    </row>
    <row r="38" spans="2:10" ht="17.45" customHeight="1" x14ac:dyDescent="0.2">
      <c r="B38" s="456"/>
      <c r="C38" s="25" t="s">
        <v>35</v>
      </c>
      <c r="D38" s="34"/>
      <c r="E38" s="122"/>
      <c r="F38" s="7"/>
      <c r="I38" s="32"/>
      <c r="J38" s="32"/>
    </row>
    <row r="39" spans="2:10" ht="30" customHeight="1" x14ac:dyDescent="0.2">
      <c r="B39" s="457"/>
      <c r="C39" s="25" t="s">
        <v>36</v>
      </c>
      <c r="D39" s="34"/>
      <c r="E39" s="7">
        <f>SUMIF($C12:$C36,$C13,E12:E36)</f>
        <v>9885.5999999999985</v>
      </c>
      <c r="F39" s="7"/>
    </row>
    <row r="40" spans="2:10" ht="19.899999999999999" customHeight="1" x14ac:dyDescent="0.2">
      <c r="B40" s="458"/>
      <c r="C40" s="25" t="s">
        <v>37</v>
      </c>
      <c r="D40" s="34"/>
      <c r="E40" s="7">
        <f ca="1">SUMIF($C12:$D36,$C14,E12:E36)</f>
        <v>19654.800000000003</v>
      </c>
      <c r="F40" s="7"/>
    </row>
    <row r="41" spans="2:10" ht="18" customHeight="1" x14ac:dyDescent="0.2">
      <c r="B41" s="184"/>
      <c r="C41" s="17" t="s">
        <v>38</v>
      </c>
      <c r="D41" s="40"/>
      <c r="E41" s="19">
        <f>E43</f>
        <v>10.9</v>
      </c>
      <c r="F41" s="19"/>
    </row>
    <row r="42" spans="2:10" ht="19.899999999999999" customHeight="1" x14ac:dyDescent="0.2">
      <c r="B42" s="454"/>
      <c r="C42" s="25" t="s">
        <v>39</v>
      </c>
      <c r="D42" s="34"/>
      <c r="E42" s="7"/>
      <c r="F42" s="7"/>
    </row>
    <row r="43" spans="2:10" ht="18" customHeight="1" x14ac:dyDescent="0.2">
      <c r="B43" s="455"/>
      <c r="C43" s="164" t="s">
        <v>40</v>
      </c>
      <c r="D43" s="34"/>
      <c r="E43" s="7">
        <f>E29</f>
        <v>10.9</v>
      </c>
      <c r="F43" s="7"/>
    </row>
    <row r="44" spans="2:10" ht="55.5" customHeight="1" x14ac:dyDescent="0.2">
      <c r="B44" s="16" t="s">
        <v>41</v>
      </c>
      <c r="C44" s="269" t="s">
        <v>42</v>
      </c>
      <c r="D44" s="15" t="s">
        <v>28</v>
      </c>
      <c r="E44" s="39"/>
      <c r="F44" s="13"/>
      <c r="G44" s="4"/>
    </row>
    <row r="45" spans="2:10" ht="19.149999999999999" customHeight="1" x14ac:dyDescent="0.2">
      <c r="B45" s="79"/>
      <c r="C45" s="17" t="s">
        <v>38</v>
      </c>
      <c r="D45" s="80"/>
      <c r="E45" s="82">
        <f>E47</f>
        <v>16154</v>
      </c>
      <c r="F45" s="81"/>
    </row>
    <row r="46" spans="2:10" ht="20.45" customHeight="1" x14ac:dyDescent="0.2">
      <c r="B46" s="344"/>
      <c r="C46" s="28" t="s">
        <v>39</v>
      </c>
      <c r="D46" s="75"/>
      <c r="E46" s="51"/>
      <c r="F46" s="48"/>
    </row>
    <row r="47" spans="2:10" ht="18" customHeight="1" x14ac:dyDescent="0.2">
      <c r="B47" s="345"/>
      <c r="C47" s="25" t="s">
        <v>43</v>
      </c>
      <c r="D47" s="75"/>
      <c r="E47" s="196">
        <f>14677.5+57.1+1419.4</f>
        <v>16154</v>
      </c>
      <c r="F47" s="48"/>
    </row>
    <row r="48" spans="2:10" s="4" customFormat="1" ht="42.6" customHeight="1" x14ac:dyDescent="0.2">
      <c r="B48" s="16" t="s">
        <v>44</v>
      </c>
      <c r="C48" s="103" t="s">
        <v>45</v>
      </c>
      <c r="D48" s="15" t="s">
        <v>46</v>
      </c>
      <c r="E48" s="197"/>
      <c r="F48" s="12"/>
    </row>
    <row r="49" spans="2:7" ht="19.149999999999999" customHeight="1" x14ac:dyDescent="0.2">
      <c r="B49" s="20"/>
      <c r="C49" s="17" t="s">
        <v>38</v>
      </c>
      <c r="D49" s="41"/>
      <c r="E49" s="198">
        <f>SUM(E51:E51)</f>
        <v>52559.6</v>
      </c>
      <c r="F49" s="19"/>
    </row>
    <row r="50" spans="2:7" ht="16.5" customHeight="1" x14ac:dyDescent="0.2">
      <c r="B50" s="365"/>
      <c r="C50" s="28" t="s">
        <v>39</v>
      </c>
      <c r="D50" s="34"/>
      <c r="E50" s="199"/>
      <c r="F50" s="11"/>
    </row>
    <row r="51" spans="2:7" ht="19.149999999999999" customHeight="1" x14ac:dyDescent="0.2">
      <c r="B51" s="365"/>
      <c r="C51" s="25" t="s">
        <v>43</v>
      </c>
      <c r="D51" s="34"/>
      <c r="E51" s="194">
        <f>50755.2+852.4+952</f>
        <v>52559.6</v>
      </c>
      <c r="F51" s="11"/>
    </row>
    <row r="52" spans="2:7" s="4" customFormat="1" ht="38.25" customHeight="1" x14ac:dyDescent="0.2">
      <c r="B52" s="213" t="s">
        <v>47</v>
      </c>
      <c r="C52" s="14" t="s">
        <v>48</v>
      </c>
      <c r="D52" s="15" t="s">
        <v>49</v>
      </c>
      <c r="E52" s="12"/>
      <c r="F52" s="13"/>
    </row>
    <row r="53" spans="2:7" ht="18" customHeight="1" x14ac:dyDescent="0.2">
      <c r="B53" s="214"/>
      <c r="C53" s="18" t="s">
        <v>34</v>
      </c>
      <c r="D53" s="41"/>
      <c r="E53" s="19">
        <f>+E55</f>
        <v>294.89999999999998</v>
      </c>
      <c r="F53" s="19"/>
    </row>
    <row r="54" spans="2:7" ht="19.5" customHeight="1" x14ac:dyDescent="0.2">
      <c r="B54" s="343"/>
      <c r="C54" s="25" t="s">
        <v>35</v>
      </c>
      <c r="D54" s="34"/>
      <c r="E54" s="11"/>
      <c r="F54" s="11"/>
    </row>
    <row r="55" spans="2:7" ht="18" customHeight="1" x14ac:dyDescent="0.2">
      <c r="B55" s="343"/>
      <c r="C55" s="25" t="s">
        <v>13</v>
      </c>
      <c r="D55" s="34"/>
      <c r="E55" s="194">
        <v>294.89999999999998</v>
      </c>
      <c r="F55" s="11"/>
    </row>
    <row r="56" spans="2:7" ht="44.25" customHeight="1" x14ac:dyDescent="0.2">
      <c r="B56" s="213" t="s">
        <v>50</v>
      </c>
      <c r="C56" s="14" t="s">
        <v>51</v>
      </c>
      <c r="D56" s="15" t="s">
        <v>52</v>
      </c>
      <c r="E56" s="197"/>
      <c r="F56" s="13" t="s">
        <v>53</v>
      </c>
    </row>
    <row r="57" spans="2:7" ht="16.899999999999999" customHeight="1" x14ac:dyDescent="0.2">
      <c r="B57" s="215"/>
      <c r="C57" s="18" t="s">
        <v>34</v>
      </c>
      <c r="D57" s="41"/>
      <c r="E57" s="198">
        <f>E59</f>
        <v>105.5</v>
      </c>
      <c r="F57" s="19"/>
    </row>
    <row r="58" spans="2:7" ht="14.45" customHeight="1" x14ac:dyDescent="0.2">
      <c r="B58" s="428"/>
      <c r="C58" s="25" t="s">
        <v>35</v>
      </c>
      <c r="D58" s="34"/>
      <c r="E58" s="275"/>
      <c r="F58" s="11"/>
    </row>
    <row r="59" spans="2:7" ht="19.899999999999999" customHeight="1" x14ac:dyDescent="0.2">
      <c r="B59" s="428"/>
      <c r="C59" s="25" t="s">
        <v>13</v>
      </c>
      <c r="D59" s="34"/>
      <c r="E59" s="217">
        <v>105.5</v>
      </c>
      <c r="F59" s="11"/>
    </row>
    <row r="60" spans="2:7" ht="42.75" customHeight="1" x14ac:dyDescent="0.2">
      <c r="B60" s="213" t="s">
        <v>54</v>
      </c>
      <c r="C60" s="14" t="s">
        <v>55</v>
      </c>
      <c r="D60" s="216" t="s">
        <v>52</v>
      </c>
      <c r="E60" s="12"/>
      <c r="F60" s="13" t="s">
        <v>56</v>
      </c>
    </row>
    <row r="61" spans="2:7" ht="21" customHeight="1" x14ac:dyDescent="0.2">
      <c r="B61" s="215"/>
      <c r="C61" s="18" t="s">
        <v>34</v>
      </c>
      <c r="D61" s="38"/>
      <c r="E61" s="218">
        <f>E63</f>
        <v>849.5</v>
      </c>
      <c r="F61" s="24"/>
    </row>
    <row r="62" spans="2:7" ht="15.6" customHeight="1" x14ac:dyDescent="0.2">
      <c r="B62" s="428"/>
      <c r="C62" s="25" t="s">
        <v>35</v>
      </c>
      <c r="D62" s="42"/>
      <c r="E62" s="128"/>
      <c r="F62" s="5"/>
    </row>
    <row r="63" spans="2:7" ht="18.75" customHeight="1" x14ac:dyDescent="0.2">
      <c r="B63" s="428"/>
      <c r="C63" s="25" t="s">
        <v>13</v>
      </c>
      <c r="D63" s="42"/>
      <c r="E63" s="128">
        <f>329.6+238+281.9</f>
        <v>849.5</v>
      </c>
      <c r="F63" s="5"/>
    </row>
    <row r="64" spans="2:7" ht="39.75" customHeight="1" x14ac:dyDescent="0.2">
      <c r="B64" s="213" t="s">
        <v>57</v>
      </c>
      <c r="C64" s="269" t="s">
        <v>58</v>
      </c>
      <c r="D64" s="15" t="s">
        <v>52</v>
      </c>
      <c r="E64" s="12"/>
      <c r="F64" s="12"/>
      <c r="G64" s="4"/>
    </row>
    <row r="65" spans="2:6" ht="20.45" customHeight="1" x14ac:dyDescent="0.2">
      <c r="B65" s="84"/>
      <c r="C65" s="18" t="s">
        <v>34</v>
      </c>
      <c r="D65" s="41"/>
      <c r="E65" s="19">
        <f>SUM(E67:E68)</f>
        <v>222</v>
      </c>
      <c r="F65" s="19"/>
    </row>
    <row r="66" spans="2:6" ht="19.899999999999999" customHeight="1" x14ac:dyDescent="0.2">
      <c r="B66" s="451"/>
      <c r="C66" s="25" t="s">
        <v>35</v>
      </c>
      <c r="D66" s="50"/>
      <c r="E66" s="52"/>
      <c r="F66" s="52"/>
    </row>
    <row r="67" spans="2:6" ht="32.450000000000003" customHeight="1" x14ac:dyDescent="0.2">
      <c r="B67" s="452"/>
      <c r="C67" s="25" t="s">
        <v>11</v>
      </c>
      <c r="D67" s="50"/>
      <c r="E67" s="194">
        <f>92.4+13.8</f>
        <v>106.2</v>
      </c>
      <c r="F67" s="52"/>
    </row>
    <row r="68" spans="2:6" ht="20.45" customHeight="1" x14ac:dyDescent="0.2">
      <c r="B68" s="453"/>
      <c r="C68" s="25" t="s">
        <v>13</v>
      </c>
      <c r="D68" s="50"/>
      <c r="E68" s="194">
        <f>120-4.2</f>
        <v>115.8</v>
      </c>
      <c r="F68" s="52"/>
    </row>
    <row r="69" spans="2:6" ht="30" customHeight="1" x14ac:dyDescent="0.2">
      <c r="B69" s="22" t="s">
        <v>59</v>
      </c>
      <c r="C69" s="14" t="s">
        <v>60</v>
      </c>
      <c r="D69" s="15"/>
      <c r="E69" s="12"/>
      <c r="F69" s="12"/>
    </row>
    <row r="70" spans="2:6" ht="21.6" customHeight="1" x14ac:dyDescent="0.2">
      <c r="B70" s="366" t="s">
        <v>61</v>
      </c>
      <c r="C70" s="25" t="s">
        <v>62</v>
      </c>
      <c r="D70" s="354" t="s">
        <v>52</v>
      </c>
      <c r="E70" s="52"/>
      <c r="F70" s="52"/>
    </row>
    <row r="71" spans="2:6" ht="21" customHeight="1" x14ac:dyDescent="0.2">
      <c r="B71" s="367"/>
      <c r="C71" s="10" t="s">
        <v>13</v>
      </c>
      <c r="D71" s="354"/>
      <c r="E71" s="48">
        <f>51.9+17.4</f>
        <v>69.3</v>
      </c>
      <c r="F71" s="52"/>
    </row>
    <row r="72" spans="2:6" ht="22.15" customHeight="1" x14ac:dyDescent="0.2">
      <c r="B72" s="129"/>
      <c r="C72" s="18" t="s">
        <v>34</v>
      </c>
      <c r="D72" s="41"/>
      <c r="E72" s="19">
        <f>E74</f>
        <v>69.3</v>
      </c>
      <c r="F72" s="19"/>
    </row>
    <row r="73" spans="2:6" ht="22.15" customHeight="1" x14ac:dyDescent="0.2">
      <c r="B73" s="373"/>
      <c r="C73" s="25" t="s">
        <v>35</v>
      </c>
      <c r="D73" s="50"/>
      <c r="E73" s="52"/>
      <c r="F73" s="52"/>
    </row>
    <row r="74" spans="2:6" ht="21.6" customHeight="1" x14ac:dyDescent="0.2">
      <c r="B74" s="367"/>
      <c r="C74" s="25" t="s">
        <v>37</v>
      </c>
      <c r="D74" s="50"/>
      <c r="E74" s="52">
        <f>SUMIF($C70:$C71,$C71,E70:E71)</f>
        <v>69.3</v>
      </c>
      <c r="F74" s="52"/>
    </row>
    <row r="75" spans="2:6" ht="41.25" customHeight="1" x14ac:dyDescent="0.2">
      <c r="B75" s="222" t="s">
        <v>63</v>
      </c>
      <c r="C75" s="270" t="s">
        <v>64</v>
      </c>
      <c r="D75" s="271" t="s">
        <v>52</v>
      </c>
      <c r="E75" s="197"/>
      <c r="F75" s="12"/>
    </row>
    <row r="76" spans="2:6" ht="22.5" customHeight="1" x14ac:dyDescent="0.2">
      <c r="B76" s="221"/>
      <c r="C76" s="272" t="s">
        <v>34</v>
      </c>
      <c r="D76" s="273"/>
      <c r="E76" s="198">
        <f>E78</f>
        <v>5.8000000000000007</v>
      </c>
      <c r="F76" s="19"/>
    </row>
    <row r="77" spans="2:6" ht="21" customHeight="1" x14ac:dyDescent="0.2">
      <c r="B77" s="219"/>
      <c r="C77" s="166" t="s">
        <v>35</v>
      </c>
      <c r="D77" s="232"/>
      <c r="E77" s="194"/>
      <c r="F77" s="52"/>
    </row>
    <row r="78" spans="2:6" ht="27" customHeight="1" x14ac:dyDescent="0.2">
      <c r="B78" s="220"/>
      <c r="C78" s="166" t="s">
        <v>11</v>
      </c>
      <c r="D78" s="232"/>
      <c r="E78" s="194">
        <f>16.8-11</f>
        <v>5.8000000000000007</v>
      </c>
      <c r="F78" s="52"/>
    </row>
    <row r="79" spans="2:6" ht="56.45" customHeight="1" x14ac:dyDescent="0.2">
      <c r="B79" s="22" t="s">
        <v>65</v>
      </c>
      <c r="C79" s="103" t="s">
        <v>273</v>
      </c>
      <c r="D79" s="15" t="s">
        <v>28</v>
      </c>
      <c r="E79" s="12"/>
      <c r="F79" s="12"/>
    </row>
    <row r="80" spans="2:6" ht="19.899999999999999" customHeight="1" x14ac:dyDescent="0.2">
      <c r="B80" s="49"/>
      <c r="C80" s="18" t="s">
        <v>34</v>
      </c>
      <c r="D80" s="41"/>
      <c r="E80" s="19">
        <f>E82</f>
        <v>79.100000000000009</v>
      </c>
      <c r="F80" s="19"/>
    </row>
    <row r="81" spans="2:7" ht="16.5" customHeight="1" x14ac:dyDescent="0.2">
      <c r="B81" s="371"/>
      <c r="C81" s="25" t="s">
        <v>35</v>
      </c>
      <c r="D81" s="50"/>
      <c r="E81" s="52"/>
      <c r="F81" s="52"/>
    </row>
    <row r="82" spans="2:7" ht="19.899999999999999" customHeight="1" x14ac:dyDescent="0.2">
      <c r="B82" s="372"/>
      <c r="C82" s="25" t="s">
        <v>13</v>
      </c>
      <c r="D82" s="50"/>
      <c r="E82" s="52">
        <f>8.8+30.1+8.5+12.7+19</f>
        <v>79.100000000000009</v>
      </c>
      <c r="F82" s="52"/>
    </row>
    <row r="83" spans="2:7" ht="29.45" customHeight="1" x14ac:dyDescent="0.2">
      <c r="B83" s="26" t="s">
        <v>66</v>
      </c>
      <c r="C83" s="37" t="s">
        <v>67</v>
      </c>
      <c r="D83" s="46"/>
      <c r="E83" s="46"/>
      <c r="F83" s="46"/>
    </row>
    <row r="84" spans="2:7" ht="30.75" customHeight="1" x14ac:dyDescent="0.2">
      <c r="B84" s="16" t="s">
        <v>68</v>
      </c>
      <c r="C84" s="260" t="s">
        <v>69</v>
      </c>
      <c r="D84" s="255"/>
      <c r="E84" s="12"/>
      <c r="F84" s="13"/>
    </row>
    <row r="85" spans="2:7" ht="15.75" customHeight="1" x14ac:dyDescent="0.2">
      <c r="B85" s="362" t="s">
        <v>70</v>
      </c>
      <c r="C85" s="257" t="s">
        <v>71</v>
      </c>
      <c r="D85" s="351" t="s">
        <v>72</v>
      </c>
      <c r="E85" s="52"/>
      <c r="F85" s="48" t="s">
        <v>73</v>
      </c>
    </row>
    <row r="86" spans="2:7" ht="28.5" customHeight="1" x14ac:dyDescent="0.2">
      <c r="B86" s="363"/>
      <c r="C86" s="258" t="s">
        <v>11</v>
      </c>
      <c r="D86" s="352"/>
      <c r="E86" s="139">
        <v>1009</v>
      </c>
      <c r="F86" s="48"/>
      <c r="G86" s="4"/>
    </row>
    <row r="87" spans="2:7" ht="16.149999999999999" customHeight="1" x14ac:dyDescent="0.2">
      <c r="B87" s="363"/>
      <c r="C87" s="259" t="s">
        <v>13</v>
      </c>
      <c r="D87" s="352"/>
      <c r="E87" s="267">
        <v>16.600000000000001</v>
      </c>
      <c r="F87" s="48"/>
      <c r="G87" s="4"/>
    </row>
    <row r="88" spans="2:7" ht="20.45" customHeight="1" x14ac:dyDescent="0.2">
      <c r="B88" s="363"/>
      <c r="C88" s="256" t="s">
        <v>74</v>
      </c>
      <c r="D88" s="352"/>
      <c r="E88" s="48">
        <v>612</v>
      </c>
      <c r="F88" s="48"/>
    </row>
    <row r="89" spans="2:7" ht="20.45" customHeight="1" x14ac:dyDescent="0.2">
      <c r="B89" s="364"/>
      <c r="C89" s="256" t="s">
        <v>75</v>
      </c>
      <c r="D89" s="352"/>
      <c r="E89" s="48">
        <v>161.19999999999999</v>
      </c>
      <c r="F89" s="48"/>
    </row>
    <row r="90" spans="2:7" ht="67.5" customHeight="1" x14ac:dyDescent="0.2">
      <c r="B90" s="415" t="s">
        <v>76</v>
      </c>
      <c r="C90" s="279" t="s">
        <v>77</v>
      </c>
      <c r="D90" s="353" t="s">
        <v>72</v>
      </c>
      <c r="E90" s="254"/>
      <c r="F90" s="48"/>
    </row>
    <row r="91" spans="2:7" ht="30" customHeight="1" x14ac:dyDescent="0.2">
      <c r="B91" s="460"/>
      <c r="C91" s="323" t="s">
        <v>11</v>
      </c>
      <c r="D91" s="354"/>
      <c r="E91" s="254">
        <v>84</v>
      </c>
      <c r="F91" s="48"/>
    </row>
    <row r="92" spans="2:7" ht="29.25" customHeight="1" x14ac:dyDescent="0.2">
      <c r="B92" s="460"/>
      <c r="C92" s="324" t="s">
        <v>96</v>
      </c>
      <c r="D92" s="354"/>
      <c r="E92" s="254">
        <f>51.1-33.4</f>
        <v>17.700000000000003</v>
      </c>
      <c r="F92" s="48"/>
    </row>
    <row r="93" spans="2:7" ht="21" customHeight="1" x14ac:dyDescent="0.2">
      <c r="B93" s="416"/>
      <c r="C93" s="325" t="s">
        <v>29</v>
      </c>
      <c r="D93" s="420"/>
      <c r="E93" s="254">
        <v>33.4</v>
      </c>
      <c r="F93" s="48"/>
    </row>
    <row r="94" spans="2:7" ht="18.600000000000001" customHeight="1" x14ac:dyDescent="0.2">
      <c r="B94" s="35" t="s">
        <v>78</v>
      </c>
      <c r="C94" s="89" t="s">
        <v>79</v>
      </c>
      <c r="D94" s="354" t="s">
        <v>80</v>
      </c>
      <c r="E94" s="48"/>
      <c r="F94" s="48" t="s">
        <v>81</v>
      </c>
    </row>
    <row r="95" spans="2:7" ht="28.15" customHeight="1" x14ac:dyDescent="0.2">
      <c r="B95" s="92"/>
      <c r="C95" s="10" t="s">
        <v>11</v>
      </c>
      <c r="D95" s="354"/>
      <c r="E95" s="48">
        <f>2534.3-0.8-0.8</f>
        <v>2532.6999999999998</v>
      </c>
      <c r="F95" s="48"/>
      <c r="G95" s="32"/>
    </row>
    <row r="96" spans="2:7" ht="15" customHeight="1" x14ac:dyDescent="0.2">
      <c r="B96" s="92"/>
      <c r="C96" s="180" t="s">
        <v>13</v>
      </c>
      <c r="D96" s="354"/>
      <c r="E96" s="48">
        <f>119.8+0.8+0.8</f>
        <v>121.39999999999999</v>
      </c>
      <c r="F96" s="48"/>
    </row>
    <row r="97" spans="2:7" ht="16.149999999999999" customHeight="1" x14ac:dyDescent="0.2">
      <c r="B97" s="92"/>
      <c r="C97" s="85" t="s">
        <v>74</v>
      </c>
      <c r="D97" s="354"/>
      <c r="E97" s="48">
        <v>160.30000000000001</v>
      </c>
      <c r="F97" s="48"/>
    </row>
    <row r="98" spans="2:7" ht="16.899999999999999" customHeight="1" x14ac:dyDescent="0.2">
      <c r="B98" s="163"/>
      <c r="C98" s="85" t="s">
        <v>75</v>
      </c>
      <c r="D98" s="354"/>
      <c r="E98" s="48">
        <v>19.8</v>
      </c>
      <c r="F98" s="48"/>
    </row>
    <row r="99" spans="2:7" ht="28.5" customHeight="1" x14ac:dyDescent="0.2">
      <c r="B99" s="92" t="s">
        <v>82</v>
      </c>
      <c r="C99" s="28" t="s">
        <v>83</v>
      </c>
      <c r="D99" s="354"/>
      <c r="E99" s="48"/>
      <c r="F99" s="48" t="s">
        <v>84</v>
      </c>
    </row>
    <row r="100" spans="2:7" ht="30.75" customHeight="1" x14ac:dyDescent="0.2">
      <c r="B100" s="163"/>
      <c r="C100" s="85" t="s">
        <v>11</v>
      </c>
      <c r="D100" s="354"/>
      <c r="E100" s="48">
        <f>215.1-100</f>
        <v>115.1</v>
      </c>
      <c r="F100" s="48"/>
    </row>
    <row r="101" spans="2:7" ht="28.15" customHeight="1" x14ac:dyDescent="0.2">
      <c r="B101" s="359" t="s">
        <v>85</v>
      </c>
      <c r="C101" s="164" t="s">
        <v>86</v>
      </c>
      <c r="D101" s="354"/>
      <c r="E101" s="48"/>
      <c r="F101" s="48"/>
    </row>
    <row r="102" spans="2:7" ht="20.45" customHeight="1" x14ac:dyDescent="0.2">
      <c r="B102" s="361"/>
      <c r="C102" s="85" t="s">
        <v>29</v>
      </c>
      <c r="D102" s="443"/>
      <c r="E102" s="127">
        <v>304.39999999999998</v>
      </c>
      <c r="F102" s="48"/>
      <c r="G102" s="124"/>
    </row>
    <row r="103" spans="2:7" ht="27.75" customHeight="1" x14ac:dyDescent="0.2">
      <c r="B103" s="359" t="s">
        <v>87</v>
      </c>
      <c r="C103" s="36" t="s">
        <v>88</v>
      </c>
      <c r="D103" s="429" t="s">
        <v>89</v>
      </c>
      <c r="E103" s="48"/>
      <c r="F103" s="48" t="s">
        <v>90</v>
      </c>
    </row>
    <row r="104" spans="2:7" ht="29.45" customHeight="1" x14ac:dyDescent="0.2">
      <c r="B104" s="360"/>
      <c r="C104" s="10" t="s">
        <v>11</v>
      </c>
      <c r="D104" s="354"/>
      <c r="E104" s="48">
        <v>976.5</v>
      </c>
      <c r="F104" s="48"/>
    </row>
    <row r="105" spans="2:7" ht="19.149999999999999" customHeight="1" x14ac:dyDescent="0.2">
      <c r="B105" s="360"/>
      <c r="C105" s="180" t="s">
        <v>13</v>
      </c>
      <c r="D105" s="354"/>
      <c r="E105" s="6">
        <v>63</v>
      </c>
      <c r="F105" s="48"/>
    </row>
    <row r="106" spans="2:7" ht="20.45" customHeight="1" x14ac:dyDescent="0.2">
      <c r="B106" s="360"/>
      <c r="C106" s="85" t="s">
        <v>74</v>
      </c>
      <c r="D106" s="354"/>
      <c r="E106" s="6">
        <v>179.5</v>
      </c>
      <c r="F106" s="48"/>
    </row>
    <row r="107" spans="2:7" ht="19.149999999999999" customHeight="1" x14ac:dyDescent="0.2">
      <c r="B107" s="361"/>
      <c r="C107" s="85" t="s">
        <v>75</v>
      </c>
      <c r="D107" s="354"/>
      <c r="E107" s="48">
        <v>15.5</v>
      </c>
      <c r="F107" s="48"/>
    </row>
    <row r="108" spans="2:7" ht="17.45" customHeight="1" x14ac:dyDescent="0.2">
      <c r="B108" s="359" t="s">
        <v>91</v>
      </c>
      <c r="C108" s="109" t="s">
        <v>92</v>
      </c>
      <c r="D108" s="444" t="s">
        <v>93</v>
      </c>
      <c r="E108" s="6"/>
      <c r="F108" s="48"/>
    </row>
    <row r="109" spans="2:7" ht="30" customHeight="1" x14ac:dyDescent="0.2">
      <c r="B109" s="360"/>
      <c r="C109" s="110" t="s">
        <v>11</v>
      </c>
      <c r="D109" s="445"/>
      <c r="E109" s="6">
        <f>1870.8-0.2-0.6</f>
        <v>1870</v>
      </c>
      <c r="F109" s="48"/>
      <c r="G109" s="32"/>
    </row>
    <row r="110" spans="2:7" ht="20.25" customHeight="1" x14ac:dyDescent="0.2">
      <c r="B110" s="141"/>
      <c r="C110" s="252" t="s">
        <v>13</v>
      </c>
      <c r="D110" s="445"/>
      <c r="E110" s="6">
        <f>132.8+0.3+0.5</f>
        <v>133.60000000000002</v>
      </c>
      <c r="F110" s="48"/>
    </row>
    <row r="111" spans="2:7" ht="42.75" customHeight="1" x14ac:dyDescent="0.2">
      <c r="B111" s="359" t="s">
        <v>94</v>
      </c>
      <c r="C111" s="253" t="s">
        <v>95</v>
      </c>
      <c r="D111" s="445"/>
      <c r="E111" s="6"/>
      <c r="F111" s="48"/>
    </row>
    <row r="112" spans="2:7" ht="30.75" customHeight="1" x14ac:dyDescent="0.2">
      <c r="B112" s="360"/>
      <c r="C112" s="110" t="s">
        <v>11</v>
      </c>
      <c r="D112" s="445"/>
      <c r="E112" s="6">
        <v>106.6</v>
      </c>
      <c r="F112" s="48"/>
    </row>
    <row r="113" spans="2:8" ht="26.25" customHeight="1" x14ac:dyDescent="0.2">
      <c r="B113" s="361"/>
      <c r="C113" s="110" t="s">
        <v>96</v>
      </c>
      <c r="D113" s="446"/>
      <c r="E113" s="6">
        <f>117.3+2.5</f>
        <v>119.8</v>
      </c>
      <c r="F113" s="48"/>
    </row>
    <row r="114" spans="2:8" ht="20.45" customHeight="1" x14ac:dyDescent="0.2">
      <c r="B114" s="359" t="s">
        <v>97</v>
      </c>
      <c r="C114" s="25" t="s">
        <v>98</v>
      </c>
      <c r="D114" s="354" t="s">
        <v>99</v>
      </c>
      <c r="E114" s="6"/>
      <c r="F114" s="48"/>
    </row>
    <row r="115" spans="2:8" ht="28.9" customHeight="1" x14ac:dyDescent="0.2">
      <c r="B115" s="360"/>
      <c r="C115" s="10" t="s">
        <v>11</v>
      </c>
      <c r="D115" s="354"/>
      <c r="E115" s="6">
        <v>1112.2</v>
      </c>
      <c r="F115" s="48"/>
      <c r="G115" s="32"/>
    </row>
    <row r="116" spans="2:8" ht="19.899999999999999" customHeight="1" x14ac:dyDescent="0.2">
      <c r="B116" s="360"/>
      <c r="C116" s="180" t="s">
        <v>13</v>
      </c>
      <c r="D116" s="354"/>
      <c r="E116" s="6">
        <v>37.299999999999997</v>
      </c>
      <c r="F116" s="48"/>
    </row>
    <row r="117" spans="2:8" ht="20.45" customHeight="1" x14ac:dyDescent="0.2">
      <c r="B117" s="360"/>
      <c r="C117" s="85" t="s">
        <v>74</v>
      </c>
      <c r="D117" s="354"/>
      <c r="E117" s="6">
        <v>22.6</v>
      </c>
      <c r="F117" s="48"/>
    </row>
    <row r="118" spans="2:8" ht="20.45" customHeight="1" x14ac:dyDescent="0.2">
      <c r="B118" s="361"/>
      <c r="C118" s="85" t="s">
        <v>75</v>
      </c>
      <c r="D118" s="443"/>
      <c r="E118" s="48">
        <v>8.3000000000000007</v>
      </c>
      <c r="F118" s="48"/>
    </row>
    <row r="119" spans="2:8" ht="18.600000000000001" customHeight="1" x14ac:dyDescent="0.2">
      <c r="B119" s="359" t="s">
        <v>100</v>
      </c>
      <c r="C119" s="28" t="s">
        <v>101</v>
      </c>
      <c r="D119" s="354" t="s">
        <v>102</v>
      </c>
      <c r="E119" s="48"/>
      <c r="F119" s="48" t="s">
        <v>73</v>
      </c>
    </row>
    <row r="120" spans="2:8" ht="30" customHeight="1" x14ac:dyDescent="0.2">
      <c r="B120" s="360"/>
      <c r="C120" s="10" t="s">
        <v>11</v>
      </c>
      <c r="D120" s="354"/>
      <c r="E120" s="48">
        <f>1651.9+104.4-2.2</f>
        <v>1754.1000000000001</v>
      </c>
      <c r="F120" s="48"/>
      <c r="G120" s="32"/>
    </row>
    <row r="121" spans="2:8" ht="23.45" customHeight="1" x14ac:dyDescent="0.2">
      <c r="B121" s="360"/>
      <c r="C121" s="180" t="s">
        <v>13</v>
      </c>
      <c r="D121" s="354"/>
      <c r="E121" s="48">
        <f>61.8+1.5+2.1</f>
        <v>65.399999999999991</v>
      </c>
      <c r="F121" s="48"/>
    </row>
    <row r="122" spans="2:8" ht="20.45" customHeight="1" x14ac:dyDescent="0.2">
      <c r="B122" s="360"/>
      <c r="C122" s="85" t="s">
        <v>74</v>
      </c>
      <c r="D122" s="354"/>
      <c r="E122" s="48">
        <f>101.9</f>
        <v>101.9</v>
      </c>
      <c r="F122" s="48"/>
    </row>
    <row r="123" spans="2:8" ht="20.45" customHeight="1" x14ac:dyDescent="0.2">
      <c r="B123" s="361"/>
      <c r="C123" s="85" t="s">
        <v>75</v>
      </c>
      <c r="D123" s="443"/>
      <c r="E123" s="48">
        <v>27.1</v>
      </c>
      <c r="F123" s="48"/>
    </row>
    <row r="124" spans="2:8" ht="21" customHeight="1" x14ac:dyDescent="0.2">
      <c r="B124" s="359" t="s">
        <v>103</v>
      </c>
      <c r="C124" s="36" t="s">
        <v>104</v>
      </c>
      <c r="D124" s="429" t="s">
        <v>105</v>
      </c>
      <c r="E124" s="48"/>
      <c r="F124" s="48"/>
    </row>
    <row r="125" spans="2:8" ht="28.9" customHeight="1" x14ac:dyDescent="0.2">
      <c r="B125" s="360"/>
      <c r="C125" s="10" t="s">
        <v>11</v>
      </c>
      <c r="D125" s="354"/>
      <c r="E125" s="6">
        <v>2137.6999999999998</v>
      </c>
      <c r="F125" s="48"/>
      <c r="G125" s="248"/>
      <c r="H125" s="4"/>
    </row>
    <row r="126" spans="2:8" ht="17.45" customHeight="1" x14ac:dyDescent="0.2">
      <c r="B126" s="360"/>
      <c r="C126" s="10" t="s">
        <v>13</v>
      </c>
      <c r="D126" s="354"/>
      <c r="E126" s="6">
        <v>64.099999999999994</v>
      </c>
      <c r="F126" s="48"/>
    </row>
    <row r="127" spans="2:8" ht="24.75" customHeight="1" x14ac:dyDescent="0.2">
      <c r="B127" s="361"/>
      <c r="C127" s="10" t="s">
        <v>74</v>
      </c>
      <c r="D127" s="420"/>
      <c r="E127" s="48">
        <v>0.3</v>
      </c>
      <c r="F127" s="48"/>
    </row>
    <row r="128" spans="2:8" ht="30.6" customHeight="1" x14ac:dyDescent="0.2">
      <c r="B128" s="141" t="s">
        <v>106</v>
      </c>
      <c r="C128" s="25" t="s">
        <v>107</v>
      </c>
      <c r="D128" s="419" t="s">
        <v>108</v>
      </c>
      <c r="E128" s="48"/>
      <c r="F128" s="48"/>
      <c r="G128" s="237"/>
    </row>
    <row r="129" spans="2:13" ht="30" customHeight="1" x14ac:dyDescent="0.2">
      <c r="B129" s="141"/>
      <c r="C129" s="10" t="s">
        <v>11</v>
      </c>
      <c r="D129" s="420"/>
      <c r="E129" s="139">
        <v>15</v>
      </c>
      <c r="F129" s="48"/>
    </row>
    <row r="130" spans="2:13" ht="20.25" customHeight="1" x14ac:dyDescent="0.2">
      <c r="B130" s="395" t="s">
        <v>109</v>
      </c>
      <c r="C130" s="208" t="s">
        <v>110</v>
      </c>
      <c r="D130" s="353" t="s">
        <v>111</v>
      </c>
      <c r="E130" s="48"/>
      <c r="F130" s="48"/>
      <c r="G130" s="238"/>
    </row>
    <row r="131" spans="2:13" ht="38.450000000000003" customHeight="1" x14ac:dyDescent="0.2">
      <c r="B131" s="395"/>
      <c r="C131" s="209" t="s">
        <v>11</v>
      </c>
      <c r="D131" s="354"/>
      <c r="E131" s="126">
        <f>402-50-50</f>
        <v>302</v>
      </c>
      <c r="F131" s="48"/>
      <c r="G131" s="133"/>
      <c r="H131" s="134"/>
      <c r="I131" s="134"/>
      <c r="J131" s="134"/>
    </row>
    <row r="132" spans="2:13" ht="31.9" customHeight="1" x14ac:dyDescent="0.2">
      <c r="B132" s="276" t="s">
        <v>112</v>
      </c>
      <c r="C132" s="268" t="s">
        <v>113</v>
      </c>
      <c r="D132" s="425" t="s">
        <v>114</v>
      </c>
      <c r="E132" s="127"/>
      <c r="F132" s="48"/>
      <c r="G132" s="134"/>
      <c r="H132" s="134"/>
      <c r="I132" s="134"/>
      <c r="J132" s="134"/>
    </row>
    <row r="133" spans="2:13" ht="31.9" customHeight="1" x14ac:dyDescent="0.2">
      <c r="B133" s="277"/>
      <c r="C133" s="278" t="s">
        <v>11</v>
      </c>
      <c r="D133" s="426"/>
      <c r="E133" s="127">
        <v>53.6</v>
      </c>
      <c r="F133" s="48"/>
      <c r="G133" s="134"/>
      <c r="H133" s="134"/>
      <c r="I133" s="134"/>
      <c r="J133" s="134"/>
    </row>
    <row r="134" spans="2:13" ht="31.9" customHeight="1" x14ac:dyDescent="0.2">
      <c r="B134" s="276" t="s">
        <v>115</v>
      </c>
      <c r="C134" s="279" t="s">
        <v>116</v>
      </c>
      <c r="D134" s="434" t="s">
        <v>117</v>
      </c>
      <c r="E134" s="127"/>
      <c r="F134" s="48"/>
      <c r="G134" s="134"/>
      <c r="H134" s="134"/>
      <c r="I134" s="134"/>
      <c r="J134" s="134"/>
    </row>
    <row r="135" spans="2:13" ht="189" customHeight="1" x14ac:dyDescent="0.2">
      <c r="B135" s="280"/>
      <c r="C135" s="281" t="s">
        <v>11</v>
      </c>
      <c r="D135" s="435"/>
      <c r="E135" s="127">
        <f>144.5-57.4</f>
        <v>87.1</v>
      </c>
      <c r="F135" s="48"/>
      <c r="G135" s="134"/>
      <c r="H135" s="134"/>
      <c r="I135" s="134"/>
      <c r="J135" s="134"/>
    </row>
    <row r="136" spans="2:13" ht="21.6" customHeight="1" x14ac:dyDescent="0.2">
      <c r="B136" s="20"/>
      <c r="C136" s="18" t="s">
        <v>34</v>
      </c>
      <c r="D136" s="80"/>
      <c r="E136" s="19">
        <f>SUM(E138:E142)</f>
        <v>14102.999999999998</v>
      </c>
      <c r="F136" s="23"/>
      <c r="K136" s="32"/>
      <c r="L136" s="32"/>
      <c r="M136" s="32"/>
    </row>
    <row r="137" spans="2:13" ht="15.6" customHeight="1" x14ac:dyDescent="0.2">
      <c r="B137" s="341"/>
      <c r="C137" s="27" t="s">
        <v>35</v>
      </c>
      <c r="D137" s="42"/>
      <c r="E137" s="5"/>
      <c r="F137" s="5"/>
    </row>
    <row r="138" spans="2:13" ht="29.45" customHeight="1" x14ac:dyDescent="0.2">
      <c r="B138" s="350"/>
      <c r="C138" s="25" t="s">
        <v>36</v>
      </c>
      <c r="D138" s="34"/>
      <c r="E138" s="7">
        <f>SUMIF($C85:$C135,$C86,E85:E135)</f>
        <v>12155.599999999999</v>
      </c>
      <c r="F138" s="11"/>
      <c r="K138" s="32"/>
      <c r="L138" s="32"/>
      <c r="M138" s="32"/>
    </row>
    <row r="139" spans="2:13" ht="18.600000000000001" customHeight="1" x14ac:dyDescent="0.2">
      <c r="B139" s="350"/>
      <c r="C139" s="25" t="s">
        <v>37</v>
      </c>
      <c r="D139" s="34"/>
      <c r="E139" s="7">
        <f>SUMIF($C85:$C133,$C126,E85:E133)</f>
        <v>501.4</v>
      </c>
      <c r="F139" s="11"/>
    </row>
    <row r="140" spans="2:13" ht="17.25" customHeight="1" x14ac:dyDescent="0.2">
      <c r="B140" s="350"/>
      <c r="C140" s="28" t="s">
        <v>118</v>
      </c>
      <c r="D140" s="34"/>
      <c r="E140" s="78">
        <f>SUMIF($C85:$C133,$C88,E85:E133)</f>
        <v>1076.5999999999999</v>
      </c>
      <c r="F140" s="11"/>
      <c r="H140" s="32"/>
    </row>
    <row r="141" spans="2:13" ht="29.45" customHeight="1" x14ac:dyDescent="0.2">
      <c r="B141" s="350"/>
      <c r="C141" s="25" t="s">
        <v>119</v>
      </c>
      <c r="D141" s="224"/>
      <c r="E141" s="223">
        <f>SUMIF($C85:$C133,$C113,E85:E133)</f>
        <v>137.5</v>
      </c>
      <c r="F141" s="225"/>
    </row>
    <row r="142" spans="2:13" ht="18.600000000000001" customHeight="1" x14ac:dyDescent="0.2">
      <c r="B142" s="342"/>
      <c r="C142" s="28" t="s">
        <v>120</v>
      </c>
      <c r="D142" s="224"/>
      <c r="E142" s="321">
        <f>SUMIF($C85:$C135,$C89,E85:E135)</f>
        <v>231.9</v>
      </c>
      <c r="F142" s="225"/>
    </row>
    <row r="143" spans="2:13" ht="15.75" customHeight="1" x14ac:dyDescent="0.2">
      <c r="B143" s="90"/>
      <c r="C143" s="17" t="s">
        <v>38</v>
      </c>
      <c r="D143" s="40"/>
      <c r="E143" s="123">
        <f>E145</f>
        <v>337.79999999999995</v>
      </c>
      <c r="F143" s="23"/>
      <c r="H143" s="136"/>
      <c r="I143" s="137"/>
      <c r="J143" s="137"/>
      <c r="K143" s="137"/>
    </row>
    <row r="144" spans="2:13" ht="16.5" customHeight="1" x14ac:dyDescent="0.2">
      <c r="B144" s="359"/>
      <c r="C144" s="28" t="s">
        <v>39</v>
      </c>
      <c r="D144" s="86"/>
      <c r="E144" s="94"/>
      <c r="F144" s="91"/>
      <c r="H144" s="136"/>
      <c r="I144" s="137"/>
      <c r="J144" s="137"/>
      <c r="K144" s="137"/>
    </row>
    <row r="145" spans="2:11" ht="16.5" customHeight="1" x14ac:dyDescent="0.2">
      <c r="B145" s="361"/>
      <c r="C145" s="28" t="s">
        <v>40</v>
      </c>
      <c r="D145" s="86"/>
      <c r="E145" s="52">
        <f>SUMIF(C85:C133,C102,E85:E133)</f>
        <v>337.79999999999995</v>
      </c>
      <c r="F145" s="91"/>
      <c r="H145" s="136"/>
      <c r="I145" s="137"/>
      <c r="J145" s="137"/>
      <c r="K145" s="138"/>
    </row>
    <row r="146" spans="2:11" ht="29.25" customHeight="1" x14ac:dyDescent="0.2">
      <c r="B146" s="16" t="s">
        <v>121</v>
      </c>
      <c r="C146" s="14" t="s">
        <v>122</v>
      </c>
      <c r="D146" s="15"/>
      <c r="E146" s="12"/>
      <c r="F146" s="13"/>
    </row>
    <row r="147" spans="2:11" ht="31.9" customHeight="1" x14ac:dyDescent="0.2">
      <c r="B147" s="35" t="s">
        <v>123</v>
      </c>
      <c r="C147" s="36" t="s">
        <v>124</v>
      </c>
      <c r="D147" s="353" t="s">
        <v>52</v>
      </c>
      <c r="E147" s="52"/>
      <c r="F147" s="48"/>
    </row>
    <row r="148" spans="2:11" ht="30.6" customHeight="1" x14ac:dyDescent="0.2">
      <c r="B148" s="92"/>
      <c r="C148" s="10" t="s">
        <v>11</v>
      </c>
      <c r="D148" s="354"/>
      <c r="E148" s="126">
        <f>1559+13.8</f>
        <v>1572.8</v>
      </c>
      <c r="F148" s="6"/>
      <c r="G148" s="4"/>
      <c r="H148" s="4"/>
      <c r="I148" s="4"/>
      <c r="J148" s="4"/>
      <c r="K148" s="4"/>
    </row>
    <row r="149" spans="2:11" ht="18" customHeight="1" x14ac:dyDescent="0.2">
      <c r="B149" s="341" t="s">
        <v>125</v>
      </c>
      <c r="C149" s="25" t="s">
        <v>126</v>
      </c>
      <c r="D149" s="354"/>
      <c r="E149" s="127"/>
      <c r="F149" s="6" t="s">
        <v>25</v>
      </c>
    </row>
    <row r="150" spans="2:11" ht="30" customHeight="1" x14ac:dyDescent="0.2">
      <c r="B150" s="342"/>
      <c r="C150" s="10" t="s">
        <v>11</v>
      </c>
      <c r="D150" s="354"/>
      <c r="E150" s="127">
        <f>77.6-47.6-13.8</f>
        <v>16.199999999999992</v>
      </c>
      <c r="F150" s="7"/>
      <c r="G150" s="124"/>
    </row>
    <row r="151" spans="2:11" ht="21" customHeight="1" x14ac:dyDescent="0.2">
      <c r="B151" s="366" t="s">
        <v>127</v>
      </c>
      <c r="C151" s="27" t="s">
        <v>128</v>
      </c>
      <c r="D151" s="354"/>
      <c r="E151" s="127"/>
      <c r="F151" s="7"/>
      <c r="G151" s="124"/>
    </row>
    <row r="152" spans="2:11" ht="30" customHeight="1" x14ac:dyDescent="0.2">
      <c r="B152" s="427"/>
      <c r="C152" s="180" t="s">
        <v>11</v>
      </c>
      <c r="D152" s="420"/>
      <c r="E152" s="127">
        <f>62.3+1.2</f>
        <v>63.5</v>
      </c>
      <c r="F152" s="7"/>
      <c r="G152" s="124"/>
    </row>
    <row r="153" spans="2:11" ht="19.899999999999999" customHeight="1" x14ac:dyDescent="0.2">
      <c r="B153" s="47"/>
      <c r="C153" s="18" t="s">
        <v>34</v>
      </c>
      <c r="D153" s="55"/>
      <c r="E153" s="19">
        <f t="shared" ref="E153" si="0">SUM(E148:E152)</f>
        <v>1652.5</v>
      </c>
      <c r="F153" s="19"/>
    </row>
    <row r="154" spans="2:11" ht="18" customHeight="1" x14ac:dyDescent="0.2">
      <c r="B154" s="87"/>
      <c r="C154" s="27" t="s">
        <v>35</v>
      </c>
      <c r="D154" s="53"/>
      <c r="E154" s="52"/>
      <c r="F154" s="52"/>
    </row>
    <row r="155" spans="2:11" ht="30" customHeight="1" x14ac:dyDescent="0.2">
      <c r="B155" s="88"/>
      <c r="C155" s="25" t="s">
        <v>36</v>
      </c>
      <c r="D155" s="53"/>
      <c r="E155" s="52">
        <f>SUMIF($C147:$C152,$C148,E147:E152)</f>
        <v>1652.5</v>
      </c>
      <c r="F155" s="52"/>
    </row>
    <row r="156" spans="2:11" ht="55.15" customHeight="1" x14ac:dyDescent="0.2">
      <c r="B156" s="16" t="s">
        <v>129</v>
      </c>
      <c r="C156" s="14" t="s">
        <v>130</v>
      </c>
      <c r="D156" s="15"/>
      <c r="E156" s="12"/>
      <c r="F156" s="12"/>
    </row>
    <row r="157" spans="2:11" ht="46.5" customHeight="1" x14ac:dyDescent="0.2">
      <c r="B157" s="359" t="s">
        <v>131</v>
      </c>
      <c r="C157" s="253" t="s">
        <v>132</v>
      </c>
      <c r="D157" s="308" t="s">
        <v>275</v>
      </c>
      <c r="E157" s="52"/>
      <c r="F157" s="48" t="s">
        <v>73</v>
      </c>
      <c r="G157" s="4"/>
    </row>
    <row r="158" spans="2:11" ht="30.6" customHeight="1" x14ac:dyDescent="0.2">
      <c r="B158" s="361"/>
      <c r="C158" s="282" t="s">
        <v>11</v>
      </c>
      <c r="D158" s="309"/>
      <c r="E158" s="127">
        <f>141.1-12+4.6</f>
        <v>133.69999999999999</v>
      </c>
      <c r="F158" s="52"/>
    </row>
    <row r="159" spans="2:11" ht="30.6" customHeight="1" x14ac:dyDescent="0.2">
      <c r="B159" s="35" t="s">
        <v>133</v>
      </c>
      <c r="C159" s="253" t="s">
        <v>134</v>
      </c>
      <c r="D159" s="309"/>
      <c r="E159" s="126"/>
      <c r="F159" s="48"/>
    </row>
    <row r="160" spans="2:11" ht="30.6" customHeight="1" x14ac:dyDescent="0.2">
      <c r="B160" s="92"/>
      <c r="C160" s="282" t="s">
        <v>11</v>
      </c>
      <c r="D160" s="309"/>
      <c r="E160" s="127">
        <f>109.8-4.9-7.2</f>
        <v>97.699999999999989</v>
      </c>
      <c r="F160" s="52"/>
    </row>
    <row r="161" spans="2:11" ht="22.15" customHeight="1" x14ac:dyDescent="0.2">
      <c r="B161" s="92"/>
      <c r="C161" s="112" t="s">
        <v>13</v>
      </c>
      <c r="D161" s="309"/>
      <c r="E161" s="126">
        <f>5+7.2</f>
        <v>12.2</v>
      </c>
      <c r="F161" s="52"/>
    </row>
    <row r="162" spans="2:11" ht="35.450000000000003" customHeight="1" x14ac:dyDescent="0.2">
      <c r="B162" s="359" t="s">
        <v>135</v>
      </c>
      <c r="C162" s="253" t="s">
        <v>136</v>
      </c>
      <c r="D162" s="309"/>
      <c r="E162" s="126"/>
      <c r="F162" s="48" t="s">
        <v>53</v>
      </c>
      <c r="G162" s="4"/>
    </row>
    <row r="163" spans="2:11" ht="30.6" customHeight="1" x14ac:dyDescent="0.2">
      <c r="B163" s="360"/>
      <c r="C163" s="110" t="s">
        <v>11</v>
      </c>
      <c r="D163" s="309"/>
      <c r="E163" s="127">
        <f>1132.5-6.2-73.4-6</f>
        <v>1046.8999999999999</v>
      </c>
      <c r="F163" s="52"/>
      <c r="G163" s="4"/>
      <c r="H163" s="4"/>
      <c r="I163" s="4"/>
      <c r="J163" s="4"/>
      <c r="K163" s="4"/>
    </row>
    <row r="164" spans="2:11" ht="19.899999999999999" customHeight="1" x14ac:dyDescent="0.2">
      <c r="B164" s="141"/>
      <c r="C164" s="170" t="s">
        <v>13</v>
      </c>
      <c r="D164" s="309"/>
      <c r="E164" s="126">
        <f>6.3+10.3</f>
        <v>16.600000000000001</v>
      </c>
      <c r="F164" s="52"/>
      <c r="G164" s="4"/>
      <c r="H164" s="4"/>
      <c r="I164" s="4"/>
      <c r="J164" s="4"/>
      <c r="K164" s="4"/>
    </row>
    <row r="165" spans="2:11" ht="39.75" customHeight="1" x14ac:dyDescent="0.2">
      <c r="B165" s="359" t="s">
        <v>137</v>
      </c>
      <c r="C165" s="111" t="s">
        <v>138</v>
      </c>
      <c r="D165" s="309"/>
      <c r="E165" s="194"/>
      <c r="F165" s="48" t="s">
        <v>56</v>
      </c>
    </row>
    <row r="166" spans="2:11" ht="30.6" customHeight="1" x14ac:dyDescent="0.2">
      <c r="B166" s="360"/>
      <c r="C166" s="110" t="s">
        <v>11</v>
      </c>
      <c r="D166" s="309"/>
      <c r="E166" s="127">
        <f>1376.9+123.1+736.9+9.9</f>
        <v>2246.8000000000002</v>
      </c>
      <c r="F166" s="52"/>
    </row>
    <row r="167" spans="2:11" ht="43.15" customHeight="1" x14ac:dyDescent="0.2">
      <c r="B167" s="359" t="s">
        <v>139</v>
      </c>
      <c r="C167" s="111" t="s">
        <v>140</v>
      </c>
      <c r="D167" s="309"/>
      <c r="E167" s="195"/>
      <c r="F167" s="52"/>
    </row>
    <row r="168" spans="2:11" ht="30.6" customHeight="1" x14ac:dyDescent="0.2">
      <c r="B168" s="361"/>
      <c r="C168" s="110" t="s">
        <v>11</v>
      </c>
      <c r="D168" s="309"/>
      <c r="E168" s="127">
        <f>28.6+15.5</f>
        <v>44.1</v>
      </c>
      <c r="F168" s="52"/>
    </row>
    <row r="169" spans="2:11" ht="30.6" customHeight="1" x14ac:dyDescent="0.2">
      <c r="B169" s="359" t="s">
        <v>141</v>
      </c>
      <c r="C169" s="173" t="s">
        <v>142</v>
      </c>
      <c r="D169" s="309"/>
      <c r="E169" s="7"/>
      <c r="F169" s="52"/>
    </row>
    <row r="170" spans="2:11" ht="30.6" customHeight="1" x14ac:dyDescent="0.2">
      <c r="B170" s="361"/>
      <c r="C170" s="110" t="s">
        <v>11</v>
      </c>
      <c r="D170" s="310"/>
      <c r="E170" s="127">
        <f>31.6-9-1</f>
        <v>21.6</v>
      </c>
      <c r="F170" s="52"/>
    </row>
    <row r="171" spans="2:11" ht="40.5" customHeight="1" x14ac:dyDescent="0.2">
      <c r="B171" s="359" t="s">
        <v>143</v>
      </c>
      <c r="C171" s="173" t="s">
        <v>144</v>
      </c>
      <c r="D171" s="304" t="s">
        <v>275</v>
      </c>
      <c r="E171" s="195"/>
      <c r="F171" s="52"/>
    </row>
    <row r="172" spans="2:11" ht="30.6" customHeight="1" x14ac:dyDescent="0.2">
      <c r="B172" s="361"/>
      <c r="C172" s="110" t="s">
        <v>11</v>
      </c>
      <c r="D172" s="304"/>
      <c r="E172" s="127">
        <f>59.1-37-4.6</f>
        <v>17.5</v>
      </c>
      <c r="F172" s="52"/>
    </row>
    <row r="173" spans="2:11" ht="30.6" customHeight="1" x14ac:dyDescent="0.2">
      <c r="B173" s="359" t="s">
        <v>145</v>
      </c>
      <c r="C173" s="25" t="s">
        <v>146</v>
      </c>
      <c r="D173" s="305"/>
      <c r="E173" s="127"/>
      <c r="F173" s="48" t="s">
        <v>56</v>
      </c>
    </row>
    <row r="174" spans="2:11" ht="30.6" customHeight="1" x14ac:dyDescent="0.2">
      <c r="B174" s="360"/>
      <c r="C174" s="10" t="s">
        <v>11</v>
      </c>
      <c r="D174" s="305"/>
      <c r="E174" s="127">
        <f>3010.9+1270.9</f>
        <v>4281.8</v>
      </c>
      <c r="F174" s="52"/>
    </row>
    <row r="175" spans="2:11" ht="21.75" customHeight="1" x14ac:dyDescent="0.2">
      <c r="B175" s="361"/>
      <c r="C175" s="327" t="s">
        <v>13</v>
      </c>
      <c r="D175" s="326"/>
      <c r="E175" s="127">
        <v>2.2000000000000002</v>
      </c>
      <c r="F175" s="52"/>
    </row>
    <row r="176" spans="2:11" ht="18.75" customHeight="1" x14ac:dyDescent="0.2">
      <c r="B176" s="357" t="s">
        <v>147</v>
      </c>
      <c r="C176" s="283" t="s">
        <v>148</v>
      </c>
      <c r="D176" s="284"/>
      <c r="E176" s="126"/>
      <c r="F176" s="52"/>
    </row>
    <row r="177" spans="2:7" ht="30.6" customHeight="1" x14ac:dyDescent="0.2">
      <c r="B177" s="358"/>
      <c r="C177" s="285" t="s">
        <v>11</v>
      </c>
      <c r="D177" s="284"/>
      <c r="E177" s="126">
        <f>11.5+0.5-2.9</f>
        <v>9.1</v>
      </c>
      <c r="F177" s="52"/>
    </row>
    <row r="178" spans="2:7" ht="15.6" customHeight="1" x14ac:dyDescent="0.2">
      <c r="B178" s="20"/>
      <c r="C178" s="18" t="s">
        <v>34</v>
      </c>
      <c r="D178" s="41"/>
      <c r="E178" s="19">
        <f>E180+E181</f>
        <v>7930.2000000000007</v>
      </c>
      <c r="F178" s="23"/>
    </row>
    <row r="179" spans="2:7" ht="15.6" customHeight="1" x14ac:dyDescent="0.2">
      <c r="B179" s="355"/>
      <c r="C179" s="27" t="s">
        <v>35</v>
      </c>
      <c r="D179" s="42"/>
      <c r="E179" s="5"/>
      <c r="F179" s="5"/>
    </row>
    <row r="180" spans="2:7" ht="29.45" customHeight="1" x14ac:dyDescent="0.2">
      <c r="B180" s="356"/>
      <c r="C180" s="25" t="s">
        <v>36</v>
      </c>
      <c r="D180" s="34"/>
      <c r="E180" s="7">
        <f>SUMIF($C157:$C177,$C160,E157:E177)</f>
        <v>7899.2000000000007</v>
      </c>
      <c r="F180" s="11"/>
    </row>
    <row r="181" spans="2:7" ht="18" customHeight="1" x14ac:dyDescent="0.2">
      <c r="B181" s="424"/>
      <c r="C181" s="25" t="s">
        <v>37</v>
      </c>
      <c r="D181" s="34"/>
      <c r="E181" s="7">
        <f>SUMIF(C157:C177,C161,E157:E177)</f>
        <v>31</v>
      </c>
      <c r="F181" s="11"/>
    </row>
    <row r="182" spans="2:7" ht="21" customHeight="1" x14ac:dyDescent="0.2">
      <c r="B182" s="16" t="s">
        <v>149</v>
      </c>
      <c r="C182" s="14" t="s">
        <v>150</v>
      </c>
      <c r="D182" s="15"/>
      <c r="E182" s="12"/>
      <c r="F182" s="13"/>
    </row>
    <row r="183" spans="2:7" ht="30" customHeight="1" x14ac:dyDescent="0.2">
      <c r="B183" s="341" t="s">
        <v>151</v>
      </c>
      <c r="C183" s="25" t="s">
        <v>152</v>
      </c>
      <c r="D183" s="355" t="s">
        <v>277</v>
      </c>
      <c r="E183" s="6"/>
      <c r="F183" s="83"/>
    </row>
    <row r="184" spans="2:7" ht="30" customHeight="1" x14ac:dyDescent="0.2">
      <c r="B184" s="342"/>
      <c r="C184" s="10" t="s">
        <v>11</v>
      </c>
      <c r="D184" s="356"/>
      <c r="E184" s="127">
        <v>110</v>
      </c>
      <c r="F184" s="83"/>
    </row>
    <row r="185" spans="2:7" ht="83.25" customHeight="1" x14ac:dyDescent="0.2">
      <c r="B185" s="341" t="s">
        <v>153</v>
      </c>
      <c r="C185" s="286" t="s">
        <v>154</v>
      </c>
      <c r="D185" s="356"/>
      <c r="E185" s="127"/>
      <c r="F185" s="83"/>
      <c r="G185" s="4"/>
    </row>
    <row r="186" spans="2:7" ht="29.45" customHeight="1" x14ac:dyDescent="0.2">
      <c r="B186" s="342"/>
      <c r="C186" s="118" t="s">
        <v>11</v>
      </c>
      <c r="D186" s="356"/>
      <c r="E186" s="127">
        <f>140-63.6</f>
        <v>76.400000000000006</v>
      </c>
      <c r="F186" s="83"/>
      <c r="G186" s="4"/>
    </row>
    <row r="187" spans="2:7" ht="19.899999999999999" customHeight="1" x14ac:dyDescent="0.2">
      <c r="B187" s="90"/>
      <c r="C187" s="287" t="s">
        <v>34</v>
      </c>
      <c r="D187" s="41"/>
      <c r="E187" s="19">
        <f t="shared" ref="E187" si="1">E189</f>
        <v>186.4</v>
      </c>
      <c r="F187" s="23"/>
      <c r="G187" s="4"/>
    </row>
    <row r="188" spans="2:7" ht="16.899999999999999" customHeight="1" x14ac:dyDescent="0.2">
      <c r="B188" s="341"/>
      <c r="C188" s="166" t="s">
        <v>35</v>
      </c>
      <c r="D188" s="34"/>
      <c r="E188" s="7"/>
      <c r="F188" s="11"/>
      <c r="G188" s="4"/>
    </row>
    <row r="189" spans="2:7" ht="34.15" customHeight="1" x14ac:dyDescent="0.2">
      <c r="B189" s="350"/>
      <c r="C189" s="166" t="s">
        <v>36</v>
      </c>
      <c r="D189" s="34"/>
      <c r="E189" s="7">
        <f>SUMIF($C183:$C186,$C184,E183:E186)</f>
        <v>186.4</v>
      </c>
      <c r="F189" s="11"/>
      <c r="G189" s="4"/>
    </row>
    <row r="190" spans="2:7" ht="56.45" customHeight="1" x14ac:dyDescent="0.2">
      <c r="B190" s="16" t="s">
        <v>155</v>
      </c>
      <c r="C190" s="269" t="s">
        <v>156</v>
      </c>
      <c r="D190" s="15" t="s">
        <v>111</v>
      </c>
      <c r="E190" s="12"/>
      <c r="F190" s="13"/>
      <c r="G190" s="4"/>
    </row>
    <row r="191" spans="2:7" ht="22.15" customHeight="1" x14ac:dyDescent="0.2">
      <c r="B191" s="17"/>
      <c r="C191" s="18" t="s">
        <v>34</v>
      </c>
      <c r="D191" s="41"/>
      <c r="E191" s="19">
        <f>SUM(E192:E194)</f>
        <v>754.5</v>
      </c>
      <c r="F191" s="19"/>
    </row>
    <row r="192" spans="2:7" ht="18.600000000000001" customHeight="1" x14ac:dyDescent="0.2">
      <c r="B192" s="88"/>
      <c r="C192" s="27" t="s">
        <v>35</v>
      </c>
      <c r="D192" s="50"/>
      <c r="E192" s="52"/>
      <c r="F192" s="52"/>
    </row>
    <row r="193" spans="2:7" ht="28.15" customHeight="1" x14ac:dyDescent="0.2">
      <c r="B193" s="88"/>
      <c r="C193" s="131" t="s">
        <v>11</v>
      </c>
      <c r="D193" s="132"/>
      <c r="E193" s="200">
        <f>323.1</f>
        <v>323.10000000000002</v>
      </c>
      <c r="F193" s="120"/>
    </row>
    <row r="194" spans="2:7" ht="21" customHeight="1" x14ac:dyDescent="0.2">
      <c r="B194" s="88"/>
      <c r="C194" s="181" t="s">
        <v>13</v>
      </c>
      <c r="D194" s="182"/>
      <c r="E194" s="201">
        <f>431.4</f>
        <v>431.4</v>
      </c>
      <c r="F194" s="183"/>
    </row>
    <row r="195" spans="2:7" ht="30" customHeight="1" x14ac:dyDescent="0.2">
      <c r="B195" s="16" t="s">
        <v>157</v>
      </c>
      <c r="C195" s="233" t="s">
        <v>158</v>
      </c>
      <c r="D195" s="130"/>
      <c r="E195" s="121"/>
      <c r="F195" s="121"/>
    </row>
    <row r="196" spans="2:7" ht="19.149999999999999" customHeight="1" x14ac:dyDescent="0.2">
      <c r="B196" s="17"/>
      <c r="C196" s="18" t="s">
        <v>34</v>
      </c>
      <c r="D196" s="41"/>
      <c r="E196" s="19">
        <f>E198</f>
        <v>23.2</v>
      </c>
      <c r="F196" s="19"/>
    </row>
    <row r="197" spans="2:7" ht="17.45" customHeight="1" x14ac:dyDescent="0.2">
      <c r="B197" s="417"/>
      <c r="C197" s="93" t="s">
        <v>35</v>
      </c>
      <c r="D197" s="75"/>
      <c r="E197" s="94"/>
      <c r="F197" s="94"/>
    </row>
    <row r="198" spans="2:7" ht="104.25" customHeight="1" x14ac:dyDescent="0.2">
      <c r="B198" s="418"/>
      <c r="C198" s="25" t="s">
        <v>11</v>
      </c>
      <c r="D198" s="50" t="s">
        <v>159</v>
      </c>
      <c r="E198" s="194">
        <f>20+3.2</f>
        <v>23.2</v>
      </c>
      <c r="F198" s="52"/>
    </row>
    <row r="199" spans="2:7" ht="30.75" customHeight="1" x14ac:dyDescent="0.2">
      <c r="B199" s="213" t="s">
        <v>160</v>
      </c>
      <c r="C199" s="288" t="s">
        <v>161</v>
      </c>
      <c r="D199" s="289"/>
      <c r="E199" s="290"/>
      <c r="F199" s="249"/>
      <c r="G199" s="4"/>
    </row>
    <row r="200" spans="2:7" ht="19.149999999999999" customHeight="1" x14ac:dyDescent="0.2">
      <c r="B200" s="287"/>
      <c r="C200" s="287" t="s">
        <v>34</v>
      </c>
      <c r="D200" s="273"/>
      <c r="E200" s="198">
        <f t="shared" ref="E200" si="2">E202</f>
        <v>18.2</v>
      </c>
      <c r="F200" s="227"/>
    </row>
    <row r="201" spans="2:7" ht="17.45" customHeight="1" x14ac:dyDescent="0.2">
      <c r="B201" s="432"/>
      <c r="C201" s="291" t="s">
        <v>35</v>
      </c>
      <c r="D201" s="292"/>
      <c r="E201" s="293"/>
      <c r="F201" s="250"/>
    </row>
    <row r="202" spans="2:7" ht="94.5" customHeight="1" x14ac:dyDescent="0.2">
      <c r="B202" s="433"/>
      <c r="C202" s="166" t="s">
        <v>11</v>
      </c>
      <c r="D202" s="232" t="s">
        <v>89</v>
      </c>
      <c r="E202" s="195">
        <v>18.2</v>
      </c>
      <c r="F202" s="210"/>
    </row>
    <row r="203" spans="2:7" ht="47.25" customHeight="1" x14ac:dyDescent="0.2">
      <c r="B203" s="16" t="s">
        <v>162</v>
      </c>
      <c r="C203" s="14" t="s">
        <v>163</v>
      </c>
      <c r="D203" s="15" t="s">
        <v>52</v>
      </c>
      <c r="E203" s="12"/>
      <c r="F203" s="12"/>
    </row>
    <row r="204" spans="2:7" ht="19.149999999999999" customHeight="1" x14ac:dyDescent="0.2">
      <c r="B204" s="17"/>
      <c r="C204" s="18" t="s">
        <v>34</v>
      </c>
      <c r="D204" s="41"/>
      <c r="E204" s="19">
        <f>E206</f>
        <v>6.9</v>
      </c>
      <c r="F204" s="19"/>
    </row>
    <row r="205" spans="2:7" ht="19.149999999999999" customHeight="1" x14ac:dyDescent="0.2">
      <c r="B205" s="88"/>
      <c r="C205" s="93" t="s">
        <v>35</v>
      </c>
      <c r="D205" s="50"/>
      <c r="E205" s="52"/>
      <c r="F205" s="52"/>
    </row>
    <row r="206" spans="2:7" ht="27.6" customHeight="1" x14ac:dyDescent="0.2">
      <c r="B206" s="89"/>
      <c r="C206" s="25" t="s">
        <v>11</v>
      </c>
      <c r="D206" s="50"/>
      <c r="E206" s="194">
        <v>6.9</v>
      </c>
      <c r="F206" s="52"/>
    </row>
    <row r="207" spans="2:7" ht="47.25" customHeight="1" x14ac:dyDescent="0.2">
      <c r="B207" s="213" t="s">
        <v>164</v>
      </c>
      <c r="C207" s="274" t="s">
        <v>165</v>
      </c>
      <c r="D207" s="271" t="s">
        <v>52</v>
      </c>
      <c r="E207" s="197"/>
      <c r="F207" s="12"/>
    </row>
    <row r="208" spans="2:7" ht="19.149999999999999" customHeight="1" x14ac:dyDescent="0.2">
      <c r="B208" s="287"/>
      <c r="C208" s="287" t="s">
        <v>34</v>
      </c>
      <c r="D208" s="273"/>
      <c r="E208" s="198">
        <f>E210</f>
        <v>10</v>
      </c>
      <c r="F208" s="19"/>
    </row>
    <row r="209" spans="2:7" ht="16.5" customHeight="1" x14ac:dyDescent="0.2">
      <c r="B209" s="219"/>
      <c r="C209" s="291" t="s">
        <v>35</v>
      </c>
      <c r="D209" s="232"/>
      <c r="E209" s="194"/>
      <c r="F209" s="52"/>
    </row>
    <row r="210" spans="2:7" ht="34.9" customHeight="1" x14ac:dyDescent="0.2">
      <c r="B210" s="220"/>
      <c r="C210" s="166" t="s">
        <v>11</v>
      </c>
      <c r="D210" s="232"/>
      <c r="E210" s="194">
        <v>10</v>
      </c>
      <c r="F210" s="52"/>
    </row>
    <row r="211" spans="2:7" ht="49.15" customHeight="1" x14ac:dyDescent="0.2">
      <c r="B211" s="22" t="s">
        <v>166</v>
      </c>
      <c r="C211" s="14" t="s">
        <v>167</v>
      </c>
      <c r="D211" s="15" t="s">
        <v>49</v>
      </c>
      <c r="E211" s="12"/>
      <c r="F211" s="12"/>
      <c r="G211" s="124"/>
    </row>
    <row r="212" spans="2:7" ht="19.899999999999999" customHeight="1" x14ac:dyDescent="0.2">
      <c r="B212" s="79"/>
      <c r="C212" s="18" t="s">
        <v>34</v>
      </c>
      <c r="D212" s="41"/>
      <c r="E212" s="19">
        <f t="shared" ref="E212" si="3">SUM(E213:E217)</f>
        <v>258.5</v>
      </c>
      <c r="F212" s="19"/>
    </row>
    <row r="213" spans="2:7" ht="19.149999999999999" customHeight="1" x14ac:dyDescent="0.2">
      <c r="B213" s="87"/>
      <c r="C213" s="93" t="s">
        <v>35</v>
      </c>
      <c r="D213" s="50"/>
      <c r="E213" s="52"/>
      <c r="F213" s="52"/>
    </row>
    <row r="214" spans="2:7" ht="28.15" customHeight="1" x14ac:dyDescent="0.2">
      <c r="B214" s="88"/>
      <c r="C214" s="25" t="s">
        <v>11</v>
      </c>
      <c r="D214" s="50"/>
      <c r="E214" s="195">
        <v>105</v>
      </c>
      <c r="F214" s="52"/>
    </row>
    <row r="215" spans="2:7" ht="28.15" customHeight="1" x14ac:dyDescent="0.2">
      <c r="B215" s="88"/>
      <c r="C215" s="36" t="s">
        <v>96</v>
      </c>
      <c r="D215" s="50"/>
      <c r="E215" s="195">
        <v>135.9</v>
      </c>
      <c r="F215" s="52"/>
    </row>
    <row r="216" spans="2:7" ht="15" customHeight="1" x14ac:dyDescent="0.2">
      <c r="B216" s="88"/>
      <c r="C216" s="207" t="s">
        <v>74</v>
      </c>
      <c r="D216" s="50"/>
      <c r="E216" s="195">
        <v>4.8</v>
      </c>
      <c r="F216" s="52"/>
    </row>
    <row r="217" spans="2:7" ht="17.25" customHeight="1" x14ac:dyDescent="0.2">
      <c r="B217" s="88"/>
      <c r="C217" s="166" t="s">
        <v>75</v>
      </c>
      <c r="D217" s="50"/>
      <c r="E217" s="194">
        <v>12.8</v>
      </c>
      <c r="F217" s="52"/>
    </row>
    <row r="218" spans="2:7" ht="32.450000000000003" customHeight="1" x14ac:dyDescent="0.2">
      <c r="B218" s="22" t="s">
        <v>168</v>
      </c>
      <c r="C218" s="14" t="s">
        <v>169</v>
      </c>
      <c r="D218" s="15" t="s">
        <v>49</v>
      </c>
      <c r="E218" s="12"/>
      <c r="F218" s="12"/>
    </row>
    <row r="219" spans="2:7" ht="17.25" customHeight="1" x14ac:dyDescent="0.2">
      <c r="B219" s="95"/>
      <c r="C219" s="165" t="s">
        <v>34</v>
      </c>
      <c r="D219" s="41"/>
      <c r="E219" s="19">
        <f>SUM(E221:E222)</f>
        <v>12.1</v>
      </c>
      <c r="F219" s="19"/>
    </row>
    <row r="220" spans="2:7" ht="18" customHeight="1" x14ac:dyDescent="0.2">
      <c r="B220" s="421"/>
      <c r="C220" s="291" t="s">
        <v>35</v>
      </c>
      <c r="D220" s="232"/>
      <c r="E220" s="194"/>
      <c r="F220" s="194"/>
    </row>
    <row r="221" spans="2:7" ht="29.45" customHeight="1" x14ac:dyDescent="0.2">
      <c r="B221" s="422"/>
      <c r="C221" s="166" t="s">
        <v>96</v>
      </c>
      <c r="D221" s="232"/>
      <c r="E221" s="195"/>
      <c r="F221" s="194"/>
    </row>
    <row r="222" spans="2:7" ht="18.600000000000001" customHeight="1" x14ac:dyDescent="0.2">
      <c r="B222" s="423"/>
      <c r="C222" s="166" t="s">
        <v>75</v>
      </c>
      <c r="D222" s="232"/>
      <c r="E222" s="200">
        <v>12.1</v>
      </c>
      <c r="F222" s="194"/>
    </row>
    <row r="223" spans="2:7" ht="32.450000000000003" customHeight="1" x14ac:dyDescent="0.2">
      <c r="B223" s="213" t="s">
        <v>170</v>
      </c>
      <c r="C223" s="274" t="s">
        <v>171</v>
      </c>
      <c r="D223" s="271" t="s">
        <v>49</v>
      </c>
      <c r="E223" s="290"/>
      <c r="F223" s="197"/>
    </row>
    <row r="224" spans="2:7" ht="19.5" customHeight="1" x14ac:dyDescent="0.2">
      <c r="B224" s="294"/>
      <c r="C224" s="316" t="s">
        <v>34</v>
      </c>
      <c r="D224" s="273"/>
      <c r="E224" s="198">
        <f t="shared" ref="E224" si="4">E226</f>
        <v>0</v>
      </c>
      <c r="F224" s="198"/>
    </row>
    <row r="225" spans="2:11" ht="16.5" customHeight="1" x14ac:dyDescent="0.2">
      <c r="B225" s="219"/>
      <c r="C225" s="317" t="s">
        <v>35</v>
      </c>
      <c r="D225" s="232"/>
      <c r="E225" s="194"/>
      <c r="F225" s="194"/>
    </row>
    <row r="226" spans="2:11" ht="32.25" customHeight="1" x14ac:dyDescent="0.2">
      <c r="B226" s="220"/>
      <c r="C226" s="173" t="s">
        <v>96</v>
      </c>
      <c r="D226" s="232"/>
      <c r="E226" s="194"/>
      <c r="F226" s="194"/>
    </row>
    <row r="227" spans="2:11" ht="32.450000000000003" customHeight="1" x14ac:dyDescent="0.2">
      <c r="B227" s="213" t="s">
        <v>172</v>
      </c>
      <c r="C227" s="274" t="s">
        <v>173</v>
      </c>
      <c r="D227" s="271" t="s">
        <v>49</v>
      </c>
      <c r="E227" s="197"/>
      <c r="F227" s="197"/>
    </row>
    <row r="228" spans="2:11" ht="19.5" customHeight="1" x14ac:dyDescent="0.2">
      <c r="B228" s="294"/>
      <c r="C228" s="295" t="s">
        <v>38</v>
      </c>
      <c r="D228" s="273"/>
      <c r="E228" s="198">
        <f t="shared" ref="E228" si="5">E230</f>
        <v>0</v>
      </c>
      <c r="F228" s="198"/>
    </row>
    <row r="229" spans="2:11" ht="16.5" customHeight="1" x14ac:dyDescent="0.2">
      <c r="B229" s="219"/>
      <c r="C229" s="291" t="s">
        <v>39</v>
      </c>
      <c r="D229" s="232"/>
      <c r="E229" s="194"/>
      <c r="F229" s="194"/>
    </row>
    <row r="230" spans="2:11" ht="17.45" customHeight="1" x14ac:dyDescent="0.2">
      <c r="B230" s="220"/>
      <c r="C230" s="291" t="s">
        <v>174</v>
      </c>
      <c r="D230" s="232"/>
      <c r="E230" s="194"/>
      <c r="F230" s="194"/>
    </row>
    <row r="231" spans="2:11" ht="60" customHeight="1" x14ac:dyDescent="0.2">
      <c r="B231" s="328" t="s">
        <v>300</v>
      </c>
      <c r="C231" s="329" t="s">
        <v>301</v>
      </c>
      <c r="D231" s="330" t="s">
        <v>302</v>
      </c>
      <c r="E231" s="197"/>
      <c r="F231" s="197"/>
    </row>
    <row r="232" spans="2:11" ht="17.45" customHeight="1" x14ac:dyDescent="0.2">
      <c r="B232" s="331"/>
      <c r="C232" s="332" t="s">
        <v>38</v>
      </c>
      <c r="D232" s="333"/>
      <c r="E232" s="198">
        <f>E234+E235</f>
        <v>88.9</v>
      </c>
      <c r="F232" s="198"/>
    </row>
    <row r="233" spans="2:11" ht="17.45" customHeight="1" x14ac:dyDescent="0.2">
      <c r="B233" s="368"/>
      <c r="C233" s="334" t="s">
        <v>39</v>
      </c>
      <c r="D233" s="335"/>
      <c r="E233" s="194"/>
      <c r="F233" s="194"/>
    </row>
    <row r="234" spans="2:11" ht="17.45" customHeight="1" x14ac:dyDescent="0.2">
      <c r="B234" s="369"/>
      <c r="C234" s="336" t="s">
        <v>29</v>
      </c>
      <c r="D234" s="335"/>
      <c r="E234" s="194">
        <v>66.7</v>
      </c>
      <c r="F234" s="194"/>
    </row>
    <row r="235" spans="2:11" ht="17.45" customHeight="1" x14ac:dyDescent="0.2">
      <c r="B235" s="370"/>
      <c r="C235" s="336" t="s">
        <v>43</v>
      </c>
      <c r="D235" s="335"/>
      <c r="E235" s="194">
        <v>22.2</v>
      </c>
      <c r="F235" s="194"/>
    </row>
    <row r="236" spans="2:11" ht="58.15" customHeight="1" x14ac:dyDescent="0.2">
      <c r="B236" s="26" t="s">
        <v>175</v>
      </c>
      <c r="C236" s="37" t="s">
        <v>176</v>
      </c>
      <c r="D236" s="37"/>
      <c r="E236" s="37"/>
      <c r="F236" s="37"/>
    </row>
    <row r="237" spans="2:11" ht="39.75" customHeight="1" x14ac:dyDescent="0.2">
      <c r="B237" s="16" t="s">
        <v>177</v>
      </c>
      <c r="C237" s="14" t="s">
        <v>178</v>
      </c>
      <c r="D237" s="15"/>
      <c r="E237" s="12"/>
      <c r="F237" s="12"/>
    </row>
    <row r="238" spans="2:11" ht="44.45" customHeight="1" x14ac:dyDescent="0.2">
      <c r="B238" s="395" t="s">
        <v>179</v>
      </c>
      <c r="C238" s="230" t="s">
        <v>180</v>
      </c>
      <c r="D238" s="353" t="s">
        <v>282</v>
      </c>
      <c r="E238" s="194"/>
      <c r="F238" s="48" t="s">
        <v>73</v>
      </c>
      <c r="G238" s="169"/>
      <c r="H238" s="4"/>
      <c r="I238" s="4"/>
      <c r="J238" s="4"/>
      <c r="K238" s="4"/>
    </row>
    <row r="239" spans="2:11" ht="31.15" customHeight="1" x14ac:dyDescent="0.2">
      <c r="B239" s="395"/>
      <c r="C239" s="231" t="s">
        <v>11</v>
      </c>
      <c r="D239" s="354"/>
      <c r="E239" s="263">
        <v>603.6</v>
      </c>
      <c r="F239" s="48"/>
      <c r="G239" s="393"/>
      <c r="H239" s="394"/>
      <c r="I239" s="394"/>
      <c r="J239" s="394"/>
      <c r="K239" s="394"/>
    </row>
    <row r="240" spans="2:11" ht="28.5" customHeight="1" x14ac:dyDescent="0.2">
      <c r="B240" s="395"/>
      <c r="C240" s="318" t="s">
        <v>96</v>
      </c>
      <c r="D240" s="354"/>
      <c r="E240" s="264">
        <f>3000-200</f>
        <v>2800</v>
      </c>
      <c r="F240" s="48"/>
      <c r="G240" s="261"/>
      <c r="H240" s="262"/>
      <c r="I240" s="262"/>
      <c r="J240" s="262"/>
      <c r="K240" s="262"/>
    </row>
    <row r="241" spans="2:17" ht="25.5" customHeight="1" x14ac:dyDescent="0.2">
      <c r="B241" s="360" t="s">
        <v>181</v>
      </c>
      <c r="C241" s="28" t="s">
        <v>182</v>
      </c>
      <c r="D241" s="339" t="s">
        <v>299</v>
      </c>
      <c r="E241" s="125"/>
      <c r="F241" s="48" t="s">
        <v>183</v>
      </c>
      <c r="G241" s="4"/>
      <c r="H241" s="4"/>
      <c r="I241" s="4"/>
      <c r="J241" s="4"/>
      <c r="K241" s="4"/>
    </row>
    <row r="242" spans="2:17" ht="30.75" customHeight="1" x14ac:dyDescent="0.2">
      <c r="B242" s="360"/>
      <c r="C242" s="85" t="s">
        <v>11</v>
      </c>
      <c r="D242" s="340"/>
      <c r="E242" s="239">
        <f>E244+E248</f>
        <v>151.9</v>
      </c>
      <c r="F242" s="91"/>
      <c r="G242" s="296"/>
      <c r="H242" s="235"/>
      <c r="I242" s="4"/>
      <c r="J242" s="4"/>
      <c r="K242" s="4"/>
    </row>
    <row r="243" spans="2:17" ht="18" customHeight="1" x14ac:dyDescent="0.2">
      <c r="B243" s="299"/>
      <c r="C243" s="298" t="s">
        <v>304</v>
      </c>
      <c r="D243" s="340"/>
      <c r="E243" s="242"/>
      <c r="F243" s="234"/>
      <c r="G243" s="171"/>
      <c r="H243" s="4"/>
      <c r="I243" s="4"/>
      <c r="J243" s="4"/>
      <c r="K243" s="4"/>
    </row>
    <row r="244" spans="2:17" ht="27" customHeight="1" x14ac:dyDescent="0.2">
      <c r="B244" s="141"/>
      <c r="C244" s="85" t="s">
        <v>36</v>
      </c>
      <c r="D244" s="340"/>
      <c r="E244" s="240">
        <f>59.7+2+81.7</f>
        <v>143.4</v>
      </c>
      <c r="F244" s="234"/>
      <c r="G244" s="171"/>
      <c r="H244" s="4"/>
      <c r="I244" s="4"/>
      <c r="J244" s="4"/>
      <c r="K244" s="4"/>
    </row>
    <row r="245" spans="2:17" ht="20.25" customHeight="1" x14ac:dyDescent="0.2">
      <c r="B245" s="141"/>
      <c r="C245" s="241" t="s">
        <v>185</v>
      </c>
      <c r="D245" s="340"/>
      <c r="E245" s="240"/>
      <c r="F245" s="234"/>
      <c r="G245" s="171"/>
      <c r="H245" s="4"/>
      <c r="I245" s="4"/>
      <c r="J245" s="4"/>
      <c r="K245" s="4"/>
      <c r="Q245" s="236"/>
    </row>
    <row r="246" spans="2:17" ht="30.6" customHeight="1" x14ac:dyDescent="0.2">
      <c r="B246" s="141"/>
      <c r="C246" s="85" t="s">
        <v>36</v>
      </c>
      <c r="D246" s="92"/>
      <c r="E246" s="240"/>
      <c r="F246" s="234"/>
      <c r="G246" s="171"/>
      <c r="H246" s="4"/>
      <c r="I246" s="4"/>
      <c r="J246" s="4"/>
      <c r="K246" s="4"/>
    </row>
    <row r="247" spans="2:17" ht="20.25" customHeight="1" x14ac:dyDescent="0.2">
      <c r="B247" s="141"/>
      <c r="C247" s="85" t="s">
        <v>40</v>
      </c>
      <c r="D247" s="92"/>
      <c r="E247" s="240"/>
      <c r="F247" s="234"/>
      <c r="G247" s="171"/>
      <c r="H247" s="4"/>
      <c r="I247" s="4"/>
      <c r="J247" s="4"/>
      <c r="K247" s="4"/>
    </row>
    <row r="248" spans="2:17" ht="15.6" customHeight="1" x14ac:dyDescent="0.2">
      <c r="B248" s="141"/>
      <c r="C248" s="243" t="s">
        <v>303</v>
      </c>
      <c r="D248" s="92"/>
      <c r="E248" s="240">
        <v>8.5</v>
      </c>
      <c r="F248" s="234"/>
      <c r="G248" s="171"/>
      <c r="H248" s="4"/>
      <c r="I248" s="4"/>
      <c r="J248" s="4"/>
      <c r="K248" s="4"/>
    </row>
    <row r="249" spans="2:17" ht="27" customHeight="1" x14ac:dyDescent="0.2">
      <c r="B249" s="141"/>
      <c r="C249" s="244" t="s">
        <v>36</v>
      </c>
      <c r="D249" s="92"/>
      <c r="E249" s="240"/>
      <c r="F249" s="234"/>
      <c r="G249" s="171"/>
      <c r="H249" s="4"/>
      <c r="I249" s="4"/>
      <c r="J249" s="4"/>
      <c r="K249" s="4"/>
    </row>
    <row r="250" spans="2:17" ht="20.25" customHeight="1" x14ac:dyDescent="0.2">
      <c r="B250" s="141"/>
      <c r="C250" s="244" t="s">
        <v>40</v>
      </c>
      <c r="D250" s="92"/>
      <c r="E250" s="240"/>
      <c r="F250" s="234"/>
      <c r="G250" s="171"/>
      <c r="H250" s="4"/>
      <c r="I250" s="4"/>
      <c r="J250" s="4"/>
      <c r="K250" s="4"/>
    </row>
    <row r="251" spans="2:17" ht="17.45" customHeight="1" x14ac:dyDescent="0.2">
      <c r="B251" s="141"/>
      <c r="C251" s="243" t="s">
        <v>305</v>
      </c>
      <c r="D251" s="92"/>
      <c r="E251" s="240"/>
      <c r="F251" s="234"/>
      <c r="G251" s="171"/>
      <c r="H251" s="4"/>
      <c r="I251" s="4"/>
      <c r="J251" s="4"/>
      <c r="K251" s="4"/>
    </row>
    <row r="252" spans="2:17" ht="28.5" customHeight="1" x14ac:dyDescent="0.2">
      <c r="B252" s="141"/>
      <c r="C252" s="85" t="s">
        <v>36</v>
      </c>
      <c r="D252" s="245"/>
      <c r="E252" s="240"/>
      <c r="F252" s="234"/>
      <c r="G252" s="171"/>
      <c r="H252" s="4"/>
      <c r="I252" s="4"/>
      <c r="J252" s="4"/>
      <c r="K252" s="4"/>
    </row>
    <row r="253" spans="2:17" ht="20.25" customHeight="1" x14ac:dyDescent="0.2">
      <c r="B253" s="141"/>
      <c r="C253" s="85" t="s">
        <v>29</v>
      </c>
      <c r="D253" s="245"/>
      <c r="E253" s="240"/>
      <c r="F253" s="234"/>
      <c r="G253" s="171"/>
      <c r="H253" s="4"/>
      <c r="I253" s="4"/>
      <c r="J253" s="4"/>
      <c r="K253" s="4"/>
    </row>
    <row r="254" spans="2:17" ht="15.75" customHeight="1" x14ac:dyDescent="0.2">
      <c r="B254" s="141"/>
      <c r="C254" s="243" t="s">
        <v>306</v>
      </c>
      <c r="D254" s="245"/>
      <c r="E254" s="240"/>
      <c r="F254" s="234"/>
      <c r="G254" s="171"/>
      <c r="H254" s="4"/>
      <c r="I254" s="4"/>
      <c r="J254" s="4"/>
      <c r="K254" s="4"/>
    </row>
    <row r="255" spans="2:17" ht="27" customHeight="1" x14ac:dyDescent="0.2">
      <c r="B255" s="141"/>
      <c r="C255" s="85" t="s">
        <v>36</v>
      </c>
      <c r="D255" s="245"/>
      <c r="E255" s="240"/>
      <c r="F255" s="234"/>
      <c r="G255" s="171"/>
      <c r="H255" s="4"/>
      <c r="I255" s="4"/>
      <c r="J255" s="4"/>
      <c r="K255" s="4"/>
    </row>
    <row r="256" spans="2:17" ht="16.149999999999999" customHeight="1" x14ac:dyDescent="0.2">
      <c r="B256" s="141"/>
      <c r="C256" s="243" t="s">
        <v>307</v>
      </c>
      <c r="D256" s="245"/>
      <c r="E256" s="240"/>
      <c r="F256" s="234"/>
      <c r="G256" s="171"/>
      <c r="H256" s="4"/>
      <c r="I256" s="4"/>
      <c r="J256" s="4"/>
      <c r="K256" s="4"/>
    </row>
    <row r="257" spans="2:11" ht="30" customHeight="1" x14ac:dyDescent="0.2">
      <c r="B257" s="141"/>
      <c r="C257" s="85" t="s">
        <v>36</v>
      </c>
      <c r="D257" s="245"/>
      <c r="E257" s="240"/>
      <c r="F257" s="234"/>
      <c r="G257" s="171"/>
      <c r="H257" s="4"/>
      <c r="I257" s="4"/>
      <c r="J257" s="4"/>
      <c r="K257" s="4"/>
    </row>
    <row r="258" spans="2:11" ht="16.149999999999999" customHeight="1" x14ac:dyDescent="0.2">
      <c r="B258" s="141"/>
      <c r="C258" s="243" t="s">
        <v>308</v>
      </c>
      <c r="D258" s="245"/>
      <c r="E258" s="240"/>
      <c r="F258" s="234"/>
      <c r="G258" s="171"/>
      <c r="H258" s="4"/>
      <c r="I258" s="4"/>
      <c r="J258" s="4"/>
      <c r="K258" s="4"/>
    </row>
    <row r="259" spans="2:11" ht="28.9" customHeight="1" x14ac:dyDescent="0.2">
      <c r="B259" s="141"/>
      <c r="C259" s="85" t="s">
        <v>36</v>
      </c>
      <c r="D259" s="297"/>
      <c r="E259" s="242"/>
      <c r="F259" s="91"/>
      <c r="G259" s="171"/>
      <c r="H259" s="4"/>
      <c r="I259" s="4"/>
      <c r="J259" s="4"/>
      <c r="K259" s="4"/>
    </row>
    <row r="260" spans="2:11" ht="30" customHeight="1" x14ac:dyDescent="0.2">
      <c r="B260" s="359" t="s">
        <v>186</v>
      </c>
      <c r="C260" s="28" t="s">
        <v>187</v>
      </c>
      <c r="D260" s="429" t="s">
        <v>188</v>
      </c>
      <c r="E260" s="125"/>
      <c r="F260" s="48" t="s">
        <v>183</v>
      </c>
      <c r="G260" s="4"/>
      <c r="H260" s="4"/>
      <c r="I260" s="4"/>
      <c r="J260" s="4"/>
      <c r="K260" s="4"/>
    </row>
    <row r="261" spans="2:11" ht="30" customHeight="1" x14ac:dyDescent="0.2">
      <c r="B261" s="360"/>
      <c r="C261" s="85" t="s">
        <v>11</v>
      </c>
      <c r="D261" s="354"/>
      <c r="E261" s="239">
        <v>99.9</v>
      </c>
      <c r="F261" s="91"/>
      <c r="G261" s="4"/>
      <c r="H261" s="4"/>
      <c r="I261" s="4"/>
      <c r="J261" s="4"/>
      <c r="K261" s="4"/>
    </row>
    <row r="262" spans="2:11" ht="32.25" customHeight="1" x14ac:dyDescent="0.2">
      <c r="B262" s="361"/>
      <c r="C262" s="337" t="s">
        <v>96</v>
      </c>
      <c r="D262" s="443"/>
      <c r="E262" s="240">
        <v>533.6</v>
      </c>
      <c r="F262" s="91"/>
      <c r="G262" s="4"/>
      <c r="H262" s="4"/>
      <c r="I262" s="4"/>
      <c r="J262" s="4"/>
      <c r="K262" s="4"/>
    </row>
    <row r="263" spans="2:11" ht="30.75" customHeight="1" x14ac:dyDescent="0.2">
      <c r="B263" s="359" t="s">
        <v>189</v>
      </c>
      <c r="C263" s="300" t="s">
        <v>190</v>
      </c>
      <c r="D263" s="429" t="s">
        <v>288</v>
      </c>
      <c r="E263" s="125"/>
      <c r="F263" s="91"/>
      <c r="G263" s="171"/>
      <c r="H263" s="4"/>
      <c r="I263" s="4"/>
      <c r="J263" s="4"/>
      <c r="K263" s="4"/>
    </row>
    <row r="264" spans="2:11" ht="27.6" customHeight="1" x14ac:dyDescent="0.2">
      <c r="B264" s="360"/>
      <c r="C264" s="85" t="s">
        <v>11</v>
      </c>
      <c r="D264" s="354"/>
      <c r="E264" s="246">
        <f>40-30</f>
        <v>10</v>
      </c>
      <c r="F264" s="91"/>
      <c r="G264" s="4"/>
      <c r="H264" s="4"/>
      <c r="I264" s="4"/>
      <c r="J264" s="4"/>
      <c r="K264" s="4"/>
    </row>
    <row r="265" spans="2:11" ht="36.75" customHeight="1" x14ac:dyDescent="0.2">
      <c r="B265" s="360"/>
      <c r="C265" s="338" t="s">
        <v>96</v>
      </c>
      <c r="D265" s="354"/>
      <c r="E265" s="265">
        <v>40</v>
      </c>
      <c r="F265" s="91"/>
      <c r="G265" s="4"/>
      <c r="H265" s="4"/>
      <c r="I265" s="4"/>
      <c r="J265" s="4"/>
      <c r="K265" s="4"/>
    </row>
    <row r="266" spans="2:11" ht="28.9" customHeight="1" x14ac:dyDescent="0.2">
      <c r="B266" s="341" t="s">
        <v>191</v>
      </c>
      <c r="C266" s="164" t="s">
        <v>192</v>
      </c>
      <c r="D266" s="398" t="s">
        <v>289</v>
      </c>
      <c r="E266" s="125"/>
      <c r="F266" s="11"/>
      <c r="G266" s="396"/>
      <c r="H266" s="397"/>
      <c r="I266" s="397"/>
      <c r="J266" s="397"/>
      <c r="K266" s="397"/>
    </row>
    <row r="267" spans="2:11" ht="29.25" customHeight="1" x14ac:dyDescent="0.2">
      <c r="B267" s="350"/>
      <c r="C267" s="85" t="s">
        <v>11</v>
      </c>
      <c r="D267" s="398"/>
      <c r="E267" s="246">
        <f>400-81.7</f>
        <v>318.3</v>
      </c>
      <c r="F267" s="11"/>
      <c r="G267" s="4"/>
    </row>
    <row r="268" spans="2:11" ht="18" customHeight="1" x14ac:dyDescent="0.2">
      <c r="B268" s="342"/>
      <c r="C268" s="170" t="s">
        <v>75</v>
      </c>
      <c r="D268" s="398"/>
      <c r="E268" s="125">
        <v>1</v>
      </c>
      <c r="F268" s="11"/>
      <c r="G268" s="4"/>
    </row>
    <row r="269" spans="2:11" ht="18" customHeight="1" x14ac:dyDescent="0.2">
      <c r="B269" s="406" t="s">
        <v>193</v>
      </c>
      <c r="C269" s="164" t="s">
        <v>194</v>
      </c>
      <c r="D269" s="339" t="s">
        <v>290</v>
      </c>
      <c r="E269" s="125"/>
      <c r="F269" s="147"/>
      <c r="G269" s="4"/>
    </row>
    <row r="270" spans="2:11" ht="28.5" customHeight="1" x14ac:dyDescent="0.2">
      <c r="B270" s="407"/>
      <c r="C270" s="112" t="s">
        <v>11</v>
      </c>
      <c r="D270" s="408"/>
      <c r="E270" s="125">
        <f>524.7-264.7-200</f>
        <v>60.000000000000057</v>
      </c>
      <c r="F270" s="147"/>
      <c r="G270" s="4"/>
    </row>
    <row r="271" spans="2:11" ht="19.149999999999999" customHeight="1" x14ac:dyDescent="0.2">
      <c r="B271" s="31"/>
      <c r="C271" s="17" t="s">
        <v>34</v>
      </c>
      <c r="D271" s="251"/>
      <c r="E271" s="30">
        <f>SUM(E272:E276)</f>
        <v>4618.3</v>
      </c>
      <c r="F271" s="23"/>
    </row>
    <row r="272" spans="2:11" ht="19.149999999999999" customHeight="1" x14ac:dyDescent="0.2">
      <c r="B272" s="405"/>
      <c r="C272" s="27" t="s">
        <v>35</v>
      </c>
      <c r="D272" s="44"/>
      <c r="E272" s="45"/>
      <c r="F272" s="11"/>
    </row>
    <row r="273" spans="2:11" ht="28.9" customHeight="1" x14ac:dyDescent="0.2">
      <c r="B273" s="401"/>
      <c r="C273" s="25" t="s">
        <v>36</v>
      </c>
      <c r="D273" s="44"/>
      <c r="E273" s="29">
        <f>SUMIF($C238:$C270,C264,E238:E270)</f>
        <v>1243.7</v>
      </c>
      <c r="F273" s="11"/>
    </row>
    <row r="274" spans="2:11" ht="28.9" customHeight="1" x14ac:dyDescent="0.2">
      <c r="B274" s="401"/>
      <c r="C274" s="27" t="s">
        <v>119</v>
      </c>
      <c r="D274" s="44"/>
      <c r="E274" s="29">
        <f>SUMIF($C238:$C270,C240,E238:E270)</f>
        <v>3373.6</v>
      </c>
      <c r="F274" s="11"/>
    </row>
    <row r="275" spans="2:11" ht="20.25" customHeight="1" x14ac:dyDescent="0.2">
      <c r="B275" s="401"/>
      <c r="C275" s="27" t="s">
        <v>184</v>
      </c>
      <c r="D275" s="44"/>
      <c r="E275" s="29" cm="1">
        <f t="array" ref="E275">SUMIF($C238:$C271,C00,E238:E271)</f>
        <v>0</v>
      </c>
      <c r="F275" s="11"/>
    </row>
    <row r="276" spans="2:11" ht="19.149999999999999" customHeight="1" x14ac:dyDescent="0.2">
      <c r="B276" s="402"/>
      <c r="C276" s="25" t="s">
        <v>120</v>
      </c>
      <c r="D276" s="44"/>
      <c r="E276" s="29">
        <f>SUMIF($C238:$C270,C268,E238:E270)</f>
        <v>1</v>
      </c>
      <c r="F276" s="11"/>
    </row>
    <row r="277" spans="2:11" ht="15.6" customHeight="1" x14ac:dyDescent="0.2">
      <c r="B277" s="96"/>
      <c r="C277" s="17" t="s">
        <v>38</v>
      </c>
      <c r="D277" s="43"/>
      <c r="E277" s="30">
        <f t="shared" ref="E277" si="6">SUM(E278:E279)</f>
        <v>0</v>
      </c>
      <c r="F277" s="23"/>
      <c r="H277" s="140"/>
      <c r="I277" s="138"/>
      <c r="J277" s="138"/>
      <c r="K277" s="138"/>
    </row>
    <row r="278" spans="2:11" ht="19.149999999999999" customHeight="1" x14ac:dyDescent="0.2">
      <c r="B278" s="405"/>
      <c r="C278" s="25" t="s">
        <v>39</v>
      </c>
      <c r="D278" s="44"/>
      <c r="E278" s="29"/>
      <c r="F278" s="11"/>
      <c r="H278" s="140"/>
      <c r="I278" s="138"/>
      <c r="J278" s="138"/>
      <c r="K278" s="138"/>
    </row>
    <row r="279" spans="2:11" ht="19.149999999999999" customHeight="1" x14ac:dyDescent="0.2">
      <c r="B279" s="402"/>
      <c r="C279" s="25" t="s">
        <v>40</v>
      </c>
      <c r="D279" s="44"/>
      <c r="E279" s="29">
        <f>SUMIF($C238:$C270,#REF!,E238:E270)</f>
        <v>0</v>
      </c>
      <c r="F279" s="11"/>
      <c r="H279" s="140"/>
      <c r="I279" s="138"/>
      <c r="J279" s="138"/>
      <c r="K279" s="138"/>
    </row>
    <row r="280" spans="2:11" ht="19.149999999999999" customHeight="1" x14ac:dyDescent="0.2">
      <c r="B280" s="142" t="s">
        <v>195</v>
      </c>
      <c r="C280" s="143" t="s">
        <v>196</v>
      </c>
      <c r="D280" s="144"/>
      <c r="E280" s="145"/>
      <c r="F280" s="145"/>
    </row>
    <row r="281" spans="2:11" ht="31.15" customHeight="1" x14ac:dyDescent="0.2">
      <c r="B281" s="399" t="s">
        <v>197</v>
      </c>
      <c r="C281" s="146" t="s">
        <v>198</v>
      </c>
      <c r="D281" s="403" t="s">
        <v>283</v>
      </c>
      <c r="E281" s="147"/>
      <c r="F281" s="147"/>
    </row>
    <row r="282" spans="2:11" ht="36.75" customHeight="1" x14ac:dyDescent="0.2">
      <c r="B282" s="400"/>
      <c r="C282" s="148" t="s">
        <v>11</v>
      </c>
      <c r="D282" s="404"/>
      <c r="E282" s="301">
        <f>7.3+5+40.7</f>
        <v>53</v>
      </c>
      <c r="F282" s="147"/>
    </row>
    <row r="283" spans="2:11" ht="31.15" customHeight="1" x14ac:dyDescent="0.2">
      <c r="B283" s="399" t="s">
        <v>199</v>
      </c>
      <c r="C283" s="146" t="s">
        <v>200</v>
      </c>
      <c r="D283" s="403" t="s">
        <v>284</v>
      </c>
      <c r="E283" s="147"/>
      <c r="F283" s="147"/>
    </row>
    <row r="284" spans="2:11" ht="63.75" customHeight="1" x14ac:dyDescent="0.2">
      <c r="B284" s="400"/>
      <c r="C284" s="148" t="s">
        <v>11</v>
      </c>
      <c r="D284" s="404"/>
      <c r="E284" s="147">
        <f>77.5-70.2</f>
        <v>7.2999999999999972</v>
      </c>
      <c r="F284" s="147"/>
    </row>
    <row r="285" spans="2:11" ht="19.149999999999999" customHeight="1" x14ac:dyDescent="0.2">
      <c r="B285" s="155" t="s">
        <v>201</v>
      </c>
      <c r="C285" s="146" t="s">
        <v>202</v>
      </c>
      <c r="D285" s="403" t="s">
        <v>285</v>
      </c>
      <c r="E285" s="147"/>
      <c r="F285" s="147"/>
    </row>
    <row r="286" spans="2:11" ht="63" customHeight="1" x14ac:dyDescent="0.2">
      <c r="B286" s="155"/>
      <c r="C286" s="148" t="s">
        <v>11</v>
      </c>
      <c r="D286" s="409"/>
      <c r="E286" s="158">
        <v>43.8</v>
      </c>
      <c r="F286" s="147"/>
    </row>
    <row r="287" spans="2:11" ht="29.45" customHeight="1" x14ac:dyDescent="0.2">
      <c r="B287" s="399" t="s">
        <v>203</v>
      </c>
      <c r="C287" s="149" t="s">
        <v>204</v>
      </c>
      <c r="D287" s="403" t="s">
        <v>286</v>
      </c>
      <c r="E287" s="147"/>
      <c r="F287" s="147"/>
    </row>
    <row r="288" spans="2:11" ht="62.25" customHeight="1" x14ac:dyDescent="0.2">
      <c r="B288" s="400"/>
      <c r="C288" s="150" t="s">
        <v>11</v>
      </c>
      <c r="D288" s="404"/>
      <c r="E288" s="232">
        <v>70.5</v>
      </c>
      <c r="F288" s="147"/>
    </row>
    <row r="289" spans="2:21" ht="30" customHeight="1" x14ac:dyDescent="0.2">
      <c r="B289" s="399" t="s">
        <v>205</v>
      </c>
      <c r="C289" s="185" t="s">
        <v>206</v>
      </c>
      <c r="D289" s="403" t="s">
        <v>287</v>
      </c>
      <c r="E289" s="147"/>
      <c r="F289" s="147"/>
    </row>
    <row r="290" spans="2:21" ht="61.5" customHeight="1" x14ac:dyDescent="0.2">
      <c r="B290" s="400"/>
      <c r="C290" s="186" t="s">
        <v>11</v>
      </c>
      <c r="D290" s="404"/>
      <c r="E290" s="147">
        <f>60.1+24.6</f>
        <v>84.7</v>
      </c>
      <c r="F290" s="147"/>
      <c r="U290" s="32"/>
    </row>
    <row r="291" spans="2:21" ht="19.149999999999999" customHeight="1" x14ac:dyDescent="0.2">
      <c r="B291" s="151"/>
      <c r="C291" s="152" t="s">
        <v>34</v>
      </c>
      <c r="D291" s="153"/>
      <c r="E291" s="187">
        <f>E293</f>
        <v>259.3</v>
      </c>
      <c r="F291" s="154"/>
    </row>
    <row r="292" spans="2:21" ht="19.149999999999999" customHeight="1" x14ac:dyDescent="0.2">
      <c r="B292" s="413"/>
      <c r="C292" s="156" t="s">
        <v>35</v>
      </c>
      <c r="D292" s="157"/>
      <c r="E292" s="159"/>
      <c r="F292" s="158"/>
    </row>
    <row r="293" spans="2:21" ht="30" customHeight="1" x14ac:dyDescent="0.2">
      <c r="B293" s="414"/>
      <c r="C293" s="25" t="s">
        <v>36</v>
      </c>
      <c r="D293" s="157"/>
      <c r="E293" s="188">
        <f>SUMIF($C281:$C290,$C282,E281:E290)</f>
        <v>259.3</v>
      </c>
      <c r="F293" s="158"/>
    </row>
    <row r="294" spans="2:21" ht="55.9" customHeight="1" x14ac:dyDescent="0.2">
      <c r="B294" s="26" t="s">
        <v>207</v>
      </c>
      <c r="C294" s="37" t="s">
        <v>208</v>
      </c>
      <c r="D294" s="37"/>
      <c r="E294" s="37"/>
      <c r="F294" s="37"/>
    </row>
    <row r="295" spans="2:21" ht="25.15" customHeight="1" x14ac:dyDescent="0.2">
      <c r="B295" s="56" t="s">
        <v>209</v>
      </c>
      <c r="C295" s="14" t="s">
        <v>210</v>
      </c>
      <c r="D295" s="57"/>
      <c r="E295" s="58"/>
      <c r="F295" s="13"/>
    </row>
    <row r="296" spans="2:21" ht="31.9" customHeight="1" x14ac:dyDescent="0.2">
      <c r="B296" s="376" t="s">
        <v>211</v>
      </c>
      <c r="C296" s="164" t="s">
        <v>212</v>
      </c>
      <c r="D296" s="410" t="s">
        <v>288</v>
      </c>
      <c r="E296" s="196"/>
      <c r="F296" s="48" t="s">
        <v>213</v>
      </c>
      <c r="G296" s="169"/>
    </row>
    <row r="297" spans="2:21" ht="27" customHeight="1" x14ac:dyDescent="0.2">
      <c r="B297" s="377"/>
      <c r="C297" s="112" t="s">
        <v>11</v>
      </c>
      <c r="D297" s="411"/>
      <c r="E297" s="302">
        <v>400</v>
      </c>
      <c r="F297" s="91"/>
      <c r="G297" s="229"/>
      <c r="H297" s="228"/>
      <c r="I297" s="228"/>
      <c r="J297" s="135"/>
      <c r="K297" s="135"/>
    </row>
    <row r="298" spans="2:21" ht="30" customHeight="1" x14ac:dyDescent="0.2">
      <c r="B298" s="377"/>
      <c r="C298" s="318" t="s">
        <v>96</v>
      </c>
      <c r="D298" s="411"/>
      <c r="E298" s="247">
        <v>3441.8</v>
      </c>
      <c r="F298" s="73"/>
      <c r="G298" s="135"/>
      <c r="H298" s="135"/>
      <c r="I298" s="135"/>
      <c r="J298" s="135"/>
      <c r="K298" s="135"/>
    </row>
    <row r="299" spans="2:21" ht="19.149999999999999" customHeight="1" x14ac:dyDescent="0.2">
      <c r="B299" s="378"/>
      <c r="C299" s="112" t="s">
        <v>75</v>
      </c>
      <c r="D299" s="412"/>
      <c r="E299" s="247">
        <f>1135.5+161.5-400</f>
        <v>897</v>
      </c>
      <c r="F299" s="73"/>
      <c r="G299" s="135"/>
      <c r="H299" s="135"/>
      <c r="I299" s="135"/>
      <c r="J299" s="135"/>
      <c r="K299" s="135"/>
    </row>
    <row r="300" spans="2:21" ht="19.899999999999999" customHeight="1" x14ac:dyDescent="0.2">
      <c r="B300" s="401" t="s">
        <v>214</v>
      </c>
      <c r="C300" s="62" t="s">
        <v>215</v>
      </c>
      <c r="D300" s="379" t="s">
        <v>216</v>
      </c>
      <c r="E300" s="114"/>
      <c r="F300" s="172" t="s">
        <v>213</v>
      </c>
    </row>
    <row r="301" spans="2:21" ht="19.149999999999999" customHeight="1" x14ac:dyDescent="0.2">
      <c r="B301" s="402"/>
      <c r="C301" s="10" t="s">
        <v>75</v>
      </c>
      <c r="D301" s="380"/>
      <c r="E301" s="114">
        <v>700</v>
      </c>
      <c r="F301" s="61"/>
    </row>
    <row r="302" spans="2:21" ht="18.600000000000001" customHeight="1" x14ac:dyDescent="0.2">
      <c r="B302" s="63"/>
      <c r="C302" s="17" t="s">
        <v>34</v>
      </c>
      <c r="D302" s="64"/>
      <c r="E302" s="65">
        <f>SUM(E303:E306)</f>
        <v>5438.8</v>
      </c>
      <c r="F302" s="66"/>
    </row>
    <row r="303" spans="2:21" ht="16.149999999999999" customHeight="1" x14ac:dyDescent="0.2">
      <c r="B303" s="381"/>
      <c r="C303" s="27" t="s">
        <v>35</v>
      </c>
      <c r="D303" s="67"/>
      <c r="E303" s="226"/>
      <c r="F303" s="61"/>
    </row>
    <row r="304" spans="2:21" ht="33" customHeight="1" x14ac:dyDescent="0.2">
      <c r="B304" s="382"/>
      <c r="C304" s="25" t="s">
        <v>36</v>
      </c>
      <c r="D304" s="67"/>
      <c r="E304" s="266">
        <f>SUMIF($C296:$C301,$C297,E296:E301)</f>
        <v>400</v>
      </c>
      <c r="F304" s="61"/>
    </row>
    <row r="305" spans="2:11" ht="30" customHeight="1" x14ac:dyDescent="0.2">
      <c r="B305" s="382"/>
      <c r="C305" s="319" t="s">
        <v>119</v>
      </c>
      <c r="D305" s="67"/>
      <c r="E305" s="320">
        <f>SUMIF($C296:$C301,$C298,E296:E301)</f>
        <v>3441.8</v>
      </c>
      <c r="F305" s="61"/>
    </row>
    <row r="306" spans="2:11" ht="21" customHeight="1" x14ac:dyDescent="0.2">
      <c r="B306" s="383"/>
      <c r="C306" s="62" t="s">
        <v>120</v>
      </c>
      <c r="D306" s="67"/>
      <c r="E306" s="60">
        <f>SUMIF($C296:$C301,$C301,E296:E301)</f>
        <v>1597</v>
      </c>
      <c r="F306" s="61"/>
    </row>
    <row r="307" spans="2:11" ht="37.9" customHeight="1" x14ac:dyDescent="0.2">
      <c r="B307" s="56" t="s">
        <v>217</v>
      </c>
      <c r="C307" s="14" t="s">
        <v>218</v>
      </c>
      <c r="D307" s="74"/>
      <c r="E307" s="69"/>
      <c r="F307" s="70"/>
      <c r="G307" s="136"/>
      <c r="H307" s="140"/>
      <c r="I307" s="138"/>
      <c r="J307" s="138"/>
      <c r="K307" s="138"/>
    </row>
    <row r="308" spans="2:11" ht="30" customHeight="1" x14ac:dyDescent="0.2">
      <c r="B308" s="376" t="s">
        <v>219</v>
      </c>
      <c r="C308" s="28" t="s">
        <v>220</v>
      </c>
      <c r="D308" s="384" t="s">
        <v>280</v>
      </c>
      <c r="E308" s="72"/>
      <c r="F308" s="97" t="s">
        <v>213</v>
      </c>
    </row>
    <row r="309" spans="2:11" ht="18" customHeight="1" x14ac:dyDescent="0.2">
      <c r="B309" s="377"/>
      <c r="C309" s="85" t="s">
        <v>74</v>
      </c>
      <c r="D309" s="385"/>
      <c r="E309" s="114">
        <v>868.2</v>
      </c>
      <c r="F309" s="73"/>
    </row>
    <row r="310" spans="2:11" ht="17.25" customHeight="1" x14ac:dyDescent="0.2">
      <c r="B310" s="378"/>
      <c r="C310" s="112" t="s">
        <v>75</v>
      </c>
      <c r="D310" s="385"/>
      <c r="E310" s="114">
        <v>60</v>
      </c>
      <c r="F310" s="73"/>
    </row>
    <row r="311" spans="2:11" ht="44.45" customHeight="1" x14ac:dyDescent="0.2">
      <c r="B311" s="376" t="s">
        <v>221</v>
      </c>
      <c r="C311" s="28" t="s">
        <v>222</v>
      </c>
      <c r="D311" s="385"/>
      <c r="E311" s="114"/>
      <c r="F311" s="73"/>
    </row>
    <row r="312" spans="2:11" ht="15.75" customHeight="1" x14ac:dyDescent="0.2">
      <c r="B312" s="377"/>
      <c r="C312" s="85" t="s">
        <v>74</v>
      </c>
      <c r="D312" s="385"/>
      <c r="E312" s="114">
        <f>270.5-55</f>
        <v>215.5</v>
      </c>
      <c r="F312" s="73"/>
    </row>
    <row r="313" spans="2:11" ht="18" customHeight="1" x14ac:dyDescent="0.2">
      <c r="B313" s="378"/>
      <c r="C313" s="112" t="s">
        <v>75</v>
      </c>
      <c r="D313" s="385"/>
      <c r="E313" s="114">
        <v>54.5</v>
      </c>
      <c r="F313" s="73"/>
    </row>
    <row r="314" spans="2:11" ht="31.9" customHeight="1" x14ac:dyDescent="0.2">
      <c r="B314" s="376" t="s">
        <v>223</v>
      </c>
      <c r="C314" s="28" t="s">
        <v>224</v>
      </c>
      <c r="D314" s="385"/>
      <c r="E314" s="114"/>
      <c r="F314" s="73"/>
    </row>
    <row r="315" spans="2:11" ht="21" customHeight="1" x14ac:dyDescent="0.2">
      <c r="B315" s="377"/>
      <c r="C315" s="107" t="s">
        <v>74</v>
      </c>
      <c r="D315" s="385"/>
      <c r="E315" s="115">
        <v>56</v>
      </c>
      <c r="F315" s="108"/>
    </row>
    <row r="316" spans="2:11" ht="21" customHeight="1" x14ac:dyDescent="0.2">
      <c r="B316" s="378"/>
      <c r="C316" s="113" t="s">
        <v>75</v>
      </c>
      <c r="D316" s="385"/>
      <c r="E316" s="114">
        <v>5</v>
      </c>
      <c r="F316" s="73"/>
    </row>
    <row r="317" spans="2:11" ht="30" customHeight="1" x14ac:dyDescent="0.2">
      <c r="B317" s="376" t="s">
        <v>225</v>
      </c>
      <c r="C317" s="28" t="s">
        <v>226</v>
      </c>
      <c r="D317" s="385"/>
      <c r="E317" s="114"/>
      <c r="F317" s="73"/>
    </row>
    <row r="318" spans="2:11" ht="16.5" customHeight="1" x14ac:dyDescent="0.2">
      <c r="B318" s="377"/>
      <c r="C318" s="85" t="s">
        <v>74</v>
      </c>
      <c r="D318" s="385"/>
      <c r="E318" s="114">
        <f>298+115</f>
        <v>413</v>
      </c>
      <c r="F318" s="73"/>
    </row>
    <row r="319" spans="2:11" ht="15" customHeight="1" x14ac:dyDescent="0.2">
      <c r="B319" s="378"/>
      <c r="C319" s="112" t="s">
        <v>75</v>
      </c>
      <c r="D319" s="385"/>
      <c r="E319" s="114">
        <v>40</v>
      </c>
      <c r="F319" s="73"/>
    </row>
    <row r="320" spans="2:11" ht="30.6" customHeight="1" x14ac:dyDescent="0.2">
      <c r="B320" s="376" t="s">
        <v>227</v>
      </c>
      <c r="C320" s="28" t="s">
        <v>228</v>
      </c>
      <c r="D320" s="385"/>
      <c r="E320" s="114"/>
      <c r="F320" s="73"/>
    </row>
    <row r="321" spans="2:12" ht="21" customHeight="1" x14ac:dyDescent="0.2">
      <c r="B321" s="378"/>
      <c r="C321" s="85" t="s">
        <v>43</v>
      </c>
      <c r="D321" s="385"/>
      <c r="E321" s="114">
        <v>10</v>
      </c>
      <c r="F321" s="73"/>
      <c r="G321" s="4"/>
    </row>
    <row r="322" spans="2:12" ht="33.75" customHeight="1" x14ac:dyDescent="0.2">
      <c r="B322" s="376" t="s">
        <v>229</v>
      </c>
      <c r="C322" s="28" t="s">
        <v>230</v>
      </c>
      <c r="D322" s="385"/>
      <c r="E322" s="114"/>
      <c r="F322" s="73"/>
    </row>
    <row r="323" spans="2:12" ht="18.75" customHeight="1" x14ac:dyDescent="0.2">
      <c r="B323" s="377"/>
      <c r="C323" s="85" t="s">
        <v>74</v>
      </c>
      <c r="D323" s="385"/>
      <c r="E323" s="114">
        <f>260-60</f>
        <v>200</v>
      </c>
      <c r="F323" s="73"/>
    </row>
    <row r="324" spans="2:12" ht="15.75" customHeight="1" x14ac:dyDescent="0.2">
      <c r="B324" s="378"/>
      <c r="C324" s="112" t="s">
        <v>75</v>
      </c>
      <c r="D324" s="386"/>
      <c r="E324" s="114">
        <v>72</v>
      </c>
      <c r="F324" s="73"/>
    </row>
    <row r="325" spans="2:12" ht="21" customHeight="1" x14ac:dyDescent="0.2">
      <c r="B325" s="23"/>
      <c r="C325" s="17" t="s">
        <v>34</v>
      </c>
      <c r="D325" s="68"/>
      <c r="E325" s="202">
        <f>SUM(E326:E328)</f>
        <v>1984.2</v>
      </c>
      <c r="F325" s="66"/>
    </row>
    <row r="326" spans="2:12" ht="18.600000000000001" customHeight="1" x14ac:dyDescent="0.2">
      <c r="B326" s="390"/>
      <c r="C326" s="27" t="s">
        <v>35</v>
      </c>
      <c r="D326" s="71"/>
      <c r="E326" s="203"/>
      <c r="F326" s="73"/>
    </row>
    <row r="327" spans="2:12" ht="22.9" customHeight="1" x14ac:dyDescent="0.2">
      <c r="B327" s="391"/>
      <c r="C327" s="28" t="s">
        <v>118</v>
      </c>
      <c r="D327" s="67"/>
      <c r="E327" s="204">
        <f>SUMIF($C308:$C324,$C309,E308:E324)</f>
        <v>1752.7</v>
      </c>
      <c r="F327" s="61"/>
    </row>
    <row r="328" spans="2:12" ht="19.149999999999999" customHeight="1" x14ac:dyDescent="0.2">
      <c r="B328" s="392"/>
      <c r="C328" s="25" t="s">
        <v>120</v>
      </c>
      <c r="D328" s="67"/>
      <c r="E328" s="204">
        <f>SUMIF($C308:$C324,$C313,E308:E324)</f>
        <v>231.5</v>
      </c>
      <c r="F328" s="61"/>
    </row>
    <row r="329" spans="2:12" ht="19.149999999999999" customHeight="1" x14ac:dyDescent="0.2">
      <c r="B329" s="63"/>
      <c r="C329" s="17" t="s">
        <v>38</v>
      </c>
      <c r="D329" s="68"/>
      <c r="E329" s="202">
        <f>E331</f>
        <v>10</v>
      </c>
      <c r="F329" s="66"/>
      <c r="H329" s="140"/>
      <c r="I329" s="138"/>
      <c r="J329" s="138"/>
      <c r="K329" s="138"/>
      <c r="L329" s="136"/>
    </row>
    <row r="330" spans="2:12" ht="19.149999999999999" customHeight="1" x14ac:dyDescent="0.2">
      <c r="B330" s="387"/>
      <c r="C330" s="25" t="s">
        <v>39</v>
      </c>
      <c r="D330" s="67"/>
      <c r="E330" s="204"/>
      <c r="F330" s="61"/>
      <c r="H330" s="140"/>
      <c r="I330" s="138"/>
      <c r="J330" s="138"/>
      <c r="K330" s="138"/>
      <c r="L330" s="136"/>
    </row>
    <row r="331" spans="2:12" ht="19.149999999999999" customHeight="1" x14ac:dyDescent="0.2">
      <c r="B331" s="388"/>
      <c r="C331" s="28" t="s">
        <v>231</v>
      </c>
      <c r="D331" s="67"/>
      <c r="E331" s="204">
        <f t="shared" ref="E331" si="7">SUMIF($C308:$C324,$C321,E308:E324)</f>
        <v>10</v>
      </c>
      <c r="F331" s="61"/>
      <c r="H331" s="140"/>
      <c r="I331" s="138"/>
      <c r="J331" s="138"/>
      <c r="K331" s="138"/>
      <c r="L331" s="136"/>
    </row>
    <row r="332" spans="2:12" ht="30" customHeight="1" x14ac:dyDescent="0.2">
      <c r="B332" s="21"/>
      <c r="C332" s="17" t="s">
        <v>232</v>
      </c>
      <c r="D332" s="41"/>
      <c r="E332" s="19">
        <f ca="1">E37+E45+E49+E53+E57+E61+E65+E80+E136+E143+E153+E178+E187+E191+E196+E204+E271+E277+E302+E325+E329+E72+E212+E291+E219+E41+E228+E224+E208+E200+E76+E232</f>
        <v>137583.79999999996</v>
      </c>
      <c r="F332" s="19"/>
    </row>
    <row r="333" spans="2:12" ht="24.6" customHeight="1" x14ac:dyDescent="0.2">
      <c r="B333" s="175"/>
      <c r="C333" s="27" t="s">
        <v>233</v>
      </c>
      <c r="D333" s="42"/>
      <c r="E333" s="128">
        <f>E239+E242+E261+E262+E264+E297+E298+E299+E240+E265</f>
        <v>8977.7999999999993</v>
      </c>
      <c r="F333" s="5"/>
    </row>
    <row r="334" spans="2:12" ht="15" customHeight="1" x14ac:dyDescent="0.2">
      <c r="B334" s="193"/>
      <c r="C334" s="193"/>
      <c r="D334" s="193"/>
      <c r="E334" s="193"/>
      <c r="F334" s="193"/>
    </row>
    <row r="335" spans="2:12" s="33" customFormat="1" ht="15" customHeight="1" x14ac:dyDescent="0.2">
      <c r="B335" s="375" t="s">
        <v>234</v>
      </c>
      <c r="C335" s="375"/>
      <c r="D335" s="375"/>
      <c r="E335" s="375"/>
      <c r="F335" s="375"/>
      <c r="G335" s="160"/>
      <c r="H335" s="161"/>
      <c r="I335" s="162"/>
      <c r="J335" s="162"/>
      <c r="K335" s="162"/>
      <c r="L335" s="162"/>
    </row>
    <row r="336" spans="2:12" s="33" customFormat="1" ht="15" customHeight="1" x14ac:dyDescent="0.2">
      <c r="B336" s="389" t="s">
        <v>235</v>
      </c>
      <c r="C336" s="389"/>
      <c r="D336" s="389"/>
      <c r="E336" s="389"/>
      <c r="F336" s="389"/>
      <c r="G336" s="160"/>
      <c r="H336" s="161"/>
      <c r="I336" s="162"/>
      <c r="J336" s="162"/>
      <c r="K336" s="162"/>
      <c r="L336" s="162"/>
    </row>
    <row r="337" spans="2:12" s="33" customFormat="1" ht="15" customHeight="1" x14ac:dyDescent="0.2">
      <c r="B337" s="375" t="s">
        <v>236</v>
      </c>
      <c r="C337" s="375"/>
      <c r="D337" s="375"/>
      <c r="E337" s="375"/>
      <c r="F337" s="375"/>
      <c r="G337" s="160"/>
      <c r="H337" s="161"/>
      <c r="I337" s="162"/>
      <c r="J337" s="162"/>
      <c r="K337" s="162"/>
      <c r="L337" s="162"/>
    </row>
    <row r="338" spans="2:12" s="33" customFormat="1" ht="15" customHeight="1" x14ac:dyDescent="0.2">
      <c r="B338" s="375" t="s">
        <v>237</v>
      </c>
      <c r="C338" s="375"/>
      <c r="D338" s="375"/>
      <c r="E338" s="375"/>
      <c r="F338" s="375"/>
      <c r="G338" s="160"/>
      <c r="H338" s="161"/>
      <c r="I338" s="162"/>
      <c r="J338" s="162"/>
      <c r="K338" s="162"/>
      <c r="L338" s="162"/>
    </row>
    <row r="339" spans="2:12" s="33" customFormat="1" ht="15" customHeight="1" x14ac:dyDescent="0.2">
      <c r="B339" s="374" t="s">
        <v>238</v>
      </c>
      <c r="C339" s="374"/>
      <c r="D339" s="168"/>
      <c r="E339" s="168"/>
      <c r="F339" s="168"/>
      <c r="G339" s="160"/>
      <c r="H339" s="161"/>
      <c r="I339" s="162"/>
      <c r="J339" s="162"/>
      <c r="K339" s="162"/>
      <c r="L339" s="162"/>
    </row>
    <row r="341" spans="2:12" x14ac:dyDescent="0.2">
      <c r="B341" s="2" t="s">
        <v>239</v>
      </c>
      <c r="C341" s="2"/>
    </row>
    <row r="342" spans="2:12" x14ac:dyDescent="0.2">
      <c r="B342" s="2" t="s">
        <v>240</v>
      </c>
      <c r="C342" s="2"/>
    </row>
    <row r="343" spans="2:12" x14ac:dyDescent="0.2">
      <c r="B343" s="2" t="s">
        <v>241</v>
      </c>
      <c r="C343" s="2"/>
    </row>
    <row r="344" spans="2:12" x14ac:dyDescent="0.2">
      <c r="B344" s="2" t="s">
        <v>242</v>
      </c>
      <c r="C344" s="2"/>
    </row>
    <row r="346" spans="2:12" x14ac:dyDescent="0.2">
      <c r="C346" s="307"/>
      <c r="D346" s="303"/>
    </row>
  </sheetData>
  <mergeCells count="126">
    <mergeCell ref="D103:D107"/>
    <mergeCell ref="D28:D29"/>
    <mergeCell ref="B7:F7"/>
    <mergeCell ref="B62:B63"/>
    <mergeCell ref="B66:B68"/>
    <mergeCell ref="D13:D14"/>
    <mergeCell ref="B22:B23"/>
    <mergeCell ref="B28:B29"/>
    <mergeCell ref="B42:B43"/>
    <mergeCell ref="B38:B40"/>
    <mergeCell ref="B12:B16"/>
    <mergeCell ref="D15:D16"/>
    <mergeCell ref="B90:B93"/>
    <mergeCell ref="D90:D93"/>
    <mergeCell ref="B35:B36"/>
    <mergeCell ref="D33:D36"/>
    <mergeCell ref="D263:D265"/>
    <mergeCell ref="C1:F1"/>
    <mergeCell ref="C2:F2"/>
    <mergeCell ref="C3:F3"/>
    <mergeCell ref="B241:B242"/>
    <mergeCell ref="B201:B202"/>
    <mergeCell ref="D134:D135"/>
    <mergeCell ref="B17:B19"/>
    <mergeCell ref="D17:D19"/>
    <mergeCell ref="D20:D21"/>
    <mergeCell ref="D94:D102"/>
    <mergeCell ref="D119:D123"/>
    <mergeCell ref="D108:D113"/>
    <mergeCell ref="D114:D118"/>
    <mergeCell ref="B149:B150"/>
    <mergeCell ref="B165:B166"/>
    <mergeCell ref="B167:B168"/>
    <mergeCell ref="B263:B265"/>
    <mergeCell ref="B162:B163"/>
    <mergeCell ref="C4:F4"/>
    <mergeCell ref="C5:F5"/>
    <mergeCell ref="D124:D127"/>
    <mergeCell ref="D70:D71"/>
    <mergeCell ref="D260:D262"/>
    <mergeCell ref="B272:B276"/>
    <mergeCell ref="B188:B189"/>
    <mergeCell ref="B171:B172"/>
    <mergeCell ref="B111:B113"/>
    <mergeCell ref="B26:B27"/>
    <mergeCell ref="B33:B34"/>
    <mergeCell ref="B197:B198"/>
    <mergeCell ref="D128:D129"/>
    <mergeCell ref="B144:B145"/>
    <mergeCell ref="D130:D131"/>
    <mergeCell ref="B169:B170"/>
    <mergeCell ref="B130:B131"/>
    <mergeCell ref="B220:B222"/>
    <mergeCell ref="B137:B142"/>
    <mergeCell ref="B185:B186"/>
    <mergeCell ref="B183:B184"/>
    <mergeCell ref="B179:B181"/>
    <mergeCell ref="D132:D133"/>
    <mergeCell ref="B151:B152"/>
    <mergeCell ref="B124:B127"/>
    <mergeCell ref="B114:B118"/>
    <mergeCell ref="B58:B59"/>
    <mergeCell ref="D147:D152"/>
    <mergeCell ref="B157:B158"/>
    <mergeCell ref="G239:K239"/>
    <mergeCell ref="B238:B240"/>
    <mergeCell ref="G266:K266"/>
    <mergeCell ref="B266:B268"/>
    <mergeCell ref="D266:D268"/>
    <mergeCell ref="B317:B319"/>
    <mergeCell ref="B289:B290"/>
    <mergeCell ref="B300:B301"/>
    <mergeCell ref="B308:B310"/>
    <mergeCell ref="B296:B299"/>
    <mergeCell ref="B281:B282"/>
    <mergeCell ref="B283:B284"/>
    <mergeCell ref="D289:D290"/>
    <mergeCell ref="B278:B279"/>
    <mergeCell ref="B269:B270"/>
    <mergeCell ref="D269:D270"/>
    <mergeCell ref="D287:D288"/>
    <mergeCell ref="D281:D282"/>
    <mergeCell ref="D283:D284"/>
    <mergeCell ref="D285:D286"/>
    <mergeCell ref="B287:B288"/>
    <mergeCell ref="D296:D299"/>
    <mergeCell ref="B292:B293"/>
    <mergeCell ref="B260:B262"/>
    <mergeCell ref="B339:C339"/>
    <mergeCell ref="B338:F338"/>
    <mergeCell ref="B311:B313"/>
    <mergeCell ref="B322:B324"/>
    <mergeCell ref="D300:D301"/>
    <mergeCell ref="B303:B306"/>
    <mergeCell ref="B314:B316"/>
    <mergeCell ref="D308:D324"/>
    <mergeCell ref="B337:F337"/>
    <mergeCell ref="B335:F335"/>
    <mergeCell ref="B330:B331"/>
    <mergeCell ref="B336:F336"/>
    <mergeCell ref="B326:B328"/>
    <mergeCell ref="B320:B321"/>
    <mergeCell ref="D241:D245"/>
    <mergeCell ref="B20:B21"/>
    <mergeCell ref="B24:B25"/>
    <mergeCell ref="B54:B55"/>
    <mergeCell ref="B46:B47"/>
    <mergeCell ref="D22:D25"/>
    <mergeCell ref="D26:D27"/>
    <mergeCell ref="B30:B32"/>
    <mergeCell ref="D30:D32"/>
    <mergeCell ref="D85:D89"/>
    <mergeCell ref="D238:D240"/>
    <mergeCell ref="D183:D186"/>
    <mergeCell ref="B176:B177"/>
    <mergeCell ref="B103:B107"/>
    <mergeCell ref="B85:B89"/>
    <mergeCell ref="B119:B123"/>
    <mergeCell ref="B101:B102"/>
    <mergeCell ref="B50:B51"/>
    <mergeCell ref="B108:B109"/>
    <mergeCell ref="B70:B71"/>
    <mergeCell ref="B173:B175"/>
    <mergeCell ref="B233:B235"/>
    <mergeCell ref="B81:B82"/>
    <mergeCell ref="B73:B74"/>
  </mergeCells>
  <printOptions horizontalCentered="1"/>
  <pageMargins left="0.39370078740157483" right="0.39370078740157483" top="0.59055118110236227" bottom="0.59055118110236227" header="0" footer="0"/>
  <pageSetup paperSize="9" scale="86" fitToHeight="0" orientation="portrait" r:id="rId1"/>
  <rowBreaks count="13" manualBreakCount="13">
    <brk id="23" max="5" man="1"/>
    <brk id="52" max="5" man="1"/>
    <brk id="79" max="5" man="1"/>
    <brk id="110" max="5" man="1"/>
    <brk id="133" max="5" man="1"/>
    <brk id="155" max="5" man="1"/>
    <brk id="177" max="5" man="1"/>
    <brk id="200" max="5" man="1"/>
    <brk id="227" max="5" man="1"/>
    <brk id="255" max="5" man="1"/>
    <brk id="282" max="5" man="1"/>
    <brk id="305" max="5" man="1"/>
    <brk id="345" max="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21C01-1A7C-4243-B4FE-5036CF71C50D}">
  <sheetPr>
    <pageSetUpPr fitToPage="1"/>
  </sheetPr>
  <dimension ref="B1:D23"/>
  <sheetViews>
    <sheetView zoomScaleNormal="100" workbookViewId="0">
      <selection activeCell="B1" sqref="B1:D1"/>
    </sheetView>
  </sheetViews>
  <sheetFormatPr defaultColWidth="9.140625" defaultRowHeight="12.75" x14ac:dyDescent="0.2"/>
  <cols>
    <col min="1" max="1" width="2.5703125" style="33" customWidth="1"/>
    <col min="2" max="2" width="4.7109375" style="33" customWidth="1"/>
    <col min="3" max="3" width="44.7109375" style="2" customWidth="1"/>
    <col min="4" max="4" width="13.7109375" style="33" customWidth="1"/>
    <col min="5" max="16384" width="9.140625" style="33"/>
  </cols>
  <sheetData>
    <row r="1" spans="2:4" ht="44.25" customHeight="1" x14ac:dyDescent="0.2">
      <c r="B1" s="462" t="s">
        <v>291</v>
      </c>
      <c r="C1" s="462"/>
      <c r="D1" s="462"/>
    </row>
    <row r="2" spans="2:4" x14ac:dyDescent="0.2">
      <c r="C2" s="33"/>
    </row>
    <row r="3" spans="2:4" ht="55.15" customHeight="1" x14ac:dyDescent="0.2">
      <c r="B3" s="176" t="s">
        <v>243</v>
      </c>
      <c r="C3" s="177" t="s">
        <v>244</v>
      </c>
      <c r="D3" s="189" t="s">
        <v>3</v>
      </c>
    </row>
    <row r="4" spans="2:4" ht="12.75" customHeight="1" x14ac:dyDescent="0.2">
      <c r="B4" s="313">
        <v>1</v>
      </c>
      <c r="C4" s="314">
        <v>2</v>
      </c>
      <c r="D4" s="315">
        <v>3</v>
      </c>
    </row>
    <row r="5" spans="2:4" ht="15.75" customHeight="1" x14ac:dyDescent="0.2">
      <c r="B5" s="461" t="s">
        <v>245</v>
      </c>
      <c r="C5" s="461"/>
      <c r="D5" s="461"/>
    </row>
    <row r="6" spans="2:4" ht="12.75" customHeight="1" x14ac:dyDescent="0.2">
      <c r="B6" s="191" t="s">
        <v>246</v>
      </c>
      <c r="C6" s="192" t="s">
        <v>34</v>
      </c>
      <c r="D6" s="122">
        <f t="shared" ref="D6" si="0">SUM(D8:D13)</f>
        <v>68422.600000000006</v>
      </c>
    </row>
    <row r="7" spans="2:4" ht="15.75" customHeight="1" x14ac:dyDescent="0.2">
      <c r="B7" s="179"/>
      <c r="C7" s="116" t="s">
        <v>247</v>
      </c>
      <c r="D7" s="190"/>
    </row>
    <row r="8" spans="2:4" ht="27" customHeight="1" x14ac:dyDescent="0.2">
      <c r="B8" s="179" t="s">
        <v>248</v>
      </c>
      <c r="C8" s="205" t="s">
        <v>249</v>
      </c>
      <c r="D8" s="119">
        <f>SUMIF('012 programa 3 lentelė'!$C10:$C333,'012 programa 3 lentelė'!$C13,'012 programa 3 lentelė'!E10:E333)</f>
        <v>34280.700000000004</v>
      </c>
    </row>
    <row r="9" spans="2:4" ht="12.75" customHeight="1" x14ac:dyDescent="0.2">
      <c r="B9" s="179" t="s">
        <v>250</v>
      </c>
      <c r="C9" s="117" t="s">
        <v>13</v>
      </c>
      <c r="D9" s="119">
        <f>SUMIF('012 programa 3 lentelė'!$C10:$C333,'012 programa 3 lentelė'!$C14,'012 programa 3 lentelė'!E10:E333)</f>
        <v>22132.7</v>
      </c>
    </row>
    <row r="10" spans="2:4" ht="12.75" customHeight="1" x14ac:dyDescent="0.2">
      <c r="B10" s="179" t="s">
        <v>251</v>
      </c>
      <c r="C10" s="117" t="s">
        <v>252</v>
      </c>
      <c r="D10" s="119">
        <f>SUMIF('012 programa 3 lentelė'!$C10:$C333,'012 programa 3 lentelė'!$C88,'012 programa 3 lentelė'!E10:E333)</f>
        <v>2834.1</v>
      </c>
    </row>
    <row r="11" spans="2:4" ht="24.75" customHeight="1" x14ac:dyDescent="0.2">
      <c r="B11" s="179" t="s">
        <v>253</v>
      </c>
      <c r="C11" s="117" t="s">
        <v>96</v>
      </c>
      <c r="D11" s="119">
        <f>SUMIF('012 programa 3 lentelė'!$C10:$C333,'012 programa 3 lentelė'!$C113,'012 programa 3 lentelė'!E10:E333)</f>
        <v>7088.8</v>
      </c>
    </row>
    <row r="12" spans="2:4" ht="12.75" customHeight="1" x14ac:dyDescent="0.2">
      <c r="B12" s="179" t="s">
        <v>254</v>
      </c>
      <c r="C12" s="117" t="s">
        <v>255</v>
      </c>
      <c r="D12" s="119" cm="1">
        <f t="array" ref="D12">SUMIF('012 programa 3 lentelė'!$C10:$C333,'012 programa 3 lentelė'!C00,'012 programa 3 lentelė'!E10:E333)</f>
        <v>0</v>
      </c>
    </row>
    <row r="13" spans="2:4" ht="12.75" customHeight="1" x14ac:dyDescent="0.2">
      <c r="B13" s="179" t="s">
        <v>256</v>
      </c>
      <c r="C13" s="117" t="s">
        <v>257</v>
      </c>
      <c r="D13" s="119">
        <f>SUMIF('012 programa 3 lentelė'!$C10:$C333,'012 programa 3 lentelė'!$C89,'012 programa 3 lentelė'!E10:E333)</f>
        <v>2086.3000000000002</v>
      </c>
    </row>
    <row r="14" spans="2:4" ht="41.45" customHeight="1" x14ac:dyDescent="0.2">
      <c r="B14" s="178" t="s">
        <v>258</v>
      </c>
      <c r="C14" s="116" t="s">
        <v>259</v>
      </c>
      <c r="D14" s="174">
        <f>SUM(D16:D21)</f>
        <v>69161.2</v>
      </c>
    </row>
    <row r="15" spans="2:4" ht="15.75" customHeight="1" x14ac:dyDescent="0.2">
      <c r="B15" s="179"/>
      <c r="C15" s="116" t="s">
        <v>247</v>
      </c>
      <c r="D15" s="190"/>
    </row>
    <row r="16" spans="2:4" ht="12.75" customHeight="1" x14ac:dyDescent="0.2">
      <c r="B16" s="179" t="s">
        <v>260</v>
      </c>
      <c r="C16" s="206" t="s">
        <v>261</v>
      </c>
      <c r="D16" s="119">
        <f>SUMIF('012 programa 3 lentelė'!$C10:$C333,'012 programa 3 lentelė'!$C102,'012 programa 3 lentelė'!E10:E333)</f>
        <v>415.4</v>
      </c>
    </row>
    <row r="17" spans="2:4" ht="12.75" customHeight="1" x14ac:dyDescent="0.2">
      <c r="B17" s="179" t="s">
        <v>262</v>
      </c>
      <c r="C17" s="206" t="s">
        <v>263</v>
      </c>
      <c r="D17" s="119" cm="1">
        <f t="array" ref="D17">SUMIF('012 programa 3 lentelė'!$C10:$C333,'012 programa 3 lentelė'!C00,'012 programa 3 lentelė'!E10:E333)</f>
        <v>0</v>
      </c>
    </row>
    <row r="18" spans="2:4" ht="24.75" customHeight="1" x14ac:dyDescent="0.2">
      <c r="B18" s="179" t="s">
        <v>264</v>
      </c>
      <c r="C18" s="206" t="s">
        <v>265</v>
      </c>
      <c r="D18" s="119" cm="1">
        <f t="array" ref="D18">SUMIF('012 programa 3 lentelė'!$C10:$C333,'012 programa 3 lentelė'!C00,'012 programa 3 lentelė'!E10:E333)</f>
        <v>0</v>
      </c>
    </row>
    <row r="19" spans="2:4" ht="12.75" customHeight="1" x14ac:dyDescent="0.2">
      <c r="B19" s="179" t="s">
        <v>266</v>
      </c>
      <c r="C19" s="206" t="s">
        <v>267</v>
      </c>
      <c r="D19" s="119">
        <f>SUMIF('012 programa 3 lentelė'!$C10:$C333,'012 programa 3 lentelė'!$C321,'012 programa 3 lentelė'!E10:E333)</f>
        <v>68745.8</v>
      </c>
    </row>
    <row r="20" spans="2:4" ht="12.75" customHeight="1" x14ac:dyDescent="0.2">
      <c r="B20" s="179" t="s">
        <v>268</v>
      </c>
      <c r="C20" s="206" t="s">
        <v>269</v>
      </c>
      <c r="D20" s="119" cm="1">
        <f t="array" ref="D20">SUMIF('012 programa 3 lentelė'!$C10:$C333,'012 programa 3 lentelė'!C00,'012 programa 3 lentelė'!E10:E333)</f>
        <v>0</v>
      </c>
    </row>
    <row r="21" spans="2:4" ht="12.75" customHeight="1" x14ac:dyDescent="0.2">
      <c r="B21" s="179" t="s">
        <v>270</v>
      </c>
      <c r="C21" s="206" t="s">
        <v>271</v>
      </c>
      <c r="D21" s="119" cm="1">
        <f t="array" ref="D21">SUMIF('012 programa 3 lentelė'!$C10:$C333,'012 programa 3 lentelė'!C00,'012 programa 3 lentelė'!E10:E333)</f>
        <v>0</v>
      </c>
    </row>
    <row r="22" spans="2:4" ht="25.5" x14ac:dyDescent="0.2">
      <c r="B22" s="179"/>
      <c r="C22" s="117" t="s">
        <v>272</v>
      </c>
      <c r="D22" s="7">
        <f>D6+D14</f>
        <v>137583.79999999999</v>
      </c>
    </row>
    <row r="23" spans="2:4" ht="19.149999999999999" customHeight="1" x14ac:dyDescent="0.2">
      <c r="B23" s="312"/>
      <c r="C23" s="117" t="s">
        <v>233</v>
      </c>
      <c r="D23" s="6">
        <f>'012 programa 3 lentelė'!E333</f>
        <v>8977.7999999999993</v>
      </c>
    </row>
  </sheetData>
  <mergeCells count="2">
    <mergeCell ref="B5:D5"/>
    <mergeCell ref="B1:D1"/>
  </mergeCells>
  <pageMargins left="0.7" right="0.7" top="0.75" bottom="0.75" header="0.3" footer="0.3"/>
  <pageSetup paperSize="9" fitToHeight="0" orientation="portrait" r:id="rId1"/>
  <ignoredErrors>
    <ignoredError sqref="D19" 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2</vt:i4>
      </vt:variant>
      <vt:variant>
        <vt:lpstr>Įvardytieji diapazonai</vt:lpstr>
      </vt:variant>
      <vt:variant>
        <vt:i4>2</vt:i4>
      </vt:variant>
    </vt:vector>
  </HeadingPairs>
  <TitlesOfParts>
    <vt:vector size="4" baseType="lpstr">
      <vt:lpstr>012 programa 3 lentelė</vt:lpstr>
      <vt:lpstr>Lėšų suvestinė 2 lentelė</vt:lpstr>
      <vt:lpstr>'012 programa 3 lentelė'!Print_Area</vt:lpstr>
      <vt:lpstr>'012 programa 3 lentelė'!Print_Titles</vt:lpstr>
    </vt:vector>
  </TitlesOfParts>
  <Manager/>
  <Company>KMSA</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Snieguolė Kačerauskaitė</dc:creator>
  <cp:keywords/>
  <dc:description/>
  <cp:lastModifiedBy>Regina Intienė</cp:lastModifiedBy>
  <cp:revision/>
  <cp:lastPrinted>2025-12-08T08:53:37Z</cp:lastPrinted>
  <dcterms:created xsi:type="dcterms:W3CDTF">2023-07-10T07:04:14Z</dcterms:created>
  <dcterms:modified xsi:type="dcterms:W3CDTF">2025-12-12T12:15:24Z</dcterms:modified>
  <cp:category/>
  <cp:contentStatus/>
</cp:coreProperties>
</file>