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valdyba\kmsa\Savivaldybės administracija\BENDROSIOS VALDYMO FUNKCIJOS\Strateginio planavimo skyrius\SVP PLANAI\2026-2028 SVP\Komitetams 2025-12-18\"/>
    </mc:Choice>
  </mc:AlternateContent>
  <xr:revisionPtr revIDLastSave="0" documentId="13_ncr:1_{F1D19EF3-EA25-49F2-8F32-3F48B8FBFBF0}" xr6:coauthVersionLast="47" xr6:coauthVersionMax="47" xr10:uidLastSave="{00000000-0000-0000-0000-000000000000}"/>
  <bookViews>
    <workbookView xWindow="-108" yWindow="-108" windowWidth="23256" windowHeight="12456" xr2:uid="{FEA9E383-1DE5-4AFE-98A8-7A94D3659092}"/>
  </bookViews>
  <sheets>
    <sheet name="002 programa 3 lentelė" sheetId="1" r:id="rId1"/>
    <sheet name="Lėšų suvestinė 2 lentelė" sheetId="3" r:id="rId2"/>
  </sheets>
  <definedNames>
    <definedName name="_xlnm.Print_Area" localSheetId="0">'002 programa 3 lentelė'!$A$1:$N$131</definedName>
    <definedName name="_xlnm.Print_Titles" localSheetId="0">'002 programa 3 lentelė'!$5:$7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9" i="3" l="1"/>
  <c r="F26" i="1"/>
  <c r="E29" i="1" l="1"/>
  <c r="E26" i="1"/>
  <c r="F41" i="1"/>
  <c r="H41" i="1"/>
  <c r="H58" i="1" s="1"/>
  <c r="G41" i="1"/>
  <c r="G86" i="1"/>
  <c r="G91" i="1" s="1"/>
  <c r="F86" i="1"/>
  <c r="F91" i="1" s="1"/>
  <c r="H26" i="1"/>
  <c r="G26" i="1"/>
  <c r="F34" i="1"/>
  <c r="G17" i="1"/>
  <c r="F17" i="1"/>
  <c r="F100" i="1"/>
  <c r="F111" i="1" s="1"/>
  <c r="F109" i="1" s="1"/>
  <c r="G46" i="1"/>
  <c r="F46" i="1"/>
  <c r="H91" i="1"/>
  <c r="F116" i="1"/>
  <c r="E9" i="3"/>
  <c r="G10" i="3"/>
  <c r="F9" i="3"/>
  <c r="D20" i="3" a="1"/>
  <c r="D20" i="3" s="1"/>
  <c r="E112" i="1"/>
  <c r="E109" i="1" s="1"/>
  <c r="E60" i="1"/>
  <c r="F60" i="1"/>
  <c r="E91" i="1"/>
  <c r="E46" i="1"/>
  <c r="E41" i="1"/>
  <c r="H17" i="1"/>
  <c r="E37" i="1"/>
  <c r="E58" i="1" l="1"/>
  <c r="H33" i="1"/>
  <c r="G58" i="1"/>
  <c r="F58" i="1"/>
  <c r="E116" i="1"/>
  <c r="E114" i="1" s="1"/>
  <c r="E92" i="1"/>
  <c r="E63" i="1"/>
  <c r="E61" i="1" s="1"/>
  <c r="E59" i="1"/>
  <c r="E34" i="1"/>
  <c r="E17" i="1"/>
  <c r="E33" i="1" l="1"/>
  <c r="E31" i="1" s="1"/>
  <c r="D8" i="3"/>
  <c r="E56" i="1"/>
  <c r="E89" i="1"/>
  <c r="E117" i="1" l="1"/>
  <c r="E119" i="1" s="1"/>
  <c r="G9" i="3" a="1"/>
  <c r="G9" i="3" s="1"/>
  <c r="D10" i="3" a="1"/>
  <c r="D10" i="3" s="1"/>
  <c r="E10" i="3" a="1"/>
  <c r="E10" i="3" s="1"/>
  <c r="F10" i="3" a="1"/>
  <c r="F10" i="3" s="1"/>
  <c r="D11" i="3" a="1"/>
  <c r="D11" i="3" s="1"/>
  <c r="E11" i="3" a="1"/>
  <c r="E11" i="3" s="1"/>
  <c r="F11" i="3" a="1"/>
  <c r="F11" i="3" s="1"/>
  <c r="G11" i="3" a="1"/>
  <c r="G11" i="3" s="1"/>
  <c r="E12" i="3"/>
  <c r="F12" i="3"/>
  <c r="G12" i="3"/>
  <c r="D13" i="3"/>
  <c r="E13" i="3"/>
  <c r="F13" i="3"/>
  <c r="G13" i="3"/>
  <c r="F92" i="1"/>
  <c r="H59" i="1"/>
  <c r="G116" i="1"/>
  <c r="G114" i="1" s="1"/>
  <c r="F114" i="1"/>
  <c r="G63" i="1"/>
  <c r="G61" i="1" s="1"/>
  <c r="F63" i="1"/>
  <c r="F61" i="1" s="1"/>
  <c r="G59" i="1"/>
  <c r="G8" i="3"/>
  <c r="H116" i="1"/>
  <c r="H114" i="1" s="1"/>
  <c r="G19" i="3"/>
  <c r="F19" i="3"/>
  <c r="G21" i="3" a="1"/>
  <c r="G21" i="3" s="1"/>
  <c r="F21" i="3" a="1"/>
  <c r="F21" i="3" s="1"/>
  <c r="E19" i="3"/>
  <c r="E20" i="3" a="1"/>
  <c r="E20" i="3" s="1"/>
  <c r="E21" i="3" a="1"/>
  <c r="E21" i="3" s="1"/>
  <c r="H92" i="1" a="1"/>
  <c r="H92" i="1" s="1"/>
  <c r="G92" i="1" a="1"/>
  <c r="G92" i="1" s="1"/>
  <c r="F59" i="1"/>
  <c r="H31" i="1"/>
  <c r="D21" i="3" a="1"/>
  <c r="D21" i="3" s="1"/>
  <c r="D19" i="3"/>
  <c r="G16" i="3"/>
  <c r="F16" i="3"/>
  <c r="E16" i="3"/>
  <c r="H63" i="1"/>
  <c r="H61" i="1" s="1"/>
  <c r="F89" i="1" l="1"/>
  <c r="E8" i="3"/>
  <c r="F33" i="1"/>
  <c r="F31" i="1" s="1"/>
  <c r="F8" i="3"/>
  <c r="G33" i="1"/>
  <c r="G31" i="1" s="1"/>
  <c r="F56" i="1"/>
  <c r="E23" i="3"/>
  <c r="F23" i="3"/>
  <c r="G23" i="3"/>
  <c r="D23" i="3"/>
  <c r="G20" i="3" a="1"/>
  <c r="G20" i="3" s="1"/>
  <c r="G18" i="3" a="1"/>
  <c r="G18" i="3" s="1"/>
  <c r="G17" i="3" a="1"/>
  <c r="G17" i="3" s="1"/>
  <c r="F20" i="3" a="1"/>
  <c r="F20" i="3" s="1"/>
  <c r="F18" i="3" a="1"/>
  <c r="F18" i="3" s="1"/>
  <c r="F17" i="3" a="1"/>
  <c r="F17" i="3" s="1"/>
  <c r="E18" i="3" a="1"/>
  <c r="E18" i="3" s="1"/>
  <c r="E17" i="3" a="1"/>
  <c r="E17" i="3" s="1"/>
  <c r="D18" i="3" a="1"/>
  <c r="D18" i="3" s="1"/>
  <c r="D17" i="3" a="1"/>
  <c r="D17" i="3" s="1"/>
  <c r="D16" i="3" a="1"/>
  <c r="D16" i="3" s="1"/>
  <c r="H60" i="1"/>
  <c r="H56" i="1" s="1"/>
  <c r="F117" i="1" l="1"/>
  <c r="H89" i="1"/>
  <c r="H117" i="1" s="1"/>
  <c r="G60" i="1" l="1"/>
  <c r="G56" i="1" s="1"/>
  <c r="D12" i="3" l="1"/>
  <c r="E6" i="3"/>
  <c r="F6" i="3"/>
  <c r="G89" i="1"/>
  <c r="G117" i="1" s="1"/>
  <c r="H119" i="1" s="1"/>
  <c r="F14" i="3"/>
  <c r="D14" i="3"/>
  <c r="E14" i="3"/>
  <c r="D6" i="3" l="1"/>
  <c r="D22" i="3" s="1"/>
  <c r="E22" i="3"/>
  <c r="F22" i="3"/>
  <c r="F119" i="1" l="1"/>
  <c r="G119" i="1"/>
  <c r="F24" i="3" s="1"/>
  <c r="G24" i="3"/>
  <c r="E24" i="3" l="1"/>
  <c r="G6" i="3"/>
  <c r="G14" i="3"/>
  <c r="G22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Violeta Pronskuvienė</author>
    <author>Rima Ališauskė</author>
  </authors>
  <commentList>
    <comment ref="C25" authorId="0" shapeId="0" xr:uid="{A158EC9A-8A87-4E07-9507-020D97C527BC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450,0 tūkst. Eur sudaro vietinė rinkliava (pagalvės mokestis).
</t>
        </r>
      </text>
    </comment>
    <comment ref="H26" authorId="1" shapeId="0" xr:uid="{01981D58-4FD1-4786-8AF4-10DD00435912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
2028 planuojamas "pagalvės mokestis" 2 Eur</t>
        </r>
      </text>
    </comment>
    <comment ref="C27" authorId="1" shapeId="0" xr:uid="{92051090-AEB9-41EB-A718-F8787545AFD2}">
      <text>
        <r>
          <rPr>
            <sz val="11"/>
            <color theme="1"/>
            <rFont val="Calibri"/>
            <family val="2"/>
            <charset val="186"/>
            <scheme val="minor"/>
          </rPr>
          <t>Rinkliavos likutis bus žinomas 2026 m. pr.</t>
        </r>
      </text>
    </comment>
    <comment ref="C47" authorId="1" shapeId="0" xr:uid="{94B15E03-1CC7-4AC5-9B13-877860C0A6E3}">
      <text>
        <r>
          <rPr>
            <sz val="11"/>
            <color theme="1"/>
            <rFont val="Calibri"/>
            <family val="2"/>
            <charset val="186"/>
            <scheme val="minor"/>
          </rPr>
          <t>projektas iki 2031 m.</t>
        </r>
      </text>
    </comment>
    <comment ref="C51" authorId="1" shapeId="0" xr:uid="{B0138EE2-DADC-4B4C-BF3C-502E4A575DD1}">
      <text>
        <r>
          <rPr>
            <sz val="11"/>
            <color theme="1"/>
            <rFont val="Calibri"/>
            <family val="2"/>
            <charset val="186"/>
            <scheme val="minor"/>
          </rPr>
          <t>iki 2031 metų</t>
        </r>
      </text>
    </comment>
    <comment ref="C85" authorId="0" shapeId="0" xr:uid="{233165D9-467F-4684-9606-B5701814C844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Priemonę įgyvendina KUFA
</t>
        </r>
      </text>
    </comment>
    <comment ref="I95" authorId="0" shapeId="0" xr:uid="{874C7CC2-E90E-43A6-B10B-43FEE9932952}">
      <text>
        <r>
          <rPr>
            <sz val="11"/>
            <color theme="1"/>
            <rFont val="Calibri"/>
            <family val="2"/>
            <charset val="186"/>
            <scheme val="minor"/>
          </rPr>
          <t>Rangos darbai kartu su ESO ir dukjotiekio tinklų iškėlimu.</t>
        </r>
      </text>
    </comment>
    <comment ref="I97" authorId="0" shapeId="0" xr:uid="{723CAB4E-6B28-40CD-ACC4-341A6FBC9EDA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Rangos dabai- II etapo 1 dalis
</t>
        </r>
      </text>
    </comment>
    <comment ref="I104" authorId="0" shapeId="0" xr:uid="{5C5D12F1-C363-4CA5-9042-0875EAE1FEB7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Projekto partneris „Klaipėdos vanduo“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<sst xmlns="http://schemas.openxmlformats.org/spreadsheetml/2006/main" count="309" uniqueCount="218">
  <si>
    <t xml:space="preserve">Aiškinamojo rašto </t>
  </si>
  <si>
    <t>1 priedas</t>
  </si>
  <si>
    <t xml:space="preserve">3 lentelė. Klaipėdos miesto savivaldybės 2025–2028 metų 002 Ekonominės plėtros programos uždaviniai, priemonės, asignavimai ir kitos lėšos (tūkst. eurų) bei priemonių stebėsenos rodikliai												</t>
  </si>
  <si>
    <t>Programos uždavinio, priemonės kodas ir požymis</t>
  </si>
  <si>
    <t>Uždavinio, priemonės pavadinimas, finansavimo šaltiniai</t>
  </si>
  <si>
    <t xml:space="preserve">Vykdytojas </t>
  </si>
  <si>
    <t>2025 metų asignavimai ir kitos lėšos</t>
  </si>
  <si>
    <t>2026 metų asignavimai ir kitos lėšos</t>
  </si>
  <si>
    <t>2027 metų asignavimai ir kitos lėšos</t>
  </si>
  <si>
    <t>2028 metų asignavimai ir kitos lėšos</t>
  </si>
  <si>
    <t>Stebėsenos rodiklio pavadinimas (matavimo vnt.)</t>
  </si>
  <si>
    <t>Siektinos stebėsenos rodiklių reikšmės</t>
  </si>
  <si>
    <t>Savivaldybės strateginio plėtros plano rodiklis</t>
  </si>
  <si>
    <t>2025 m.</t>
  </si>
  <si>
    <t>2026 m.</t>
  </si>
  <si>
    <t>2027 m.</t>
  </si>
  <si>
    <t>2028 m.</t>
  </si>
  <si>
    <t>002-01 (T)</t>
  </si>
  <si>
    <t>Uždavinys: Plėtoti turizmo ir rekreacijos infrastruktūrą bei paslaugas</t>
  </si>
  <si>
    <t>Apgyvendintų turistų skaičius, tūkst. asm. per metus</t>
  </si>
  <si>
    <t>E-1.2-1</t>
  </si>
  <si>
    <t>Atvykstamojo turizmo turistų dalis, proc.</t>
  </si>
  <si>
    <t>E-1.2-2</t>
  </si>
  <si>
    <t>Turistų skaičiaus augimas (turistų Klaipėdos mieste skaičius einamaisiais metais, palyginti su praeitais metais, matuojamas kasmet), proc.</t>
  </si>
  <si>
    <t>E-1.2-3</t>
  </si>
  <si>
    <t>Savivaldybės lėšomis suformuotų turistų traukos objektų skaičius</t>
  </si>
  <si>
    <t>R-1.2.1-1</t>
  </si>
  <si>
    <t xml:space="preserve">Interneto svetainės klaipedatravel.lt lankytojų skaičiaus pokytis, proc. </t>
  </si>
  <si>
    <t>Nakvynių skaičius Klaipėdos mieste, tūkst. vnt.</t>
  </si>
  <si>
    <t>002-01-01 (TP)</t>
  </si>
  <si>
    <t>Priemonė: Klaipėdos miesto turizmo informacinės sistemos plėtojimas</t>
  </si>
  <si>
    <t>002-01-01-01</t>
  </si>
  <si>
    <t xml:space="preserve">Atvykstamojo ir vietinio turizmo skatinimo Klaipėdoje programos įgyvendinimas </t>
  </si>
  <si>
    <t xml:space="preserve">KSTD
Turizmo skyrius </t>
  </si>
  <si>
    <t>Aptarnauta turistų (suteikta informacija), tūkst. vnt.</t>
  </si>
  <si>
    <t xml:space="preserve">Savivaldybės biudžeto lėšos (nuosavos, be ankstesnių metų likučio) </t>
  </si>
  <si>
    <t>Aptarnautų kruizų skaičius, vnt.</t>
  </si>
  <si>
    <t xml:space="preserve">Įgyvendinta priemonių, užtikrinančių efektyvų informacijos teikimą turistams, vnt. </t>
  </si>
  <si>
    <t>P-1.2.2.1-1</t>
  </si>
  <si>
    <t xml:space="preserve">Įgyvendinta Klaipėdos žinomumą didinančių rinkodaros priemonių, vnt.  </t>
  </si>
  <si>
    <t>P-1.2.2.1-2</t>
  </si>
  <si>
    <t>Regioninių maršrutų, į kuriuos įtraukta Klaipėda, skaičius</t>
  </si>
  <si>
    <t>Klaipėdos objektų, įtrauktų į regioninius turizmo maršrutus, skaičius</t>
  </si>
  <si>
    <t>P-1.2.1.4-1</t>
  </si>
  <si>
    <t>Klaipėdos  miesto turizmo plėtros strategijos sukūrimas ir įgyvendinimas</t>
  </si>
  <si>
    <t xml:space="preserve">Parengta miesto turizmo strategija ir veiksmų planas, vnt. </t>
  </si>
  <si>
    <t>Strategijoje numatytų veiksmų įgyvendinimo dalis (pagal suplanuotus terminus), proc.</t>
  </si>
  <si>
    <t>Ankstesnių metų likučiai</t>
  </si>
  <si>
    <t>Klaipėdos, kaip svetingo, konkurencingo ir išskirtinę vertę kuriančio turizmo traukos centro, vystymas</t>
  </si>
  <si>
    <t> </t>
  </si>
  <si>
    <t>Sezoniškumą mažinančių ir kitų miestą reprezentuojančių didžiųjų renginių skaičius, vnt.</t>
  </si>
  <si>
    <t>Projektų turizmo ir poilsio infrastruktūrai vystyti skaičius, vnt.</t>
  </si>
  <si>
    <t>P-1.1.2.4-1</t>
  </si>
  <si>
    <t>P-1.1.2.4-2</t>
  </si>
  <si>
    <t>Komunikacijos ir rinkodaros skyrius</t>
  </si>
  <si>
    <t>Pasiekiamumo ir žinomumo didinimo priemonių skaičius, vnt.</t>
  </si>
  <si>
    <t>BĮ Klaipėdos miesto savivaldybės kultūros centras Žvejų rūmai</t>
  </si>
  <si>
    <t>Atliktų tyrimų skaičius, vnt.</t>
  </si>
  <si>
    <t xml:space="preserve">VšĮ „Klaipėdos šventės“          </t>
  </si>
  <si>
    <t>Savivaldybės biudžetas (įskaitant skolintas lėšas)</t>
  </si>
  <si>
    <t>Iš jo:</t>
  </si>
  <si>
    <t xml:space="preserve">Savivaldybės biudžeto lėšos (nuosavos, be ankstesnių metų likučio)' </t>
  </si>
  <si>
    <t>Ankstesnių metų likučiai'</t>
  </si>
  <si>
    <t>002-01-02 (PP)</t>
  </si>
  <si>
    <t>Priemonė: Turistų traukos centrų formavimas gerinant rekreacijos infrastruktūrą</t>
  </si>
  <si>
    <t>Klaipėdos pilies ir bastionų komplekso restauravimas ir atgaivinimas (II etapas, pilies didžiojo bokšto atkūrimas)</t>
  </si>
  <si>
    <t>Atlikta rangos darbų. Užbaigtumas, proc.</t>
  </si>
  <si>
    <t>P-3.2.3.3-1</t>
  </si>
  <si>
    <t>Skolintos lėšos</t>
  </si>
  <si>
    <t>Klaipėdos pilies didžiojo bokšto įveiklinimas ir pritaikymas įvairių grupių poreikiams</t>
  </si>
  <si>
    <t xml:space="preserve">Ekspozicijos idėjos konkursas, vnt. </t>
  </si>
  <si>
    <t>Ekspozicijos parengimas, proc.</t>
  </si>
  <si>
    <t>Ekspozicijos įrengimas, proc.</t>
  </si>
  <si>
    <t>Kiti šaltiniai (Europos Sąjungos paramos lėšos)</t>
  </si>
  <si>
    <t>Istorinių krantinių sutvarkymas</t>
  </si>
  <si>
    <t>MVPD
Projektavimo skyrius</t>
  </si>
  <si>
    <t>Parengtas techninis projektas, vnt.</t>
  </si>
  <si>
    <t>002-01-02-03</t>
  </si>
  <si>
    <t>Klaipėdos pilies atkūrimas (techniniai projektai)</t>
  </si>
  <si>
    <t xml:space="preserve">  </t>
  </si>
  <si>
    <t>Organizuotas architektūrinis konkursas, vnt.</t>
  </si>
  <si>
    <t xml:space="preserve">  UAD Urbanistikos skyrius</t>
  </si>
  <si>
    <t>Atlikta archeologinių tyrinėjimų, proc.</t>
  </si>
  <si>
    <t xml:space="preserve">  KSTD,  
MVPD Projektavimo skyrius</t>
  </si>
  <si>
    <t>Parengtas techninis projektas (šiaurinis korpusas), vnt.</t>
  </si>
  <si>
    <t>Parengtas techninis projektas (pietinis, rytinis,vakarinis korpusai), vnt.</t>
  </si>
  <si>
    <t>002-01-02-04</t>
  </si>
  <si>
    <t>Klaipėdos piliavietės bastioninių įtvirtinimų atkūrimas</t>
  </si>
  <si>
    <t xml:space="preserve">KSTD, 
MVPD Projektavimo skyrius
 </t>
  </si>
  <si>
    <t>002-01-02-05</t>
  </si>
  <si>
    <t>Šv. Jono bažnyčios bokšto atkūrimas</t>
  </si>
  <si>
    <t>KSTD</t>
  </si>
  <si>
    <t>Kiti šaltiniai (valstybės biudžeto lėšos)</t>
  </si>
  <si>
    <t>Skolintos lėšos'</t>
  </si>
  <si>
    <t>Kiti šaltiniai</t>
  </si>
  <si>
    <t>Iš jų:</t>
  </si>
  <si>
    <t>Kiti šaltiniai (Europos Sąjungos paramos lėšos)'</t>
  </si>
  <si>
    <t>002-02 (T)</t>
  </si>
  <si>
    <t>Uždavinys: Gerinti verslo ir investicinę aplinką Klaipėdos mieste</t>
  </si>
  <si>
    <t>Materialinės investicijos, tenkančios 1-am gyventojui, ir rodiklio santykis su šalies vidurkiu, Eur/proc.</t>
  </si>
  <si>
    <t>5100/110</t>
  </si>
  <si>
    <t>5350/115</t>
  </si>
  <si>
    <t>5510/120</t>
  </si>
  <si>
    <t>6070/125</t>
  </si>
  <si>
    <t>R-1.1.1-1</t>
  </si>
  <si>
    <t>Pritrauktų naujų tiesioginių užsienio investicijų (TUI) apimtis, mlrd. Eur</t>
  </si>
  <si>
    <t>R-1.1.1-2</t>
  </si>
  <si>
    <t>Verslumo lygis (veikiančių smulkiojo ir vidutinio verslo (SVV) įmonių skaičius, tenkantis 1000 gyv.), koef.</t>
  </si>
  <si>
    <t>R-1.1.2-1</t>
  </si>
  <si>
    <t>Veikiančių ūkio subjektų skaičiaus metinis pokytis, proc.</t>
  </si>
  <si>
    <t>Gyventojų aktyvumas, vykdant individualią veiklą (gyventojų, besiverčiančių veikla pagal individualios veiklos pažymą ir verslo liudijimus, skaičius, tenkantis 1000-iui gyv.), koef.</t>
  </si>
  <si>
    <t>R-1.1.2-3</t>
  </si>
  <si>
    <t>002-02-01 (TP)</t>
  </si>
  <si>
    <t>Priemonė: Klaipėdos miesto verslo paramos ir investicinės aplinkos gerinimo sistemos plėtojimas</t>
  </si>
  <si>
    <t>Klaipėdos miesto ekonominės plėtros strategijos iki 2030 m. atnaujinimas</t>
  </si>
  <si>
    <t>Strateginio planavimo skyrius</t>
  </si>
  <si>
    <t>Peržiūrėta ir atnaujinta (bendradarbiaujant su partneriais) strategija, vnt.</t>
  </si>
  <si>
    <t xml:space="preserve">Viešųjų paslaugų smulkiojo ir vidutinio verslo (SVV) subjektams teikimas verslo inkubatoriuje </t>
  </si>
  <si>
    <t>Inkubuotų verslų skaičius, vnt.</t>
  </si>
  <si>
    <t>P-1.1.2.2-2
P-1.1.2.2-3</t>
  </si>
  <si>
    <t>Kultūros fabriko (KUFA) rezidentų skaičius, vnt.</t>
  </si>
  <si>
    <t>P-1.1.1.7-4</t>
  </si>
  <si>
    <t>SVV subjektų, gavusių viešąsias paslaugas, skaičius, vnt.</t>
  </si>
  <si>
    <t>P-1.1.1.7-5
P-1.1.2.3-7
P-1.1.2.3-8</t>
  </si>
  <si>
    <t>Projekto „Inkubavimo, konsultavimo, mentorystės ir tinklaveikos programų vystymas, skatinant pradedančiųjų smulkiojo ir vidutinio verslo subjektų kūrimąsi ir augimą regionuose“ įgyvendinimas</t>
  </si>
  <si>
    <t>Verslų, dalyvaujančių projekte ir gavusių individualizuotą pagalbą, skaičius, vnt.</t>
  </si>
  <si>
    <t>Kontaktų mezgimo dirbtuvėse dalyvavusių SVV subjektų, užmezgusių reikšmingas partnerystes, skaičius, vnt.</t>
  </si>
  <si>
    <t xml:space="preserve">Klaipėdos regiono pasiekiamumo ir žinomumo didinimas </t>
  </si>
  <si>
    <t>Pritraukta tiesioginių skrydžių į Klaipėdos regioną, vnt.</t>
  </si>
  <si>
    <t>Klaipėdos miesto savivaldybės rinkodaros priemonių įgyvendinimas</t>
  </si>
  <si>
    <t>Reprezentacinių renginių, kuriuose dalyvauta, skaičius</t>
  </si>
  <si>
    <t xml:space="preserve">Įsigytų reprezentacinių priemonių rūšių skaičius, vnt. </t>
  </si>
  <si>
    <t xml:space="preserve">Įgyvendinta rinkodaros priemonių, vnt. </t>
  </si>
  <si>
    <t>Parengtas reikalavimų ir rekomendacijų dokumentas, vnt.</t>
  </si>
  <si>
    <t>VšĮ „Klaipėdos kultūros fabrikas“ pastato remonto darbai adresu: Bangų g. 5A, Klaipėda</t>
  </si>
  <si>
    <t>KSTD Turizmo skyrius</t>
  </si>
  <si>
    <t>Atlikta remonto darbų (pastato konstrukcijų bei lauko fasado defektų  šalinimas), proc.</t>
  </si>
  <si>
    <t>Parengtas paprasto remonto projektas, vnt.</t>
  </si>
  <si>
    <t>002-02-02</t>
  </si>
  <si>
    <t>Priemonė: Klaipėdos LEZ infrastruktūros išvystymas</t>
  </si>
  <si>
    <t>002-02-02-01</t>
  </si>
  <si>
    <t>Lypkių g. ir kelio 141 sankryžos I etapo I poetapio nauja statyba (nuovažos į (iš) kelio (-ią) 141 į Lypkių g.) „Valstybinės reikšmės krašto kelio Nr. 141 Kaunas–Jurbarkas–Šilutė–Klaipėda ruožo nuo 227,00 iki 228,64 km rekonstravimo projektas“</t>
  </si>
  <si>
    <t>Projektų finansavimo ir administravimo skyrius,
MVPD Statybos skyrius</t>
  </si>
  <si>
    <t>Parengtas techninis projektas (vnt.)</t>
  </si>
  <si>
    <t>Atlikta  rangos darbų (proc.)</t>
  </si>
  <si>
    <t>002-02-02-02</t>
  </si>
  <si>
    <t>Kretainio g. II, III ir IV etapų nauja statyba</t>
  </si>
  <si>
    <t>Lietuvos Respublikos valstybės biudžeto dotacijos</t>
  </si>
  <si>
    <t>002-02-02-03</t>
  </si>
  <si>
    <t>Krašto kelio 141 ir sankryžos su Švepelių g. rekonstrukcija (esamos nuovažos iš Švepelių g. į krašto kelią 141 Klaipėda–Jurbarkas–Kaunas rekonstrukcija)</t>
  </si>
  <si>
    <t>MVPD Projektavimo skyrius</t>
  </si>
  <si>
    <t>Projektų finansavimo ir administravimo skyrius</t>
  </si>
  <si>
    <t>002-02-02-04</t>
  </si>
  <si>
    <t>Vandentiekio ir nuotekų tinklų demontavimas buvusiame Lypkių k.</t>
  </si>
  <si>
    <t>002-02-02-05</t>
  </si>
  <si>
    <t>Pramonės g. II  etapo rekonstrukcija                                                                                                                                                „Klaipėdos miesto Pramonės gatvės dalies, Švepelių gatvės dalies ir Aklikelio D2 kapitalinio remonto, lietaus nuotekų tinklų rekonstravimo, Klaipėdos m. sav., projektas“</t>
  </si>
  <si>
    <t>002-02-02-06</t>
  </si>
  <si>
    <t>Nuo Antrojo pasaulinio karo likusių sprogmenų pašalinimas iš LEZ teritorijos</t>
  </si>
  <si>
    <t>Lietuvos Respublikos valstybės biudžeto dotacijos'</t>
  </si>
  <si>
    <t xml:space="preserve">Kiti šaltiniai </t>
  </si>
  <si>
    <t>Kiti šaltiniai (valstybės biudžeto lėšos)'</t>
  </si>
  <si>
    <t xml:space="preserve">IŠ VISO programai finansuoti pagal finansavimo šaltinius </t>
  </si>
  <si>
    <t>Iš jų: regioninių pažangos priemonių lėšos</t>
  </si>
  <si>
    <t>Asignavimų ir kitų lėšų pokytis, palyginti su ankstesnių metų patvirtintų asignavimų ir kitų lėšų planu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</si>
  <si>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</si>
  <si>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</si>
  <si>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</si>
  <si>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</si>
  <si>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KSTD – Kultūros, sporto ir turizmo departamentas.</t>
  </si>
  <si>
    <t xml:space="preserve">MVPD – Miesto vystymo ir priežiūros departamentas </t>
  </si>
  <si>
    <t>ŠSD – Švietimo ir sveikatos departamentas</t>
  </si>
  <si>
    <t>2 lentelė.  2025–2028 metų asignavimų ir kitų lėšų pasiskirstymas (tūkst. Eur)</t>
  </si>
  <si>
    <t>Eil. Nr.</t>
  </si>
  <si>
    <t>Programos kodas ir pavadinimas</t>
  </si>
  <si>
    <t>2025 m. asignavimai ir kitos lėšos</t>
  </si>
  <si>
    <t>2026 m. asignavimai ir kitos lėšos</t>
  </si>
  <si>
    <t>2027 m. asignavimai ir kitos lėšos</t>
  </si>
  <si>
    <t>2028 m. asignavimai ir kitos lėšos</t>
  </si>
  <si>
    <t>002 Ekonominės plėtros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</si>
  <si>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</si>
  <si>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</si>
  <si>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</si>
  <si>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savivaldybės biudžeto lėšos (nuosavos, be ankstesnių metų likučio)</t>
  </si>
  <si>
    <t>1.2.</t>
  </si>
  <si>
    <t>1.3.</t>
  </si>
  <si>
    <t>pajamų įmokos ir kitos pajamos</t>
  </si>
  <si>
    <t>1.4.</t>
  </si>
  <si>
    <t>Europos Sąjungos ir kitos tarptautinės finansinės paramos lėšos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</si>
  <si>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</si>
  <si>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</si>
  <si>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</si>
  <si>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</si>
  <si>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</si>
  <si>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</si>
  <si>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</si>
  <si>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</si>
  <si>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</si>
  <si>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</si>
  <si>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</si>
  <si>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</si>
  <si>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</si>
  <si>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</si>
  <si>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</si>
  <si>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</si>
  <si>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</si>
  <si>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</si>
  <si>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</si>
  <si>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t xml:space="preserve">KSTD,
BĮ Klaipėdos miesto savivaldybės Mažosios Lietuvos istorijos muziejus 
</t>
  </si>
  <si>
    <t xml:space="preserve">Komunikacijos ir rinkodaros skyrius
</t>
  </si>
  <si>
    <r>
      <t xml:space="preserve">
</t>
    </r>
    <r>
      <rPr>
        <strike/>
        <sz val="10"/>
        <rFont val="Times New Roman"/>
      </rPr>
      <t xml:space="preserve">
</t>
    </r>
    <r>
      <rPr>
        <sz val="10"/>
        <rFont val="Times New Roman"/>
      </rPr>
      <t>KSTD,   
 MVPD Statybos skyrius</t>
    </r>
  </si>
  <si>
    <t>002-01-02-01</t>
  </si>
  <si>
    <t>002-01-02-02</t>
  </si>
  <si>
    <t>002-02-01-01</t>
  </si>
  <si>
    <t>002-02-01-02</t>
  </si>
  <si>
    <t>002-02-01-03</t>
  </si>
  <si>
    <t>002-02-01-04</t>
  </si>
  <si>
    <t>002-02-01-05</t>
  </si>
  <si>
    <t>002-01-01-02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</si>
</sst>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29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0"/>
      <color rgb="FFFF0000"/>
      <name val="Times New Roman"/>
      <family val="1"/>
    </font>
    <font>
      <sz val="8"/>
      <color theme="1"/>
      <name val="Times New Roman"/>
      <family val="1"/>
      <charset val="186"/>
    </font>
    <font>
      <sz val="10"/>
      <color rgb="FF000000"/>
      <name val="Times New Roman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Times New Roman"/>
    </font>
    <font>
      <sz val="10"/>
      <name val="Times New Roman"/>
    </font>
    <font>
      <strike/>
      <sz val="10"/>
      <name val="Times New Roman"/>
    </font>
    <font>
      <sz val="10"/>
      <name val="Times New Roman"/>
      <family val="1"/>
    </font>
    <font>
      <sz val="9"/>
      <name val="Times New Roman"/>
      <family val="1"/>
    </font>
    <font>
      <sz val="11"/>
      <name val="Calibri"/>
      <family val="2"/>
      <charset val="186"/>
      <scheme val="minor"/>
    </font>
    <font>
      <sz val="10"/>
      <name val="times new"/>
    </font>
    <font>
      <sz val="10"/>
      <name val="Times New Roman"/>
      <charset val="1"/>
    </font>
    <font>
      <b/>
      <sz val="10"/>
      <name val="Times New Roman"/>
    </font>
    <font>
      <sz val="11"/>
      <name val="Times New Roman"/>
      <family val="1"/>
      <charset val="186"/>
    </font>
  </fonts>
  <fills count="12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CFF"/>
        <bgColor rgb="FF000000"/>
      </patternFill>
    </fill>
  </fills>
  <borders count="8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53">
    <xf numFmtId="0" fontId="0" fillId="0" borderId="0" xfId="0"/>
    <xf numFmtId="0" fontId="3" fillId="0" borderId="0" xfId="0" applyFont="1"/>
    <xf numFmtId="0" fontId="3" fillId="0" borderId="0" xfId="0" applyFont="1" applyAlignment="1">
      <alignment vertical="top"/>
    </xf>
    <xf numFmtId="0" fontId="1" fillId="0" borderId="1" xfId="0" applyFont="1" applyBorder="1" applyAlignment="1">
      <alignment vertical="top" wrapText="1"/>
    </xf>
    <xf numFmtId="0" fontId="1" fillId="3" borderId="1" xfId="0" applyFont="1" applyFill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7" fillId="3" borderId="1" xfId="0" applyFont="1" applyFill="1" applyBorder="1" applyAlignment="1">
      <alignment vertical="top" wrapText="1"/>
    </xf>
    <xf numFmtId="0" fontId="7" fillId="6" borderId="1" xfId="0" applyFont="1" applyFill="1" applyBorder="1" applyAlignment="1">
      <alignment vertical="top" wrapText="1"/>
    </xf>
    <xf numFmtId="164" fontId="3" fillId="0" borderId="1" xfId="0" applyNumberFormat="1" applyFont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164" fontId="1" fillId="3" borderId="1" xfId="0" applyNumberFormat="1" applyFont="1" applyFill="1" applyBorder="1" applyAlignment="1">
      <alignment horizontal="center" vertical="top" wrapText="1"/>
    </xf>
    <xf numFmtId="164" fontId="7" fillId="0" borderId="1" xfId="0" applyNumberFormat="1" applyFont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164" fontId="7" fillId="6" borderId="1" xfId="0" applyNumberFormat="1" applyFont="1" applyFill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top"/>
    </xf>
    <xf numFmtId="0" fontId="1" fillId="0" borderId="7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center" vertical="top"/>
    </xf>
    <xf numFmtId="0" fontId="3" fillId="0" borderId="7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3" fillId="3" borderId="1" xfId="0" applyFont="1" applyFill="1" applyBorder="1" applyAlignment="1">
      <alignment vertical="top" wrapText="1"/>
    </xf>
    <xf numFmtId="164" fontId="3" fillId="0" borderId="2" xfId="0" applyNumberFormat="1" applyFont="1" applyBorder="1" applyAlignment="1">
      <alignment horizontal="center" vertical="top" wrapText="1"/>
    </xf>
    <xf numFmtId="164" fontId="3" fillId="3" borderId="2" xfId="0" applyNumberFormat="1" applyFont="1" applyFill="1" applyBorder="1" applyAlignment="1">
      <alignment horizontal="center" vertical="top" wrapText="1"/>
    </xf>
    <xf numFmtId="164" fontId="1" fillId="3" borderId="2" xfId="0" applyNumberFormat="1" applyFont="1" applyFill="1" applyBorder="1" applyAlignment="1">
      <alignment horizontal="center" vertical="top" wrapText="1"/>
    </xf>
    <xf numFmtId="164" fontId="11" fillId="0" borderId="1" xfId="0" applyNumberFormat="1" applyFont="1" applyBorder="1" applyAlignment="1">
      <alignment horizontal="center" vertical="top" wrapText="1"/>
    </xf>
    <xf numFmtId="164" fontId="5" fillId="3" borderId="1" xfId="0" applyNumberFormat="1" applyFont="1" applyFill="1" applyBorder="1" applyAlignment="1">
      <alignment horizontal="center" vertical="top" wrapText="1"/>
    </xf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left"/>
    </xf>
    <xf numFmtId="0" fontId="1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top" wrapText="1"/>
    </xf>
    <xf numFmtId="0" fontId="11" fillId="3" borderId="10" xfId="0" applyFont="1" applyFill="1" applyBorder="1" applyAlignment="1">
      <alignment horizontal="left" vertical="top" wrapText="1"/>
    </xf>
    <xf numFmtId="0" fontId="11" fillId="0" borderId="7" xfId="0" applyFont="1" applyBorder="1" applyAlignment="1">
      <alignment horizontal="left" vertical="top" wrapText="1"/>
    </xf>
    <xf numFmtId="0" fontId="15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11" fillId="0" borderId="0" xfId="0" applyFont="1"/>
    <xf numFmtId="0" fontId="3" fillId="0" borderId="0" xfId="0" applyFont="1" applyAlignment="1">
      <alignment horizontal="justify" vertical="center" wrapText="1"/>
    </xf>
    <xf numFmtId="0" fontId="7" fillId="0" borderId="0" xfId="0" applyFont="1" applyAlignment="1">
      <alignment vertical="top" wrapText="1"/>
    </xf>
    <xf numFmtId="164" fontId="1" fillId="0" borderId="0" xfId="0" applyNumberFormat="1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64" fontId="18" fillId="3" borderId="2" xfId="0" applyNumberFormat="1" applyFont="1" applyFill="1" applyBorder="1" applyAlignment="1">
      <alignment horizontal="center" vertical="top" wrapText="1"/>
    </xf>
    <xf numFmtId="0" fontId="11" fillId="0" borderId="15" xfId="0" applyFont="1" applyBorder="1" applyAlignment="1">
      <alignment vertical="top" wrapText="1"/>
    </xf>
    <xf numFmtId="165" fontId="11" fillId="3" borderId="15" xfId="0" applyNumberFormat="1" applyFont="1" applyFill="1" applyBorder="1" applyAlignment="1">
      <alignment horizontal="center" vertical="top" wrapText="1"/>
    </xf>
    <xf numFmtId="0" fontId="3" fillId="0" borderId="11" xfId="0" applyFont="1" applyBorder="1" applyAlignment="1">
      <alignment vertical="top"/>
    </xf>
    <xf numFmtId="0" fontId="3" fillId="0" borderId="11" xfId="0" applyFont="1" applyBorder="1"/>
    <xf numFmtId="165" fontId="5" fillId="0" borderId="15" xfId="0" applyNumberFormat="1" applyFont="1" applyBorder="1" applyAlignment="1">
      <alignment horizontal="center" vertical="top" wrapText="1"/>
    </xf>
    <xf numFmtId="0" fontId="3" fillId="0" borderId="6" xfId="0" applyFont="1" applyBorder="1" applyAlignment="1">
      <alignment vertical="top" wrapText="1"/>
    </xf>
    <xf numFmtId="0" fontId="11" fillId="3" borderId="7" xfId="0" applyFont="1" applyFill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top" wrapText="1"/>
    </xf>
    <xf numFmtId="165" fontId="11" fillId="3" borderId="1" xfId="0" applyNumberFormat="1" applyFont="1" applyFill="1" applyBorder="1" applyAlignment="1">
      <alignment horizontal="center" vertical="top" wrapText="1"/>
    </xf>
    <xf numFmtId="165" fontId="11" fillId="3" borderId="7" xfId="0" applyNumberFormat="1" applyFont="1" applyFill="1" applyBorder="1" applyAlignment="1">
      <alignment horizontal="center" vertical="top" wrapText="1"/>
    </xf>
    <xf numFmtId="0" fontId="19" fillId="3" borderId="3" xfId="0" applyFont="1" applyFill="1" applyBorder="1" applyAlignment="1">
      <alignment horizontal="center" vertical="top" wrapText="1"/>
    </xf>
    <xf numFmtId="0" fontId="11" fillId="3" borderId="1" xfId="0" applyFont="1" applyFill="1" applyBorder="1" applyAlignment="1">
      <alignment horizontal="center" vertical="top" wrapText="1"/>
    </xf>
    <xf numFmtId="164" fontId="5" fillId="3" borderId="7" xfId="0" applyNumberFormat="1" applyFont="1" applyFill="1" applyBorder="1" applyAlignment="1">
      <alignment horizontal="center" vertical="top" wrapText="1"/>
    </xf>
    <xf numFmtId="0" fontId="5" fillId="0" borderId="6" xfId="0" applyFont="1" applyBorder="1" applyAlignment="1">
      <alignment vertical="top" wrapText="1"/>
    </xf>
    <xf numFmtId="0" fontId="5" fillId="3" borderId="2" xfId="0" applyFont="1" applyFill="1" applyBorder="1" applyAlignment="1">
      <alignment vertical="top" wrapText="1"/>
    </xf>
    <xf numFmtId="0" fontId="2" fillId="3" borderId="20" xfId="0" applyFont="1" applyFill="1" applyBorder="1" applyAlignment="1">
      <alignment vertical="top" wrapText="1"/>
    </xf>
    <xf numFmtId="0" fontId="11" fillId="3" borderId="3" xfId="0" applyFont="1" applyFill="1" applyBorder="1" applyAlignment="1">
      <alignment horizontal="center" vertical="top" wrapText="1"/>
    </xf>
    <xf numFmtId="0" fontId="7" fillId="10" borderId="1" xfId="0" applyFont="1" applyFill="1" applyBorder="1" applyAlignment="1">
      <alignment vertical="top" wrapText="1"/>
    </xf>
    <xf numFmtId="0" fontId="7" fillId="10" borderId="2" xfId="0" applyFont="1" applyFill="1" applyBorder="1" applyAlignment="1">
      <alignment vertical="top" wrapText="1"/>
    </xf>
    <xf numFmtId="0" fontId="1" fillId="10" borderId="1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center" wrapText="1"/>
    </xf>
    <xf numFmtId="0" fontId="8" fillId="2" borderId="34" xfId="0" applyFont="1" applyFill="1" applyBorder="1" applyAlignment="1">
      <alignment horizontal="center" vertical="center" wrapText="1"/>
    </xf>
    <xf numFmtId="0" fontId="8" fillId="2" borderId="35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center" wrapText="1"/>
    </xf>
    <xf numFmtId="0" fontId="7" fillId="11" borderId="3" xfId="0" applyFont="1" applyFill="1" applyBorder="1" applyAlignment="1">
      <alignment horizontal="center" vertical="top"/>
    </xf>
    <xf numFmtId="0" fontId="7" fillId="11" borderId="1" xfId="0" applyFont="1" applyFill="1" applyBorder="1" applyAlignment="1">
      <alignment horizontal="center" vertical="top"/>
    </xf>
    <xf numFmtId="0" fontId="11" fillId="0" borderId="1" xfId="0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0" fontId="11" fillId="0" borderId="15" xfId="0" applyFont="1" applyBorder="1" applyAlignment="1">
      <alignment horizontal="center" vertical="top" wrapText="1"/>
    </xf>
    <xf numFmtId="0" fontId="3" fillId="0" borderId="1" xfId="0" applyFont="1" applyBorder="1"/>
    <xf numFmtId="0" fontId="11" fillId="7" borderId="15" xfId="0" applyFont="1" applyFill="1" applyBorder="1" applyAlignment="1">
      <alignment horizontal="center" vertical="top" wrapText="1"/>
    </xf>
    <xf numFmtId="0" fontId="11" fillId="0" borderId="15" xfId="0" applyFont="1" applyBorder="1" applyAlignment="1">
      <alignment horizontal="center" vertical="top"/>
    </xf>
    <xf numFmtId="0" fontId="14" fillId="0" borderId="1" xfId="0" applyFont="1" applyBorder="1"/>
    <xf numFmtId="0" fontId="5" fillId="7" borderId="1" xfId="0" applyFont="1" applyFill="1" applyBorder="1" applyAlignment="1">
      <alignment vertical="top" wrapText="1"/>
    </xf>
    <xf numFmtId="0" fontId="2" fillId="0" borderId="30" xfId="0" applyFont="1" applyBorder="1" applyAlignment="1">
      <alignment vertical="top" wrapText="1"/>
    </xf>
    <xf numFmtId="0" fontId="6" fillId="0" borderId="30" xfId="0" applyFont="1" applyBorder="1" applyAlignment="1">
      <alignment wrapText="1"/>
    </xf>
    <xf numFmtId="165" fontId="6" fillId="0" borderId="30" xfId="0" applyNumberFormat="1" applyFont="1" applyBorder="1" applyAlignment="1">
      <alignment wrapText="1"/>
    </xf>
    <xf numFmtId="0" fontId="11" fillId="7" borderId="30" xfId="0" applyFont="1" applyFill="1" applyBorder="1" applyAlignment="1">
      <alignment horizontal="center" vertical="top" wrapText="1"/>
    </xf>
    <xf numFmtId="0" fontId="11" fillId="0" borderId="39" xfId="0" applyFont="1" applyBorder="1" applyAlignment="1">
      <alignment horizontal="center" vertical="top" wrapText="1"/>
    </xf>
    <xf numFmtId="0" fontId="11" fillId="0" borderId="40" xfId="0" applyFont="1" applyBorder="1" applyAlignment="1">
      <alignment horizontal="center" vertical="top" wrapText="1"/>
    </xf>
    <xf numFmtId="0" fontId="11" fillId="0" borderId="41" xfId="0" applyFont="1" applyBorder="1" applyAlignment="1">
      <alignment horizontal="center" vertical="top" wrapText="1"/>
    </xf>
    <xf numFmtId="0" fontId="11" fillId="0" borderId="41" xfId="0" applyFont="1" applyBorder="1" applyAlignment="1">
      <alignment horizontal="center" wrapText="1"/>
    </xf>
    <xf numFmtId="0" fontId="2" fillId="0" borderId="41" xfId="0" applyFont="1" applyBorder="1" applyAlignment="1">
      <alignment horizontal="center" wrapText="1"/>
    </xf>
    <xf numFmtId="0" fontId="11" fillId="0" borderId="43" xfId="0" applyFont="1" applyBorder="1" applyAlignment="1">
      <alignment vertical="top" wrapText="1"/>
    </xf>
    <xf numFmtId="0" fontId="16" fillId="3" borderId="44" xfId="0" applyFont="1" applyFill="1" applyBorder="1" applyAlignment="1">
      <alignment horizontal="center" vertical="top" wrapText="1"/>
    </xf>
    <xf numFmtId="165" fontId="11" fillId="3" borderId="43" xfId="0" applyNumberFormat="1" applyFont="1" applyFill="1" applyBorder="1" applyAlignment="1">
      <alignment horizontal="center" vertical="top" wrapText="1"/>
    </xf>
    <xf numFmtId="0" fontId="14" fillId="3" borderId="44" xfId="0" applyFont="1" applyFill="1" applyBorder="1"/>
    <xf numFmtId="0" fontId="11" fillId="0" borderId="44" xfId="0" applyFont="1" applyBorder="1"/>
    <xf numFmtId="0" fontId="11" fillId="0" borderId="45" xfId="0" applyFont="1" applyBorder="1"/>
    <xf numFmtId="0" fontId="5" fillId="0" borderId="49" xfId="0" applyFont="1" applyBorder="1" applyAlignment="1">
      <alignment horizontal="center" vertical="top" wrapText="1"/>
    </xf>
    <xf numFmtId="0" fontId="3" fillId="0" borderId="50" xfId="0" applyFont="1" applyBorder="1" applyAlignment="1">
      <alignment vertical="top" wrapText="1"/>
    </xf>
    <xf numFmtId="0" fontId="11" fillId="3" borderId="51" xfId="0" applyFont="1" applyFill="1" applyBorder="1" applyAlignment="1">
      <alignment horizontal="center" vertical="top" wrapText="1"/>
    </xf>
    <xf numFmtId="165" fontId="11" fillId="3" borderId="44" xfId="0" applyNumberFormat="1" applyFont="1" applyFill="1" applyBorder="1" applyAlignment="1">
      <alignment horizontal="center" vertical="top" wrapText="1"/>
    </xf>
    <xf numFmtId="165" fontId="11" fillId="3" borderId="51" xfId="0" applyNumberFormat="1" applyFont="1" applyFill="1" applyBorder="1" applyAlignment="1">
      <alignment horizontal="center" vertical="top" wrapText="1"/>
    </xf>
    <xf numFmtId="0" fontId="11" fillId="0" borderId="44" xfId="0" applyFont="1" applyBorder="1" applyAlignment="1">
      <alignment horizontal="center" vertical="top" wrapText="1"/>
    </xf>
    <xf numFmtId="0" fontId="11" fillId="0" borderId="52" xfId="0" applyFont="1" applyBorder="1" applyAlignment="1">
      <alignment horizontal="center" vertical="top" wrapText="1"/>
    </xf>
    <xf numFmtId="0" fontId="11" fillId="0" borderId="43" xfId="0" applyFont="1" applyBorder="1" applyAlignment="1">
      <alignment horizontal="center" vertical="top" wrapText="1"/>
    </xf>
    <xf numFmtId="0" fontId="5" fillId="0" borderId="45" xfId="0" applyFont="1" applyBorder="1" applyAlignment="1">
      <alignment horizontal="center" vertical="top" wrapText="1"/>
    </xf>
    <xf numFmtId="0" fontId="7" fillId="3" borderId="47" xfId="0" applyFont="1" applyFill="1" applyBorder="1" applyAlignment="1">
      <alignment vertical="top" wrapText="1"/>
    </xf>
    <xf numFmtId="164" fontId="3" fillId="0" borderId="47" xfId="0" applyNumberFormat="1" applyFont="1" applyBorder="1" applyAlignment="1">
      <alignment horizontal="center" vertical="top" wrapText="1"/>
    </xf>
    <xf numFmtId="165" fontId="3" fillId="0" borderId="47" xfId="0" applyNumberFormat="1" applyFont="1" applyBorder="1" applyAlignment="1">
      <alignment horizontal="center" vertical="top" wrapText="1"/>
    </xf>
    <xf numFmtId="0" fontId="11" fillId="7" borderId="47" xfId="0" applyFont="1" applyFill="1" applyBorder="1" applyAlignment="1">
      <alignment horizontal="center" vertical="top" wrapText="1"/>
    </xf>
    <xf numFmtId="0" fontId="5" fillId="0" borderId="31" xfId="0" applyFont="1" applyBorder="1" applyAlignment="1">
      <alignment horizontal="center" vertical="top" wrapText="1"/>
    </xf>
    <xf numFmtId="0" fontId="5" fillId="3" borderId="44" xfId="0" applyFont="1" applyFill="1" applyBorder="1" applyAlignment="1">
      <alignment vertical="top" wrapText="1"/>
    </xf>
    <xf numFmtId="164" fontId="3" fillId="3" borderId="51" xfId="0" applyNumberFormat="1" applyFont="1" applyFill="1" applyBorder="1" applyAlignment="1">
      <alignment horizontal="center" vertical="top" wrapText="1"/>
    </xf>
    <xf numFmtId="165" fontId="3" fillId="3" borderId="51" xfId="0" applyNumberFormat="1" applyFont="1" applyFill="1" applyBorder="1" applyAlignment="1">
      <alignment horizontal="center" vertical="top" wrapText="1"/>
    </xf>
    <xf numFmtId="165" fontId="3" fillId="0" borderId="51" xfId="0" applyNumberFormat="1" applyFont="1" applyBorder="1" applyAlignment="1">
      <alignment horizontal="center" vertical="top" wrapText="1"/>
    </xf>
    <xf numFmtId="0" fontId="14" fillId="3" borderId="44" xfId="0" applyFont="1" applyFill="1" applyBorder="1" applyAlignment="1">
      <alignment vertical="top"/>
    </xf>
    <xf numFmtId="0" fontId="3" fillId="0" borderId="44" xfId="0" applyFont="1" applyBorder="1"/>
    <xf numFmtId="0" fontId="3" fillId="0" borderId="45" xfId="0" applyFont="1" applyBorder="1"/>
    <xf numFmtId="0" fontId="2" fillId="5" borderId="34" xfId="0" applyFont="1" applyFill="1" applyBorder="1" applyAlignment="1">
      <alignment horizontal="justify" vertical="top" wrapText="1"/>
    </xf>
    <xf numFmtId="0" fontId="7" fillId="5" borderId="35" xfId="0" applyFont="1" applyFill="1" applyBorder="1" applyAlignment="1">
      <alignment vertical="top" wrapText="1"/>
    </xf>
    <xf numFmtId="164" fontId="7" fillId="5" borderId="35" xfId="0" applyNumberFormat="1" applyFont="1" applyFill="1" applyBorder="1" applyAlignment="1">
      <alignment horizontal="center" vertical="top" wrapText="1"/>
    </xf>
    <xf numFmtId="164" fontId="1" fillId="5" borderId="35" xfId="0" applyNumberFormat="1" applyFont="1" applyFill="1" applyBorder="1" applyAlignment="1">
      <alignment horizontal="center" vertical="top" wrapText="1"/>
    </xf>
    <xf numFmtId="0" fontId="1" fillId="5" borderId="35" xfId="0" applyFont="1" applyFill="1" applyBorder="1" applyAlignment="1">
      <alignment horizontal="center" vertical="top" wrapText="1"/>
    </xf>
    <xf numFmtId="0" fontId="14" fillId="5" borderId="35" xfId="0" applyFont="1" applyFill="1" applyBorder="1"/>
    <xf numFmtId="0" fontId="3" fillId="5" borderId="35" xfId="0" applyFont="1" applyFill="1" applyBorder="1"/>
    <xf numFmtId="0" fontId="3" fillId="5" borderId="36" xfId="0" applyFont="1" applyFill="1" applyBorder="1"/>
    <xf numFmtId="0" fontId="3" fillId="6" borderId="46" xfId="0" applyFont="1" applyFill="1" applyBorder="1" applyAlignment="1">
      <alignment horizontal="justify" vertical="center" wrapText="1"/>
    </xf>
    <xf numFmtId="0" fontId="1" fillId="6" borderId="47" xfId="0" applyFont="1" applyFill="1" applyBorder="1" applyAlignment="1">
      <alignment vertical="top" wrapText="1"/>
    </xf>
    <xf numFmtId="164" fontId="1" fillId="6" borderId="47" xfId="0" applyNumberFormat="1" applyFont="1" applyFill="1" applyBorder="1" applyAlignment="1">
      <alignment horizontal="center" vertical="top" wrapText="1"/>
    </xf>
    <xf numFmtId="0" fontId="1" fillId="6" borderId="47" xfId="0" applyFont="1" applyFill="1" applyBorder="1" applyAlignment="1">
      <alignment horizontal="center" vertical="top" wrapText="1"/>
    </xf>
    <xf numFmtId="0" fontId="1" fillId="6" borderId="31" xfId="0" applyFont="1" applyFill="1" applyBorder="1" applyAlignment="1">
      <alignment horizontal="center" vertical="top" wrapText="1"/>
    </xf>
    <xf numFmtId="0" fontId="3" fillId="0" borderId="49" xfId="0" applyFont="1" applyBorder="1"/>
    <xf numFmtId="0" fontId="3" fillId="3" borderId="42" xfId="0" applyFont="1" applyFill="1" applyBorder="1" applyAlignment="1">
      <alignment horizontal="center" vertical="center" wrapText="1"/>
    </xf>
    <xf numFmtId="0" fontId="17" fillId="0" borderId="44" xfId="0" applyFont="1" applyBorder="1" applyAlignment="1">
      <alignment vertical="top" wrapText="1"/>
    </xf>
    <xf numFmtId="0" fontId="1" fillId="0" borderId="44" xfId="0" applyFont="1" applyBorder="1" applyAlignment="1">
      <alignment vertical="top" wrapText="1"/>
    </xf>
    <xf numFmtId="164" fontId="7" fillId="0" borderId="44" xfId="0" applyNumberFormat="1" applyFont="1" applyBorder="1" applyAlignment="1">
      <alignment horizontal="center" vertical="top" wrapText="1"/>
    </xf>
    <xf numFmtId="0" fontId="14" fillId="0" borderId="44" xfId="0" applyFont="1" applyBorder="1"/>
    <xf numFmtId="164" fontId="7" fillId="3" borderId="15" xfId="0" applyNumberFormat="1" applyFont="1" applyFill="1" applyBorder="1" applyAlignment="1">
      <alignment horizontal="center" vertical="top" wrapText="1"/>
    </xf>
    <xf numFmtId="164" fontId="7" fillId="3" borderId="3" xfId="0" applyNumberFormat="1" applyFont="1" applyFill="1" applyBorder="1" applyAlignment="1">
      <alignment horizontal="center" vertical="top" wrapText="1"/>
    </xf>
    <xf numFmtId="164" fontId="1" fillId="3" borderId="3" xfId="0" applyNumberFormat="1" applyFont="1" applyFill="1" applyBorder="1" applyAlignment="1">
      <alignment horizontal="center" vertical="top" wrapText="1"/>
    </xf>
    <xf numFmtId="0" fontId="5" fillId="0" borderId="53" xfId="0" applyFont="1" applyBorder="1" applyAlignment="1">
      <alignment horizontal="center" vertical="top" wrapText="1"/>
    </xf>
    <xf numFmtId="0" fontId="7" fillId="5" borderId="34" xfId="0" applyFont="1" applyFill="1" applyBorder="1" applyAlignment="1">
      <alignment horizontal="justify" vertical="top" wrapText="1"/>
    </xf>
    <xf numFmtId="0" fontId="1" fillId="5" borderId="35" xfId="0" applyFont="1" applyFill="1" applyBorder="1" applyAlignment="1">
      <alignment vertical="top" wrapText="1"/>
    </xf>
    <xf numFmtId="164" fontId="5" fillId="0" borderId="15" xfId="0" applyNumberFormat="1" applyFont="1" applyBorder="1" applyAlignment="1">
      <alignment horizontal="center" vertical="top" wrapText="1"/>
    </xf>
    <xf numFmtId="0" fontId="7" fillId="3" borderId="28" xfId="0" applyFont="1" applyFill="1" applyBorder="1" applyAlignment="1">
      <alignment vertical="top" wrapText="1"/>
    </xf>
    <xf numFmtId="164" fontId="7" fillId="0" borderId="30" xfId="0" applyNumberFormat="1" applyFont="1" applyBorder="1" applyAlignment="1">
      <alignment horizontal="center" vertical="top" wrapText="1"/>
    </xf>
    <xf numFmtId="164" fontId="7" fillId="0" borderId="47" xfId="0" applyNumberFormat="1" applyFont="1" applyBorder="1" applyAlignment="1">
      <alignment horizontal="center" vertical="top" wrapText="1"/>
    </xf>
    <xf numFmtId="0" fontId="5" fillId="7" borderId="47" xfId="0" applyFont="1" applyFill="1" applyBorder="1" applyAlignment="1">
      <alignment horizontal="center" vertical="top" wrapText="1"/>
    </xf>
    <xf numFmtId="0" fontId="5" fillId="0" borderId="50" xfId="0" applyFont="1" applyBorder="1" applyAlignment="1">
      <alignment vertical="top" wrapText="1"/>
    </xf>
    <xf numFmtId="164" fontId="7" fillId="0" borderId="51" xfId="0" applyNumberFormat="1" applyFont="1" applyBorder="1" applyAlignment="1">
      <alignment horizontal="center" vertical="top" wrapText="1"/>
    </xf>
    <xf numFmtId="164" fontId="5" fillId="0" borderId="30" xfId="0" applyNumberFormat="1" applyFont="1" applyBorder="1" applyAlignment="1">
      <alignment horizontal="center" vertical="top" wrapText="1"/>
    </xf>
    <xf numFmtId="164" fontId="5" fillId="0" borderId="47" xfId="0" applyNumberFormat="1" applyFont="1" applyBorder="1" applyAlignment="1">
      <alignment horizontal="center" vertical="top" wrapText="1"/>
    </xf>
    <xf numFmtId="0" fontId="5" fillId="7" borderId="49" xfId="0" applyFont="1" applyFill="1" applyBorder="1" applyAlignment="1">
      <alignment horizontal="center" vertical="top" wrapText="1"/>
    </xf>
    <xf numFmtId="164" fontId="5" fillId="3" borderId="51" xfId="0" applyNumberFormat="1" applyFont="1" applyFill="1" applyBorder="1" applyAlignment="1">
      <alignment horizontal="center" vertical="top" wrapText="1"/>
    </xf>
    <xf numFmtId="164" fontId="5" fillId="3" borderId="44" xfId="0" applyNumberFormat="1" applyFont="1" applyFill="1" applyBorder="1" applyAlignment="1">
      <alignment horizontal="center" vertical="top" wrapText="1"/>
    </xf>
    <xf numFmtId="0" fontId="5" fillId="0" borderId="33" xfId="0" applyFont="1" applyBorder="1" applyAlignment="1">
      <alignment horizontal="center" vertical="top" wrapText="1"/>
    </xf>
    <xf numFmtId="0" fontId="5" fillId="7" borderId="26" xfId="0" applyFont="1" applyFill="1" applyBorder="1" applyAlignment="1">
      <alignment horizontal="center" vertical="top" wrapText="1"/>
    </xf>
    <xf numFmtId="0" fontId="5" fillId="7" borderId="33" xfId="0" applyFont="1" applyFill="1" applyBorder="1" applyAlignment="1">
      <alignment horizontal="center" vertical="top" wrapText="1"/>
    </xf>
    <xf numFmtId="0" fontId="7" fillId="0" borderId="44" xfId="0" applyFont="1" applyBorder="1" applyAlignment="1">
      <alignment vertical="top" wrapText="1"/>
    </xf>
    <xf numFmtId="0" fontId="7" fillId="8" borderId="1" xfId="0" applyFont="1" applyFill="1" applyBorder="1" applyAlignment="1">
      <alignment horizontal="left" vertical="center" wrapText="1"/>
    </xf>
    <xf numFmtId="164" fontId="17" fillId="8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0" fontId="7" fillId="0" borderId="1" xfId="0" applyFont="1" applyBorder="1" applyAlignment="1">
      <alignment horizontal="center" wrapText="1"/>
    </xf>
    <xf numFmtId="0" fontId="7" fillId="11" borderId="3" xfId="0" applyFont="1" applyFill="1" applyBorder="1" applyAlignment="1">
      <alignment horizontal="center" vertical="top" wrapText="1"/>
    </xf>
    <xf numFmtId="0" fontId="7" fillId="11" borderId="15" xfId="0" applyFont="1" applyFill="1" applyBorder="1" applyAlignment="1">
      <alignment horizontal="center" vertical="top" wrapText="1"/>
    </xf>
    <xf numFmtId="0" fontId="7" fillId="11" borderId="15" xfId="0" applyFont="1" applyFill="1" applyBorder="1" applyAlignment="1">
      <alignment horizontal="center" vertical="top"/>
    </xf>
    <xf numFmtId="0" fontId="7" fillId="4" borderId="34" xfId="0" applyFont="1" applyFill="1" applyBorder="1" applyAlignment="1">
      <alignment vertical="top" wrapText="1"/>
    </xf>
    <xf numFmtId="0" fontId="1" fillId="4" borderId="35" xfId="0" applyFont="1" applyFill="1" applyBorder="1" applyAlignment="1">
      <alignment horizontal="center" vertical="top" wrapText="1"/>
    </xf>
    <xf numFmtId="0" fontId="7" fillId="10" borderId="46" xfId="0" applyFont="1" applyFill="1" applyBorder="1" applyAlignment="1">
      <alignment vertical="top" wrapText="1"/>
    </xf>
    <xf numFmtId="0" fontId="7" fillId="11" borderId="47" xfId="0" applyFont="1" applyFill="1" applyBorder="1" applyAlignment="1">
      <alignment vertical="top" wrapText="1"/>
    </xf>
    <xf numFmtId="0" fontId="7" fillId="11" borderId="30" xfId="0" applyFont="1" applyFill="1" applyBorder="1" applyAlignment="1">
      <alignment vertical="top" wrapText="1"/>
    </xf>
    <xf numFmtId="0" fontId="7" fillId="11" borderId="31" xfId="0" applyFont="1" applyFill="1" applyBorder="1" applyAlignment="1">
      <alignment horizontal="center" vertical="top" wrapText="1"/>
    </xf>
    <xf numFmtId="0" fontId="7" fillId="10" borderId="65" xfId="0" applyFont="1" applyFill="1" applyBorder="1" applyAlignment="1">
      <alignment vertical="top" wrapText="1"/>
    </xf>
    <xf numFmtId="0" fontId="7" fillId="11" borderId="49" xfId="0" applyFont="1" applyFill="1" applyBorder="1" applyAlignment="1">
      <alignment horizontal="center" vertical="top" wrapText="1"/>
    </xf>
    <xf numFmtId="0" fontId="7" fillId="11" borderId="53" xfId="0" applyFont="1" applyFill="1" applyBorder="1" applyAlignment="1">
      <alignment horizontal="center" vertical="top" wrapText="1"/>
    </xf>
    <xf numFmtId="0" fontId="7" fillId="10" borderId="42" xfId="0" applyFont="1" applyFill="1" applyBorder="1" applyAlignment="1">
      <alignment vertical="top" wrapText="1"/>
    </xf>
    <xf numFmtId="0" fontId="7" fillId="11" borderId="52" xfId="0" applyFont="1" applyFill="1" applyBorder="1" applyAlignment="1">
      <alignment horizontal="center" vertical="top"/>
    </xf>
    <xf numFmtId="0" fontId="7" fillId="11" borderId="43" xfId="0" applyFont="1" applyFill="1" applyBorder="1" applyAlignment="1">
      <alignment horizontal="center" vertical="top"/>
    </xf>
    <xf numFmtId="0" fontId="7" fillId="11" borderId="69" xfId="0" applyFont="1" applyFill="1" applyBorder="1" applyAlignment="1">
      <alignment horizontal="center" vertical="top" wrapText="1"/>
    </xf>
    <xf numFmtId="0" fontId="7" fillId="5" borderId="24" xfId="0" applyFont="1" applyFill="1" applyBorder="1" applyAlignment="1">
      <alignment horizontal="justify" vertical="top" wrapText="1"/>
    </xf>
    <xf numFmtId="0" fontId="7" fillId="5" borderId="25" xfId="0" applyFont="1" applyFill="1" applyBorder="1" applyAlignment="1">
      <alignment vertical="top" wrapText="1"/>
    </xf>
    <xf numFmtId="0" fontId="7" fillId="7" borderId="47" xfId="0" applyFont="1" applyFill="1" applyBorder="1" applyAlignment="1">
      <alignment vertical="top" wrapText="1"/>
    </xf>
    <xf numFmtId="0" fontId="5" fillId="7" borderId="47" xfId="0" applyFont="1" applyFill="1" applyBorder="1" applyAlignment="1">
      <alignment horizontal="center" vertical="top"/>
    </xf>
    <xf numFmtId="0" fontId="5" fillId="0" borderId="31" xfId="0" applyFont="1" applyBorder="1" applyAlignment="1">
      <alignment horizontal="center" vertical="top"/>
    </xf>
    <xf numFmtId="164" fontId="5" fillId="0" borderId="44" xfId="0" applyNumberFormat="1" applyFont="1" applyBorder="1" applyAlignment="1">
      <alignment horizontal="center" vertical="top" wrapText="1"/>
    </xf>
    <xf numFmtId="0" fontId="5" fillId="3" borderId="44" xfId="0" applyFont="1" applyFill="1" applyBorder="1" applyAlignment="1">
      <alignment horizontal="center" vertical="top" wrapText="1"/>
    </xf>
    <xf numFmtId="164" fontId="5" fillId="0" borderId="2" xfId="0" applyNumberFormat="1" applyFont="1" applyBorder="1" applyAlignment="1">
      <alignment horizontal="center" vertical="top" wrapText="1"/>
    </xf>
    <xf numFmtId="164" fontId="5" fillId="3" borderId="2" xfId="0" applyNumberFormat="1" applyFont="1" applyFill="1" applyBorder="1" applyAlignment="1">
      <alignment horizontal="center" vertical="top" wrapText="1"/>
    </xf>
    <xf numFmtId="0" fontId="5" fillId="0" borderId="49" xfId="0" applyFont="1" applyBorder="1" applyAlignment="1">
      <alignment horizontal="center" vertical="top"/>
    </xf>
    <xf numFmtId="0" fontId="5" fillId="0" borderId="33" xfId="0" applyFont="1" applyBorder="1" applyAlignment="1">
      <alignment horizontal="center" vertical="top"/>
    </xf>
    <xf numFmtId="0" fontId="7" fillId="0" borderId="47" xfId="0" applyFont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164" fontId="17" fillId="0" borderId="44" xfId="0" applyNumberFormat="1" applyFont="1" applyBorder="1" applyAlignment="1">
      <alignment horizontal="center" vertical="top" wrapText="1"/>
    </xf>
    <xf numFmtId="0" fontId="7" fillId="9" borderId="37" xfId="0" applyFont="1" applyFill="1" applyBorder="1" applyAlignment="1">
      <alignment vertical="top" wrapText="1"/>
    </xf>
    <xf numFmtId="164" fontId="7" fillId="9" borderId="37" xfId="0" applyNumberFormat="1" applyFont="1" applyFill="1" applyBorder="1" applyAlignment="1">
      <alignment horizontal="center" vertical="top" wrapText="1"/>
    </xf>
    <xf numFmtId="164" fontId="5" fillId="3" borderId="15" xfId="0" applyNumberFormat="1" applyFont="1" applyFill="1" applyBorder="1" applyAlignment="1">
      <alignment horizontal="center" vertical="top" wrapText="1"/>
    </xf>
    <xf numFmtId="164" fontId="7" fillId="3" borderId="30" xfId="0" applyNumberFormat="1" applyFont="1" applyFill="1" applyBorder="1" applyAlignment="1">
      <alignment horizontal="center" vertical="top" wrapText="1"/>
    </xf>
    <xf numFmtId="164" fontId="5" fillId="0" borderId="51" xfId="0" applyNumberFormat="1" applyFont="1" applyBorder="1" applyAlignment="1">
      <alignment horizontal="center" vertical="top" wrapText="1"/>
    </xf>
    <xf numFmtId="164" fontId="5" fillId="3" borderId="10" xfId="0" applyNumberFormat="1" applyFont="1" applyFill="1" applyBorder="1" applyAlignment="1">
      <alignment horizontal="center" vertical="top" wrapText="1"/>
    </xf>
    <xf numFmtId="164" fontId="5" fillId="3" borderId="47" xfId="0" applyNumberFormat="1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5" fillId="3" borderId="47" xfId="0" applyFont="1" applyFill="1" applyBorder="1" applyAlignment="1">
      <alignment vertical="top" wrapText="1"/>
    </xf>
    <xf numFmtId="164" fontId="5" fillId="3" borderId="30" xfId="0" applyNumberFormat="1" applyFont="1" applyFill="1" applyBorder="1" applyAlignment="1">
      <alignment horizontal="center" vertical="top" wrapText="1"/>
    </xf>
    <xf numFmtId="0" fontId="7" fillId="6" borderId="47" xfId="0" applyFont="1" applyFill="1" applyBorder="1" applyAlignment="1">
      <alignment vertical="top" wrapText="1"/>
    </xf>
    <xf numFmtId="164" fontId="7" fillId="6" borderId="47" xfId="0" applyNumberFormat="1" applyFont="1" applyFill="1" applyBorder="1" applyAlignment="1">
      <alignment horizontal="center" vertical="top" wrapText="1"/>
    </xf>
    <xf numFmtId="0" fontId="7" fillId="4" borderId="35" xfId="0" applyFont="1" applyFill="1" applyBorder="1" applyAlignment="1">
      <alignment vertical="top" wrapText="1"/>
    </xf>
    <xf numFmtId="0" fontId="7" fillId="10" borderId="47" xfId="0" applyFont="1" applyFill="1" applyBorder="1" applyAlignment="1">
      <alignment vertical="top" wrapText="1"/>
    </xf>
    <xf numFmtId="0" fontId="7" fillId="10" borderId="25" xfId="0" applyFont="1" applyFill="1" applyBorder="1" applyAlignment="1">
      <alignment vertical="top" wrapText="1"/>
    </xf>
    <xf numFmtId="0" fontId="1" fillId="10" borderId="47" xfId="0" applyFont="1" applyFill="1" applyBorder="1" applyAlignment="1">
      <alignment horizontal="center" vertical="top" wrapText="1"/>
    </xf>
    <xf numFmtId="0" fontId="7" fillId="11" borderId="47" xfId="0" applyFont="1" applyFill="1" applyBorder="1" applyAlignment="1">
      <alignment horizontal="center" vertical="top"/>
    </xf>
    <xf numFmtId="0" fontId="7" fillId="10" borderId="60" xfId="0" applyFont="1" applyFill="1" applyBorder="1" applyAlignment="1">
      <alignment vertical="top" wrapText="1"/>
    </xf>
    <xf numFmtId="0" fontId="7" fillId="10" borderId="61" xfId="0" applyFont="1" applyFill="1" applyBorder="1" applyAlignment="1">
      <alignment vertical="top" wrapText="1"/>
    </xf>
    <xf numFmtId="0" fontId="7" fillId="10" borderId="44" xfId="0" applyFont="1" applyFill="1" applyBorder="1" applyAlignment="1">
      <alignment vertical="top" wrapText="1"/>
    </xf>
    <xf numFmtId="0" fontId="1" fillId="10" borderId="44" xfId="0" applyFont="1" applyFill="1" applyBorder="1" applyAlignment="1">
      <alignment horizontal="center" vertical="top" wrapText="1"/>
    </xf>
    <xf numFmtId="0" fontId="2" fillId="11" borderId="44" xfId="0" applyFont="1" applyFill="1" applyBorder="1" applyAlignment="1">
      <alignment horizontal="center" vertical="top" wrapText="1"/>
    </xf>
    <xf numFmtId="0" fontId="7" fillId="11" borderId="45" xfId="0" applyFont="1" applyFill="1" applyBorder="1" applyAlignment="1">
      <alignment horizontal="center" vertical="top" wrapText="1"/>
    </xf>
    <xf numFmtId="0" fontId="8" fillId="2" borderId="66" xfId="0" applyFont="1" applyFill="1" applyBorder="1" applyAlignment="1">
      <alignment horizontal="center" vertical="center" wrapText="1"/>
    </xf>
    <xf numFmtId="0" fontId="1" fillId="4" borderId="66" xfId="0" applyFont="1" applyFill="1" applyBorder="1" applyAlignment="1">
      <alignment horizontal="center" vertical="top" wrapText="1"/>
    </xf>
    <xf numFmtId="0" fontId="1" fillId="10" borderId="28" xfId="0" applyFont="1" applyFill="1" applyBorder="1" applyAlignment="1">
      <alignment horizontal="center" vertical="top" wrapText="1"/>
    </xf>
    <xf numFmtId="0" fontId="1" fillId="10" borderId="6" xfId="0" applyFont="1" applyFill="1" applyBorder="1" applyAlignment="1">
      <alignment horizontal="center" vertical="top" wrapText="1"/>
    </xf>
    <xf numFmtId="0" fontId="1" fillId="10" borderId="50" xfId="0" applyFont="1" applyFill="1" applyBorder="1" applyAlignment="1">
      <alignment horizontal="center" vertical="top" wrapText="1"/>
    </xf>
    <xf numFmtId="0" fontId="1" fillId="5" borderId="66" xfId="0" applyFont="1" applyFill="1" applyBorder="1" applyAlignment="1">
      <alignment horizontal="center" vertical="top" wrapText="1"/>
    </xf>
    <xf numFmtId="164" fontId="1" fillId="3" borderId="20" xfId="0" applyNumberFormat="1" applyFont="1" applyFill="1" applyBorder="1" applyAlignment="1">
      <alignment horizontal="center" vertical="top" wrapText="1"/>
    </xf>
    <xf numFmtId="165" fontId="11" fillId="3" borderId="18" xfId="0" applyNumberFormat="1" applyFont="1" applyFill="1" applyBorder="1" applyAlignment="1">
      <alignment horizontal="center" vertical="top" wrapText="1"/>
    </xf>
    <xf numFmtId="165" fontId="11" fillId="3" borderId="59" xfId="0" applyNumberFormat="1" applyFont="1" applyFill="1" applyBorder="1" applyAlignment="1">
      <alignment horizontal="center" vertical="top" wrapText="1"/>
    </xf>
    <xf numFmtId="165" fontId="3" fillId="0" borderId="28" xfId="0" applyNumberFormat="1" applyFont="1" applyBorder="1" applyAlignment="1">
      <alignment horizontal="center" vertical="top" wrapText="1"/>
    </xf>
    <xf numFmtId="165" fontId="3" fillId="0" borderId="6" xfId="0" applyNumberFormat="1" applyFont="1" applyBorder="1" applyAlignment="1">
      <alignment horizontal="center" vertical="top" wrapText="1"/>
    </xf>
    <xf numFmtId="165" fontId="3" fillId="0" borderId="59" xfId="0" applyNumberFormat="1" applyFont="1" applyBorder="1" applyAlignment="1">
      <alignment horizontal="center" vertical="top" wrapText="1"/>
    </xf>
    <xf numFmtId="165" fontId="6" fillId="0" borderId="29" xfId="0" applyNumberFormat="1" applyFont="1" applyBorder="1" applyAlignment="1">
      <alignment wrapText="1"/>
    </xf>
    <xf numFmtId="165" fontId="11" fillId="3" borderId="11" xfId="0" applyNumberFormat="1" applyFont="1" applyFill="1" applyBorder="1" applyAlignment="1">
      <alignment horizontal="center" vertical="top" wrapText="1"/>
    </xf>
    <xf numFmtId="165" fontId="11" fillId="3" borderId="38" xfId="0" applyNumberFormat="1" applyFont="1" applyFill="1" applyBorder="1" applyAlignment="1">
      <alignment horizontal="center" vertical="top" wrapText="1"/>
    </xf>
    <xf numFmtId="164" fontId="1" fillId="6" borderId="28" xfId="0" applyNumberFormat="1" applyFont="1" applyFill="1" applyBorder="1" applyAlignment="1">
      <alignment horizontal="center" vertical="top" wrapText="1"/>
    </xf>
    <xf numFmtId="164" fontId="1" fillId="3" borderId="6" xfId="0" applyNumberFormat="1" applyFont="1" applyFill="1" applyBorder="1" applyAlignment="1">
      <alignment horizontal="center" vertical="top" wrapText="1"/>
    </xf>
    <xf numFmtId="164" fontId="7" fillId="0" borderId="6" xfId="0" applyNumberFormat="1" applyFont="1" applyBorder="1" applyAlignment="1">
      <alignment horizontal="center" vertical="top" wrapText="1"/>
    </xf>
    <xf numFmtId="164" fontId="7" fillId="0" borderId="50" xfId="0" applyNumberFormat="1" applyFont="1" applyBorder="1" applyAlignment="1">
      <alignment horizontal="center" vertical="top" wrapText="1"/>
    </xf>
    <xf numFmtId="164" fontId="1" fillId="5" borderId="66" xfId="0" applyNumberFormat="1" applyFont="1" applyFill="1" applyBorder="1" applyAlignment="1">
      <alignment horizontal="center" vertical="top" wrapText="1"/>
    </xf>
    <xf numFmtId="164" fontId="7" fillId="3" borderId="6" xfId="0" applyNumberFormat="1" applyFont="1" applyFill="1" applyBorder="1" applyAlignment="1">
      <alignment horizontal="center" vertical="top" wrapText="1"/>
    </xf>
    <xf numFmtId="164" fontId="17" fillId="8" borderId="6" xfId="0" applyNumberFormat="1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wrapText="1"/>
    </xf>
    <xf numFmtId="164" fontId="5" fillId="0" borderId="28" xfId="0" applyNumberFormat="1" applyFont="1" applyBorder="1" applyAlignment="1">
      <alignment horizontal="center" vertical="top" wrapText="1"/>
    </xf>
    <xf numFmtId="164" fontId="5" fillId="3" borderId="76" xfId="0" applyNumberFormat="1" applyFont="1" applyFill="1" applyBorder="1" applyAlignment="1">
      <alignment horizontal="center" vertical="top" wrapText="1"/>
    </xf>
    <xf numFmtId="164" fontId="7" fillId="9" borderId="19" xfId="0" applyNumberFormat="1" applyFont="1" applyFill="1" applyBorder="1" applyAlignment="1">
      <alignment horizontal="center" vertical="top" wrapText="1"/>
    </xf>
    <xf numFmtId="164" fontId="7" fillId="0" borderId="29" xfId="0" applyNumberFormat="1" applyFont="1" applyBorder="1" applyAlignment="1">
      <alignment horizontal="center" vertical="top" wrapText="1"/>
    </xf>
    <xf numFmtId="164" fontId="5" fillId="0" borderId="4" xfId="0" applyNumberFormat="1" applyFont="1" applyBorder="1" applyAlignment="1">
      <alignment horizontal="center" vertical="top" wrapText="1"/>
    </xf>
    <xf numFmtId="164" fontId="5" fillId="0" borderId="6" xfId="0" applyNumberFormat="1" applyFont="1" applyBorder="1" applyAlignment="1">
      <alignment horizontal="center" vertical="top" wrapText="1"/>
    </xf>
    <xf numFmtId="164" fontId="5" fillId="0" borderId="76" xfId="0" applyNumberFormat="1" applyFont="1" applyBorder="1" applyAlignment="1">
      <alignment horizontal="center" vertical="top" wrapText="1"/>
    </xf>
    <xf numFmtId="164" fontId="5" fillId="0" borderId="50" xfId="0" applyNumberFormat="1" applyFont="1" applyBorder="1" applyAlignment="1">
      <alignment horizontal="center" vertical="top" wrapText="1"/>
    </xf>
    <xf numFmtId="164" fontId="5" fillId="0" borderId="11" xfId="0" applyNumberFormat="1" applyFont="1" applyBorder="1" applyAlignment="1">
      <alignment horizontal="center" vertical="top" wrapText="1"/>
    </xf>
    <xf numFmtId="164" fontId="5" fillId="0" borderId="59" xfId="0" applyNumberFormat="1" applyFont="1" applyBorder="1" applyAlignment="1">
      <alignment horizontal="center" vertical="top" wrapText="1"/>
    </xf>
    <xf numFmtId="164" fontId="5" fillId="0" borderId="29" xfId="0" applyNumberFormat="1" applyFont="1" applyBorder="1" applyAlignment="1">
      <alignment horizontal="center" vertical="top" wrapText="1"/>
    </xf>
    <xf numFmtId="164" fontId="5" fillId="3" borderId="29" xfId="0" applyNumberFormat="1" applyFont="1" applyFill="1" applyBorder="1" applyAlignment="1">
      <alignment horizontal="center" vertical="top" wrapText="1"/>
    </xf>
    <xf numFmtId="164" fontId="7" fillId="6" borderId="28" xfId="0" applyNumberFormat="1" applyFont="1" applyFill="1" applyBorder="1" applyAlignment="1">
      <alignment horizontal="center" vertical="top" wrapText="1"/>
    </xf>
    <xf numFmtId="164" fontId="7" fillId="6" borderId="6" xfId="0" applyNumberFormat="1" applyFont="1" applyFill="1" applyBorder="1" applyAlignment="1">
      <alignment horizontal="center" vertical="top" wrapText="1"/>
    </xf>
    <xf numFmtId="164" fontId="17" fillId="0" borderId="50" xfId="0" applyNumberFormat="1" applyFont="1" applyBorder="1" applyAlignment="1">
      <alignment horizontal="center" vertical="top" wrapText="1"/>
    </xf>
    <xf numFmtId="0" fontId="1" fillId="4" borderId="34" xfId="0" applyFont="1" applyFill="1" applyBorder="1" applyAlignment="1">
      <alignment horizontal="center" vertical="top" wrapText="1"/>
    </xf>
    <xf numFmtId="0" fontId="7" fillId="11" borderId="46" xfId="0" applyFont="1" applyFill="1" applyBorder="1" applyAlignment="1">
      <alignment vertical="top" wrapText="1"/>
    </xf>
    <xf numFmtId="0" fontId="7" fillId="11" borderId="60" xfId="0" applyFont="1" applyFill="1" applyBorder="1" applyAlignment="1">
      <alignment vertical="top" wrapText="1"/>
    </xf>
    <xf numFmtId="0" fontId="7" fillId="11" borderId="61" xfId="0" applyFont="1" applyFill="1" applyBorder="1" applyAlignment="1">
      <alignment horizontal="left" vertical="top" wrapText="1"/>
    </xf>
    <xf numFmtId="0" fontId="1" fillId="5" borderId="34" xfId="0" applyFont="1" applyFill="1" applyBorder="1" applyAlignment="1">
      <alignment horizontal="center" vertical="top" wrapText="1"/>
    </xf>
    <xf numFmtId="0" fontId="5" fillId="7" borderId="65" xfId="0" applyFont="1" applyFill="1" applyBorder="1" applyAlignment="1">
      <alignment horizontal="left" vertical="top" wrapText="1"/>
    </xf>
    <xf numFmtId="0" fontId="5" fillId="7" borderId="60" xfId="0" applyFont="1" applyFill="1" applyBorder="1" applyAlignment="1">
      <alignment horizontal="left" vertical="top" wrapText="1"/>
    </xf>
    <xf numFmtId="0" fontId="11" fillId="0" borderId="60" xfId="0" applyFont="1" applyBorder="1" applyAlignment="1">
      <alignment vertical="top" wrapText="1"/>
    </xf>
    <xf numFmtId="0" fontId="11" fillId="0" borderId="61" xfId="0" applyFont="1" applyBorder="1" applyAlignment="1">
      <alignment vertical="top" wrapText="1"/>
    </xf>
    <xf numFmtId="0" fontId="11" fillId="7" borderId="46" xfId="0" applyFont="1" applyFill="1" applyBorder="1" applyAlignment="1">
      <alignment vertical="top" wrapText="1"/>
    </xf>
    <xf numFmtId="0" fontId="11" fillId="0" borderId="65" xfId="0" applyFont="1" applyBorder="1" applyAlignment="1">
      <alignment vertical="top" wrapText="1"/>
    </xf>
    <xf numFmtId="0" fontId="3" fillId="0" borderId="61" xfId="0" applyFont="1" applyBorder="1" applyAlignment="1">
      <alignment horizontal="center" vertical="top" wrapText="1"/>
    </xf>
    <xf numFmtId="0" fontId="11" fillId="7" borderId="46" xfId="0" applyFont="1" applyFill="1" applyBorder="1" applyAlignment="1">
      <alignment horizontal="left" vertical="top" wrapText="1"/>
    </xf>
    <xf numFmtId="0" fontId="11" fillId="7" borderId="65" xfId="0" applyFont="1" applyFill="1" applyBorder="1" applyAlignment="1">
      <alignment horizontal="left" vertical="top" wrapText="1"/>
    </xf>
    <xf numFmtId="0" fontId="11" fillId="0" borderId="65" xfId="0" applyFont="1" applyBorder="1" applyAlignment="1">
      <alignment horizontal="left" vertical="top"/>
    </xf>
    <xf numFmtId="0" fontId="6" fillId="3" borderId="42" xfId="0" applyFont="1" applyFill="1" applyBorder="1" applyAlignment="1">
      <alignment wrapText="1"/>
    </xf>
    <xf numFmtId="0" fontId="1" fillId="6" borderId="46" xfId="0" applyFont="1" applyFill="1" applyBorder="1" applyAlignment="1">
      <alignment horizontal="center" vertical="top" wrapText="1"/>
    </xf>
    <xf numFmtId="0" fontId="1" fillId="3" borderId="60" xfId="0" applyFont="1" applyFill="1" applyBorder="1" applyAlignment="1">
      <alignment horizontal="center" vertical="top" wrapText="1"/>
    </xf>
    <xf numFmtId="0" fontId="1" fillId="0" borderId="60" xfId="0" applyFont="1" applyBorder="1" applyAlignment="1">
      <alignment horizontal="center" vertical="top" wrapText="1"/>
    </xf>
    <xf numFmtId="0" fontId="1" fillId="0" borderId="61" xfId="0" applyFont="1" applyBorder="1" applyAlignment="1">
      <alignment horizontal="center" vertical="top" wrapText="1"/>
    </xf>
    <xf numFmtId="0" fontId="5" fillId="7" borderId="46" xfId="0" applyFont="1" applyFill="1" applyBorder="1" applyAlignment="1">
      <alignment vertical="top" wrapText="1"/>
    </xf>
    <xf numFmtId="0" fontId="5" fillId="7" borderId="60" xfId="0" applyFont="1" applyFill="1" applyBorder="1" applyAlignment="1">
      <alignment vertical="top" wrapText="1"/>
    </xf>
    <xf numFmtId="0" fontId="7" fillId="3" borderId="60" xfId="0" applyFont="1" applyFill="1" applyBorder="1" applyAlignment="1">
      <alignment horizontal="center" vertical="top" wrapText="1"/>
    </xf>
    <xf numFmtId="0" fontId="7" fillId="0" borderId="60" xfId="0" applyFont="1" applyBorder="1" applyAlignment="1">
      <alignment horizontal="center" vertical="top" wrapText="1"/>
    </xf>
    <xf numFmtId="0" fontId="7" fillId="8" borderId="60" xfId="0" applyFont="1" applyFill="1" applyBorder="1" applyAlignment="1">
      <alignment wrapText="1"/>
    </xf>
    <xf numFmtId="0" fontId="7" fillId="0" borderId="60" xfId="0" applyFont="1" applyBorder="1" applyAlignment="1">
      <alignment wrapText="1"/>
    </xf>
    <xf numFmtId="0" fontId="7" fillId="0" borderId="61" xfId="0" applyFont="1" applyBorder="1" applyAlignment="1">
      <alignment wrapText="1"/>
    </xf>
    <xf numFmtId="0" fontId="7" fillId="11" borderId="61" xfId="0" applyFont="1" applyFill="1" applyBorder="1" applyAlignment="1">
      <alignment vertical="top" wrapText="1"/>
    </xf>
    <xf numFmtId="0" fontId="5" fillId="7" borderId="46" xfId="0" applyFont="1" applyFill="1" applyBorder="1" applyAlignment="1">
      <alignment horizontal="left" vertical="top" wrapText="1"/>
    </xf>
    <xf numFmtId="0" fontId="5" fillId="7" borderId="61" xfId="0" applyFont="1" applyFill="1" applyBorder="1" applyAlignment="1">
      <alignment vertical="top" wrapText="1"/>
    </xf>
    <xf numFmtId="0" fontId="5" fillId="7" borderId="32" xfId="0" applyFont="1" applyFill="1" applyBorder="1" applyAlignment="1">
      <alignment vertical="top" wrapText="1"/>
    </xf>
    <xf numFmtId="0" fontId="5" fillId="0" borderId="46" xfId="0" applyFont="1" applyBorder="1" applyAlignment="1">
      <alignment vertical="top" wrapText="1"/>
    </xf>
    <xf numFmtId="0" fontId="5" fillId="3" borderId="48" xfId="0" applyFont="1" applyFill="1" applyBorder="1" applyAlignment="1">
      <alignment horizontal="center" vertical="top" wrapText="1"/>
    </xf>
    <xf numFmtId="0" fontId="5" fillId="0" borderId="48" xfId="0" applyFont="1" applyBorder="1" applyAlignment="1">
      <alignment horizontal="center" vertical="top" wrapText="1"/>
    </xf>
    <xf numFmtId="165" fontId="7" fillId="3" borderId="60" xfId="0" applyNumberFormat="1" applyFont="1" applyFill="1" applyBorder="1" applyAlignment="1">
      <alignment horizontal="center" vertical="top" wrapText="1"/>
    </xf>
    <xf numFmtId="165" fontId="7" fillId="0" borderId="60" xfId="0" applyNumberFormat="1" applyFont="1" applyBorder="1" applyAlignment="1">
      <alignment horizontal="center" vertical="top" wrapText="1"/>
    </xf>
    <xf numFmtId="0" fontId="7" fillId="0" borderId="61" xfId="0" applyFont="1" applyBorder="1" applyAlignment="1">
      <alignment horizontal="center" vertical="top" wrapText="1"/>
    </xf>
    <xf numFmtId="0" fontId="7" fillId="9" borderId="34" xfId="0" applyFont="1" applyFill="1" applyBorder="1" applyAlignment="1">
      <alignment horizontal="center" vertical="top" wrapText="1"/>
    </xf>
    <xf numFmtId="0" fontId="5" fillId="0" borderId="61" xfId="0" applyFont="1" applyBorder="1" applyAlignment="1">
      <alignment horizontal="center" vertical="top" wrapText="1"/>
    </xf>
    <xf numFmtId="0" fontId="5" fillId="3" borderId="46" xfId="0" applyFont="1" applyFill="1" applyBorder="1" applyAlignment="1">
      <alignment horizontal="center" vertical="top" wrapText="1"/>
    </xf>
    <xf numFmtId="0" fontId="7" fillId="6" borderId="46" xfId="0" applyFont="1" applyFill="1" applyBorder="1" applyAlignment="1">
      <alignment horizontal="center" vertical="top" wrapText="1"/>
    </xf>
    <xf numFmtId="0" fontId="7" fillId="6" borderId="60" xfId="0" applyFont="1" applyFill="1" applyBorder="1" applyAlignment="1">
      <alignment horizontal="center" vertical="top" wrapText="1"/>
    </xf>
    <xf numFmtId="0" fontId="3" fillId="4" borderId="84" xfId="0" applyFont="1" applyFill="1" applyBorder="1"/>
    <xf numFmtId="0" fontId="3" fillId="4" borderId="85" xfId="0" applyFont="1" applyFill="1" applyBorder="1"/>
    <xf numFmtId="165" fontId="7" fillId="11" borderId="3" xfId="0" applyNumberFormat="1" applyFont="1" applyFill="1" applyBorder="1" applyAlignment="1">
      <alignment horizontal="center" vertical="top"/>
    </xf>
    <xf numFmtId="165" fontId="7" fillId="11" borderId="15" xfId="0" applyNumberFormat="1" applyFont="1" applyFill="1" applyBorder="1" applyAlignment="1">
      <alignment horizontal="center" vertical="top"/>
    </xf>
    <xf numFmtId="0" fontId="14" fillId="4" borderId="86" xfId="0" applyFont="1" applyFill="1" applyBorder="1"/>
    <xf numFmtId="0" fontId="11" fillId="3" borderId="15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0" fontId="5" fillId="0" borderId="60" xfId="0" applyFont="1" applyBorder="1" applyAlignment="1">
      <alignment vertical="top" wrapText="1"/>
    </xf>
    <xf numFmtId="164" fontId="7" fillId="0" borderId="28" xfId="0" applyNumberFormat="1" applyFont="1" applyBorder="1" applyAlignment="1">
      <alignment horizontal="center" vertical="top" wrapText="1"/>
    </xf>
    <xf numFmtId="0" fontId="5" fillId="0" borderId="60" xfId="0" applyFont="1" applyBorder="1" applyAlignment="1">
      <alignment horizontal="center" vertical="top" wrapText="1"/>
    </xf>
    <xf numFmtId="164" fontId="22" fillId="3" borderId="1" xfId="0" applyNumberFormat="1" applyFont="1" applyFill="1" applyBorder="1" applyAlignment="1">
      <alignment vertical="top"/>
    </xf>
    <xf numFmtId="0" fontId="5" fillId="0" borderId="1" xfId="0" applyFont="1" applyBorder="1"/>
    <xf numFmtId="0" fontId="5" fillId="0" borderId="49" xfId="0" applyFont="1" applyBorder="1"/>
    <xf numFmtId="0" fontId="22" fillId="3" borderId="1" xfId="0" applyFont="1" applyFill="1" applyBorder="1"/>
    <xf numFmtId="0" fontId="22" fillId="0" borderId="44" xfId="0" applyFont="1" applyBorder="1"/>
    <xf numFmtId="0" fontId="5" fillId="0" borderId="44" xfId="0" applyFont="1" applyBorder="1"/>
    <xf numFmtId="0" fontId="5" fillId="0" borderId="45" xfId="0" applyFont="1" applyBorder="1"/>
    <xf numFmtId="164" fontId="5" fillId="3" borderId="6" xfId="0" applyNumberFormat="1" applyFont="1" applyFill="1" applyBorder="1" applyAlignment="1">
      <alignment horizontal="center" vertical="top" wrapText="1"/>
    </xf>
    <xf numFmtId="0" fontId="5" fillId="7" borderId="1" xfId="0" applyFont="1" applyFill="1" applyBorder="1" applyAlignment="1">
      <alignment horizontal="center" vertical="top" wrapText="1"/>
    </xf>
    <xf numFmtId="0" fontId="23" fillId="3" borderId="1" xfId="0" applyFont="1" applyFill="1" applyBorder="1" applyAlignment="1">
      <alignment horizontal="left" vertical="top" wrapText="1"/>
    </xf>
    <xf numFmtId="0" fontId="5" fillId="3" borderId="42" xfId="0" applyFont="1" applyFill="1" applyBorder="1" applyAlignment="1">
      <alignment horizontal="left" vertical="top" wrapText="1"/>
    </xf>
    <xf numFmtId="0" fontId="5" fillId="3" borderId="50" xfId="0" applyFont="1" applyFill="1" applyBorder="1" applyAlignment="1">
      <alignment vertical="top" wrapText="1"/>
    </xf>
    <xf numFmtId="164" fontId="5" fillId="3" borderId="50" xfId="0" applyNumberFormat="1" applyFont="1" applyFill="1" applyBorder="1" applyAlignment="1">
      <alignment horizontal="center" vertical="top" wrapText="1"/>
    </xf>
    <xf numFmtId="0" fontId="23" fillId="3" borderId="44" xfId="0" applyFont="1" applyFill="1" applyBorder="1" applyAlignment="1">
      <alignment horizontal="left" vertical="top" wrapText="1"/>
    </xf>
    <xf numFmtId="0" fontId="5" fillId="0" borderId="47" xfId="0" applyFont="1" applyBorder="1" applyAlignment="1">
      <alignment horizontal="center" vertical="top" wrapText="1"/>
    </xf>
    <xf numFmtId="0" fontId="5" fillId="7" borderId="48" xfId="0" applyFont="1" applyFill="1" applyBorder="1" applyAlignment="1">
      <alignment vertical="top" wrapText="1"/>
    </xf>
    <xf numFmtId="0" fontId="5" fillId="0" borderId="2" xfId="0" applyFont="1" applyBorder="1" applyAlignment="1">
      <alignment horizontal="center" vertical="top" wrapText="1"/>
    </xf>
    <xf numFmtId="0" fontId="5" fillId="7" borderId="2" xfId="0" applyFont="1" applyFill="1" applyBorder="1" applyAlignment="1">
      <alignment horizontal="center" vertical="top" wrapText="1"/>
    </xf>
    <xf numFmtId="0" fontId="5" fillId="7" borderId="77" xfId="0" applyFont="1" applyFill="1" applyBorder="1" applyAlignment="1">
      <alignment vertical="top" wrapText="1"/>
    </xf>
    <xf numFmtId="0" fontId="5" fillId="7" borderId="25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0" fontId="5" fillId="7" borderId="78" xfId="0" applyFont="1" applyFill="1" applyBorder="1" applyAlignment="1">
      <alignment vertical="top" wrapText="1"/>
    </xf>
    <xf numFmtId="0" fontId="20" fillId="3" borderId="1" xfId="0" applyFont="1" applyFill="1" applyBorder="1" applyAlignment="1">
      <alignment horizontal="center" vertical="top" wrapText="1"/>
    </xf>
    <xf numFmtId="0" fontId="20" fillId="3" borderId="2" xfId="0" applyFont="1" applyFill="1" applyBorder="1" applyAlignment="1">
      <alignment horizontal="center" vertical="top" wrapText="1"/>
    </xf>
    <xf numFmtId="0" fontId="7" fillId="0" borderId="56" xfId="0" applyFont="1" applyBorder="1" applyAlignment="1">
      <alignment vertical="top" wrapText="1"/>
    </xf>
    <xf numFmtId="0" fontId="5" fillId="7" borderId="79" xfId="0" applyFont="1" applyFill="1" applyBorder="1" applyAlignment="1">
      <alignment vertical="top" wrapText="1"/>
    </xf>
    <xf numFmtId="0" fontId="5" fillId="7" borderId="31" xfId="0" applyFont="1" applyFill="1" applyBorder="1" applyAlignment="1">
      <alignment horizontal="center" vertical="top" wrapText="1"/>
    </xf>
    <xf numFmtId="0" fontId="5" fillId="3" borderId="43" xfId="0" applyFont="1" applyFill="1" applyBorder="1" applyAlignment="1">
      <alignment vertical="top" wrapText="1"/>
    </xf>
    <xf numFmtId="164" fontId="5" fillId="3" borderId="59" xfId="0" applyNumberFormat="1" applyFont="1" applyFill="1" applyBorder="1" applyAlignment="1">
      <alignment horizontal="center" vertical="top" wrapText="1"/>
    </xf>
    <xf numFmtId="0" fontId="5" fillId="7" borderId="44" xfId="0" applyFont="1" applyFill="1" applyBorder="1" applyAlignment="1">
      <alignment horizontal="center" vertical="top" wrapText="1"/>
    </xf>
    <xf numFmtId="0" fontId="5" fillId="7" borderId="45" xfId="0" applyFont="1" applyFill="1" applyBorder="1" applyAlignment="1">
      <alignment horizontal="center" vertical="top" wrapText="1"/>
    </xf>
    <xf numFmtId="0" fontId="27" fillId="3" borderId="56" xfId="0" applyFont="1" applyFill="1" applyBorder="1" applyAlignment="1">
      <alignment vertical="top"/>
    </xf>
    <xf numFmtId="0" fontId="5" fillId="3" borderId="46" xfId="0" applyFont="1" applyFill="1" applyBorder="1" applyAlignment="1">
      <alignment vertical="top" wrapText="1"/>
    </xf>
    <xf numFmtId="0" fontId="5" fillId="3" borderId="21" xfId="0" applyFont="1" applyFill="1" applyBorder="1" applyAlignment="1">
      <alignment vertical="top" wrapText="1"/>
    </xf>
    <xf numFmtId="164" fontId="5" fillId="3" borderId="18" xfId="0" applyNumberFormat="1" applyFont="1" applyFill="1" applyBorder="1" applyAlignment="1">
      <alignment horizontal="center" vertical="top" wrapText="1"/>
    </xf>
    <xf numFmtId="0" fontId="22" fillId="3" borderId="1" xfId="0" applyFont="1" applyFill="1" applyBorder="1" applyAlignment="1">
      <alignment vertical="center"/>
    </xf>
    <xf numFmtId="0" fontId="5" fillId="3" borderId="8" xfId="0" applyFont="1" applyFill="1" applyBorder="1" applyAlignment="1">
      <alignment horizontal="left" vertical="top" wrapText="1"/>
    </xf>
    <xf numFmtId="164" fontId="5" fillId="3" borderId="4" xfId="0" applyNumberFormat="1" applyFont="1" applyFill="1" applyBorder="1" applyAlignment="1">
      <alignment horizontal="center" vertical="top" wrapText="1"/>
    </xf>
    <xf numFmtId="0" fontId="7" fillId="0" borderId="48" xfId="0" applyFont="1" applyBorder="1" applyAlignment="1">
      <alignment horizontal="center" vertical="top" wrapText="1"/>
    </xf>
    <xf numFmtId="0" fontId="22" fillId="3" borderId="2" xfId="0" applyFont="1" applyFill="1" applyBorder="1" applyAlignment="1">
      <alignment vertical="center"/>
    </xf>
    <xf numFmtId="0" fontId="5" fillId="0" borderId="2" xfId="0" applyFont="1" applyBorder="1"/>
    <xf numFmtId="0" fontId="5" fillId="0" borderId="33" xfId="0" applyFont="1" applyBorder="1"/>
    <xf numFmtId="0" fontId="5" fillId="6" borderId="46" xfId="0" applyFont="1" applyFill="1" applyBorder="1" applyAlignment="1">
      <alignment horizontal="justify" vertical="center" wrapText="1"/>
    </xf>
    <xf numFmtId="0" fontId="22" fillId="6" borderId="47" xfId="0" applyFont="1" applyFill="1" applyBorder="1"/>
    <xf numFmtId="0" fontId="5" fillId="6" borderId="47" xfId="0" applyFont="1" applyFill="1" applyBorder="1"/>
    <xf numFmtId="0" fontId="5" fillId="6" borderId="31" xfId="0" applyFont="1" applyFill="1" applyBorder="1"/>
    <xf numFmtId="0" fontId="22" fillId="0" borderId="1" xfId="0" applyFont="1" applyBorder="1"/>
    <xf numFmtId="0" fontId="22" fillId="0" borderId="1" xfId="0" applyFont="1" applyBorder="1" applyAlignment="1">
      <alignment wrapText="1"/>
    </xf>
    <xf numFmtId="0" fontId="5" fillId="8" borderId="60" xfId="0" applyFont="1" applyFill="1" applyBorder="1" applyAlignment="1">
      <alignment wrapText="1"/>
    </xf>
    <xf numFmtId="0" fontId="22" fillId="6" borderId="1" xfId="0" applyFont="1" applyFill="1" applyBorder="1"/>
    <xf numFmtId="0" fontId="5" fillId="6" borderId="1" xfId="0" applyFont="1" applyFill="1" applyBorder="1"/>
    <xf numFmtId="0" fontId="5" fillId="6" borderId="49" xfId="0" applyFont="1" applyFill="1" applyBorder="1"/>
    <xf numFmtId="165" fontId="22" fillId="0" borderId="44" xfId="0" applyNumberFormat="1" applyFont="1" applyBorder="1"/>
    <xf numFmtId="0" fontId="7" fillId="4" borderId="66" xfId="0" applyFont="1" applyFill="1" applyBorder="1" applyAlignment="1">
      <alignment vertical="top" wrapText="1"/>
    </xf>
    <xf numFmtId="164" fontId="5" fillId="4" borderId="35" xfId="0" applyNumberFormat="1" applyFont="1" applyFill="1" applyBorder="1" applyAlignment="1">
      <alignment horizontal="center" vertical="top" wrapText="1"/>
    </xf>
    <xf numFmtId="164" fontId="5" fillId="4" borderId="66" xfId="0" applyNumberFormat="1" applyFont="1" applyFill="1" applyBorder="1" applyAlignment="1">
      <alignment horizontal="center" vertical="top" wrapText="1"/>
    </xf>
    <xf numFmtId="0" fontId="7" fillId="4" borderId="83" xfId="0" applyFont="1" applyFill="1" applyBorder="1" applyAlignment="1">
      <alignment horizontal="center" vertical="top" wrapText="1"/>
    </xf>
    <xf numFmtId="0" fontId="22" fillId="4" borderId="84" xfId="0" applyFont="1" applyFill="1" applyBorder="1"/>
    <xf numFmtId="0" fontId="5" fillId="4" borderId="84" xfId="0" applyFont="1" applyFill="1" applyBorder="1"/>
    <xf numFmtId="0" fontId="5" fillId="4" borderId="85" xfId="0" applyFont="1" applyFill="1" applyBorder="1"/>
    <xf numFmtId="0" fontId="7" fillId="10" borderId="28" xfId="0" applyFont="1" applyFill="1" applyBorder="1" applyAlignment="1">
      <alignment vertical="top" wrapText="1"/>
    </xf>
    <xf numFmtId="164" fontId="5" fillId="10" borderId="47" xfId="0" applyNumberFormat="1" applyFont="1" applyFill="1" applyBorder="1" applyAlignment="1">
      <alignment horizontal="center" vertical="top" wrapText="1"/>
    </xf>
    <xf numFmtId="164" fontId="5" fillId="10" borderId="28" xfId="0" applyNumberFormat="1" applyFont="1" applyFill="1" applyBorder="1" applyAlignment="1">
      <alignment horizontal="center" vertical="top" wrapText="1"/>
    </xf>
    <xf numFmtId="0" fontId="7" fillId="10" borderId="20" xfId="0" applyFont="1" applyFill="1" applyBorder="1" applyAlignment="1">
      <alignment vertical="top" wrapText="1"/>
    </xf>
    <xf numFmtId="164" fontId="5" fillId="10" borderId="3" xfId="0" applyNumberFormat="1" applyFont="1" applyFill="1" applyBorder="1" applyAlignment="1">
      <alignment horizontal="center" vertical="top" wrapText="1"/>
    </xf>
    <xf numFmtId="164" fontId="5" fillId="10" borderId="20" xfId="0" applyNumberFormat="1" applyFont="1" applyFill="1" applyBorder="1" applyAlignment="1">
      <alignment horizontal="center" vertical="top" wrapText="1"/>
    </xf>
    <xf numFmtId="0" fontId="7" fillId="10" borderId="68" xfId="0" applyFont="1" applyFill="1" applyBorder="1" applyAlignment="1">
      <alignment vertical="top" wrapText="1"/>
    </xf>
    <xf numFmtId="164" fontId="5" fillId="10" borderId="52" xfId="0" applyNumberFormat="1" applyFont="1" applyFill="1" applyBorder="1" applyAlignment="1">
      <alignment horizontal="center" vertical="top" wrapText="1"/>
    </xf>
    <xf numFmtId="164" fontId="5" fillId="10" borderId="68" xfId="0" applyNumberFormat="1" applyFont="1" applyFill="1" applyBorder="1" applyAlignment="1">
      <alignment horizontal="center" vertical="top" wrapText="1"/>
    </xf>
    <xf numFmtId="164" fontId="7" fillId="5" borderId="25" xfId="0" applyNumberFormat="1" applyFont="1" applyFill="1" applyBorder="1" applyAlignment="1">
      <alignment horizontal="center" vertical="top" wrapText="1"/>
    </xf>
    <xf numFmtId="164" fontId="7" fillId="5" borderId="75" xfId="0" applyNumberFormat="1" applyFont="1" applyFill="1" applyBorder="1" applyAlignment="1">
      <alignment horizontal="center" vertical="top" wrapText="1"/>
    </xf>
    <xf numFmtId="0" fontId="7" fillId="5" borderId="24" xfId="0" applyFont="1" applyFill="1" applyBorder="1" applyAlignment="1">
      <alignment horizontal="center" vertical="top" wrapText="1"/>
    </xf>
    <xf numFmtId="0" fontId="22" fillId="5" borderId="25" xfId="0" applyFont="1" applyFill="1" applyBorder="1"/>
    <xf numFmtId="0" fontId="5" fillId="5" borderId="25" xfId="0" applyFont="1" applyFill="1" applyBorder="1"/>
    <xf numFmtId="0" fontId="5" fillId="5" borderId="26" xfId="0" applyFont="1" applyFill="1" applyBorder="1"/>
    <xf numFmtId="0" fontId="5" fillId="0" borderId="31" xfId="0" applyFont="1" applyBorder="1" applyAlignment="1">
      <alignment vertical="top" wrapText="1"/>
    </xf>
    <xf numFmtId="0" fontId="22" fillId="3" borderId="2" xfId="0" applyFont="1" applyFill="1" applyBorder="1" applyAlignment="1">
      <alignment vertical="top"/>
    </xf>
    <xf numFmtId="0" fontId="5" fillId="0" borderId="49" xfId="0" applyFont="1" applyBorder="1" applyAlignment="1">
      <alignment horizontal="left" vertical="top"/>
    </xf>
    <xf numFmtId="0" fontId="5" fillId="0" borderId="44" xfId="0" applyFont="1" applyBorder="1" applyAlignment="1">
      <alignment vertical="top" wrapText="1"/>
    </xf>
    <xf numFmtId="0" fontId="5" fillId="0" borderId="45" xfId="0" applyFont="1" applyBorder="1" applyAlignment="1">
      <alignment horizontal="left" vertical="top" wrapText="1"/>
    </xf>
    <xf numFmtId="0" fontId="5" fillId="7" borderId="30" xfId="0" applyFont="1" applyFill="1" applyBorder="1" applyAlignment="1">
      <alignment horizontal="center" vertical="top" wrapText="1"/>
    </xf>
    <xf numFmtId="0" fontId="5" fillId="7" borderId="21" xfId="0" applyFont="1" applyFill="1" applyBorder="1" applyAlignment="1">
      <alignment horizontal="center" vertical="top" wrapText="1"/>
    </xf>
    <xf numFmtId="0" fontId="27" fillId="3" borderId="47" xfId="0" applyFont="1" applyFill="1" applyBorder="1" applyAlignment="1">
      <alignment vertical="top" wrapText="1"/>
    </xf>
    <xf numFmtId="0" fontId="22" fillId="3" borderId="2" xfId="0" applyFont="1" applyFill="1" applyBorder="1"/>
    <xf numFmtId="0" fontId="5" fillId="7" borderId="1" xfId="0" applyFont="1" applyFill="1" applyBorder="1" applyAlignment="1">
      <alignment horizontal="center" vertical="top"/>
    </xf>
    <xf numFmtId="0" fontId="5" fillId="0" borderId="48" xfId="0" applyFont="1" applyBorder="1" applyAlignment="1">
      <alignment vertical="top" wrapText="1"/>
    </xf>
    <xf numFmtId="0" fontId="5" fillId="7" borderId="2" xfId="0" applyFont="1" applyFill="1" applyBorder="1" applyAlignment="1">
      <alignment horizontal="center" vertical="top"/>
    </xf>
    <xf numFmtId="164" fontId="5" fillId="3" borderId="28" xfId="0" applyNumberFormat="1" applyFont="1" applyFill="1" applyBorder="1" applyAlignment="1">
      <alignment horizontal="center" vertical="top" wrapText="1"/>
    </xf>
    <xf numFmtId="0" fontId="20" fillId="3" borderId="2" xfId="0" applyFont="1" applyFill="1" applyBorder="1" applyAlignment="1">
      <alignment wrapText="1"/>
    </xf>
    <xf numFmtId="165" fontId="7" fillId="6" borderId="46" xfId="0" applyNumberFormat="1" applyFont="1" applyFill="1" applyBorder="1" applyAlignment="1">
      <alignment horizontal="center" vertical="top" wrapText="1"/>
    </xf>
    <xf numFmtId="165" fontId="7" fillId="6" borderId="47" xfId="0" applyNumberFormat="1" applyFont="1" applyFill="1" applyBorder="1" applyAlignment="1">
      <alignment horizontal="center" vertical="top" wrapText="1"/>
    </xf>
    <xf numFmtId="165" fontId="7" fillId="6" borderId="31" xfId="0" applyNumberFormat="1" applyFont="1" applyFill="1" applyBorder="1" applyAlignment="1">
      <alignment horizontal="center" vertical="top" wrapText="1"/>
    </xf>
    <xf numFmtId="0" fontId="7" fillId="9" borderId="34" xfId="0" applyFont="1" applyFill="1" applyBorder="1" applyAlignment="1">
      <alignment horizontal="left" vertical="top" wrapText="1"/>
    </xf>
    <xf numFmtId="0" fontId="7" fillId="9" borderId="35" xfId="0" applyFont="1" applyFill="1" applyBorder="1" applyAlignment="1">
      <alignment horizontal="left" vertical="top" wrapText="1"/>
    </xf>
    <xf numFmtId="0" fontId="22" fillId="9" borderId="19" xfId="0" applyFont="1" applyFill="1" applyBorder="1"/>
    <xf numFmtId="0" fontId="5" fillId="9" borderId="19" xfId="0" applyFont="1" applyFill="1" applyBorder="1"/>
    <xf numFmtId="0" fontId="5" fillId="9" borderId="67" xfId="0" applyFont="1" applyFill="1" applyBorder="1"/>
    <xf numFmtId="0" fontId="7" fillId="3" borderId="47" xfId="0" applyFont="1" applyFill="1" applyBorder="1" applyAlignment="1">
      <alignment horizontal="left" vertical="top" wrapText="1"/>
    </xf>
    <xf numFmtId="0" fontId="5" fillId="0" borderId="56" xfId="0" applyFont="1" applyBorder="1" applyAlignment="1">
      <alignment horizontal="center" vertical="top"/>
    </xf>
    <xf numFmtId="0" fontId="5" fillId="0" borderId="70" xfId="0" applyFont="1" applyBorder="1" applyAlignment="1">
      <alignment horizontal="center" vertical="top"/>
    </xf>
    <xf numFmtId="0" fontId="5" fillId="3" borderId="5" xfId="0" applyFont="1" applyFill="1" applyBorder="1" applyAlignment="1">
      <alignment horizontal="left" vertical="top" wrapText="1"/>
    </xf>
    <xf numFmtId="0" fontId="5" fillId="7" borderId="80" xfId="0" applyFont="1" applyFill="1" applyBorder="1" applyAlignment="1">
      <alignment vertical="top" wrapText="1"/>
    </xf>
    <xf numFmtId="0" fontId="5" fillId="0" borderId="8" xfId="0" applyFont="1" applyBorder="1" applyAlignment="1">
      <alignment horizontal="center" vertical="top"/>
    </xf>
    <xf numFmtId="0" fontId="5" fillId="0" borderId="72" xfId="0" applyFont="1" applyBorder="1" applyAlignment="1">
      <alignment horizontal="center" vertical="top"/>
    </xf>
    <xf numFmtId="0" fontId="5" fillId="0" borderId="47" xfId="0" applyFont="1" applyBorder="1" applyAlignment="1">
      <alignment horizontal="center" vertical="top"/>
    </xf>
    <xf numFmtId="0" fontId="5" fillId="0" borderId="47" xfId="0" applyFont="1" applyBorder="1" applyAlignment="1">
      <alignment vertical="top"/>
    </xf>
    <xf numFmtId="0" fontId="22" fillId="3" borderId="1" xfId="0" applyFont="1" applyFill="1" applyBorder="1" applyAlignment="1">
      <alignment vertical="top" wrapText="1"/>
    </xf>
    <xf numFmtId="0" fontId="5" fillId="0" borderId="1" xfId="0" applyFont="1" applyBorder="1" applyAlignment="1">
      <alignment horizontal="center" vertical="top"/>
    </xf>
    <xf numFmtId="0" fontId="5" fillId="3" borderId="2" xfId="0" applyFont="1" applyFill="1" applyBorder="1" applyAlignment="1">
      <alignment horizontal="left" vertical="top" wrapText="1"/>
    </xf>
    <xf numFmtId="0" fontId="22" fillId="0" borderId="2" xfId="0" applyFont="1" applyBorder="1"/>
    <xf numFmtId="0" fontId="5" fillId="0" borderId="1" xfId="0" applyFont="1" applyBorder="1" applyAlignment="1">
      <alignment vertical="top"/>
    </xf>
    <xf numFmtId="0" fontId="5" fillId="0" borderId="60" xfId="0" applyFont="1" applyBorder="1"/>
    <xf numFmtId="0" fontId="5" fillId="3" borderId="44" xfId="0" applyFont="1" applyFill="1" applyBorder="1" applyAlignment="1">
      <alignment horizontal="left" vertical="top" wrapText="1"/>
    </xf>
    <xf numFmtId="0" fontId="22" fillId="0" borderId="44" xfId="0" applyFont="1" applyBorder="1" applyAlignment="1">
      <alignment vertical="top" wrapText="1"/>
    </xf>
    <xf numFmtId="0" fontId="7" fillId="3" borderId="3" xfId="0" applyFont="1" applyFill="1" applyBorder="1" applyAlignment="1">
      <alignment horizontal="left" vertical="top" wrapText="1"/>
    </xf>
    <xf numFmtId="0" fontId="5" fillId="7" borderId="81" xfId="0" applyFont="1" applyFill="1" applyBorder="1" applyAlignment="1">
      <alignment vertical="top" wrapText="1"/>
    </xf>
    <xf numFmtId="0" fontId="5" fillId="0" borderId="17" xfId="0" applyFont="1" applyBorder="1" applyAlignment="1">
      <alignment vertical="top"/>
    </xf>
    <xf numFmtId="0" fontId="5" fillId="0" borderId="17" xfId="0" applyFont="1" applyBorder="1" applyAlignment="1">
      <alignment horizontal="center" vertical="top"/>
    </xf>
    <xf numFmtId="0" fontId="5" fillId="0" borderId="74" xfId="0" applyFont="1" applyBorder="1" applyAlignment="1">
      <alignment horizontal="center" vertical="top"/>
    </xf>
    <xf numFmtId="0" fontId="5" fillId="3" borderId="52" xfId="0" applyFont="1" applyFill="1" applyBorder="1" applyAlignment="1">
      <alignment horizontal="left" vertical="top" wrapText="1"/>
    </xf>
    <xf numFmtId="0" fontId="5" fillId="7" borderId="82" xfId="0" applyFont="1" applyFill="1" applyBorder="1" applyAlignment="1">
      <alignment vertical="top" wrapText="1"/>
    </xf>
    <xf numFmtId="0" fontId="5" fillId="0" borderId="57" xfId="0" applyFont="1" applyBorder="1" applyAlignment="1">
      <alignment vertical="top"/>
    </xf>
    <xf numFmtId="0" fontId="5" fillId="0" borderId="57" xfId="0" applyFont="1" applyBorder="1" applyAlignment="1">
      <alignment horizontal="center" vertical="top"/>
    </xf>
    <xf numFmtId="0" fontId="5" fillId="0" borderId="71" xfId="0" applyFont="1" applyBorder="1" applyAlignment="1">
      <alignment horizontal="center" vertical="top"/>
    </xf>
    <xf numFmtId="0" fontId="22" fillId="0" borderId="47" xfId="0" applyFont="1" applyBorder="1"/>
    <xf numFmtId="0" fontId="5" fillId="0" borderId="47" xfId="0" applyFont="1" applyBorder="1"/>
    <xf numFmtId="0" fontId="5" fillId="0" borderId="31" xfId="0" applyFont="1" applyBorder="1"/>
    <xf numFmtId="0" fontId="5" fillId="0" borderId="55" xfId="0" applyFont="1" applyBorder="1" applyAlignment="1">
      <alignment vertical="top"/>
    </xf>
    <xf numFmtId="0" fontId="5" fillId="0" borderId="55" xfId="0" applyFont="1" applyBorder="1" applyAlignment="1">
      <alignment horizontal="center" vertical="top"/>
    </xf>
    <xf numFmtId="0" fontId="5" fillId="0" borderId="73" xfId="0" applyFont="1" applyBorder="1" applyAlignment="1">
      <alignment horizontal="center" vertical="top"/>
    </xf>
    <xf numFmtId="0" fontId="5" fillId="6" borderId="46" xfId="0" applyFont="1" applyFill="1" applyBorder="1" applyAlignment="1">
      <alignment horizontal="left" vertical="top" wrapText="1"/>
    </xf>
    <xf numFmtId="0" fontId="7" fillId="6" borderId="47" xfId="0" applyFont="1" applyFill="1" applyBorder="1" applyAlignment="1">
      <alignment horizontal="left" vertical="top" wrapText="1"/>
    </xf>
    <xf numFmtId="164" fontId="22" fillId="6" borderId="47" xfId="0" applyNumberFormat="1" applyFont="1" applyFill="1" applyBorder="1"/>
    <xf numFmtId="0" fontId="5" fillId="3" borderId="60" xfId="0" applyFont="1" applyFill="1" applyBorder="1" applyAlignment="1">
      <alignment vertical="top" wrapText="1"/>
    </xf>
    <xf numFmtId="0" fontId="7" fillId="3" borderId="1" xfId="0" applyFont="1" applyFill="1" applyBorder="1" applyAlignment="1">
      <alignment horizontal="left" vertical="top" wrapText="1"/>
    </xf>
    <xf numFmtId="0" fontId="5" fillId="6" borderId="60" xfId="0" applyFont="1" applyFill="1" applyBorder="1" applyAlignment="1">
      <alignment vertical="top" wrapText="1"/>
    </xf>
    <xf numFmtId="0" fontId="7" fillId="6" borderId="1" xfId="0" applyFont="1" applyFill="1" applyBorder="1" applyAlignment="1">
      <alignment horizontal="left" vertical="top"/>
    </xf>
    <xf numFmtId="0" fontId="5" fillId="3" borderId="61" xfId="0" applyFont="1" applyFill="1" applyBorder="1" applyAlignment="1">
      <alignment vertical="top" wrapText="1"/>
    </xf>
    <xf numFmtId="0" fontId="7" fillId="3" borderId="44" xfId="0" applyFont="1" applyFill="1" applyBorder="1" applyAlignment="1">
      <alignment horizontal="left" vertical="top"/>
    </xf>
    <xf numFmtId="0" fontId="5" fillId="6" borderId="46" xfId="0" applyFont="1" applyFill="1" applyBorder="1" applyAlignment="1">
      <alignment horizontal="center" vertical="center" wrapText="1"/>
    </xf>
    <xf numFmtId="0" fontId="5" fillId="0" borderId="60" xfId="0" applyFont="1" applyBorder="1" applyAlignment="1">
      <alignment horizontal="justify" vertical="center" wrapText="1"/>
    </xf>
    <xf numFmtId="0" fontId="5" fillId="0" borderId="61" xfId="0" applyFont="1" applyBorder="1" applyAlignment="1">
      <alignment horizontal="justify" vertical="center" wrapText="1"/>
    </xf>
    <xf numFmtId="164" fontId="22" fillId="0" borderId="44" xfId="0" applyNumberFormat="1" applyFont="1" applyBorder="1"/>
    <xf numFmtId="164" fontId="22" fillId="0" borderId="45" xfId="0" applyNumberFormat="1" applyFont="1" applyBorder="1"/>
    <xf numFmtId="0" fontId="3" fillId="0" borderId="32" xfId="0" applyFont="1" applyBorder="1" applyAlignment="1">
      <alignment horizontal="left" vertical="top" wrapText="1"/>
    </xf>
    <xf numFmtId="0" fontId="0" fillId="0" borderId="32" xfId="0" applyBorder="1" applyAlignment="1">
      <alignment horizontal="left" vertical="top" wrapText="1"/>
    </xf>
    <xf numFmtId="0" fontId="0" fillId="0" borderId="42" xfId="0" applyBorder="1" applyAlignment="1">
      <alignment horizontal="left" vertical="top" wrapText="1"/>
    </xf>
    <xf numFmtId="0" fontId="25" fillId="3" borderId="24" xfId="0" applyFont="1" applyFill="1" applyBorder="1" applyAlignment="1">
      <alignment horizontal="left" vertical="top" wrapText="1"/>
    </xf>
    <xf numFmtId="0" fontId="25" fillId="3" borderId="32" xfId="0" applyFont="1" applyFill="1" applyBorder="1" applyAlignment="1">
      <alignment horizontal="left" vertical="top" wrapText="1"/>
    </xf>
    <xf numFmtId="0" fontId="24" fillId="0" borderId="32" xfId="0" applyFont="1" applyBorder="1" applyAlignment="1">
      <alignment horizontal="left" vertical="top" wrapText="1"/>
    </xf>
    <xf numFmtId="0" fontId="20" fillId="0" borderId="46" xfId="0" applyFont="1" applyBorder="1" applyAlignment="1">
      <alignment horizontal="left" vertical="top" wrapText="1"/>
    </xf>
    <xf numFmtId="0" fontId="5" fillId="0" borderId="60" xfId="0" applyFont="1" applyBorder="1" applyAlignment="1">
      <alignment horizontal="left" vertical="top" wrapText="1"/>
    </xf>
    <xf numFmtId="0" fontId="24" fillId="0" borderId="61" xfId="0" applyFont="1" applyBorder="1" applyAlignment="1">
      <alignment horizontal="left" vertical="top" wrapText="1"/>
    </xf>
    <xf numFmtId="0" fontId="20" fillId="0" borderId="24" xfId="0" applyFont="1" applyBorder="1" applyAlignment="1">
      <alignment horizontal="left" vertical="top" wrapText="1"/>
    </xf>
    <xf numFmtId="0" fontId="5" fillId="0" borderId="32" xfId="0" applyFont="1" applyBorder="1" applyAlignment="1">
      <alignment horizontal="left" vertical="top" wrapText="1"/>
    </xf>
    <xf numFmtId="0" fontId="5" fillId="3" borderId="47" xfId="0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center" vertical="top" wrapText="1"/>
    </xf>
    <xf numFmtId="0" fontId="5" fillId="3" borderId="25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center" vertical="top" wrapText="1"/>
    </xf>
    <xf numFmtId="0" fontId="20" fillId="3" borderId="56" xfId="0" applyFont="1" applyFill="1" applyBorder="1" applyAlignment="1">
      <alignment horizontal="center" vertical="top" wrapText="1"/>
    </xf>
    <xf numFmtId="0" fontId="5" fillId="3" borderId="9" xfId="0" applyFont="1" applyFill="1" applyBorder="1" applyAlignment="1">
      <alignment horizontal="center" vertical="top" wrapText="1"/>
    </xf>
    <xf numFmtId="0" fontId="5" fillId="3" borderId="57" xfId="0" applyFont="1" applyFill="1" applyBorder="1" applyAlignment="1">
      <alignment horizontal="center" vertical="top" wrapText="1"/>
    </xf>
    <xf numFmtId="0" fontId="5" fillId="3" borderId="60" xfId="0" applyFont="1" applyFill="1" applyBorder="1" applyAlignment="1">
      <alignment horizontal="center" vertical="center" wrapText="1"/>
    </xf>
    <xf numFmtId="0" fontId="20" fillId="3" borderId="24" xfId="0" applyFont="1" applyFill="1" applyBorder="1" applyAlignment="1">
      <alignment horizontal="left" vertical="top" wrapText="1"/>
    </xf>
    <xf numFmtId="0" fontId="24" fillId="3" borderId="32" xfId="0" applyFont="1" applyFill="1" applyBorder="1" applyAlignment="1">
      <alignment horizontal="left" vertical="top" wrapText="1"/>
    </xf>
    <xf numFmtId="0" fontId="5" fillId="3" borderId="24" xfId="0" applyFont="1" applyFill="1" applyBorder="1" applyAlignment="1">
      <alignment horizontal="left" vertical="top" wrapText="1"/>
    </xf>
    <xf numFmtId="0" fontId="5" fillId="3" borderId="32" xfId="0" applyFont="1" applyFill="1" applyBorder="1" applyAlignment="1">
      <alignment horizontal="left" vertical="top" wrapText="1"/>
    </xf>
    <xf numFmtId="0" fontId="5" fillId="3" borderId="42" xfId="0" applyFont="1" applyFill="1" applyBorder="1" applyAlignment="1">
      <alignment horizontal="left" vertical="top" wrapText="1"/>
    </xf>
    <xf numFmtId="0" fontId="20" fillId="3" borderId="54" xfId="0" applyFont="1" applyFill="1" applyBorder="1" applyAlignment="1">
      <alignment horizontal="center" vertical="top" wrapText="1"/>
    </xf>
    <xf numFmtId="0" fontId="5" fillId="3" borderId="22" xfId="0" applyFont="1" applyFill="1" applyBorder="1" applyAlignment="1">
      <alignment horizontal="center" vertical="top" wrapText="1"/>
    </xf>
    <xf numFmtId="0" fontId="5" fillId="3" borderId="55" xfId="0" applyFont="1" applyFill="1" applyBorder="1" applyAlignment="1">
      <alignment horizontal="center" vertical="top" wrapText="1"/>
    </xf>
    <xf numFmtId="0" fontId="26" fillId="0" borderId="63" xfId="0" applyFont="1" applyBorder="1" applyAlignment="1">
      <alignment horizontal="left" vertical="top"/>
    </xf>
    <xf numFmtId="0" fontId="26" fillId="0" borderId="64" xfId="0" applyFont="1" applyBorder="1" applyAlignment="1">
      <alignment horizontal="left" vertical="top"/>
    </xf>
    <xf numFmtId="0" fontId="3" fillId="3" borderId="48" xfId="0" applyFont="1" applyFill="1" applyBorder="1" applyAlignment="1">
      <alignment horizontal="center" vertical="center" wrapText="1"/>
    </xf>
    <xf numFmtId="0" fontId="3" fillId="3" borderId="32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/>
    </xf>
    <xf numFmtId="0" fontId="11" fillId="3" borderId="3" xfId="0" applyFont="1" applyFill="1" applyBorder="1" applyAlignment="1">
      <alignment horizontal="center" vertical="top" wrapText="1"/>
    </xf>
    <xf numFmtId="0" fontId="11" fillId="3" borderId="1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44" xfId="0" applyBorder="1" applyAlignment="1">
      <alignment horizontal="center" vertical="top" wrapText="1"/>
    </xf>
    <xf numFmtId="0" fontId="11" fillId="7" borderId="48" xfId="0" applyFont="1" applyFill="1" applyBorder="1" applyAlignment="1">
      <alignment horizontal="left" vertical="top" wrapText="1"/>
    </xf>
    <xf numFmtId="0" fontId="11" fillId="7" borderId="65" xfId="0" applyFont="1" applyFill="1" applyBorder="1" applyAlignment="1">
      <alignment horizontal="left" vertical="top" wrapText="1"/>
    </xf>
    <xf numFmtId="0" fontId="11" fillId="7" borderId="2" xfId="0" applyFont="1" applyFill="1" applyBorder="1" applyAlignment="1">
      <alignment horizontal="center" vertical="top" wrapText="1"/>
    </xf>
    <xf numFmtId="0" fontId="11" fillId="7" borderId="3" xfId="0" applyFont="1" applyFill="1" applyBorder="1" applyAlignment="1">
      <alignment horizontal="center" vertical="top" wrapText="1"/>
    </xf>
    <xf numFmtId="0" fontId="2" fillId="2" borderId="7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11" fillId="3" borderId="25" xfId="0" applyFont="1" applyFill="1" applyBorder="1" applyAlignment="1">
      <alignment horizontal="center" vertical="top" wrapText="1"/>
    </xf>
    <xf numFmtId="0" fontId="3" fillId="0" borderId="0" xfId="0" applyFont="1" applyAlignment="1">
      <alignment horizontal="left" vertical="top"/>
    </xf>
    <xf numFmtId="0" fontId="5" fillId="0" borderId="48" xfId="0" applyFont="1" applyBorder="1" applyAlignment="1">
      <alignment horizontal="left" vertical="top" wrapText="1"/>
    </xf>
    <xf numFmtId="0" fontId="11" fillId="0" borderId="0" xfId="0" applyFont="1" applyAlignment="1">
      <alignment horizontal="left"/>
    </xf>
    <xf numFmtId="0" fontId="5" fillId="3" borderId="46" xfId="0" applyFont="1" applyFill="1" applyBorder="1" applyAlignment="1">
      <alignment horizontal="left" vertical="top" wrapText="1"/>
    </xf>
    <xf numFmtId="0" fontId="5" fillId="3" borderId="60" xfId="0" applyFont="1" applyFill="1" applyBorder="1" applyAlignment="1">
      <alignment horizontal="left" vertical="top" wrapText="1"/>
    </xf>
    <xf numFmtId="0" fontId="5" fillId="3" borderId="48" xfId="0" applyFont="1" applyFill="1" applyBorder="1" applyAlignment="1">
      <alignment horizontal="left" vertical="top" wrapText="1"/>
    </xf>
    <xf numFmtId="0" fontId="5" fillId="3" borderId="61" xfId="0" applyFont="1" applyFill="1" applyBorder="1" applyAlignment="1">
      <alignment horizontal="left" vertical="top" wrapText="1"/>
    </xf>
    <xf numFmtId="0" fontId="5" fillId="3" borderId="1" xfId="0" applyFont="1" applyFill="1" applyBorder="1" applyAlignment="1">
      <alignment horizontal="center" vertical="top" wrapText="1"/>
    </xf>
    <xf numFmtId="0" fontId="24" fillId="0" borderId="60" xfId="0" applyFont="1" applyBorder="1" applyAlignment="1">
      <alignment horizontal="left" vertical="top" wrapText="1"/>
    </xf>
    <xf numFmtId="0" fontId="24" fillId="0" borderId="48" xfId="0" applyFont="1" applyBorder="1" applyAlignment="1">
      <alignment horizontal="left" vertical="top" wrapText="1"/>
    </xf>
    <xf numFmtId="0" fontId="20" fillId="0" borderId="46" xfId="0" applyFont="1" applyBorder="1" applyAlignment="1">
      <alignment vertical="top" wrapText="1"/>
    </xf>
    <xf numFmtId="0" fontId="5" fillId="0" borderId="60" xfId="0" applyFont="1" applyBorder="1" applyAlignment="1">
      <alignment vertical="top" wrapText="1"/>
    </xf>
    <xf numFmtId="0" fontId="24" fillId="0" borderId="60" xfId="0" applyFont="1" applyBorder="1" applyAlignment="1">
      <alignment vertical="top" wrapText="1"/>
    </xf>
    <xf numFmtId="0" fontId="24" fillId="0" borderId="48" xfId="0" applyFont="1" applyBorder="1" applyAlignment="1">
      <alignment vertical="top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20" fillId="3" borderId="25" xfId="0" applyFont="1" applyFill="1" applyBorder="1" applyAlignment="1">
      <alignment horizontal="center" vertical="top" wrapText="1"/>
    </xf>
    <xf numFmtId="0" fontId="24" fillId="0" borderId="5" xfId="0" applyFont="1" applyBorder="1" applyAlignment="1">
      <alignment horizontal="center" vertical="top" wrapText="1"/>
    </xf>
    <xf numFmtId="0" fontId="24" fillId="0" borderId="52" xfId="0" applyFont="1" applyBorder="1" applyAlignment="1">
      <alignment horizontal="center" vertical="top" wrapText="1"/>
    </xf>
    <xf numFmtId="0" fontId="20" fillId="3" borderId="25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24" fillId="0" borderId="52" xfId="0" applyFont="1" applyBorder="1" applyAlignment="1">
      <alignment horizontal="center" vertical="center" wrapText="1"/>
    </xf>
    <xf numFmtId="0" fontId="5" fillId="3" borderId="48" xfId="0" applyFont="1" applyFill="1" applyBorder="1" applyAlignment="1">
      <alignment horizontal="center" vertical="center" wrapText="1"/>
    </xf>
    <xf numFmtId="0" fontId="5" fillId="3" borderId="32" xfId="0" applyFont="1" applyFill="1" applyBorder="1" applyAlignment="1">
      <alignment horizontal="center" vertical="center" wrapText="1"/>
    </xf>
    <xf numFmtId="0" fontId="5" fillId="3" borderId="42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left" vertical="top" wrapText="1"/>
    </xf>
    <xf numFmtId="0" fontId="3" fillId="3" borderId="32" xfId="0" applyFont="1" applyFill="1" applyBorder="1" applyAlignment="1">
      <alignment horizontal="left" vertical="top" wrapText="1"/>
    </xf>
    <xf numFmtId="0" fontId="3" fillId="3" borderId="42" xfId="0" applyFont="1" applyFill="1" applyBorder="1" applyAlignment="1">
      <alignment horizontal="left" vertical="top" wrapText="1"/>
    </xf>
    <xf numFmtId="0" fontId="5" fillId="3" borderId="52" xfId="0" applyFont="1" applyFill="1" applyBorder="1" applyAlignment="1">
      <alignment horizontal="center" vertical="top" wrapText="1"/>
    </xf>
    <xf numFmtId="0" fontId="5" fillId="3" borderId="27" xfId="0" applyFont="1" applyFill="1" applyBorder="1" applyAlignment="1">
      <alignment horizontal="center" vertical="top" wrapText="1"/>
    </xf>
    <xf numFmtId="0" fontId="24" fillId="3" borderId="52" xfId="0" applyFont="1" applyFill="1" applyBorder="1" applyAlignment="1">
      <alignment horizontal="center" vertical="top" wrapText="1"/>
    </xf>
    <xf numFmtId="0" fontId="11" fillId="3" borderId="5" xfId="0" applyFont="1" applyFill="1" applyBorder="1" applyAlignment="1">
      <alignment horizontal="center" vertical="top" wrapText="1"/>
    </xf>
    <xf numFmtId="0" fontId="11" fillId="3" borderId="52" xfId="0" applyFont="1" applyFill="1" applyBorder="1" applyAlignment="1">
      <alignment horizontal="center" vertical="top" wrapText="1"/>
    </xf>
    <xf numFmtId="0" fontId="26" fillId="0" borderId="62" xfId="0" applyFont="1" applyBorder="1" applyAlignment="1">
      <alignment horizontal="left" vertical="top"/>
    </xf>
    <xf numFmtId="0" fontId="26" fillId="0" borderId="58" xfId="0" applyFont="1" applyBorder="1" applyAlignment="1">
      <alignment horizontal="left" vertical="top"/>
    </xf>
    <xf numFmtId="0" fontId="28" fillId="3" borderId="27" xfId="0" applyFont="1" applyFill="1" applyBorder="1" applyAlignment="1">
      <alignment horizontal="center" vertical="top" wrapText="1"/>
    </xf>
    <xf numFmtId="0" fontId="28" fillId="3" borderId="23" xfId="0" applyFont="1" applyFill="1" applyBorder="1" applyAlignment="1">
      <alignment horizontal="center" vertical="top" wrapText="1"/>
    </xf>
    <xf numFmtId="0" fontId="28" fillId="3" borderId="21" xfId="0" applyFont="1" applyFill="1" applyBorder="1" applyAlignment="1">
      <alignment horizontal="center" vertical="top" wrapText="1"/>
    </xf>
    <xf numFmtId="0" fontId="9" fillId="0" borderId="38" xfId="0" applyFont="1" applyBorder="1" applyAlignment="1">
      <alignment horizontal="center" vertical="center" wrapText="1"/>
    </xf>
    <xf numFmtId="0" fontId="0" fillId="0" borderId="38" xfId="0" applyBorder="1" applyAlignment="1"/>
    <xf numFmtId="0" fontId="20" fillId="3" borderId="5" xfId="0" applyFont="1" applyFill="1" applyBorder="1" applyAlignment="1">
      <alignment horizontal="center" vertical="top" wrapText="1"/>
    </xf>
    <xf numFmtId="0" fontId="5" fillId="0" borderId="60" xfId="0" applyFont="1" applyBorder="1" applyAlignment="1">
      <alignment wrapText="1"/>
    </xf>
    <xf numFmtId="0" fontId="5" fillId="0" borderId="61" xfId="0" applyFont="1" applyBorder="1" applyAlignment="1">
      <alignment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3" fillId="5" borderId="12" xfId="0" applyFont="1" applyFill="1" applyBorder="1" applyAlignment="1">
      <alignment horizontal="center" vertical="center" wrapText="1"/>
    </xf>
    <xf numFmtId="0" fontId="13" fillId="5" borderId="13" xfId="0" applyFont="1" applyFill="1" applyBorder="1" applyAlignment="1">
      <alignment horizontal="center" vertical="center" wrapText="1"/>
    </xf>
    <xf numFmtId="0" fontId="13" fillId="5" borderId="14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5" fillId="0" borderId="24" xfId="0" applyFont="1" applyBorder="1" applyAlignment="1">
      <alignment vertical="top" wrapText="1"/>
    </xf>
    <xf numFmtId="0" fontId="5" fillId="0" borderId="32" xfId="0" applyFont="1" applyBorder="1" applyAlignment="1">
      <alignment vertical="top" wrapText="1"/>
    </xf>
    <xf numFmtId="0" fontId="5" fillId="0" borderId="42" xfId="0" applyFont="1" applyBorder="1" applyAlignment="1">
      <alignment vertical="top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FFCC"/>
      <color rgb="FFCCFFCC"/>
      <color rgb="FFFFCCFF"/>
      <color rgb="FFF759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sheetPr>
    <pageSetUpPr fitToPage="1"/>
  </sheetPr>
  <dimension ref="A1:R130"/>
  <sheetViews>
    <sheetView tabSelected="1" zoomScaleNormal="100" workbookViewId="0">
      <selection activeCell="B4" sqref="B4:N4"/>
    </sheetView>
  </sheetViews>
  <sheetFormatPr defaultColWidth="9.33203125" defaultRowHeight="13.2"/>
  <cols>
    <col min="1" max="1" width="4" style="1" customWidth="1"/>
    <col min="2" max="2" width="12.5546875" style="1" customWidth="1"/>
    <col min="3" max="3" width="45.109375" style="2" customWidth="1"/>
    <col min="4" max="4" width="12.6640625" style="2" customWidth="1"/>
    <col min="5" max="5" width="11.88671875" style="1" customWidth="1"/>
    <col min="6" max="6" width="11.44140625" style="1" customWidth="1"/>
    <col min="7" max="8" width="11.5546875" style="1" customWidth="1"/>
    <col min="9" max="9" width="27.6640625" style="1" customWidth="1"/>
    <col min="10" max="10" width="8.5546875" style="27" customWidth="1"/>
    <col min="11" max="11" width="8.109375" style="1" customWidth="1"/>
    <col min="12" max="12" width="8.5546875" style="1" customWidth="1"/>
    <col min="13" max="13" width="8.6640625" style="1" customWidth="1"/>
    <col min="14" max="14" width="11.5546875" style="1" customWidth="1"/>
    <col min="15" max="16384" width="9.33203125" style="1"/>
  </cols>
  <sheetData>
    <row r="1" spans="2:14" ht="15.6">
      <c r="D1" s="1"/>
      <c r="H1" s="479"/>
      <c r="I1" s="479"/>
      <c r="M1" s="479" t="s">
        <v>0</v>
      </c>
      <c r="N1" s="479"/>
    </row>
    <row r="2" spans="2:14" ht="13.95" customHeight="1">
      <c r="D2" s="1"/>
      <c r="H2" s="479"/>
      <c r="I2" s="479"/>
      <c r="M2" s="479" t="s">
        <v>1</v>
      </c>
      <c r="N2" s="479"/>
    </row>
    <row r="3" spans="2:14" ht="13.95" customHeight="1">
      <c r="D3" s="1"/>
      <c r="H3" s="29"/>
      <c r="I3" s="29"/>
    </row>
    <row r="4" spans="2:14" ht="33.6" customHeight="1" thickBot="1">
      <c r="B4" s="537" t="s">
        <v>2</v>
      </c>
      <c r="C4" s="537"/>
      <c r="D4" s="537"/>
      <c r="E4" s="537"/>
      <c r="F4" s="537"/>
      <c r="G4" s="537"/>
      <c r="H4" s="537"/>
      <c r="I4" s="537"/>
      <c r="J4" s="538"/>
      <c r="K4" s="538"/>
      <c r="L4" s="538"/>
      <c r="M4" s="538"/>
      <c r="N4" s="538"/>
    </row>
    <row r="5" spans="2:14" ht="67.95" customHeight="1">
      <c r="B5" s="542" t="s">
        <v>3</v>
      </c>
      <c r="C5" s="477" t="s">
        <v>4</v>
      </c>
      <c r="D5" s="544" t="s">
        <v>5</v>
      </c>
      <c r="E5" s="477" t="s">
        <v>6</v>
      </c>
      <c r="F5" s="477" t="s">
        <v>7</v>
      </c>
      <c r="G5" s="477" t="s">
        <v>8</v>
      </c>
      <c r="H5" s="488" t="s">
        <v>9</v>
      </c>
      <c r="I5" s="490" t="s">
        <v>10</v>
      </c>
      <c r="J5" s="492" t="s">
        <v>11</v>
      </c>
      <c r="K5" s="493"/>
      <c r="L5" s="493"/>
      <c r="M5" s="494"/>
      <c r="N5" s="495" t="s">
        <v>12</v>
      </c>
    </row>
    <row r="6" spans="2:14" ht="17.25" customHeight="1" thickBot="1">
      <c r="B6" s="543"/>
      <c r="C6" s="478"/>
      <c r="D6" s="545"/>
      <c r="E6" s="478"/>
      <c r="F6" s="478"/>
      <c r="G6" s="478"/>
      <c r="H6" s="489"/>
      <c r="I6" s="491"/>
      <c r="J6" s="64" t="s">
        <v>13</v>
      </c>
      <c r="K6" s="64" t="s">
        <v>14</v>
      </c>
      <c r="L6" s="64" t="s">
        <v>15</v>
      </c>
      <c r="M6" s="64" t="s">
        <v>16</v>
      </c>
      <c r="N6" s="496"/>
    </row>
    <row r="7" spans="2:14" ht="13.8" thickBot="1">
      <c r="B7" s="65">
        <v>1</v>
      </c>
      <c r="C7" s="66">
        <v>2</v>
      </c>
      <c r="D7" s="66">
        <v>3</v>
      </c>
      <c r="E7" s="66">
        <v>4</v>
      </c>
      <c r="F7" s="66">
        <v>5</v>
      </c>
      <c r="G7" s="66">
        <v>6</v>
      </c>
      <c r="H7" s="212">
        <v>7</v>
      </c>
      <c r="I7" s="65">
        <v>8</v>
      </c>
      <c r="J7" s="66">
        <v>9</v>
      </c>
      <c r="K7" s="66">
        <v>10</v>
      </c>
      <c r="L7" s="66">
        <v>11</v>
      </c>
      <c r="M7" s="66">
        <v>12</v>
      </c>
      <c r="N7" s="67">
        <v>13</v>
      </c>
    </row>
    <row r="8" spans="2:14" ht="31.8" customHeight="1" thickBot="1">
      <c r="B8" s="162" t="s">
        <v>17</v>
      </c>
      <c r="C8" s="201" t="s">
        <v>18</v>
      </c>
      <c r="D8" s="201"/>
      <c r="E8" s="163"/>
      <c r="F8" s="163"/>
      <c r="G8" s="163"/>
      <c r="H8" s="213"/>
      <c r="I8" s="250"/>
      <c r="J8" s="296"/>
      <c r="K8" s="292"/>
      <c r="L8" s="292"/>
      <c r="M8" s="292"/>
      <c r="N8" s="293"/>
    </row>
    <row r="9" spans="2:14" ht="29.25" customHeight="1">
      <c r="B9" s="164"/>
      <c r="C9" s="202"/>
      <c r="D9" s="203"/>
      <c r="E9" s="204"/>
      <c r="F9" s="204"/>
      <c r="G9" s="204"/>
      <c r="H9" s="214"/>
      <c r="I9" s="251" t="s">
        <v>19</v>
      </c>
      <c r="J9" s="205">
        <v>222</v>
      </c>
      <c r="K9" s="205">
        <v>250</v>
      </c>
      <c r="L9" s="205">
        <v>280</v>
      </c>
      <c r="M9" s="205">
        <v>300</v>
      </c>
      <c r="N9" s="167" t="s">
        <v>20</v>
      </c>
    </row>
    <row r="10" spans="2:14" ht="29.25" customHeight="1">
      <c r="B10" s="206"/>
      <c r="C10" s="61"/>
      <c r="D10" s="62"/>
      <c r="E10" s="63"/>
      <c r="F10" s="63"/>
      <c r="G10" s="63"/>
      <c r="H10" s="215"/>
      <c r="I10" s="252" t="s">
        <v>21</v>
      </c>
      <c r="J10" s="69">
        <v>37</v>
      </c>
      <c r="K10" s="69">
        <v>38</v>
      </c>
      <c r="L10" s="69">
        <v>39</v>
      </c>
      <c r="M10" s="69">
        <v>40</v>
      </c>
      <c r="N10" s="169" t="s">
        <v>22</v>
      </c>
    </row>
    <row r="11" spans="2:14" ht="72" customHeight="1">
      <c r="B11" s="206"/>
      <c r="C11" s="61"/>
      <c r="D11" s="62"/>
      <c r="E11" s="63"/>
      <c r="F11" s="63"/>
      <c r="G11" s="63"/>
      <c r="H11" s="215"/>
      <c r="I11" s="252" t="s">
        <v>23</v>
      </c>
      <c r="J11" s="69">
        <v>5</v>
      </c>
      <c r="K11" s="69">
        <v>5</v>
      </c>
      <c r="L11" s="69">
        <v>5</v>
      </c>
      <c r="M11" s="69">
        <v>5</v>
      </c>
      <c r="N11" s="169" t="s">
        <v>24</v>
      </c>
    </row>
    <row r="12" spans="2:14" ht="45.6" customHeight="1">
      <c r="B12" s="206"/>
      <c r="C12" s="61"/>
      <c r="D12" s="62"/>
      <c r="E12" s="63"/>
      <c r="F12" s="63"/>
      <c r="G12" s="63"/>
      <c r="H12" s="215"/>
      <c r="I12" s="252" t="s">
        <v>25</v>
      </c>
      <c r="J12" s="69">
        <v>2</v>
      </c>
      <c r="K12" s="69">
        <v>2</v>
      </c>
      <c r="L12" s="69">
        <v>2</v>
      </c>
      <c r="M12" s="69">
        <v>2</v>
      </c>
      <c r="N12" s="169" t="s">
        <v>26</v>
      </c>
    </row>
    <row r="13" spans="2:14" ht="42" customHeight="1">
      <c r="B13" s="206"/>
      <c r="C13" s="61"/>
      <c r="D13" s="62"/>
      <c r="E13" s="63"/>
      <c r="F13" s="63"/>
      <c r="G13" s="63"/>
      <c r="H13" s="215"/>
      <c r="I13" s="252" t="s">
        <v>27</v>
      </c>
      <c r="J13" s="69">
        <v>10</v>
      </c>
      <c r="K13" s="69">
        <v>10</v>
      </c>
      <c r="L13" s="69">
        <v>10</v>
      </c>
      <c r="M13" s="69">
        <v>10</v>
      </c>
      <c r="N13" s="169"/>
    </row>
    <row r="14" spans="2:14" ht="29.25" customHeight="1" thickBot="1">
      <c r="B14" s="207"/>
      <c r="C14" s="208"/>
      <c r="D14" s="208"/>
      <c r="E14" s="209"/>
      <c r="F14" s="209"/>
      <c r="G14" s="209"/>
      <c r="H14" s="216"/>
      <c r="I14" s="253" t="s">
        <v>28</v>
      </c>
      <c r="J14" s="210">
        <v>460</v>
      </c>
      <c r="K14" s="210">
        <v>500</v>
      </c>
      <c r="L14" s="210">
        <v>570</v>
      </c>
      <c r="M14" s="210">
        <v>630</v>
      </c>
      <c r="N14" s="211"/>
    </row>
    <row r="15" spans="2:14" ht="31.35" customHeight="1" thickBot="1">
      <c r="B15" s="137" t="s">
        <v>29</v>
      </c>
      <c r="C15" s="138" t="s">
        <v>30</v>
      </c>
      <c r="D15" s="138"/>
      <c r="E15" s="118"/>
      <c r="F15" s="118"/>
      <c r="G15" s="118"/>
      <c r="H15" s="217"/>
      <c r="I15" s="254"/>
      <c r="J15" s="119"/>
      <c r="K15" s="120"/>
      <c r="L15" s="120"/>
      <c r="M15" s="120"/>
      <c r="N15" s="121"/>
    </row>
    <row r="16" spans="2:14" ht="29.25" customHeight="1">
      <c r="B16" s="446" t="s">
        <v>31</v>
      </c>
      <c r="C16" s="59" t="s">
        <v>32</v>
      </c>
      <c r="D16" s="480" t="s">
        <v>33</v>
      </c>
      <c r="E16" s="133"/>
      <c r="F16" s="134"/>
      <c r="G16" s="135"/>
      <c r="H16" s="218"/>
      <c r="I16" s="255" t="s">
        <v>34</v>
      </c>
      <c r="J16" s="71">
        <v>50</v>
      </c>
      <c r="K16" s="71">
        <v>60</v>
      </c>
      <c r="L16" s="72">
        <v>70</v>
      </c>
      <c r="M16" s="72">
        <v>80</v>
      </c>
      <c r="N16" s="136"/>
    </row>
    <row r="17" spans="1:18" ht="30" customHeight="1">
      <c r="B17" s="446"/>
      <c r="C17" s="49" t="s">
        <v>35</v>
      </c>
      <c r="D17" s="481"/>
      <c r="E17" s="50">
        <f>421.5+15</f>
        <v>436.5</v>
      </c>
      <c r="F17" s="52">
        <f>165.2+211.8</f>
        <v>377</v>
      </c>
      <c r="G17" s="53">
        <f>157.2+211.8</f>
        <v>369</v>
      </c>
      <c r="H17" s="219">
        <f>150.3+213</f>
        <v>363.3</v>
      </c>
      <c r="I17" s="256" t="s">
        <v>36</v>
      </c>
      <c r="J17" s="70">
        <v>60</v>
      </c>
      <c r="K17" s="71">
        <v>65</v>
      </c>
      <c r="L17" s="72">
        <v>70</v>
      </c>
      <c r="M17" s="72">
        <v>85</v>
      </c>
      <c r="N17" s="93"/>
    </row>
    <row r="18" spans="1:18" ht="39.75" customHeight="1">
      <c r="B18" s="447"/>
      <c r="C18" s="49"/>
      <c r="D18" s="482"/>
      <c r="E18" s="50"/>
      <c r="F18" s="52"/>
      <c r="G18" s="53"/>
      <c r="H18" s="219"/>
      <c r="I18" s="256" t="s">
        <v>37</v>
      </c>
      <c r="J18" s="70">
        <v>5</v>
      </c>
      <c r="K18" s="71">
        <v>5</v>
      </c>
      <c r="L18" s="72">
        <v>5</v>
      </c>
      <c r="M18" s="72">
        <v>5</v>
      </c>
      <c r="N18" s="93" t="s">
        <v>38</v>
      </c>
    </row>
    <row r="19" spans="1:18" ht="41.25" customHeight="1">
      <c r="B19" s="447"/>
      <c r="C19" s="49"/>
      <c r="D19" s="482"/>
      <c r="E19" s="50"/>
      <c r="F19" s="52"/>
      <c r="G19" s="53"/>
      <c r="H19" s="219"/>
      <c r="I19" s="256" t="s">
        <v>39</v>
      </c>
      <c r="J19" s="70">
        <v>3</v>
      </c>
      <c r="K19" s="71">
        <v>5</v>
      </c>
      <c r="L19" s="72">
        <v>5</v>
      </c>
      <c r="M19" s="72">
        <v>5</v>
      </c>
      <c r="N19" s="93" t="s">
        <v>40</v>
      </c>
    </row>
    <row r="20" spans="1:18" ht="30" customHeight="1">
      <c r="B20" s="447"/>
      <c r="C20" s="49"/>
      <c r="D20" s="482"/>
      <c r="E20" s="50"/>
      <c r="F20" s="52"/>
      <c r="G20" s="53"/>
      <c r="H20" s="219"/>
      <c r="I20" s="257" t="s">
        <v>41</v>
      </c>
      <c r="J20" s="70">
        <v>3</v>
      </c>
      <c r="K20" s="71">
        <v>3</v>
      </c>
      <c r="L20" s="72">
        <v>3</v>
      </c>
      <c r="M20" s="72">
        <v>3</v>
      </c>
      <c r="N20" s="93"/>
    </row>
    <row r="21" spans="1:18" ht="42" customHeight="1" thickBot="1">
      <c r="B21" s="448"/>
      <c r="C21" s="94"/>
      <c r="D21" s="483"/>
      <c r="E21" s="95"/>
      <c r="F21" s="96"/>
      <c r="G21" s="97"/>
      <c r="H21" s="220"/>
      <c r="I21" s="258" t="s">
        <v>42</v>
      </c>
      <c r="J21" s="98">
        <v>1</v>
      </c>
      <c r="K21" s="99">
        <v>1</v>
      </c>
      <c r="L21" s="100">
        <v>1</v>
      </c>
      <c r="M21" s="100">
        <v>1</v>
      </c>
      <c r="N21" s="101" t="s">
        <v>43</v>
      </c>
    </row>
    <row r="22" spans="1:18" ht="28.5" customHeight="1">
      <c r="B22" s="524"/>
      <c r="C22" s="102" t="s">
        <v>44</v>
      </c>
      <c r="D22" s="497" t="s">
        <v>33</v>
      </c>
      <c r="E22" s="103"/>
      <c r="F22" s="104"/>
      <c r="G22" s="104"/>
      <c r="H22" s="221"/>
      <c r="I22" s="259" t="s">
        <v>45</v>
      </c>
      <c r="J22" s="105">
        <v>1</v>
      </c>
      <c r="K22" s="105"/>
      <c r="L22" s="105"/>
      <c r="M22" s="105"/>
      <c r="N22" s="106"/>
    </row>
    <row r="23" spans="1:18" ht="42.75" customHeight="1">
      <c r="B23" s="525"/>
      <c r="C23" s="21" t="s">
        <v>35</v>
      </c>
      <c r="D23" s="530"/>
      <c r="E23" s="8"/>
      <c r="F23" s="51"/>
      <c r="G23" s="51"/>
      <c r="H23" s="222"/>
      <c r="I23" s="260" t="s">
        <v>46</v>
      </c>
      <c r="J23" s="70"/>
      <c r="K23" s="70"/>
      <c r="L23" s="70"/>
      <c r="M23" s="70"/>
      <c r="N23" s="93"/>
    </row>
    <row r="24" spans="1:18" ht="20.25" customHeight="1" thickBot="1">
      <c r="B24" s="526"/>
      <c r="C24" s="107" t="s">
        <v>47</v>
      </c>
      <c r="D24" s="531"/>
      <c r="E24" s="108">
        <v>12.6</v>
      </c>
      <c r="F24" s="109"/>
      <c r="G24" s="110"/>
      <c r="H24" s="223"/>
      <c r="I24" s="261"/>
      <c r="J24" s="111"/>
      <c r="K24" s="112"/>
      <c r="L24" s="112"/>
      <c r="M24" s="112"/>
      <c r="N24" s="113"/>
    </row>
    <row r="25" spans="1:18" ht="46.5" customHeight="1">
      <c r="A25" s="38"/>
      <c r="B25" s="550" t="s">
        <v>217</v>
      </c>
      <c r="C25" s="78" t="s">
        <v>48</v>
      </c>
      <c r="D25" s="497" t="s">
        <v>33</v>
      </c>
      <c r="E25" s="79" t="s">
        <v>49</v>
      </c>
      <c r="F25" s="80"/>
      <c r="G25" s="80"/>
      <c r="H25" s="224"/>
      <c r="I25" s="262" t="s">
        <v>50</v>
      </c>
      <c r="J25" s="81">
        <v>4</v>
      </c>
      <c r="K25" s="81">
        <v>4</v>
      </c>
      <c r="L25" s="81">
        <v>4</v>
      </c>
      <c r="M25" s="81">
        <v>4</v>
      </c>
      <c r="N25" s="82"/>
      <c r="O25" s="38"/>
      <c r="P25" s="38"/>
      <c r="Q25" s="38"/>
      <c r="R25" s="38"/>
    </row>
    <row r="26" spans="1:18" ht="27" customHeight="1">
      <c r="A26" s="38"/>
      <c r="B26" s="551"/>
      <c r="C26" s="44" t="s">
        <v>35</v>
      </c>
      <c r="D26" s="480"/>
      <c r="E26" s="48">
        <f>120-2.5</f>
        <v>117.5</v>
      </c>
      <c r="F26" s="45">
        <f>155+45-15</f>
        <v>185</v>
      </c>
      <c r="G26" s="45">
        <f>300+121-121</f>
        <v>300</v>
      </c>
      <c r="H26" s="225">
        <f>379+121-100</f>
        <v>400</v>
      </c>
      <c r="I26" s="484" t="s">
        <v>51</v>
      </c>
      <c r="J26" s="486">
        <v>2</v>
      </c>
      <c r="K26" s="486">
        <v>2</v>
      </c>
      <c r="L26" s="486">
        <v>2</v>
      </c>
      <c r="M26" s="486">
        <v>2</v>
      </c>
      <c r="N26" s="83" t="s">
        <v>52</v>
      </c>
      <c r="O26" s="38"/>
      <c r="P26" s="38"/>
      <c r="Q26" s="38"/>
      <c r="R26" s="38"/>
    </row>
    <row r="27" spans="1:18" ht="21" customHeight="1">
      <c r="A27" s="38"/>
      <c r="B27" s="551"/>
      <c r="C27" s="37" t="s">
        <v>47</v>
      </c>
      <c r="D27" s="60"/>
      <c r="E27" s="48"/>
      <c r="F27" s="45"/>
      <c r="G27" s="45"/>
      <c r="H27" s="225"/>
      <c r="I27" s="485"/>
      <c r="J27" s="487"/>
      <c r="K27" s="487"/>
      <c r="L27" s="487"/>
      <c r="M27" s="487"/>
      <c r="N27" s="84" t="s">
        <v>53</v>
      </c>
      <c r="O27" s="38"/>
      <c r="P27" s="38"/>
      <c r="Q27" s="38"/>
      <c r="R27" s="38"/>
    </row>
    <row r="28" spans="1:18" ht="45.75" customHeight="1">
      <c r="A28" s="38"/>
      <c r="B28" s="551"/>
      <c r="C28" s="44" t="s">
        <v>35</v>
      </c>
      <c r="D28" s="54" t="s">
        <v>54</v>
      </c>
      <c r="E28" s="48"/>
      <c r="F28" s="45">
        <v>15</v>
      </c>
      <c r="G28" s="45"/>
      <c r="H28" s="225"/>
      <c r="I28" s="263" t="s">
        <v>55</v>
      </c>
      <c r="J28" s="74">
        <v>2</v>
      </c>
      <c r="K28" s="297">
        <v>2</v>
      </c>
      <c r="L28" s="74">
        <v>2</v>
      </c>
      <c r="M28" s="74">
        <v>2</v>
      </c>
      <c r="N28" s="85"/>
      <c r="O28" s="38"/>
      <c r="P28" s="38"/>
      <c r="Q28" s="38"/>
      <c r="R28" s="38"/>
    </row>
    <row r="29" spans="1:18" ht="86.4" customHeight="1">
      <c r="A29" s="38"/>
      <c r="B29" s="551"/>
      <c r="C29" s="44" t="s">
        <v>35</v>
      </c>
      <c r="D29" s="55" t="s">
        <v>56</v>
      </c>
      <c r="E29" s="48">
        <f>232.6+2.5</f>
        <v>235.1</v>
      </c>
      <c r="F29" s="45">
        <v>280</v>
      </c>
      <c r="G29" s="45">
        <v>300</v>
      </c>
      <c r="H29" s="225">
        <v>300</v>
      </c>
      <c r="I29" s="264" t="s">
        <v>57</v>
      </c>
      <c r="J29" s="75">
        <v>1</v>
      </c>
      <c r="K29" s="75">
        <v>2</v>
      </c>
      <c r="L29" s="75">
        <v>1</v>
      </c>
      <c r="M29" s="75">
        <v>1</v>
      </c>
      <c r="N29" s="86"/>
      <c r="O29" s="38"/>
      <c r="P29" s="38"/>
      <c r="Q29" s="38"/>
      <c r="R29" s="38"/>
    </row>
    <row r="30" spans="1:18" ht="47.25" customHeight="1" thickBot="1">
      <c r="A30" s="38"/>
      <c r="B30" s="552"/>
      <c r="C30" s="87" t="s">
        <v>35</v>
      </c>
      <c r="D30" s="88" t="s">
        <v>58</v>
      </c>
      <c r="E30" s="89">
        <v>121</v>
      </c>
      <c r="F30" s="89">
        <v>0</v>
      </c>
      <c r="G30" s="89">
        <v>0</v>
      </c>
      <c r="H30" s="226">
        <v>0</v>
      </c>
      <c r="I30" s="265" t="s">
        <v>49</v>
      </c>
      <c r="J30" s="90"/>
      <c r="K30" s="91"/>
      <c r="L30" s="91"/>
      <c r="M30" s="91"/>
      <c r="N30" s="92"/>
      <c r="O30" s="38"/>
      <c r="P30" s="38"/>
      <c r="Q30" s="38"/>
      <c r="R30" s="38"/>
    </row>
    <row r="31" spans="1:18" ht="17.25" customHeight="1">
      <c r="B31" s="122"/>
      <c r="C31" s="123" t="s">
        <v>59</v>
      </c>
      <c r="D31" s="123"/>
      <c r="E31" s="124">
        <f>+E33+E34</f>
        <v>922.7</v>
      </c>
      <c r="F31" s="124">
        <f>+F33+F34</f>
        <v>857</v>
      </c>
      <c r="G31" s="124">
        <f>+G33</f>
        <v>969</v>
      </c>
      <c r="H31" s="227">
        <f>+H33</f>
        <v>1063.3</v>
      </c>
      <c r="I31" s="266"/>
      <c r="J31" s="125"/>
      <c r="K31" s="125"/>
      <c r="L31" s="125"/>
      <c r="M31" s="125"/>
      <c r="N31" s="126"/>
    </row>
    <row r="32" spans="1:18" ht="17.25" customHeight="1">
      <c r="B32" s="475"/>
      <c r="C32" s="4" t="s">
        <v>60</v>
      </c>
      <c r="D32" s="4"/>
      <c r="E32" s="10"/>
      <c r="F32" s="10"/>
      <c r="G32" s="10"/>
      <c r="H32" s="228"/>
      <c r="I32" s="267"/>
      <c r="J32" s="76"/>
      <c r="K32" s="73"/>
      <c r="L32" s="73"/>
      <c r="M32" s="73"/>
      <c r="N32" s="127"/>
    </row>
    <row r="33" spans="2:14" ht="27" customHeight="1">
      <c r="B33" s="476"/>
      <c r="C33" s="3" t="s">
        <v>61</v>
      </c>
      <c r="D33" s="3"/>
      <c r="E33" s="11">
        <f>SUMIF($C16:$C30,$C17,E16:E30)</f>
        <v>910.1</v>
      </c>
      <c r="F33" s="11">
        <f>SUMIF($C16:$C30,$C17,F16:F30)</f>
        <v>857</v>
      </c>
      <c r="G33" s="11">
        <f>SUMIF($C16:$C30,$C17,G16:G30)</f>
        <v>969</v>
      </c>
      <c r="H33" s="229">
        <f>SUMIF($C16:$C30,$C17,H16:H30)</f>
        <v>1063.3</v>
      </c>
      <c r="I33" s="268"/>
      <c r="J33" s="76"/>
      <c r="K33" s="73"/>
      <c r="L33" s="73"/>
      <c r="M33" s="73"/>
      <c r="N33" s="127"/>
    </row>
    <row r="34" spans="2:14" ht="21" customHeight="1" thickBot="1">
      <c r="B34" s="128"/>
      <c r="C34" s="129" t="s">
        <v>62</v>
      </c>
      <c r="D34" s="130"/>
      <c r="E34" s="131">
        <f>SUMIF($C17:$C30,$C24,E17:E30)</f>
        <v>12.6</v>
      </c>
      <c r="F34" s="131">
        <f>SUMIF($C17:$C30,$C24,F17:F30)</f>
        <v>0</v>
      </c>
      <c r="G34" s="131"/>
      <c r="H34" s="230"/>
      <c r="I34" s="269"/>
      <c r="J34" s="132"/>
      <c r="K34" s="112"/>
      <c r="L34" s="112"/>
      <c r="M34" s="112"/>
      <c r="N34" s="113"/>
    </row>
    <row r="35" spans="2:14" ht="31.5" customHeight="1" thickBot="1">
      <c r="B35" s="114" t="s">
        <v>63</v>
      </c>
      <c r="C35" s="115" t="s">
        <v>64</v>
      </c>
      <c r="D35" s="115"/>
      <c r="E35" s="116"/>
      <c r="F35" s="116"/>
      <c r="G35" s="117"/>
      <c r="H35" s="231"/>
      <c r="I35" s="254"/>
      <c r="J35" s="119"/>
      <c r="K35" s="120"/>
      <c r="L35" s="120"/>
      <c r="M35" s="120"/>
      <c r="N35" s="121"/>
    </row>
    <row r="36" spans="2:14" ht="45" customHeight="1">
      <c r="B36" s="467"/>
      <c r="C36" s="140" t="s">
        <v>65</v>
      </c>
      <c r="D36" s="470" t="s">
        <v>209</v>
      </c>
      <c r="E36" s="141"/>
      <c r="F36" s="142"/>
      <c r="G36" s="142"/>
      <c r="H36" s="300"/>
      <c r="I36" s="270" t="s">
        <v>66</v>
      </c>
      <c r="J36" s="143">
        <v>100</v>
      </c>
      <c r="K36" s="143"/>
      <c r="L36" s="143"/>
      <c r="M36" s="143"/>
      <c r="N36" s="106" t="s">
        <v>67</v>
      </c>
    </row>
    <row r="37" spans="2:14" ht="30" customHeight="1">
      <c r="B37" s="468"/>
      <c r="C37" s="57" t="s">
        <v>35</v>
      </c>
      <c r="D37" s="471"/>
      <c r="E37" s="56">
        <f>621.9+270+90+200</f>
        <v>1181.9000000000001</v>
      </c>
      <c r="F37" s="26"/>
      <c r="G37" s="11"/>
      <c r="H37" s="229"/>
      <c r="I37" s="301"/>
      <c r="J37" s="302"/>
      <c r="K37" s="303"/>
      <c r="L37" s="303"/>
      <c r="M37" s="303"/>
      <c r="N37" s="304"/>
    </row>
    <row r="38" spans="2:14" ht="33" customHeight="1">
      <c r="B38" s="468"/>
      <c r="C38" s="57" t="s">
        <v>47</v>
      </c>
      <c r="D38" s="471"/>
      <c r="E38" s="56">
        <v>218.6</v>
      </c>
      <c r="F38" s="26"/>
      <c r="G38" s="11"/>
      <c r="H38" s="229"/>
      <c r="I38" s="301"/>
      <c r="J38" s="305"/>
      <c r="K38" s="303"/>
      <c r="L38" s="303"/>
      <c r="M38" s="303"/>
      <c r="N38" s="304"/>
    </row>
    <row r="39" spans="2:14" ht="24" customHeight="1" thickBot="1">
      <c r="B39" s="469"/>
      <c r="C39" s="144" t="s">
        <v>68</v>
      </c>
      <c r="D39" s="472"/>
      <c r="E39" s="145"/>
      <c r="F39" s="131"/>
      <c r="G39" s="131"/>
      <c r="H39" s="230"/>
      <c r="I39" s="288"/>
      <c r="J39" s="306"/>
      <c r="K39" s="307"/>
      <c r="L39" s="307"/>
      <c r="M39" s="307"/>
      <c r="N39" s="308"/>
    </row>
    <row r="40" spans="2:14" ht="35.25" customHeight="1">
      <c r="B40" s="465" t="s">
        <v>210</v>
      </c>
      <c r="C40" s="140" t="s">
        <v>69</v>
      </c>
      <c r="D40" s="461" t="s">
        <v>207</v>
      </c>
      <c r="E40" s="146"/>
      <c r="F40" s="147"/>
      <c r="G40" s="147"/>
      <c r="H40" s="235"/>
      <c r="I40" s="270" t="s">
        <v>70</v>
      </c>
      <c r="J40" s="143">
        <v>0</v>
      </c>
      <c r="K40" s="143">
        <v>1</v>
      </c>
      <c r="L40" s="143"/>
      <c r="M40" s="143"/>
      <c r="N40" s="106"/>
    </row>
    <row r="41" spans="2:14" ht="27.75" customHeight="1">
      <c r="B41" s="468"/>
      <c r="C41" s="57" t="s">
        <v>35</v>
      </c>
      <c r="D41" s="462"/>
      <c r="E41" s="56">
        <f>29.9-19.9</f>
        <v>10</v>
      </c>
      <c r="F41" s="26">
        <f>110-60</f>
        <v>50</v>
      </c>
      <c r="G41" s="26">
        <f>419.9-350</f>
        <v>69.899999999999977</v>
      </c>
      <c r="H41" s="309">
        <f>500-500</f>
        <v>0</v>
      </c>
      <c r="I41" s="271" t="s">
        <v>71</v>
      </c>
      <c r="J41" s="77"/>
      <c r="K41" s="310">
        <v>47</v>
      </c>
      <c r="L41" s="310">
        <v>100</v>
      </c>
      <c r="M41" s="310"/>
      <c r="N41" s="148"/>
    </row>
    <row r="42" spans="2:14" ht="27.75" customHeight="1">
      <c r="B42" s="468"/>
      <c r="C42" s="37" t="s">
        <v>47</v>
      </c>
      <c r="D42" s="462"/>
      <c r="E42" s="56"/>
      <c r="F42" s="26">
        <v>10</v>
      </c>
      <c r="G42" s="26"/>
      <c r="H42" s="309"/>
      <c r="I42" s="271" t="s">
        <v>72</v>
      </c>
      <c r="J42" s="310"/>
      <c r="K42" s="310"/>
      <c r="L42" s="310"/>
      <c r="M42" s="310"/>
      <c r="N42" s="148"/>
    </row>
    <row r="43" spans="2:14" ht="21" customHeight="1">
      <c r="B43" s="468"/>
      <c r="C43" s="57" t="s">
        <v>68</v>
      </c>
      <c r="D43" s="462"/>
      <c r="E43" s="56"/>
      <c r="F43" s="26"/>
      <c r="G43" s="26"/>
      <c r="H43" s="309"/>
      <c r="I43" s="301"/>
      <c r="J43" s="311"/>
      <c r="K43" s="303"/>
      <c r="L43" s="303"/>
      <c r="M43" s="303"/>
      <c r="N43" s="304"/>
    </row>
    <row r="44" spans="2:14" ht="48.75" customHeight="1" thickBot="1">
      <c r="B44" s="312"/>
      <c r="C44" s="313" t="s">
        <v>73</v>
      </c>
      <c r="D44" s="463"/>
      <c r="E44" s="149"/>
      <c r="F44" s="150"/>
      <c r="G44" s="150"/>
      <c r="H44" s="314"/>
      <c r="I44" s="288"/>
      <c r="J44" s="315"/>
      <c r="K44" s="307"/>
      <c r="L44" s="307"/>
      <c r="M44" s="307"/>
      <c r="N44" s="308"/>
    </row>
    <row r="45" spans="2:14" ht="24" customHeight="1">
      <c r="B45" s="465" t="s">
        <v>211</v>
      </c>
      <c r="C45" s="102" t="s">
        <v>74</v>
      </c>
      <c r="D45" s="514" t="s">
        <v>75</v>
      </c>
      <c r="E45" s="147"/>
      <c r="F45" s="147"/>
      <c r="G45" s="147"/>
      <c r="H45" s="235"/>
      <c r="I45" s="270" t="s">
        <v>76</v>
      </c>
      <c r="J45" s="316"/>
      <c r="K45" s="316">
        <v>1</v>
      </c>
      <c r="L45" s="316"/>
      <c r="M45" s="316"/>
      <c r="N45" s="106"/>
    </row>
    <row r="46" spans="2:14" ht="30.75" customHeight="1" thickBot="1">
      <c r="B46" s="466"/>
      <c r="C46" s="58" t="s">
        <v>35</v>
      </c>
      <c r="D46" s="539"/>
      <c r="E46" s="183">
        <f>78-66.2</f>
        <v>11.799999999999997</v>
      </c>
      <c r="F46" s="183">
        <f>258.7-92.5</f>
        <v>166.2</v>
      </c>
      <c r="G46" s="183">
        <f>412.5+92.5</f>
        <v>505</v>
      </c>
      <c r="H46" s="241"/>
      <c r="I46" s="317" t="s">
        <v>66</v>
      </c>
      <c r="J46" s="318"/>
      <c r="K46" s="319"/>
      <c r="L46" s="318">
        <v>100</v>
      </c>
      <c r="M46" s="318"/>
      <c r="N46" s="151" t="s">
        <v>67</v>
      </c>
    </row>
    <row r="47" spans="2:14" ht="31.5" customHeight="1">
      <c r="B47" s="449" t="s">
        <v>77</v>
      </c>
      <c r="C47" s="186" t="s">
        <v>78</v>
      </c>
      <c r="D47" s="197" t="s">
        <v>79</v>
      </c>
      <c r="E47" s="195"/>
      <c r="F47" s="147"/>
      <c r="G47" s="147"/>
      <c r="H47" s="235"/>
      <c r="I47" s="320" t="s">
        <v>80</v>
      </c>
      <c r="J47" s="321"/>
      <c r="K47" s="321"/>
      <c r="L47" s="321">
        <v>1</v>
      </c>
      <c r="M47" s="321"/>
      <c r="N47" s="152" t="s">
        <v>67</v>
      </c>
    </row>
    <row r="48" spans="2:14" ht="45" customHeight="1">
      <c r="B48" s="450"/>
      <c r="C48" s="322" t="s">
        <v>35</v>
      </c>
      <c r="D48" s="298" t="s">
        <v>81</v>
      </c>
      <c r="E48" s="26"/>
      <c r="F48" s="26"/>
      <c r="G48" s="26">
        <v>50</v>
      </c>
      <c r="H48" s="309"/>
      <c r="I48" s="323" t="s">
        <v>82</v>
      </c>
      <c r="J48" s="319"/>
      <c r="K48" s="319"/>
      <c r="L48" s="319"/>
      <c r="M48" s="319">
        <v>100</v>
      </c>
      <c r="N48" s="153"/>
    </row>
    <row r="49" spans="2:14" ht="56.25" customHeight="1">
      <c r="B49" s="450"/>
      <c r="C49" s="322" t="s">
        <v>35</v>
      </c>
      <c r="D49" s="324" t="s">
        <v>83</v>
      </c>
      <c r="E49" s="26"/>
      <c r="F49" s="26"/>
      <c r="G49" s="26"/>
      <c r="H49" s="309">
        <v>690</v>
      </c>
      <c r="I49" s="271" t="s">
        <v>84</v>
      </c>
      <c r="J49" s="319"/>
      <c r="K49" s="319"/>
      <c r="L49" s="319"/>
      <c r="M49" s="319">
        <v>1</v>
      </c>
      <c r="N49" s="153"/>
    </row>
    <row r="50" spans="2:14" ht="48.75" customHeight="1" thickBot="1">
      <c r="B50" s="451"/>
      <c r="C50" s="58"/>
      <c r="D50" s="325"/>
      <c r="E50" s="183"/>
      <c r="F50" s="183"/>
      <c r="G50" s="183"/>
      <c r="H50" s="236"/>
      <c r="I50" s="317" t="s">
        <v>85</v>
      </c>
      <c r="J50" s="319"/>
      <c r="K50" s="319"/>
      <c r="L50" s="319"/>
      <c r="M50" s="319"/>
      <c r="N50" s="153"/>
    </row>
    <row r="51" spans="2:14" ht="29.25" customHeight="1">
      <c r="B51" s="532" t="s">
        <v>86</v>
      </c>
      <c r="C51" s="326" t="s">
        <v>87</v>
      </c>
      <c r="D51" s="528" t="s">
        <v>88</v>
      </c>
      <c r="E51" s="198"/>
      <c r="F51" s="198"/>
      <c r="G51" s="198"/>
      <c r="H51" s="245"/>
      <c r="I51" s="327" t="s">
        <v>82</v>
      </c>
      <c r="J51" s="321"/>
      <c r="K51" s="321">
        <v>13</v>
      </c>
      <c r="L51" s="321">
        <v>100</v>
      </c>
      <c r="M51" s="321"/>
      <c r="N51" s="328" t="s">
        <v>67</v>
      </c>
    </row>
    <row r="52" spans="2:14" ht="30.75" customHeight="1" thickBot="1">
      <c r="B52" s="533"/>
      <c r="C52" s="329" t="s">
        <v>35</v>
      </c>
      <c r="D52" s="529"/>
      <c r="E52" s="149">
        <v>0</v>
      </c>
      <c r="F52" s="149">
        <v>200.7</v>
      </c>
      <c r="G52" s="149">
        <v>1300</v>
      </c>
      <c r="H52" s="330">
        <v>760</v>
      </c>
      <c r="I52" s="279" t="s">
        <v>76</v>
      </c>
      <c r="J52" s="331"/>
      <c r="K52" s="331"/>
      <c r="L52" s="331"/>
      <c r="M52" s="331">
        <v>1</v>
      </c>
      <c r="N52" s="332"/>
    </row>
    <row r="53" spans="2:14" ht="28.5" customHeight="1">
      <c r="B53" s="473" t="s">
        <v>89</v>
      </c>
      <c r="C53" s="333" t="s">
        <v>90</v>
      </c>
      <c r="D53" s="534" t="s">
        <v>91</v>
      </c>
      <c r="E53" s="198"/>
      <c r="F53" s="198"/>
      <c r="G53" s="198"/>
      <c r="H53" s="246"/>
      <c r="I53" s="334" t="s">
        <v>66</v>
      </c>
      <c r="J53" s="321"/>
      <c r="K53" s="321"/>
      <c r="L53" s="321"/>
      <c r="M53" s="321"/>
      <c r="N53" s="152"/>
    </row>
    <row r="54" spans="2:14" ht="30.75" customHeight="1">
      <c r="B54" s="474"/>
      <c r="C54" s="335" t="s">
        <v>35</v>
      </c>
      <c r="D54" s="535"/>
      <c r="E54" s="56"/>
      <c r="F54" s="56"/>
      <c r="G54" s="56"/>
      <c r="H54" s="336"/>
      <c r="I54" s="273"/>
      <c r="J54" s="337"/>
      <c r="K54" s="303"/>
      <c r="L54" s="303"/>
      <c r="M54" s="303"/>
      <c r="N54" s="304"/>
    </row>
    <row r="55" spans="2:14" ht="18.75" customHeight="1" thickBot="1">
      <c r="B55" s="474"/>
      <c r="C55" s="338" t="s">
        <v>92</v>
      </c>
      <c r="D55" s="536"/>
      <c r="E55" s="194"/>
      <c r="F55" s="194"/>
      <c r="G55" s="194"/>
      <c r="H55" s="339"/>
      <c r="I55" s="340"/>
      <c r="J55" s="341"/>
      <c r="K55" s="342"/>
      <c r="L55" s="342"/>
      <c r="M55" s="342"/>
      <c r="N55" s="343"/>
    </row>
    <row r="56" spans="2:14" ht="17.25" customHeight="1">
      <c r="B56" s="344"/>
      <c r="C56" s="199" t="s">
        <v>59</v>
      </c>
      <c r="D56" s="199"/>
      <c r="E56" s="200">
        <f>E58+E60+E59</f>
        <v>1422.3</v>
      </c>
      <c r="F56" s="200">
        <f>F58+F60+F59</f>
        <v>426.9</v>
      </c>
      <c r="G56" s="200">
        <f>+G58+G59+G60</f>
        <v>1924.9</v>
      </c>
      <c r="H56" s="247">
        <f>+H58+H59+H60</f>
        <v>1450</v>
      </c>
      <c r="I56" s="290"/>
      <c r="J56" s="345"/>
      <c r="K56" s="346"/>
      <c r="L56" s="346"/>
      <c r="M56" s="346"/>
      <c r="N56" s="347"/>
    </row>
    <row r="57" spans="2:14" ht="17.25" customHeight="1">
      <c r="B57" s="464"/>
      <c r="C57" s="6" t="s">
        <v>60</v>
      </c>
      <c r="D57" s="6"/>
      <c r="E57" s="12"/>
      <c r="F57" s="12"/>
      <c r="G57" s="12"/>
      <c r="H57" s="232"/>
      <c r="I57" s="272"/>
      <c r="J57" s="348"/>
      <c r="K57" s="303"/>
      <c r="L57" s="303"/>
      <c r="M57" s="303"/>
      <c r="N57" s="304"/>
    </row>
    <row r="58" spans="2:14" ht="27.75" customHeight="1">
      <c r="B58" s="464"/>
      <c r="C58" s="5" t="s">
        <v>61</v>
      </c>
      <c r="D58" s="5"/>
      <c r="E58" s="11">
        <f>SUMIF($C36:$C52,$C37,E36:E52)</f>
        <v>1203.7</v>
      </c>
      <c r="F58" s="11">
        <f>SUMIF($C36:$C55,$C37,F36:F55)</f>
        <v>416.9</v>
      </c>
      <c r="G58" s="11">
        <f>SUMIF($C36:$C52,$C37,G36:G55)</f>
        <v>1924.9</v>
      </c>
      <c r="H58" s="229">
        <f>SUMIF($C36:$C55,$C37,H36:H55)</f>
        <v>1450</v>
      </c>
      <c r="I58" s="273"/>
      <c r="J58" s="349"/>
      <c r="K58" s="303"/>
      <c r="L58" s="303"/>
      <c r="M58" s="303"/>
      <c r="N58" s="304"/>
    </row>
    <row r="59" spans="2:14" ht="15.75" customHeight="1">
      <c r="B59" s="464"/>
      <c r="C59" s="5" t="s">
        <v>93</v>
      </c>
      <c r="D59" s="5"/>
      <c r="E59" s="11">
        <f>SUMIF($C36:$C46,$C39,E36:E46)</f>
        <v>0</v>
      </c>
      <c r="F59" s="11">
        <f>SUMIF($C36:$C46,$C39,F36:F46)</f>
        <v>0</v>
      </c>
      <c r="G59" s="11">
        <f>SUMIF($C36:$C46,$C39,G36:G46)</f>
        <v>0</v>
      </c>
      <c r="H59" s="229">
        <f>SUMIF($C36:$C46,$C39,H36:H46)</f>
        <v>0</v>
      </c>
      <c r="I59" s="273"/>
      <c r="J59" s="348"/>
      <c r="K59" s="303"/>
      <c r="L59" s="303"/>
      <c r="M59" s="303"/>
      <c r="N59" s="304"/>
    </row>
    <row r="60" spans="2:14" ht="16.5" customHeight="1">
      <c r="B60" s="464"/>
      <c r="C60" s="5" t="s">
        <v>62</v>
      </c>
      <c r="D60" s="5"/>
      <c r="E60" s="11">
        <f>SUMIF($C36:$C46,$C38,E36:E46)</f>
        <v>218.6</v>
      </c>
      <c r="F60" s="11">
        <f>SUMIF($C36:$C46,$C38,F36:F46)</f>
        <v>10</v>
      </c>
      <c r="G60" s="11">
        <f>SUMIF($C36:$C46,$C38,G36:G46)</f>
        <v>0</v>
      </c>
      <c r="H60" s="229">
        <f>SUMIF($C36:$C46,$C38,H36:H46)</f>
        <v>0</v>
      </c>
      <c r="I60" s="273"/>
      <c r="J60" s="348"/>
      <c r="K60" s="303"/>
      <c r="L60" s="303"/>
      <c r="M60" s="303"/>
      <c r="N60" s="304"/>
    </row>
    <row r="61" spans="2:14" ht="16.5" customHeight="1">
      <c r="B61" s="350" t="s">
        <v>49</v>
      </c>
      <c r="C61" s="155" t="s">
        <v>94</v>
      </c>
      <c r="D61" s="155" t="s">
        <v>49</v>
      </c>
      <c r="E61" s="156">
        <f>+E63</f>
        <v>0</v>
      </c>
      <c r="F61" s="156">
        <f>+F63</f>
        <v>0</v>
      </c>
      <c r="G61" s="156">
        <f>+G63</f>
        <v>0</v>
      </c>
      <c r="H61" s="233">
        <f>+H63</f>
        <v>0</v>
      </c>
      <c r="I61" s="274" t="s">
        <v>49</v>
      </c>
      <c r="J61" s="351"/>
      <c r="K61" s="352"/>
      <c r="L61" s="352"/>
      <c r="M61" s="352"/>
      <c r="N61" s="353"/>
    </row>
    <row r="62" spans="2:14" ht="16.5" customHeight="1">
      <c r="B62" s="540" t="s">
        <v>49</v>
      </c>
      <c r="C62" s="5" t="s">
        <v>95</v>
      </c>
      <c r="D62" s="157" t="s">
        <v>49</v>
      </c>
      <c r="E62" s="158" t="s">
        <v>49</v>
      </c>
      <c r="F62" s="158" t="s">
        <v>49</v>
      </c>
      <c r="G62" s="158" t="s">
        <v>49</v>
      </c>
      <c r="H62" s="234" t="s">
        <v>49</v>
      </c>
      <c r="I62" s="275" t="s">
        <v>49</v>
      </c>
      <c r="J62" s="348"/>
      <c r="K62" s="303"/>
      <c r="L62" s="303"/>
      <c r="M62" s="303"/>
      <c r="N62" s="304"/>
    </row>
    <row r="63" spans="2:14" ht="17.399999999999999" customHeight="1" thickBot="1">
      <c r="B63" s="541"/>
      <c r="C63" s="154" t="s">
        <v>96</v>
      </c>
      <c r="D63" s="154" t="s">
        <v>49</v>
      </c>
      <c r="E63" s="131">
        <f>E44</f>
        <v>0</v>
      </c>
      <c r="F63" s="131">
        <f>F44</f>
        <v>0</v>
      </c>
      <c r="G63" s="131">
        <f>G44</f>
        <v>0</v>
      </c>
      <c r="H63" s="230">
        <f>H44</f>
        <v>0</v>
      </c>
      <c r="I63" s="276" t="s">
        <v>49</v>
      </c>
      <c r="J63" s="354"/>
      <c r="K63" s="307"/>
      <c r="L63" s="307"/>
      <c r="M63" s="307"/>
      <c r="N63" s="308"/>
    </row>
    <row r="64" spans="2:14" ht="28.5" customHeight="1" thickBot="1">
      <c r="B64" s="162" t="s">
        <v>97</v>
      </c>
      <c r="C64" s="355" t="s">
        <v>98</v>
      </c>
      <c r="D64" s="355"/>
      <c r="E64" s="356"/>
      <c r="F64" s="356"/>
      <c r="G64" s="356"/>
      <c r="H64" s="357"/>
      <c r="I64" s="358"/>
      <c r="J64" s="359"/>
      <c r="K64" s="360"/>
      <c r="L64" s="360"/>
      <c r="M64" s="360"/>
      <c r="N64" s="361"/>
    </row>
    <row r="65" spans="2:14" ht="57" customHeight="1">
      <c r="B65" s="164"/>
      <c r="C65" s="362"/>
      <c r="D65" s="362"/>
      <c r="E65" s="363"/>
      <c r="F65" s="363"/>
      <c r="G65" s="363"/>
      <c r="H65" s="364"/>
      <c r="I65" s="251" t="s">
        <v>99</v>
      </c>
      <c r="J65" s="165" t="s">
        <v>100</v>
      </c>
      <c r="K65" s="165" t="s">
        <v>101</v>
      </c>
      <c r="L65" s="166" t="s">
        <v>102</v>
      </c>
      <c r="M65" s="166" t="s">
        <v>103</v>
      </c>
      <c r="N65" s="167" t="s">
        <v>104</v>
      </c>
    </row>
    <row r="66" spans="2:14" ht="44.25" customHeight="1">
      <c r="B66" s="168"/>
      <c r="C66" s="365"/>
      <c r="D66" s="365"/>
      <c r="E66" s="366"/>
      <c r="F66" s="366"/>
      <c r="G66" s="366"/>
      <c r="H66" s="367"/>
      <c r="I66" s="252" t="s">
        <v>105</v>
      </c>
      <c r="J66" s="159">
        <v>1.5</v>
      </c>
      <c r="K66" s="159">
        <v>1.6</v>
      </c>
      <c r="L66" s="160">
        <v>1.6</v>
      </c>
      <c r="M66" s="160">
        <v>1.7</v>
      </c>
      <c r="N66" s="169" t="s">
        <v>106</v>
      </c>
    </row>
    <row r="67" spans="2:14" ht="58.2" customHeight="1">
      <c r="B67" s="168"/>
      <c r="C67" s="365"/>
      <c r="D67" s="365"/>
      <c r="E67" s="366"/>
      <c r="F67" s="366"/>
      <c r="G67" s="366"/>
      <c r="H67" s="367"/>
      <c r="I67" s="252" t="s">
        <v>107</v>
      </c>
      <c r="J67" s="68">
        <v>45</v>
      </c>
      <c r="K67" s="68">
        <v>46</v>
      </c>
      <c r="L67" s="161">
        <v>46</v>
      </c>
      <c r="M67" s="161">
        <v>46.5</v>
      </c>
      <c r="N67" s="170" t="s">
        <v>108</v>
      </c>
    </row>
    <row r="68" spans="2:14" ht="30" customHeight="1">
      <c r="B68" s="168"/>
      <c r="C68" s="365"/>
      <c r="D68" s="365"/>
      <c r="E68" s="366"/>
      <c r="F68" s="366"/>
      <c r="G68" s="366"/>
      <c r="H68" s="367"/>
      <c r="I68" s="252" t="s">
        <v>109</v>
      </c>
      <c r="J68" s="294">
        <v>3</v>
      </c>
      <c r="K68" s="294">
        <v>3.5</v>
      </c>
      <c r="L68" s="295">
        <v>3.7</v>
      </c>
      <c r="M68" s="295">
        <v>3.9</v>
      </c>
      <c r="N68" s="170" t="s">
        <v>108</v>
      </c>
    </row>
    <row r="69" spans="2:14" ht="87.6" customHeight="1" thickBot="1">
      <c r="B69" s="171"/>
      <c r="C69" s="368"/>
      <c r="D69" s="368"/>
      <c r="E69" s="369"/>
      <c r="F69" s="369"/>
      <c r="G69" s="369"/>
      <c r="H69" s="370"/>
      <c r="I69" s="277" t="s">
        <v>110</v>
      </c>
      <c r="J69" s="172">
        <v>56</v>
      </c>
      <c r="K69" s="172">
        <v>57</v>
      </c>
      <c r="L69" s="173">
        <v>59</v>
      </c>
      <c r="M69" s="173">
        <v>59</v>
      </c>
      <c r="N69" s="174" t="s">
        <v>111</v>
      </c>
    </row>
    <row r="70" spans="2:14" ht="28.5" customHeight="1" thickBot="1">
      <c r="B70" s="175" t="s">
        <v>112</v>
      </c>
      <c r="C70" s="176" t="s">
        <v>113</v>
      </c>
      <c r="D70" s="176"/>
      <c r="E70" s="371"/>
      <c r="F70" s="371"/>
      <c r="G70" s="371"/>
      <c r="H70" s="372"/>
      <c r="I70" s="373"/>
      <c r="J70" s="374"/>
      <c r="K70" s="375"/>
      <c r="L70" s="375"/>
      <c r="M70" s="375"/>
      <c r="N70" s="376"/>
    </row>
    <row r="71" spans="2:14" ht="42.75" customHeight="1">
      <c r="B71" s="501"/>
      <c r="C71" s="102" t="s">
        <v>114</v>
      </c>
      <c r="D71" s="457" t="s">
        <v>115</v>
      </c>
      <c r="E71" s="195"/>
      <c r="F71" s="195"/>
      <c r="G71" s="147"/>
      <c r="H71" s="235"/>
      <c r="I71" s="270" t="s">
        <v>116</v>
      </c>
      <c r="J71" s="143">
        <v>1</v>
      </c>
      <c r="K71" s="143"/>
      <c r="L71" s="143"/>
      <c r="M71" s="143"/>
      <c r="N71" s="377"/>
    </row>
    <row r="72" spans="2:14" ht="29.25" customHeight="1">
      <c r="B72" s="502"/>
      <c r="C72" s="322" t="s">
        <v>35</v>
      </c>
      <c r="D72" s="505"/>
      <c r="E72" s="26"/>
      <c r="F72" s="26"/>
      <c r="G72" s="36"/>
      <c r="H72" s="240"/>
      <c r="I72" s="301"/>
      <c r="J72" s="305"/>
      <c r="K72" s="303"/>
      <c r="L72" s="303"/>
      <c r="M72" s="303"/>
      <c r="N72" s="304"/>
    </row>
    <row r="73" spans="2:14" ht="18.75" customHeight="1" thickBot="1">
      <c r="B73" s="503"/>
      <c r="C73" s="58" t="s">
        <v>47</v>
      </c>
      <c r="D73" s="458"/>
      <c r="E73" s="183">
        <v>8.8000000000000007</v>
      </c>
      <c r="F73" s="183"/>
      <c r="G73" s="182"/>
      <c r="H73" s="241"/>
      <c r="I73" s="283"/>
      <c r="J73" s="378"/>
      <c r="K73" s="342"/>
      <c r="L73" s="342"/>
      <c r="M73" s="342"/>
      <c r="N73" s="343"/>
    </row>
    <row r="74" spans="2:14" ht="33.75" customHeight="1">
      <c r="B74" s="452" t="s">
        <v>212</v>
      </c>
      <c r="C74" s="102" t="s">
        <v>117</v>
      </c>
      <c r="D74" s="459" t="s">
        <v>33</v>
      </c>
      <c r="E74" s="147"/>
      <c r="F74" s="147"/>
      <c r="G74" s="147"/>
      <c r="H74" s="235"/>
      <c r="I74" s="278" t="s">
        <v>118</v>
      </c>
      <c r="J74" s="143">
        <v>5</v>
      </c>
      <c r="K74" s="143">
        <v>7</v>
      </c>
      <c r="L74" s="143">
        <v>7</v>
      </c>
      <c r="M74" s="143">
        <v>10</v>
      </c>
      <c r="N74" s="377" t="s">
        <v>119</v>
      </c>
    </row>
    <row r="75" spans="2:14" ht="30.75" customHeight="1">
      <c r="B75" s="453"/>
      <c r="C75" s="37" t="s">
        <v>35</v>
      </c>
      <c r="D75" s="460"/>
      <c r="E75" s="26">
        <v>275</v>
      </c>
      <c r="F75" s="26">
        <v>275</v>
      </c>
      <c r="G75" s="26">
        <v>275</v>
      </c>
      <c r="H75" s="309">
        <v>275</v>
      </c>
      <c r="I75" s="256" t="s">
        <v>120</v>
      </c>
      <c r="J75" s="310">
        <v>90</v>
      </c>
      <c r="K75" s="310">
        <v>90</v>
      </c>
      <c r="L75" s="310">
        <v>90</v>
      </c>
      <c r="M75" s="310">
        <v>90</v>
      </c>
      <c r="N75" s="379" t="s">
        <v>121</v>
      </c>
    </row>
    <row r="76" spans="2:14" ht="41.25" customHeight="1" thickBot="1">
      <c r="B76" s="454"/>
      <c r="C76" s="380"/>
      <c r="D76" s="516"/>
      <c r="E76" s="150"/>
      <c r="F76" s="150"/>
      <c r="G76" s="150"/>
      <c r="H76" s="314"/>
      <c r="I76" s="279" t="s">
        <v>122</v>
      </c>
      <c r="J76" s="331">
        <v>360</v>
      </c>
      <c r="K76" s="331">
        <v>450</v>
      </c>
      <c r="L76" s="331">
        <v>500</v>
      </c>
      <c r="M76" s="331">
        <v>560</v>
      </c>
      <c r="N76" s="381" t="s">
        <v>123</v>
      </c>
    </row>
    <row r="77" spans="2:14" ht="57.75" customHeight="1">
      <c r="B77" s="455" t="s">
        <v>213</v>
      </c>
      <c r="C77" s="177" t="s">
        <v>124</v>
      </c>
      <c r="D77" s="459" t="s">
        <v>33</v>
      </c>
      <c r="E77" s="147"/>
      <c r="F77" s="147"/>
      <c r="G77" s="147"/>
      <c r="H77" s="235"/>
      <c r="I77" s="270" t="s">
        <v>125</v>
      </c>
      <c r="J77" s="382">
        <v>10</v>
      </c>
      <c r="K77" s="382">
        <v>10</v>
      </c>
      <c r="L77" s="382">
        <v>10</v>
      </c>
      <c r="M77" s="382">
        <v>10</v>
      </c>
      <c r="N77" s="328"/>
    </row>
    <row r="78" spans="2:14" ht="57" customHeight="1" thickBot="1">
      <c r="B78" s="456"/>
      <c r="C78" s="187" t="s">
        <v>35</v>
      </c>
      <c r="D78" s="460"/>
      <c r="E78" s="182">
        <v>4</v>
      </c>
      <c r="F78" s="183">
        <v>4</v>
      </c>
      <c r="G78" s="183">
        <v>4</v>
      </c>
      <c r="H78" s="236">
        <v>4</v>
      </c>
      <c r="I78" s="280" t="s">
        <v>126</v>
      </c>
      <c r="J78" s="383">
        <v>6</v>
      </c>
      <c r="K78" s="383">
        <v>6</v>
      </c>
      <c r="L78" s="383">
        <v>6</v>
      </c>
      <c r="M78" s="383">
        <v>6</v>
      </c>
      <c r="N78" s="153"/>
    </row>
    <row r="79" spans="2:14" ht="33.75" customHeight="1">
      <c r="B79" s="452" t="s">
        <v>214</v>
      </c>
      <c r="C79" s="384" t="s">
        <v>127</v>
      </c>
      <c r="D79" s="457" t="s">
        <v>33</v>
      </c>
      <c r="E79" s="147"/>
      <c r="F79" s="147"/>
      <c r="G79" s="147"/>
      <c r="H79" s="235"/>
      <c r="I79" s="281" t="s">
        <v>128</v>
      </c>
      <c r="J79" s="178">
        <v>1</v>
      </c>
      <c r="K79" s="178">
        <v>1</v>
      </c>
      <c r="L79" s="178"/>
      <c r="M79" s="178"/>
      <c r="N79" s="179"/>
    </row>
    <row r="80" spans="2:14" ht="32.4" customHeight="1" thickBot="1">
      <c r="B80" s="499"/>
      <c r="C80" s="58" t="s">
        <v>35</v>
      </c>
      <c r="D80" s="458"/>
      <c r="E80" s="182">
        <v>61.7</v>
      </c>
      <c r="F80" s="183">
        <v>61.7</v>
      </c>
      <c r="G80" s="183">
        <v>61.7</v>
      </c>
      <c r="H80" s="236">
        <v>61.7</v>
      </c>
      <c r="I80" s="282"/>
      <c r="J80" s="385"/>
      <c r="K80" s="342"/>
      <c r="L80" s="342"/>
      <c r="M80" s="342"/>
      <c r="N80" s="343"/>
    </row>
    <row r="81" spans="2:14" ht="31.2" customHeight="1">
      <c r="B81" s="452" t="s">
        <v>215</v>
      </c>
      <c r="C81" s="102" t="s">
        <v>129</v>
      </c>
      <c r="D81" s="514" t="s">
        <v>208</v>
      </c>
      <c r="E81" s="195"/>
      <c r="F81" s="195"/>
      <c r="G81" s="147"/>
      <c r="H81" s="235"/>
      <c r="I81" s="281" t="s">
        <v>130</v>
      </c>
      <c r="J81" s="178">
        <v>2</v>
      </c>
      <c r="K81" s="178">
        <v>10</v>
      </c>
      <c r="L81" s="178">
        <v>10</v>
      </c>
      <c r="M81" s="178">
        <v>10</v>
      </c>
      <c r="N81" s="179"/>
    </row>
    <row r="82" spans="2:14" ht="28.5" customHeight="1">
      <c r="B82" s="453"/>
      <c r="C82" s="322" t="s">
        <v>35</v>
      </c>
      <c r="D82" s="460"/>
      <c r="E82" s="26">
        <v>195</v>
      </c>
      <c r="F82" s="26">
        <v>195</v>
      </c>
      <c r="G82" s="26">
        <v>213</v>
      </c>
      <c r="H82" s="309">
        <v>228</v>
      </c>
      <c r="I82" s="299" t="s">
        <v>131</v>
      </c>
      <c r="J82" s="386">
        <v>15</v>
      </c>
      <c r="K82" s="386">
        <v>20</v>
      </c>
      <c r="L82" s="386">
        <v>20</v>
      </c>
      <c r="M82" s="386">
        <v>20</v>
      </c>
      <c r="N82" s="184"/>
    </row>
    <row r="83" spans="2:14" ht="25.5" customHeight="1">
      <c r="B83" s="506"/>
      <c r="C83" s="322"/>
      <c r="D83" s="515"/>
      <c r="E83" s="26"/>
      <c r="F83" s="26"/>
      <c r="G83" s="26"/>
      <c r="H83" s="309"/>
      <c r="I83" s="299" t="s">
        <v>132</v>
      </c>
      <c r="J83" s="386">
        <v>10</v>
      </c>
      <c r="K83" s="386">
        <v>10</v>
      </c>
      <c r="L83" s="386">
        <v>10</v>
      </c>
      <c r="M83" s="386">
        <v>10</v>
      </c>
      <c r="N83" s="184"/>
    </row>
    <row r="84" spans="2:14" ht="30.75" customHeight="1" thickBot="1">
      <c r="B84" s="507"/>
      <c r="C84" s="58"/>
      <c r="D84" s="516"/>
      <c r="E84" s="183"/>
      <c r="F84" s="183"/>
      <c r="G84" s="183"/>
      <c r="H84" s="236"/>
      <c r="I84" s="387" t="s">
        <v>133</v>
      </c>
      <c r="J84" s="388">
        <v>1</v>
      </c>
      <c r="K84" s="388"/>
      <c r="L84" s="388"/>
      <c r="M84" s="388"/>
      <c r="N84" s="185"/>
    </row>
    <row r="85" spans="2:14" ht="41.25" customHeight="1">
      <c r="B85" s="508" t="s">
        <v>216</v>
      </c>
      <c r="C85" s="186" t="s">
        <v>134</v>
      </c>
      <c r="D85" s="517" t="s">
        <v>135</v>
      </c>
      <c r="E85" s="195"/>
      <c r="F85" s="195"/>
      <c r="G85" s="195"/>
      <c r="H85" s="389"/>
      <c r="I85" s="270" t="s">
        <v>136</v>
      </c>
      <c r="J85" s="178">
        <v>100</v>
      </c>
      <c r="K85" s="178"/>
      <c r="L85" s="178"/>
      <c r="M85" s="178"/>
      <c r="N85" s="179"/>
    </row>
    <row r="86" spans="2:14" ht="28.5" customHeight="1">
      <c r="B86" s="509"/>
      <c r="C86" s="37" t="s">
        <v>35</v>
      </c>
      <c r="D86" s="518"/>
      <c r="E86" s="26">
        <v>47.4</v>
      </c>
      <c r="F86" s="26">
        <f>83+10</f>
        <v>93</v>
      </c>
      <c r="G86" s="26">
        <f>102-10</f>
        <v>92</v>
      </c>
      <c r="H86" s="309"/>
      <c r="I86" s="299" t="s">
        <v>137</v>
      </c>
      <c r="J86" s="386"/>
      <c r="K86" s="386">
        <v>1</v>
      </c>
      <c r="L86" s="386"/>
      <c r="M86" s="386"/>
      <c r="N86" s="184"/>
    </row>
    <row r="87" spans="2:14" ht="28.5" customHeight="1">
      <c r="B87" s="510"/>
      <c r="C87" s="37"/>
      <c r="D87" s="519"/>
      <c r="E87" s="26"/>
      <c r="F87" s="26"/>
      <c r="G87" s="26"/>
      <c r="H87" s="309"/>
      <c r="I87" s="271" t="s">
        <v>66</v>
      </c>
      <c r="J87" s="386"/>
      <c r="K87" s="386">
        <v>37</v>
      </c>
      <c r="L87" s="386">
        <v>100</v>
      </c>
      <c r="M87" s="386"/>
      <c r="N87" s="184"/>
    </row>
    <row r="88" spans="2:14" ht="22.5" customHeight="1">
      <c r="B88" s="511"/>
      <c r="C88" s="187"/>
      <c r="D88" s="520"/>
      <c r="E88" s="183"/>
      <c r="F88" s="183"/>
      <c r="G88" s="183"/>
      <c r="H88" s="236"/>
      <c r="I88" s="283"/>
      <c r="J88" s="390"/>
      <c r="K88" s="342"/>
      <c r="L88" s="342"/>
      <c r="M88" s="342"/>
      <c r="N88" s="343"/>
    </row>
    <row r="89" spans="2:14" ht="17.25" customHeight="1">
      <c r="B89" s="344"/>
      <c r="C89" s="199" t="s">
        <v>59</v>
      </c>
      <c r="D89" s="199"/>
      <c r="E89" s="200">
        <f ca="1">+E91+E92</f>
        <v>591.9</v>
      </c>
      <c r="F89" s="200">
        <f ca="1">+F91+F92</f>
        <v>628.70000000000005</v>
      </c>
      <c r="G89" s="200">
        <f t="shared" ref="G89" ca="1" si="0">+G91+G92</f>
        <v>645.70000000000005</v>
      </c>
      <c r="H89" s="247">
        <f t="shared" ref="H89" si="1">+H91+H92</f>
        <v>568.70000000000005</v>
      </c>
      <c r="I89" s="391"/>
      <c r="J89" s="392"/>
      <c r="K89" s="392"/>
      <c r="L89" s="392"/>
      <c r="M89" s="392"/>
      <c r="N89" s="393"/>
    </row>
    <row r="90" spans="2:14" ht="17.25" customHeight="1">
      <c r="B90" s="521"/>
      <c r="C90" s="6" t="s">
        <v>60</v>
      </c>
      <c r="D90" s="6"/>
      <c r="E90" s="12"/>
      <c r="F90" s="12"/>
      <c r="G90" s="12"/>
      <c r="H90" s="232"/>
      <c r="I90" s="284"/>
      <c r="J90" s="348"/>
      <c r="K90" s="303"/>
      <c r="L90" s="303"/>
      <c r="M90" s="303"/>
      <c r="N90" s="304"/>
    </row>
    <row r="91" spans="2:14" ht="29.25" customHeight="1">
      <c r="B91" s="522"/>
      <c r="C91" s="5" t="s">
        <v>61</v>
      </c>
      <c r="D91" s="5"/>
      <c r="E91" s="11">
        <f>SUMIF($C71:$C86,C82,E71:E86)</f>
        <v>583.1</v>
      </c>
      <c r="F91" s="11">
        <f>SUMIF($C71:$C86,C82,F71:F86)</f>
        <v>628.70000000000005</v>
      </c>
      <c r="G91" s="11">
        <f ca="1">SUMIF($C71:$D86,C86,G71:G86)</f>
        <v>645.70000000000005</v>
      </c>
      <c r="H91" s="229">
        <f>SUMIF($C71:$C86,C86,H71:H86)</f>
        <v>568.70000000000005</v>
      </c>
      <c r="I91" s="285"/>
      <c r="J91" s="348"/>
      <c r="K91" s="303"/>
      <c r="L91" s="303"/>
      <c r="M91" s="303"/>
      <c r="N91" s="304"/>
    </row>
    <row r="92" spans="2:14" ht="16.5" customHeight="1">
      <c r="B92" s="523"/>
      <c r="C92" s="154" t="s">
        <v>62</v>
      </c>
      <c r="D92" s="154"/>
      <c r="E92" s="188">
        <f ca="1">SUMIF($C71:$C89,$C73,E71:E82)</f>
        <v>8.8000000000000007</v>
      </c>
      <c r="F92" s="188">
        <f ca="1">SUMIF($C71:$C89,$C73,F71:F82)</f>
        <v>0</v>
      </c>
      <c r="G92" s="131" cm="1">
        <f t="array" ref="G92">SUMIF($C71:$C80,C00,G71:G80)</f>
        <v>0</v>
      </c>
      <c r="H92" s="230" cm="1">
        <f t="array" ref="H92">SUMIF($C71:$C80,C00,H71:H80)</f>
        <v>0</v>
      </c>
      <c r="I92" s="286"/>
      <c r="J92" s="306"/>
      <c r="K92" s="307"/>
      <c r="L92" s="307"/>
      <c r="M92" s="307"/>
      <c r="N92" s="308"/>
    </row>
    <row r="93" spans="2:14" ht="25.5" customHeight="1">
      <c r="B93" s="394" t="s">
        <v>138</v>
      </c>
      <c r="C93" s="395" t="s">
        <v>139</v>
      </c>
      <c r="D93" s="189"/>
      <c r="E93" s="190"/>
      <c r="F93" s="190"/>
      <c r="G93" s="190"/>
      <c r="H93" s="237"/>
      <c r="I93" s="287"/>
      <c r="J93" s="396"/>
      <c r="K93" s="397"/>
      <c r="L93" s="397"/>
      <c r="M93" s="397"/>
      <c r="N93" s="398"/>
    </row>
    <row r="94" spans="2:14" ht="76.2" customHeight="1">
      <c r="B94" s="467" t="s">
        <v>140</v>
      </c>
      <c r="C94" s="399" t="s">
        <v>141</v>
      </c>
      <c r="D94" s="459" t="s">
        <v>142</v>
      </c>
      <c r="E94" s="192"/>
      <c r="F94" s="192"/>
      <c r="G94" s="192"/>
      <c r="H94" s="238"/>
      <c r="I94" s="327" t="s">
        <v>143</v>
      </c>
      <c r="J94" s="400">
        <v>1</v>
      </c>
      <c r="K94" s="400"/>
      <c r="L94" s="400"/>
      <c r="M94" s="400"/>
      <c r="N94" s="401"/>
    </row>
    <row r="95" spans="2:14" ht="39.75" customHeight="1">
      <c r="B95" s="468"/>
      <c r="C95" s="402" t="s">
        <v>92</v>
      </c>
      <c r="D95" s="460"/>
      <c r="E95" s="194">
        <v>1607</v>
      </c>
      <c r="F95" s="194">
        <v>1921.7</v>
      </c>
      <c r="G95" s="194"/>
      <c r="H95" s="239"/>
      <c r="I95" s="403" t="s">
        <v>144</v>
      </c>
      <c r="J95" s="404">
        <v>50</v>
      </c>
      <c r="K95" s="404">
        <v>100</v>
      </c>
      <c r="L95" s="404"/>
      <c r="M95" s="404"/>
      <c r="N95" s="405"/>
    </row>
    <row r="96" spans="2:14" ht="30.75" customHeight="1">
      <c r="B96" s="501" t="s">
        <v>145</v>
      </c>
      <c r="C96" s="399" t="s">
        <v>146</v>
      </c>
      <c r="D96" s="457" t="s">
        <v>142</v>
      </c>
      <c r="E96" s="195"/>
      <c r="F96" s="195"/>
      <c r="G96" s="195"/>
      <c r="H96" s="235"/>
      <c r="I96" s="270" t="s">
        <v>143</v>
      </c>
      <c r="J96" s="406">
        <v>1</v>
      </c>
      <c r="K96" s="406"/>
      <c r="L96" s="406"/>
      <c r="M96" s="407"/>
      <c r="N96" s="179"/>
    </row>
    <row r="97" spans="2:14" ht="32.4" customHeight="1">
      <c r="B97" s="502"/>
      <c r="C97" s="408" t="s">
        <v>147</v>
      </c>
      <c r="D97" s="505"/>
      <c r="E97" s="26">
        <v>98</v>
      </c>
      <c r="F97" s="26"/>
      <c r="G97" s="26"/>
      <c r="H97" s="240"/>
      <c r="I97" s="271" t="s">
        <v>144</v>
      </c>
      <c r="J97" s="409"/>
      <c r="K97" s="409">
        <v>100</v>
      </c>
      <c r="L97" s="409"/>
      <c r="M97" s="409"/>
      <c r="N97" s="184"/>
    </row>
    <row r="98" spans="2:14" ht="51" customHeight="1" thickBot="1">
      <c r="B98" s="503"/>
      <c r="C98" s="410" t="s">
        <v>92</v>
      </c>
      <c r="D98" s="458"/>
      <c r="E98" s="183"/>
      <c r="F98" s="183">
        <v>1890</v>
      </c>
      <c r="G98" s="183">
        <v>3000</v>
      </c>
      <c r="H98" s="241"/>
      <c r="I98" s="283"/>
      <c r="J98" s="411"/>
      <c r="K98" s="342"/>
      <c r="L98" s="342"/>
      <c r="M98" s="342"/>
      <c r="N98" s="343"/>
    </row>
    <row r="99" spans="2:14" ht="57" customHeight="1">
      <c r="B99" s="501" t="s">
        <v>148</v>
      </c>
      <c r="C99" s="399" t="s">
        <v>149</v>
      </c>
      <c r="D99" s="197"/>
      <c r="E99" s="147"/>
      <c r="F99" s="147"/>
      <c r="G99" s="147"/>
      <c r="H99" s="235"/>
      <c r="I99" s="270" t="s">
        <v>143</v>
      </c>
      <c r="J99" s="406"/>
      <c r="K99" s="406">
        <v>1</v>
      </c>
      <c r="L99" s="406"/>
      <c r="M99" s="407"/>
      <c r="N99" s="179"/>
    </row>
    <row r="100" spans="2:14" ht="30.75" customHeight="1">
      <c r="B100" s="502"/>
      <c r="C100" s="196" t="s">
        <v>35</v>
      </c>
      <c r="D100" s="505" t="s">
        <v>150</v>
      </c>
      <c r="E100" s="36"/>
      <c r="F100" s="26">
        <f>5+59.8</f>
        <v>64.8</v>
      </c>
      <c r="G100" s="36"/>
      <c r="H100" s="240"/>
      <c r="I100" s="271" t="s">
        <v>144</v>
      </c>
      <c r="J100" s="409"/>
      <c r="K100" s="409">
        <v>70</v>
      </c>
      <c r="L100" s="409">
        <v>100</v>
      </c>
      <c r="M100" s="412"/>
      <c r="N100" s="184"/>
    </row>
    <row r="101" spans="2:14" ht="19.5" customHeight="1">
      <c r="B101" s="502"/>
      <c r="C101" s="408" t="s">
        <v>147</v>
      </c>
      <c r="D101" s="505"/>
      <c r="E101" s="36">
        <v>77.2</v>
      </c>
      <c r="F101" s="26"/>
      <c r="G101" s="26"/>
      <c r="H101" s="240"/>
      <c r="I101" s="413"/>
      <c r="J101" s="303"/>
      <c r="K101" s="303"/>
      <c r="L101" s="303"/>
      <c r="M101" s="303"/>
      <c r="N101" s="304"/>
    </row>
    <row r="102" spans="2:14" ht="60.6" customHeight="1" thickBot="1">
      <c r="B102" s="504"/>
      <c r="C102" s="414" t="s">
        <v>92</v>
      </c>
      <c r="D102" s="181" t="s">
        <v>151</v>
      </c>
      <c r="E102" s="180"/>
      <c r="F102" s="150">
        <v>1084.4000000000001</v>
      </c>
      <c r="G102" s="150">
        <v>501.3</v>
      </c>
      <c r="H102" s="242"/>
      <c r="I102" s="288"/>
      <c r="J102" s="415"/>
      <c r="K102" s="307"/>
      <c r="L102" s="307"/>
      <c r="M102" s="307"/>
      <c r="N102" s="308"/>
    </row>
    <row r="103" spans="2:14" ht="36.75" customHeight="1">
      <c r="B103" s="468" t="s">
        <v>152</v>
      </c>
      <c r="C103" s="416" t="s">
        <v>153</v>
      </c>
      <c r="D103" s="460" t="s">
        <v>142</v>
      </c>
      <c r="E103" s="191"/>
      <c r="F103" s="191"/>
      <c r="G103" s="139"/>
      <c r="H103" s="243"/>
      <c r="I103" s="417" t="s">
        <v>143</v>
      </c>
      <c r="J103" s="418"/>
      <c r="K103" s="419">
        <v>1</v>
      </c>
      <c r="L103" s="419"/>
      <c r="M103" s="418"/>
      <c r="N103" s="420"/>
    </row>
    <row r="104" spans="2:14" ht="75.599999999999994" customHeight="1" thickBot="1">
      <c r="B104" s="469"/>
      <c r="C104" s="421" t="s">
        <v>92</v>
      </c>
      <c r="D104" s="527"/>
      <c r="E104" s="149"/>
      <c r="F104" s="149">
        <v>57</v>
      </c>
      <c r="G104" s="193"/>
      <c r="H104" s="244"/>
      <c r="I104" s="422" t="s">
        <v>144</v>
      </c>
      <c r="J104" s="423"/>
      <c r="K104" s="424">
        <v>100</v>
      </c>
      <c r="L104" s="424"/>
      <c r="M104" s="423"/>
      <c r="N104" s="425"/>
    </row>
    <row r="105" spans="2:14" ht="76.5" customHeight="1">
      <c r="B105" s="467" t="s">
        <v>154</v>
      </c>
      <c r="C105" s="399" t="s">
        <v>155</v>
      </c>
      <c r="D105" s="459" t="s">
        <v>142</v>
      </c>
      <c r="E105" s="198"/>
      <c r="F105" s="198"/>
      <c r="G105" s="198"/>
      <c r="H105" s="245"/>
      <c r="I105" s="327" t="s">
        <v>143</v>
      </c>
      <c r="J105" s="400">
        <v>1</v>
      </c>
      <c r="K105" s="400"/>
      <c r="L105" s="400"/>
      <c r="M105" s="400"/>
      <c r="N105" s="401"/>
    </row>
    <row r="106" spans="2:14" ht="34.200000000000003" customHeight="1" thickBot="1">
      <c r="B106" s="468"/>
      <c r="C106" s="402" t="s">
        <v>92</v>
      </c>
      <c r="D106" s="460"/>
      <c r="E106" s="194"/>
      <c r="F106" s="194">
        <v>2315</v>
      </c>
      <c r="G106" s="194">
        <v>2513</v>
      </c>
      <c r="H106" s="239"/>
      <c r="I106" s="403" t="s">
        <v>144</v>
      </c>
      <c r="J106" s="404"/>
      <c r="K106" s="404">
        <v>48</v>
      </c>
      <c r="L106" s="404">
        <v>100</v>
      </c>
      <c r="M106" s="404"/>
      <c r="N106" s="405"/>
    </row>
    <row r="107" spans="2:14" ht="33.6" customHeight="1">
      <c r="B107" s="467" t="s">
        <v>156</v>
      </c>
      <c r="C107" s="399" t="s">
        <v>157</v>
      </c>
      <c r="D107" s="459" t="s">
        <v>142</v>
      </c>
      <c r="E107" s="198"/>
      <c r="F107" s="198"/>
      <c r="G107" s="198"/>
      <c r="H107" s="246"/>
      <c r="I107" s="289"/>
      <c r="J107" s="426"/>
      <c r="K107" s="427"/>
      <c r="L107" s="427"/>
      <c r="M107" s="427"/>
      <c r="N107" s="428"/>
    </row>
    <row r="108" spans="2:14" ht="75.75" customHeight="1" thickBot="1">
      <c r="B108" s="469"/>
      <c r="C108" s="421" t="s">
        <v>92</v>
      </c>
      <c r="D108" s="527"/>
      <c r="E108" s="149"/>
      <c r="F108" s="149">
        <v>203</v>
      </c>
      <c r="G108" s="149">
        <v>420</v>
      </c>
      <c r="H108" s="330">
        <v>591</v>
      </c>
      <c r="I108" s="422" t="s">
        <v>144</v>
      </c>
      <c r="J108" s="429"/>
      <c r="K108" s="430">
        <v>17</v>
      </c>
      <c r="L108" s="430">
        <v>52</v>
      </c>
      <c r="M108" s="430">
        <v>100</v>
      </c>
      <c r="N108" s="431"/>
    </row>
    <row r="109" spans="2:14" ht="16.5" customHeight="1">
      <c r="B109" s="432" t="s">
        <v>49</v>
      </c>
      <c r="C109" s="433" t="s">
        <v>59</v>
      </c>
      <c r="D109" s="199"/>
      <c r="E109" s="200">
        <f>E112</f>
        <v>175.2</v>
      </c>
      <c r="F109" s="200">
        <f>F111+F112</f>
        <v>64.8</v>
      </c>
      <c r="G109" s="200"/>
      <c r="H109" s="247"/>
      <c r="I109" s="290"/>
      <c r="J109" s="434"/>
      <c r="K109" s="434"/>
      <c r="L109" s="434"/>
      <c r="M109" s="346"/>
      <c r="N109" s="347"/>
    </row>
    <row r="110" spans="2:14" ht="16.5" customHeight="1">
      <c r="B110" s="435" t="s">
        <v>49</v>
      </c>
      <c r="C110" s="436" t="s">
        <v>60</v>
      </c>
      <c r="D110" s="5"/>
      <c r="E110" s="11"/>
      <c r="F110" s="11"/>
      <c r="G110" s="11"/>
      <c r="H110" s="229"/>
      <c r="I110" s="273"/>
      <c r="J110" s="348"/>
      <c r="K110" s="303"/>
      <c r="L110" s="303"/>
      <c r="M110" s="303"/>
      <c r="N110" s="304"/>
    </row>
    <row r="111" spans="2:14" ht="27.75" customHeight="1">
      <c r="B111" s="435"/>
      <c r="C111" s="436" t="s">
        <v>61</v>
      </c>
      <c r="D111" s="5"/>
      <c r="E111" s="11"/>
      <c r="F111" s="11">
        <f>SUMIF($C89:$C108,$C100,F89:F108)</f>
        <v>64.8</v>
      </c>
      <c r="G111" s="11"/>
      <c r="H111" s="229"/>
      <c r="I111" s="273"/>
      <c r="J111" s="348"/>
      <c r="K111" s="303"/>
      <c r="L111" s="303"/>
      <c r="M111" s="303"/>
      <c r="N111" s="304"/>
    </row>
    <row r="112" spans="2:14" ht="18" customHeight="1">
      <c r="B112" s="435"/>
      <c r="C112" s="5" t="s">
        <v>158</v>
      </c>
      <c r="D112" s="5"/>
      <c r="E112" s="11">
        <f>SUMIF($C90:$C109,$C101,E90:E109)</f>
        <v>175.2</v>
      </c>
      <c r="F112" s="11"/>
      <c r="G112" s="11"/>
      <c r="H112" s="229"/>
      <c r="I112" s="273"/>
      <c r="J112" s="348"/>
      <c r="K112" s="303"/>
      <c r="L112" s="303"/>
      <c r="M112" s="303"/>
      <c r="N112" s="304"/>
    </row>
    <row r="113" spans="2:18" ht="16.5" customHeight="1">
      <c r="B113" s="435"/>
      <c r="C113" s="436" t="s">
        <v>62</v>
      </c>
      <c r="D113" s="5"/>
      <c r="E113" s="11"/>
      <c r="F113" s="11"/>
      <c r="G113" s="11"/>
      <c r="H113" s="229"/>
      <c r="I113" s="273"/>
      <c r="J113" s="348"/>
      <c r="K113" s="303"/>
      <c r="L113" s="303"/>
      <c r="M113" s="303"/>
      <c r="N113" s="304"/>
    </row>
    <row r="114" spans="2:18" ht="16.5" customHeight="1">
      <c r="B114" s="437"/>
      <c r="C114" s="438" t="s">
        <v>159</v>
      </c>
      <c r="D114" s="7"/>
      <c r="E114" s="13">
        <f>+E116</f>
        <v>1607</v>
      </c>
      <c r="F114" s="13">
        <f>+F116</f>
        <v>7471.1</v>
      </c>
      <c r="G114" s="13">
        <f>G116</f>
        <v>6434.3</v>
      </c>
      <c r="H114" s="248">
        <f>H116</f>
        <v>591</v>
      </c>
      <c r="I114" s="291"/>
      <c r="J114" s="351"/>
      <c r="K114" s="352"/>
      <c r="L114" s="352"/>
      <c r="M114" s="352"/>
      <c r="N114" s="353"/>
    </row>
    <row r="115" spans="2:18" ht="16.5" customHeight="1">
      <c r="B115" s="435"/>
      <c r="C115" s="436" t="s">
        <v>95</v>
      </c>
      <c r="D115" s="5"/>
      <c r="E115" s="11"/>
      <c r="F115" s="11"/>
      <c r="G115" s="11"/>
      <c r="H115" s="229"/>
      <c r="I115" s="273"/>
      <c r="J115" s="348"/>
      <c r="K115" s="303"/>
      <c r="L115" s="303"/>
      <c r="M115" s="303"/>
      <c r="N115" s="304"/>
    </row>
    <row r="116" spans="2:18" ht="16.5" customHeight="1" thickBot="1">
      <c r="B116" s="439"/>
      <c r="C116" s="440" t="s">
        <v>160</v>
      </c>
      <c r="D116" s="154"/>
      <c r="E116" s="188">
        <f>SUMIF($C94:$C108,$C98,E94:E108)</f>
        <v>1607</v>
      </c>
      <c r="F116" s="188">
        <f>SUMIF($C94:$C108,$C98,F94:F108)</f>
        <v>7471.1</v>
      </c>
      <c r="G116" s="188">
        <f>SUMIF($C94:$C108,$C98,G94:G108)</f>
        <v>6434.3</v>
      </c>
      <c r="H116" s="249">
        <f>SUMIF($C94:$C108,$C98,H94:H108)</f>
        <v>591</v>
      </c>
      <c r="I116" s="286"/>
      <c r="J116" s="306"/>
      <c r="K116" s="307"/>
      <c r="L116" s="307"/>
      <c r="M116" s="307"/>
      <c r="N116" s="308"/>
    </row>
    <row r="117" spans="2:18" ht="30" customHeight="1">
      <c r="B117" s="441"/>
      <c r="C117" s="199" t="s">
        <v>161</v>
      </c>
      <c r="D117" s="199"/>
      <c r="E117" s="200">
        <f ca="1">+E31+E56+E89+E61+E114+E109</f>
        <v>4719.0999999999995</v>
      </c>
      <c r="F117" s="200">
        <f ca="1">+F31+F56+F89+F61+F114+F109</f>
        <v>9448.5</v>
      </c>
      <c r="G117" s="200">
        <f ca="1">+G31+G56+G89+G61+G114</f>
        <v>9973.9000000000015</v>
      </c>
      <c r="H117" s="247">
        <f>+H31+H56+H89+H61+H114</f>
        <v>3673</v>
      </c>
      <c r="I117" s="290"/>
      <c r="J117" s="345"/>
      <c r="K117" s="346"/>
      <c r="L117" s="346"/>
      <c r="M117" s="346"/>
      <c r="N117" s="347"/>
    </row>
    <row r="118" spans="2:18" ht="15.75" customHeight="1">
      <c r="B118" s="442"/>
      <c r="C118" s="5" t="s">
        <v>162</v>
      </c>
      <c r="D118" s="5"/>
      <c r="E118" s="11">
        <v>0</v>
      </c>
      <c r="F118" s="11">
        <v>0</v>
      </c>
      <c r="G118" s="11">
        <v>0</v>
      </c>
      <c r="H118" s="229">
        <v>0</v>
      </c>
      <c r="I118" s="273"/>
      <c r="J118" s="348"/>
      <c r="K118" s="303"/>
      <c r="L118" s="303"/>
      <c r="M118" s="303"/>
      <c r="N118" s="304"/>
    </row>
    <row r="119" spans="2:18" ht="46.8" customHeight="1" thickBot="1">
      <c r="B119" s="443"/>
      <c r="C119" s="154" t="s">
        <v>163</v>
      </c>
      <c r="D119" s="154"/>
      <c r="E119" s="131">
        <f ca="1">+E117-D117</f>
        <v>4719.0999999999995</v>
      </c>
      <c r="F119" s="131">
        <f ca="1">+F117-E117</f>
        <v>4729.4000000000005</v>
      </c>
      <c r="G119" s="131">
        <f ca="1">+G117-F117</f>
        <v>525.40000000000146</v>
      </c>
      <c r="H119" s="230">
        <f ca="1">+H117-G117</f>
        <v>-6300.9000000000015</v>
      </c>
      <c r="I119" s="286"/>
      <c r="J119" s="444"/>
      <c r="K119" s="444"/>
      <c r="L119" s="444"/>
      <c r="M119" s="444"/>
      <c r="N119" s="445"/>
      <c r="O119" s="28"/>
      <c r="P119" s="28"/>
      <c r="Q119" s="28"/>
      <c r="R119" s="28"/>
    </row>
    <row r="120" spans="2:18" ht="34.950000000000003" customHeight="1">
      <c r="B120" s="39"/>
      <c r="C120" s="40"/>
      <c r="D120" s="40"/>
      <c r="E120" s="41"/>
      <c r="F120" s="41"/>
      <c r="G120" s="41"/>
      <c r="H120" s="41"/>
      <c r="I120" s="42"/>
      <c r="J120" s="28"/>
      <c r="K120" s="28"/>
      <c r="L120" s="28"/>
      <c r="M120" s="28"/>
      <c r="N120" s="28"/>
      <c r="O120" s="28"/>
      <c r="P120" s="28"/>
      <c r="Q120" s="28"/>
      <c r="R120" s="28"/>
    </row>
    <row r="122" spans="2:18">
      <c r="B122" s="512" t="s">
        <v>164</v>
      </c>
      <c r="C122" s="512"/>
      <c r="D122" s="512"/>
      <c r="E122" s="512"/>
      <c r="F122" s="512"/>
      <c r="G122" s="512"/>
      <c r="H122" s="512"/>
      <c r="I122" s="512"/>
    </row>
    <row r="123" spans="2:18">
      <c r="B123" s="513" t="s">
        <v>165</v>
      </c>
      <c r="C123" s="513"/>
      <c r="D123" s="513"/>
      <c r="E123" s="513"/>
      <c r="F123" s="513"/>
      <c r="G123" s="513"/>
      <c r="H123" s="513"/>
      <c r="I123" s="513"/>
    </row>
    <row r="124" spans="2:18">
      <c r="B124" s="512" t="s">
        <v>166</v>
      </c>
      <c r="C124" s="512"/>
      <c r="D124" s="512"/>
      <c r="E124" s="512"/>
      <c r="F124" s="512"/>
      <c r="G124" s="512"/>
      <c r="H124" s="512"/>
      <c r="I124" s="512"/>
    </row>
    <row r="125" spans="2:18">
      <c r="B125" s="512" t="s">
        <v>167</v>
      </c>
      <c r="C125" s="512"/>
      <c r="D125" s="512"/>
      <c r="E125" s="512"/>
      <c r="F125" s="512"/>
      <c r="G125" s="512"/>
      <c r="H125" s="512"/>
      <c r="I125" s="512"/>
    </row>
    <row r="126" spans="2:18">
      <c r="B126" s="500"/>
      <c r="C126" s="500"/>
      <c r="D126" s="500"/>
      <c r="E126" s="500"/>
      <c r="F126" s="500"/>
      <c r="G126" s="500"/>
      <c r="H126" s="500"/>
      <c r="I126" s="500"/>
    </row>
    <row r="127" spans="2:18">
      <c r="B127" s="498" t="s">
        <v>168</v>
      </c>
      <c r="C127" s="498"/>
      <c r="D127" s="498"/>
      <c r="E127" s="498"/>
      <c r="F127" s="498"/>
      <c r="G127" s="498"/>
      <c r="H127" s="498"/>
      <c r="I127" s="498"/>
    </row>
    <row r="128" spans="2:18">
      <c r="B128" s="1" t="s">
        <v>169</v>
      </c>
    </row>
    <row r="129" spans="2:6">
      <c r="B129" s="1" t="s">
        <v>170</v>
      </c>
    </row>
    <row r="130" spans="2:6">
      <c r="D130" s="46"/>
      <c r="E130" s="47"/>
      <c r="F130" s="47"/>
    </row>
  </sheetData>
  <mergeCells count="71">
    <mergeCell ref="H1:I1"/>
    <mergeCell ref="H2:I2"/>
    <mergeCell ref="B71:B73"/>
    <mergeCell ref="B40:B43"/>
    <mergeCell ref="D51:D52"/>
    <mergeCell ref="D22:D24"/>
    <mergeCell ref="B51:B52"/>
    <mergeCell ref="D53:D55"/>
    <mergeCell ref="B4:N4"/>
    <mergeCell ref="M1:N1"/>
    <mergeCell ref="D45:D46"/>
    <mergeCell ref="B62:B63"/>
    <mergeCell ref="B5:B6"/>
    <mergeCell ref="C5:C6"/>
    <mergeCell ref="D5:D6"/>
    <mergeCell ref="E5:E6"/>
    <mergeCell ref="B107:B108"/>
    <mergeCell ref="D74:D76"/>
    <mergeCell ref="B90:B92"/>
    <mergeCell ref="B105:B106"/>
    <mergeCell ref="B22:B24"/>
    <mergeCell ref="D71:D73"/>
    <mergeCell ref="D103:D104"/>
    <mergeCell ref="D105:D106"/>
    <mergeCell ref="D107:D108"/>
    <mergeCell ref="D94:D95"/>
    <mergeCell ref="D96:D98"/>
    <mergeCell ref="B127:I127"/>
    <mergeCell ref="B79:B80"/>
    <mergeCell ref="B126:I126"/>
    <mergeCell ref="B94:B95"/>
    <mergeCell ref="B96:B98"/>
    <mergeCell ref="B99:B102"/>
    <mergeCell ref="B103:B104"/>
    <mergeCell ref="D100:D101"/>
    <mergeCell ref="B81:B84"/>
    <mergeCell ref="B85:B88"/>
    <mergeCell ref="B125:I125"/>
    <mergeCell ref="B123:I123"/>
    <mergeCell ref="B124:I124"/>
    <mergeCell ref="B122:I122"/>
    <mergeCell ref="D81:D84"/>
    <mergeCell ref="D85:D88"/>
    <mergeCell ref="F5:F6"/>
    <mergeCell ref="M2:N2"/>
    <mergeCell ref="D16:D21"/>
    <mergeCell ref="I26:I27"/>
    <mergeCell ref="J26:J27"/>
    <mergeCell ref="K26:K27"/>
    <mergeCell ref="L26:L27"/>
    <mergeCell ref="M26:M27"/>
    <mergeCell ref="G5:G6"/>
    <mergeCell ref="H5:H6"/>
    <mergeCell ref="I5:I6"/>
    <mergeCell ref="J5:M5"/>
    <mergeCell ref="N5:N6"/>
    <mergeCell ref="D25:D26"/>
    <mergeCell ref="B16:B21"/>
    <mergeCell ref="B47:B50"/>
    <mergeCell ref="B74:B76"/>
    <mergeCell ref="B77:B78"/>
    <mergeCell ref="D79:D80"/>
    <mergeCell ref="D77:D78"/>
    <mergeCell ref="B25:B30"/>
    <mergeCell ref="D40:D44"/>
    <mergeCell ref="B57:B60"/>
    <mergeCell ref="B45:B46"/>
    <mergeCell ref="B36:B39"/>
    <mergeCell ref="D36:D39"/>
    <mergeCell ref="B53:B55"/>
    <mergeCell ref="B32:B33"/>
  </mergeCells>
  <pageMargins left="0.39370078740157483" right="0.39370078740157483" top="0.59055118110236227" bottom="0.59055118110236227" header="0" footer="0"/>
  <pageSetup paperSize="9" scale="71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EBB37-AAD0-45EB-A33C-534A43631B2E}">
  <sheetPr>
    <pageSetUpPr fitToPage="1"/>
  </sheetPr>
  <dimension ref="B1:G25"/>
  <sheetViews>
    <sheetView topLeftCell="A15" workbookViewId="0">
      <selection activeCell="K8" sqref="K8"/>
    </sheetView>
  </sheetViews>
  <sheetFormatPr defaultColWidth="9.33203125" defaultRowHeight="13.2"/>
  <cols>
    <col min="1" max="1" width="2.5546875" style="1" customWidth="1"/>
    <col min="2" max="2" width="4.6640625" style="1" customWidth="1"/>
    <col min="3" max="3" width="44.44140625" style="2" customWidth="1"/>
    <col min="4" max="4" width="11.5546875" style="1" customWidth="1"/>
    <col min="5" max="6" width="12" style="1" customWidth="1"/>
    <col min="7" max="7" width="12.33203125" style="1" customWidth="1"/>
    <col min="8" max="16384" width="9.33203125" style="1"/>
  </cols>
  <sheetData>
    <row r="1" spans="2:7" ht="19.2" customHeight="1">
      <c r="B1" s="549" t="s">
        <v>171</v>
      </c>
      <c r="C1" s="549"/>
      <c r="D1" s="549"/>
      <c r="E1" s="549"/>
      <c r="F1" s="549"/>
      <c r="G1" s="549"/>
    </row>
    <row r="2" spans="2:7" ht="16.95" customHeight="1">
      <c r="C2" s="1"/>
    </row>
    <row r="3" spans="2:7" ht="72" customHeight="1">
      <c r="B3" s="14" t="s">
        <v>172</v>
      </c>
      <c r="C3" s="30" t="s">
        <v>173</v>
      </c>
      <c r="D3" s="14" t="s">
        <v>174</v>
      </c>
      <c r="E3" s="14" t="s">
        <v>175</v>
      </c>
      <c r="F3" s="14" t="s">
        <v>176</v>
      </c>
      <c r="G3" s="14" t="s">
        <v>177</v>
      </c>
    </row>
    <row r="4" spans="2:7" ht="12.75" customHeight="1">
      <c r="B4" s="34">
        <v>1</v>
      </c>
      <c r="C4" s="35">
        <v>2</v>
      </c>
      <c r="D4" s="34">
        <v>3</v>
      </c>
      <c r="E4" s="34">
        <v>4</v>
      </c>
      <c r="F4" s="34">
        <v>5</v>
      </c>
      <c r="G4" s="34">
        <v>6</v>
      </c>
    </row>
    <row r="5" spans="2:7" ht="18.75" customHeight="1">
      <c r="B5" s="546" t="s">
        <v>178</v>
      </c>
      <c r="C5" s="547"/>
      <c r="D5" s="547"/>
      <c r="E5" s="547"/>
      <c r="F5" s="547"/>
      <c r="G5" s="548"/>
    </row>
    <row r="6" spans="2:7" ht="16.5" customHeight="1">
      <c r="B6" s="15" t="s">
        <v>179</v>
      </c>
      <c r="C6" s="16" t="s">
        <v>59</v>
      </c>
      <c r="D6" s="9">
        <f t="shared" ref="D6:G6" si="0">+D8+D9+D10+D11+D12+D13</f>
        <v>3112.1</v>
      </c>
      <c r="E6" s="9">
        <f>+E8+E9+E10+E11+E12+E13</f>
        <v>1977.4</v>
      </c>
      <c r="F6" s="9">
        <f t="shared" si="0"/>
        <v>3539.6</v>
      </c>
      <c r="G6" s="9">
        <f t="shared" si="0"/>
        <v>3082</v>
      </c>
    </row>
    <row r="7" spans="2:7" ht="18" customHeight="1">
      <c r="B7" s="17"/>
      <c r="C7" s="31" t="s">
        <v>180</v>
      </c>
      <c r="D7" s="22"/>
      <c r="E7" s="9"/>
      <c r="F7" s="9"/>
      <c r="G7" s="9"/>
    </row>
    <row r="8" spans="2:7" ht="30.75" customHeight="1">
      <c r="B8" s="17" t="s">
        <v>181</v>
      </c>
      <c r="C8" s="32" t="s">
        <v>182</v>
      </c>
      <c r="D8" s="23">
        <f>SUMIF('002 programa 3 lentelė'!$C8:$C119,'002 programa 3 lentelė'!$C17,'002 programa 3 lentelė'!E8:E119)</f>
        <v>2696.9</v>
      </c>
      <c r="E8" s="23">
        <f>SUMIF('002 programa 3 lentelė'!$C8:$C119,'002 programa 3 lentelė'!$C17,'002 programa 3 lentelė'!F8:F119)</f>
        <v>1967.4</v>
      </c>
      <c r="F8" s="23">
        <f>SUMIF('002 programa 3 lentelė'!$C8:$C119,'002 programa 3 lentelė'!$C17,'002 programa 3 lentelė'!G8:G119)</f>
        <v>3539.6</v>
      </c>
      <c r="G8" s="23">
        <f>SUMIF('002 programa 3 lentelė'!$C8:$C119,'002 programa 3 lentelė'!$C17,'002 programa 3 lentelė'!H8:H119)</f>
        <v>3082</v>
      </c>
    </row>
    <row r="9" spans="2:7" ht="14.4" customHeight="1">
      <c r="B9" s="17" t="s">
        <v>183</v>
      </c>
      <c r="C9" s="18" t="s">
        <v>147</v>
      </c>
      <c r="D9" s="23">
        <f>SUMIF('002 programa 3 lentelė'!$C8:$C119,'002 programa 3 lentelė'!C101,'002 programa 3 lentelė'!E8:E119)</f>
        <v>175.2</v>
      </c>
      <c r="E9" s="23">
        <f>SUMIF('002 programa 3 lentelė'!$C8:$C119,'002 programa 3 lentelė'!C101,'002 programa 3 lentelė'!F8:F119)</f>
        <v>0</v>
      </c>
      <c r="F9" s="23">
        <f>SUMIF('002 programa 3 lentelė'!$C8:$C119,'002 programa 3 lentelė'!C101,'002 programa 3 lentelė'!G8:G119)</f>
        <v>0</v>
      </c>
      <c r="G9" s="23" cm="1">
        <f t="array" ref="G9">SUMIF('002 programa 3 lentelė'!$C8:$C119,'002 programa 3 lentelė'!C00,'002 programa 3 lentelė'!H8:H119)</f>
        <v>0</v>
      </c>
    </row>
    <row r="10" spans="2:7" ht="15" customHeight="1">
      <c r="B10" s="17" t="s">
        <v>184</v>
      </c>
      <c r="C10" s="18" t="s">
        <v>185</v>
      </c>
      <c r="D10" s="23" cm="1">
        <f t="array" ref="D10">SUMIF('002 programa 3 lentelė'!$C8:$C119,'002 programa 3 lentelė'!C00,'002 programa 3 lentelė'!E8:E119)</f>
        <v>0</v>
      </c>
      <c r="E10" s="23" cm="1">
        <f t="array" ref="E10">SUMIF('002 programa 3 lentelė'!$C8:$C119,'002 programa 3 lentelė'!C00,'002 programa 3 lentelė'!F8:F119)</f>
        <v>0</v>
      </c>
      <c r="F10" s="23" cm="1">
        <f t="array" ref="F10">SUMIF('002 programa 3 lentelė'!$C8:$C119,'002 programa 3 lentelė'!C00,'002 programa 3 lentelė'!G8:G119)</f>
        <v>0</v>
      </c>
      <c r="G10" s="23">
        <f>SUMIF('002 programa 3 lentelė'!$C8:$C119,'002 programa 3 lentelė'!C101,'002 programa 3 lentelė'!H8:H119)</f>
        <v>0</v>
      </c>
    </row>
    <row r="11" spans="2:7" ht="27" customHeight="1">
      <c r="B11" s="17" t="s">
        <v>186</v>
      </c>
      <c r="C11" s="18" t="s">
        <v>187</v>
      </c>
      <c r="D11" s="23" cm="1">
        <f t="array" ref="D11">SUMIF('002 programa 3 lentelė'!$C8:$C119,'002 programa 3 lentelė'!C00,'002 programa 3 lentelė'!E8:E119)</f>
        <v>0</v>
      </c>
      <c r="E11" s="23" cm="1">
        <f t="array" ref="E11">SUMIF('002 programa 3 lentelė'!$C8:$C119,'002 programa 3 lentelė'!C00,'002 programa 3 lentelė'!F8:F119)</f>
        <v>0</v>
      </c>
      <c r="F11" s="23" cm="1">
        <f t="array" ref="F11">SUMIF('002 programa 3 lentelė'!$C8:$C119,'002 programa 3 lentelė'!C00,'002 programa 3 lentelė'!G8:G119)</f>
        <v>0</v>
      </c>
      <c r="G11" s="23" cm="1">
        <f t="array" ref="G11">SUMIF('002 programa 3 lentelė'!$C8:$C119,'002 programa 3 lentelė'!C00,'002 programa 3 lentelė'!H8:H119)</f>
        <v>0</v>
      </c>
    </row>
    <row r="12" spans="2:7" ht="17.399999999999999" customHeight="1">
      <c r="B12" s="17" t="s">
        <v>188</v>
      </c>
      <c r="C12" s="18" t="s">
        <v>189</v>
      </c>
      <c r="D12" s="23">
        <f>SUMIF('002 programa 3 lentelė'!$C8:$C119,'002 programa 3 lentelė'!$C39,'002 programa 3 lentelė'!E8:E119)</f>
        <v>0</v>
      </c>
      <c r="E12" s="23">
        <f>SUMIF('002 programa 3 lentelė'!$C8:$C119,'002 programa 3 lentelė'!$C39,'002 programa 3 lentelė'!F8:F119)</f>
        <v>0</v>
      </c>
      <c r="F12" s="23">
        <f>SUMIF('002 programa 3 lentelė'!$C8:$C119,'002 programa 3 lentelė'!$C39,'002 programa 3 lentelė'!G8:G119)</f>
        <v>0</v>
      </c>
      <c r="G12" s="23">
        <f>SUMIF('002 programa 3 lentelė'!$C8:$C119,'002 programa 3 lentelė'!$C39,'002 programa 3 lentelė'!H8:H119)</f>
        <v>0</v>
      </c>
    </row>
    <row r="13" spans="2:7" ht="16.2" customHeight="1">
      <c r="B13" s="17" t="s">
        <v>190</v>
      </c>
      <c r="C13" s="18" t="s">
        <v>191</v>
      </c>
      <c r="D13" s="23">
        <f>SUMIF('002 programa 3 lentelė'!$C8:$C119,'002 programa 3 lentelė'!$C38,'002 programa 3 lentelė'!E8:E119)</f>
        <v>240</v>
      </c>
      <c r="E13" s="23">
        <f>SUMIF('002 programa 3 lentelė'!$C8:$C119,'002 programa 3 lentelė'!$C38,'002 programa 3 lentelė'!F8:F119)</f>
        <v>10</v>
      </c>
      <c r="F13" s="23">
        <f>SUMIF('002 programa 3 lentelė'!$C8:$C119,'002 programa 3 lentelė'!$C38,'002 programa 3 lentelė'!G8:G119)</f>
        <v>0</v>
      </c>
      <c r="G13" s="23">
        <f>SUMIF('002 programa 3 lentelė'!$C8:$C119,'002 programa 3 lentelė'!$C38,'002 programa 3 lentelė'!H8:H119)</f>
        <v>0</v>
      </c>
    </row>
    <row r="14" spans="2:7" ht="42" customHeight="1">
      <c r="B14" s="15" t="s">
        <v>192</v>
      </c>
      <c r="C14" s="31" t="s">
        <v>193</v>
      </c>
      <c r="D14" s="24">
        <f t="shared" ref="D14:G14" si="1">+D16+D17+D18+D19+D20+D21</f>
        <v>1607</v>
      </c>
      <c r="E14" s="24">
        <f t="shared" si="1"/>
        <v>7471.1</v>
      </c>
      <c r="F14" s="24">
        <f t="shared" si="1"/>
        <v>6434.3</v>
      </c>
      <c r="G14" s="24">
        <f t="shared" si="1"/>
        <v>591</v>
      </c>
    </row>
    <row r="15" spans="2:7" ht="18" customHeight="1">
      <c r="B15" s="17"/>
      <c r="C15" s="31" t="s">
        <v>180</v>
      </c>
      <c r="D15" s="8"/>
      <c r="E15" s="9"/>
      <c r="F15" s="9"/>
      <c r="G15" s="9"/>
    </row>
    <row r="16" spans="2:7" ht="15.6" customHeight="1">
      <c r="B16" s="17" t="s">
        <v>194</v>
      </c>
      <c r="C16" s="33" t="s">
        <v>195</v>
      </c>
      <c r="D16" s="23" cm="1">
        <f t="array" ref="D16">SUMIF('002 programa 3 lentelė'!$C8:$C119,'002 programa 3 lentelė'!C00,'002 programa 3 lentelė'!E8:E119)</f>
        <v>0</v>
      </c>
      <c r="E16" s="23">
        <f>SUMIF('002 programa 3 lentelė'!$C8:$C119,'002 programa 3 lentelė'!C44,'002 programa 3 lentelė'!F8:F119)</f>
        <v>0</v>
      </c>
      <c r="F16" s="23">
        <f>SUMIF('002 programa 3 lentelė'!$C8:$C119,'002 programa 3 lentelė'!C44,'002 programa 3 lentelė'!G8:G119)</f>
        <v>0</v>
      </c>
      <c r="G16" s="23">
        <f>SUMIF('002 programa 3 lentelė'!$C8:$C119,'002 programa 3 lentelė'!C44,'002 programa 3 lentelė'!H8:H119)</f>
        <v>0</v>
      </c>
    </row>
    <row r="17" spans="2:7" ht="16.2" customHeight="1">
      <c r="B17" s="17" t="s">
        <v>196</v>
      </c>
      <c r="C17" s="33" t="s">
        <v>197</v>
      </c>
      <c r="D17" s="23" cm="1">
        <f t="array" ref="D17">SUMIF('002 programa 3 lentelė'!$C8:$C119,'002 programa 3 lentelė'!C00,'002 programa 3 lentelė'!E8:E119)</f>
        <v>0</v>
      </c>
      <c r="E17" s="23" cm="1">
        <f t="array" ref="E17">SUMIF('002 programa 3 lentelė'!$C8:$C119,'002 programa 3 lentelė'!C00,'002 programa 3 lentelė'!F8:F119)</f>
        <v>0</v>
      </c>
      <c r="F17" s="23" cm="1">
        <f t="array" ref="F17">SUMIF('002 programa 3 lentelė'!$C8:$C119,'002 programa 3 lentelė'!C00,'002 programa 3 lentelė'!G8:G119)</f>
        <v>0</v>
      </c>
      <c r="G17" s="23" cm="1">
        <f t="array" ref="G17">SUMIF('002 programa 3 lentelė'!$C8:$C119,'002 programa 3 lentelė'!C00,'002 programa 3 lentelė'!H8:H119)</f>
        <v>0</v>
      </c>
    </row>
    <row r="18" spans="2:7" ht="26.25" customHeight="1">
      <c r="B18" s="17" t="s">
        <v>198</v>
      </c>
      <c r="C18" s="33" t="s">
        <v>199</v>
      </c>
      <c r="D18" s="23" cm="1">
        <f t="array" ref="D18">SUMIF('002 programa 3 lentelė'!$C8:$C119,'002 programa 3 lentelė'!C00,'002 programa 3 lentelė'!E8:E119)</f>
        <v>0</v>
      </c>
      <c r="E18" s="23" cm="1">
        <f t="array" ref="E18">SUMIF('002 programa 3 lentelė'!$C8:$C119,'002 programa 3 lentelė'!C00,'002 programa 3 lentelė'!F8:F119)</f>
        <v>0</v>
      </c>
      <c r="F18" s="23" cm="1">
        <f t="array" ref="F18">SUMIF('002 programa 3 lentelė'!$C8:$C119,'002 programa 3 lentelė'!C00,'002 programa 3 lentelė'!G8:G119)</f>
        <v>0</v>
      </c>
      <c r="G18" s="23" cm="1">
        <f t="array" ref="G18">SUMIF('002 programa 3 lentelė'!$C8:$C119,'002 programa 3 lentelė'!C00,'002 programa 3 lentelė'!H8:H119)</f>
        <v>0</v>
      </c>
    </row>
    <row r="19" spans="2:7" ht="15.6" customHeight="1">
      <c r="B19" s="17" t="s">
        <v>200</v>
      </c>
      <c r="C19" s="33" t="s">
        <v>201</v>
      </c>
      <c r="D19" s="23">
        <f>SUMIF('002 programa 3 lentelė'!$C8:$C119,'002 programa 3 lentelė'!C106,'002 programa 3 lentelė'!E8:E119)</f>
        <v>1607</v>
      </c>
      <c r="E19" s="23">
        <f>SUMIF('002 programa 3 lentelė'!$C8:$C119,'002 programa 3 lentelė'!C106,'002 programa 3 lentelė'!F8:F119)</f>
        <v>7471.1</v>
      </c>
      <c r="F19" s="43">
        <f>SUMIF('002 programa 3 lentelė'!$C8:$C119,'002 programa 3 lentelė'!C106,'002 programa 3 lentelė'!G8:G119)</f>
        <v>6434.3</v>
      </c>
      <c r="G19" s="43">
        <f>SUMIF('002 programa 3 lentelė'!$C8:$C119,'002 programa 3 lentelė'!C106,'002 programa 3 lentelė'!H8:H119)</f>
        <v>591</v>
      </c>
    </row>
    <row r="20" spans="2:7" ht="15.6" customHeight="1">
      <c r="B20" s="17" t="s">
        <v>202</v>
      </c>
      <c r="C20" s="33" t="s">
        <v>203</v>
      </c>
      <c r="D20" s="23" cm="1">
        <f t="array" ref="D20">SUMIF('002 programa 3 lentelė'!$C8:$C119,'002 programa 3 lentelė'!C00,'002 programa 3 lentelė'!E8:E119)</f>
        <v>0</v>
      </c>
      <c r="E20" s="23" cm="1">
        <f t="array" ref="E20">SUMIF('002 programa 3 lentelė'!$C8:$C119,'002 programa 3 lentelė'!C00,'002 programa 3 lentelė'!F8:F119)</f>
        <v>0</v>
      </c>
      <c r="F20" s="23" cm="1">
        <f t="array" ref="F20">SUMIF('002 programa 3 lentelė'!$C8:$C119,'002 programa 3 lentelė'!C00,'002 programa 3 lentelė'!G8:G119)</f>
        <v>0</v>
      </c>
      <c r="G20" s="23" cm="1">
        <f t="array" ref="G20">SUMIF('002 programa 3 lentelė'!$C8:$C119,'002 programa 3 lentelė'!C00,'002 programa 3 lentelė'!H8:H119)</f>
        <v>0</v>
      </c>
    </row>
    <row r="21" spans="2:7" ht="15.6" customHeight="1">
      <c r="B21" s="17" t="s">
        <v>204</v>
      </c>
      <c r="C21" s="33" t="s">
        <v>205</v>
      </c>
      <c r="D21" s="23" cm="1">
        <f t="array" ref="D21">SUMIF('002 programa 3 lentelė'!$C8:$C119,'002 programa 3 lentelė'!C00,'002 programa 3 lentelė'!E8:E119)</f>
        <v>0</v>
      </c>
      <c r="E21" s="23" cm="1">
        <f t="array" ref="E21">SUMIF('002 programa 3 lentelė'!$C8:$C119,'002 programa 3 lentelė'!C00,'002 programa 3 lentelė'!F8:F119)</f>
        <v>0</v>
      </c>
      <c r="F21" s="23" cm="1">
        <f t="array" ref="F21">SUMIF('002 programa 3 lentelė'!$C8:$C119,'002 programa 3 lentelė'!C00,'002 programa 3 lentelė'!G8:G119)</f>
        <v>0</v>
      </c>
      <c r="G21" s="23" cm="1">
        <f t="array" ref="G21">SUMIF('002 programa 3 lentelė'!$C8:$C119,'002 programa 3 lentelė'!C00,'002 programa 3 lentelė'!H8:H119)</f>
        <v>0</v>
      </c>
    </row>
    <row r="22" spans="2:7" ht="28.95" customHeight="1">
      <c r="B22" s="17"/>
      <c r="C22" s="18" t="s">
        <v>206</v>
      </c>
      <c r="D22" s="24">
        <f>+D6+D14</f>
        <v>4719.1000000000004</v>
      </c>
      <c r="E22" s="24">
        <f t="shared" ref="E22:G22" si="2">+E6+E14</f>
        <v>9448.5</v>
      </c>
      <c r="F22" s="24">
        <f t="shared" si="2"/>
        <v>9973.9</v>
      </c>
      <c r="G22" s="24">
        <f t="shared" si="2"/>
        <v>3673</v>
      </c>
    </row>
    <row r="23" spans="2:7" ht="15.6" customHeight="1">
      <c r="B23" s="17"/>
      <c r="C23" s="18" t="s">
        <v>162</v>
      </c>
      <c r="D23" s="23">
        <f>+'002 programa 3 lentelė'!E118</f>
        <v>0</v>
      </c>
      <c r="E23" s="23">
        <f>+'002 programa 3 lentelė'!F118</f>
        <v>0</v>
      </c>
      <c r="F23" s="23">
        <f>+'002 programa 3 lentelė'!G118</f>
        <v>0</v>
      </c>
      <c r="G23" s="23">
        <f>+'002 programa 3 lentelė'!H118</f>
        <v>0</v>
      </c>
    </row>
    <row r="24" spans="2:7" ht="32.4" customHeight="1">
      <c r="B24" s="17"/>
      <c r="C24" s="18" t="s">
        <v>163</v>
      </c>
      <c r="D24" s="23"/>
      <c r="E24" s="25">
        <f ca="1">+'002 programa 3 lentelė'!F119</f>
        <v>4729.4000000000005</v>
      </c>
      <c r="F24" s="25">
        <f ca="1">+'002 programa 3 lentelė'!G119</f>
        <v>525.40000000000146</v>
      </c>
      <c r="G24" s="25">
        <f ca="1">+'002 programa 3 lentelė'!H119</f>
        <v>-6300.9000000000015</v>
      </c>
    </row>
    <row r="25" spans="2:7">
      <c r="B25" s="19"/>
      <c r="C25" s="20"/>
      <c r="D25" s="20"/>
      <c r="E25" s="19"/>
      <c r="F25" s="19"/>
      <c r="G25" s="19"/>
    </row>
  </sheetData>
  <mergeCells count="2">
    <mergeCell ref="B5:G5"/>
    <mergeCell ref="B1:G1"/>
  </mergeCells>
  <pageMargins left="0.7" right="0.7" top="0.75" bottom="0.75" header="0.3" footer="0.3"/>
  <pageSetup paperSize="9" scale="8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002 programa 3 lentelė</vt:lpstr>
      <vt:lpstr>Lėšų suvestinė 2 lentelė</vt:lpstr>
      <vt:lpstr>'002 programa 3 lentelė'!Print_Area</vt:lpstr>
      <vt:lpstr>'002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Violeta Pronskuvienė</cp:lastModifiedBy>
  <cp:revision/>
  <cp:lastPrinted>2025-12-18T12:06:21Z</cp:lastPrinted>
  <dcterms:created xsi:type="dcterms:W3CDTF">2023-07-11T10:34:54Z</dcterms:created>
  <dcterms:modified xsi:type="dcterms:W3CDTF">2025-12-18T12:42:04Z</dcterms:modified>
  <cp:category/>
  <cp:contentStatus/>
</cp:coreProperties>
</file>