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valdyba\kmsa\Savivaldybės administracija\BENDROSIOS VALDYMO FUNKCIJOS\Strateginio planavimo skyrius\MVP PLANAI\2026 MVP\1. PIRMINIS ĮSAKYMAS\"/>
    </mc:Choice>
  </mc:AlternateContent>
  <xr:revisionPtr revIDLastSave="0" documentId="13_ncr:1_{08F015DA-6B6A-483E-A14E-4EB5B0DD1499}" xr6:coauthVersionLast="47" xr6:coauthVersionMax="47" xr10:uidLastSave="{00000000-0000-0000-0000-000000000000}"/>
  <bookViews>
    <workbookView xWindow="-120" yWindow="-120" windowWidth="38640" windowHeight="21120" xr2:uid="{EF082B20-5454-481E-8ECF-44F36E11C9BB}"/>
  </bookViews>
  <sheets>
    <sheet name="8 programa " sheetId="1" r:id="rId1"/>
    <sheet name="Lėšų suvestinė " sheetId="2" r:id="rId2"/>
  </sheets>
  <definedNames>
    <definedName name="_xlnm.Print_Area" localSheetId="0">'8 programa '!$A$1:$H$238</definedName>
    <definedName name="_xlnm.Print_Titles" localSheetId="0">'8 programa '!$6:$8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185" i="1" l="1"/>
  <c r="E187" i="1"/>
  <c r="E211" i="1" s="1"/>
  <c r="E213" i="1"/>
  <c r="E129" i="1"/>
  <c r="E130" i="1"/>
  <c r="E74" i="1"/>
  <c r="E64" i="1"/>
  <c r="E134" i="1"/>
  <c r="E78" i="1"/>
  <c r="E86" i="1"/>
  <c r="E84" i="1"/>
  <c r="E110" i="1"/>
  <c r="E118" i="1"/>
  <c r="E104" i="1"/>
  <c r="E169" i="1"/>
  <c r="E147" i="1"/>
  <c r="E132" i="1"/>
  <c r="E48" i="1"/>
  <c r="E43" i="1"/>
  <c r="E33" i="1"/>
  <c r="E31" i="1"/>
  <c r="E226" i="1" l="1"/>
  <c r="D12" i="2"/>
  <c r="E153" i="1"/>
  <c r="E34" i="1"/>
  <c r="E108" i="1"/>
  <c r="E165" i="1"/>
  <c r="E207" i="1"/>
  <c r="E204" i="1"/>
  <c r="E196" i="1"/>
  <c r="E53" i="1"/>
  <c r="E212" i="1"/>
  <c r="E101" i="1"/>
  <c r="E77" i="1"/>
  <c r="E152" i="1" s="1"/>
  <c r="E36" i="1"/>
  <c r="D11" i="2"/>
  <c r="E160" i="1"/>
  <c r="E224" i="1"/>
  <c r="E151" i="1"/>
  <c r="E222" i="1"/>
  <c r="E54" i="1"/>
  <c r="E14" i="1"/>
  <c r="D13" i="2"/>
  <c r="E176" i="1" l="1"/>
  <c r="E51" i="1"/>
  <c r="E210" i="1"/>
  <c r="E208" i="1" s="1"/>
  <c r="D8" i="2"/>
  <c r="E150" i="1"/>
  <c r="D17" i="2" a="1"/>
  <c r="D17" i="2" s="1"/>
  <c r="E216" i="1"/>
  <c r="E214" i="1" s="1"/>
  <c r="D16" i="2"/>
  <c r="D23" i="2"/>
  <c r="D21" i="2" a="1"/>
  <c r="D21" i="2" s="1"/>
  <c r="D20" i="2" a="1"/>
  <c r="D20" i="2" s="1"/>
  <c r="D19" i="2" a="1"/>
  <c r="D19" i="2" s="1"/>
  <c r="D18" i="2" a="1"/>
  <c r="D18" i="2" s="1"/>
  <c r="E174" i="1" l="1"/>
  <c r="E148" i="1"/>
  <c r="D10" i="2"/>
  <c r="D14" i="2"/>
  <c r="E178" i="1"/>
  <c r="D9" i="2"/>
  <c r="E38" i="1"/>
  <c r="E225" i="1" l="1"/>
  <c r="D6" i="2"/>
  <c r="D2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Dangirutė Šakinienė</author>
    <author>Violeta Pronskuvienė</author>
  </authors>
  <commentList>
    <comment ref="F48" authorId="0" shapeId="0" xr:uid="{04B6F865-55AF-4040-A664-1531090B6094}">
      <text>
        <r>
          <rPr>
            <sz val="11"/>
            <color theme="1"/>
            <rFont val="Calibri"/>
            <family val="2"/>
            <charset val="186"/>
            <scheme val="minor"/>
          </rPr>
          <t xml:space="preserve">Nenumatytos iniciatyvos, nepatenkančios į dalinio konkursą </t>
        </r>
      </text>
    </comment>
    <comment ref="G63" authorId="0" shapeId="0" xr:uid="{9CD1E247-D2FC-460B-9380-68FD015D9152}">
      <text>
        <r>
          <rPr>
            <sz val="11"/>
            <color theme="1"/>
            <rFont val="Calibri"/>
            <family val="2"/>
            <charset val="186"/>
            <scheme val="minor"/>
          </rPr>
          <t>1. Žoliapjovė-robotas, 1 vnt. 6,6 tūkst. Eur SP
2. Lazerinis projektorius, 1 vnt. konferencijų salei 3,3 tūkst. Eur SP
3. Garso įrangos sistema, 1 kompl. konferencijų salei 4,1 tūkst. Eur SP</t>
        </r>
      </text>
    </comment>
    <comment ref="G77" authorId="0" shapeId="0" xr:uid="{350B7A0A-6903-4637-99CF-F9B0EA1BD990}">
      <text>
        <r>
          <rPr>
            <sz val="11"/>
            <color theme="1"/>
            <rFont val="Calibri"/>
            <family val="2"/>
            <charset val="186"/>
            <scheme val="minor"/>
          </rPr>
          <t>1 nešiojamasis kompiuteris 0,8 tūkst. Eur SP
1 garso pultas 3,6 tūkst. Eur SP</t>
        </r>
      </text>
    </comment>
    <comment ref="E101" authorId="0" shapeId="0" xr:uid="{CEBAC464-15E0-407C-AC68-2E6133258469}">
      <text>
        <r>
          <rPr>
            <sz val="11"/>
            <color theme="1"/>
            <rFont val="Calibri"/>
            <family val="2"/>
            <charset val="186"/>
            <scheme val="minor"/>
          </rPr>
          <t>1. RFID savitarnos įranga (2 vnt. Suaugusiųjų aptarnavimo skyriuje ir Pempininkų bibliotekoje) 41,2 tūkst. Eur SB
2. Knygomatas (knygų įšdavimui/grąžinimui) 1 vnt. Miško bibliotekoje 3,8 tūkst. Eur SB</t>
        </r>
      </text>
    </comment>
    <comment ref="G103" authorId="0" shapeId="0" xr:uid="{14B2311D-D311-445D-9F72-3B5C1B5DED7D}">
      <text>
        <r>
          <rPr>
            <sz val="11"/>
            <color theme="1"/>
            <rFont val="Calibri"/>
            <family val="2"/>
            <charset val="186"/>
            <scheme val="minor"/>
          </rPr>
          <t>1. RFID savitarnos įranga (2 vnt. Suaugusiųjų aptarnavimo skyriuje ir Pempininkų bibliotekoje) 41,2 tūkst. Eur SB
2. CorelRAW Graphics Suite programa (2 vnt.) 0,9 tūkst. Eur SP
3. Sinology įrenginys (tinklo duomenų saugykla) 1 vnt. 0,8 Tūkst. Eur SP
4. Knygomatas (knygų įšdavimui/grąžinimui) 1 vnt. Miško bibliotekoje 3,8 tūkst. Eur SB</t>
        </r>
      </text>
    </comment>
    <comment ref="E108" authorId="0" shapeId="0" xr:uid="{18996472-520B-440A-BDE9-5F04BEEF2363}">
      <text>
        <r>
          <rPr>
            <sz val="11"/>
            <color theme="1"/>
            <rFont val="Calibri"/>
            <family val="2"/>
            <charset val="186"/>
            <scheme val="minor"/>
          </rPr>
          <t>Įstaigos pavadinimo keitimas ir identiteto atnaujinimas 12,1 tūkst. Eur SB</t>
        </r>
      </text>
    </comment>
    <comment ref="G109" authorId="0" shapeId="0" xr:uid="{1F5A4282-9ABE-4021-B25D-4ED397416A04}">
      <text>
        <r>
          <rPr>
            <sz val="11"/>
            <color theme="1"/>
            <rFont val="Calibri"/>
            <family val="2"/>
            <charset val="186"/>
            <scheme val="minor"/>
          </rPr>
          <t>Įstaigos pavadinimo keitimas ir identiteto atnaujinimas 12,1 tūkst. Eur SB</t>
        </r>
      </text>
    </comment>
    <comment ref="G124" authorId="0" shapeId="0" xr:uid="{7D1399D0-C413-4FF1-A087-AB541124904D}">
      <text>
        <r>
          <rPr>
            <sz val="11"/>
            <color theme="1"/>
            <rFont val="Calibri"/>
            <family val="2"/>
            <charset val="186"/>
            <scheme val="minor"/>
          </rPr>
          <t>1. Atnaujinti baldų komplektai (2 vnt.) restauratorėms - 1,6 tūkst. Eur SP
2. Spinta į fondus (1 vnt.) - 4,7 tūkst. Eur SP
3. Mamuto ilčiai skirta vitrina (1 vnt.) - 7,6 tūkst. Eur SP
4. Audiogidų (8 vnt.) įrangos atnaujinimas su turinio perprogramavimu - 12,0 tūkst. Eur SP
5. Muziejus planuoja įsigyti atvirukų kolekciją su Klaipėdos miesto vaizdais ir sidabrinį XX a. pradžios laikrodį su laikrodininko pavarde ir įrašu „Memel“ - 15,0 tūkst. Eur SP
6. Kitas muziejines vertybes - 5,0 tūkst. Eur SB (kasmet planuojama apie 5 vnt.)</t>
        </r>
      </text>
    </comment>
    <comment ref="G145" authorId="0" shapeId="0" xr:uid="{61073239-A304-448C-BBB2-0EB83288A752}">
      <text>
        <r>
          <rPr>
            <sz val="11"/>
            <color theme="1"/>
            <rFont val="Calibri"/>
            <family val="2"/>
            <charset val="186"/>
            <scheme val="minor"/>
          </rPr>
          <t>18 vnt. kompiuterių
5 vnt. projektorių
1 vnt. spausdintuvas</t>
        </r>
      </text>
    </comment>
    <comment ref="G155" authorId="0" shapeId="0" xr:uid="{27813C21-1791-4C39-AF11-251C1AE918B2}">
      <text>
        <r>
          <rPr>
            <sz val="11"/>
            <color theme="1"/>
            <rFont val="Calibri"/>
            <family val="2"/>
            <charset val="186"/>
            <scheme val="minor"/>
          </rPr>
          <t xml:space="preserve">Grindų dangos keitimas Kalnupės sk. </t>
        </r>
      </text>
    </comment>
    <comment ref="G156" authorId="0" shapeId="0" xr:uid="{E04DA0D7-424A-4C85-B867-CF3FC50EFB47}">
      <text>
        <r>
          <rPr>
            <sz val="11"/>
            <color theme="1"/>
            <rFont val="Calibri"/>
            <family val="2"/>
            <charset val="186"/>
            <scheme val="minor"/>
          </rPr>
          <t>1. Dujų katilo keitimas Meno skyriuje (J. Janonio g. 9)
2. Oro kondicionieriaus keitimas Kauno atžalyno padalinyje (Kauno g. 49)</t>
        </r>
      </text>
    </comment>
    <comment ref="G157" authorId="0" shapeId="0" xr:uid="{DE05FD88-2AF8-42C2-B129-9F3C3BD4700E}">
      <text>
        <r>
          <rPr>
            <sz val="11"/>
            <color theme="1"/>
            <rFont val="Calibri"/>
            <family val="2"/>
            <charset val="186"/>
            <scheme val="minor"/>
          </rPr>
          <t>1. Kretingos g. 61-59
2. Laukininkų g. 42-18
3. Karlskronos g. 50-3
4. Šaulių g. 3-18
5. Vingio g. 11-1
6. Debreceno g. 22</t>
        </r>
      </text>
    </comment>
    <comment ref="G158" authorId="0" shapeId="0" xr:uid="{21E654B2-07AF-4FE7-9AC2-18F69E22517C}">
      <text>
        <r>
          <rPr>
            <sz val="11"/>
            <color theme="1"/>
            <rFont val="Calibri"/>
            <family val="2"/>
            <charset val="186"/>
            <scheme val="minor"/>
          </rPr>
          <t>Pakeistos restauruotos durys, langai:
1.Meno skyriuje (durų keitimas)
2.Jaunimo skyriuje (durų restauravimas)
3.Komplektavimo skyriuje (durų ir lango keitimas)</t>
        </r>
      </text>
    </comment>
    <comment ref="G162" authorId="0" shapeId="0" xr:uid="{116066A7-851F-4626-8829-9AAE9C823BA7}">
      <text>
        <r>
          <rPr>
            <sz val="11"/>
            <color theme="1"/>
            <rFont val="Calibri"/>
            <family val="2"/>
            <charset val="186"/>
            <scheme val="minor"/>
          </rPr>
          <t>Pakeistos grindys salėje ir verandoje</t>
        </r>
      </text>
    </comment>
    <comment ref="E164" authorId="1" shapeId="0" xr:uid="{7E52A55C-9F1D-4876-AF18-E9AB29BA17B7}">
      <text>
        <r>
          <rPr>
            <sz val="11"/>
            <color theme="1"/>
            <rFont val="Calibri"/>
            <family val="2"/>
            <charset val="186"/>
            <scheme val="minor"/>
          </rPr>
          <t xml:space="preserve">Lėšos planuojamos lifto remontui.
</t>
        </r>
      </text>
    </comment>
    <comment ref="F186" authorId="1" shapeId="0" xr:uid="{30751727-9550-4C75-A48B-82F0434355CF}">
      <text>
        <r>
          <rPr>
            <sz val="9"/>
            <color indexed="81"/>
            <rFont val="Tahoma"/>
            <family val="2"/>
            <charset val="186"/>
          </rPr>
          <t xml:space="preserve">
2029 m. 36 500</t>
        </r>
      </text>
    </comment>
    <comment ref="F187" authorId="1" shapeId="0" xr:uid="{46FB822A-6E99-4A68-BAF2-56CEE5B4F4BC}">
      <text>
        <r>
          <rPr>
            <sz val="9"/>
            <color indexed="81"/>
            <rFont val="Tahoma"/>
            <family val="2"/>
            <charset val="186"/>
          </rPr>
          <t xml:space="preserve">
2029 m. 3,65</t>
        </r>
      </text>
    </comment>
    <comment ref="F188" authorId="1" shapeId="0" xr:uid="{5CB780C5-0289-42ED-840F-33A3FA34B016}">
      <text>
        <r>
          <rPr>
            <sz val="9"/>
            <color indexed="81"/>
            <rFont val="Tahoma"/>
            <family val="2"/>
            <charset val="186"/>
          </rPr>
          <t xml:space="preserve">
2029 m. 3,65</t>
        </r>
      </text>
    </comment>
    <comment ref="G195" authorId="0" shapeId="0" xr:uid="{EFF9A56F-D893-4492-9B0C-04091C1BF269}">
      <text>
        <r>
          <rPr>
            <sz val="11"/>
            <color theme="1"/>
            <rFont val="Calibri"/>
            <family val="2"/>
            <charset val="186"/>
            <scheme val="minor"/>
          </rPr>
          <t>I ir II aukštų foje zonų atnaujinimas</t>
        </r>
      </text>
    </comment>
    <comment ref="G196" authorId="0" shapeId="0" xr:uid="{B0705787-F546-4BF0-BA18-81185A148796}">
      <text>
        <r>
          <rPr>
            <sz val="11"/>
            <color theme="1"/>
            <rFont val="Calibri"/>
            <family val="2"/>
            <charset val="186"/>
            <scheme val="minor"/>
          </rPr>
          <t>1. Patalpų Taikos pr. 70 (gautų 2025 m.) įveiklinimo bei pritaikymo kultūrinei veiklai projektas, patalpų atnaujinimo projektas;
2. Žvejų rūmų I a. ir II a. fojė zonų atnaujinimo darbų aprašo projektas (pagal 2025 m. vizualinį projektą);
3. Žvejų rūmų I a. ir II a. fojė zonų atnaujinimo ventiliacijos, elektros instaliacijos, santechnikos, inžinerinių tinklų projektas (pagal 2025 m. vizualinį projektą).</t>
        </r>
      </text>
    </comment>
    <comment ref="E204" authorId="1" shapeId="0" xr:uid="{E308AD06-6ED8-4782-BFCE-CF9079561407}">
      <text>
        <r>
          <rPr>
            <sz val="11"/>
            <color theme="1"/>
            <rFont val="Calibri"/>
            <family val="2"/>
            <charset val="186"/>
            <scheme val="minor"/>
          </rPr>
          <t xml:space="preserve">Interkono įsigijimas.
</t>
        </r>
      </text>
    </comment>
    <comment ref="G204" authorId="0" shapeId="0" xr:uid="{AFD5EC60-80EF-4395-8F00-1D6B891CBF95}">
      <text>
        <r>
          <rPr>
            <sz val="11"/>
            <color theme="1"/>
            <rFont val="Calibri"/>
            <family val="2"/>
            <charset val="186"/>
            <scheme val="minor"/>
          </rPr>
          <t>1)Garso sistema Interkomas 11,1 tūkst. Eur iš SB
2) Lauko garso aparatūra 90,8 tūkst. Eur iš SB(L)</t>
        </r>
      </text>
    </comment>
    <comment ref="E205" authorId="1" shapeId="0" xr:uid="{0262C9B1-33D8-4CAD-9863-CCC331F7E24B}">
      <text>
        <r>
          <rPr>
            <sz val="11"/>
            <color theme="1"/>
            <rFont val="Calibri"/>
            <family val="2"/>
            <charset val="186"/>
            <scheme val="minor"/>
          </rPr>
          <t xml:space="preserve">lėšos planuojamos iš nepanaudotų 2025 m. biudžeto lėšų.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<sst xmlns="http://schemas.openxmlformats.org/spreadsheetml/2006/main" count="544" uniqueCount="368">
  <si>
    <t>Programos uždavinio, priemonės kodas ir požymis</t>
  </si>
  <si>
    <t>Uždavinio, priemonės pavadinimas, finansavimo šaltiniai</t>
  </si>
  <si>
    <t xml:space="preserve">Vykdytojas </t>
  </si>
  <si>
    <t>2026 metų asignavimai ir kitos lėšos</t>
  </si>
  <si>
    <t>Stebėsenos rodiklio pavadinimas (matavimo vnt.)</t>
  </si>
  <si>
    <t>Siektinos stebėsenos rodiklių reikšmės</t>
  </si>
  <si>
    <t>Savivaldybės strateginio plėtros plano rodiklis</t>
  </si>
  <si>
    <t>2026 m.</t>
  </si>
  <si>
    <t>008-01 (T)</t>
  </si>
  <si>
    <t>Uždavinys: Remti kūrybinių organizacijų iniciatyvas ir miesto švenčių organizavimą</t>
  </si>
  <si>
    <t>Bendras kultūros paslaugų vertinimo indeksas</t>
  </si>
  <si>
    <t>&gt;82,4</t>
  </si>
  <si>
    <t xml:space="preserve">Apsilankiusiųjų savivaldybės finansuojamuose ar remiamuose kultūros renginiuose skaičius, tūkst.
</t>
  </si>
  <si>
    <t>Kultūros renginių skaičius ir jo pokytis (proc.) per metus</t>
  </si>
  <si>
    <t>3350/0</t>
  </si>
  <si>
    <t>008-01-01 (TP)</t>
  </si>
  <si>
    <t>Priemonė: Kultūros ir meno projektų dalinis finansavimas</t>
  </si>
  <si>
    <t>KSTD 
Kultūros skyrius</t>
  </si>
  <si>
    <t>Savivaldybės biudžetas (įskaitant skolintas lėšas)</t>
  </si>
  <si>
    <t>Iš jo:</t>
  </si>
  <si>
    <t>Savivaldybės biudžeto lėšos (nuosavos, be ankstesnių metų likučio)</t>
  </si>
  <si>
    <t>008-01-02 (TP)</t>
  </si>
  <si>
    <t>Priemonė: Kultūros didžiųjų renginių organizavimas</t>
  </si>
  <si>
    <t>008-01-02-01</t>
  </si>
  <si>
    <t>Jūros šventės (vykdytoja – VšĮ „Klaipėdos šventės“)</t>
  </si>
  <si>
    <t xml:space="preserve">Lankytojų skaičius, tūkst. </t>
  </si>
  <si>
    <t xml:space="preserve">Suorganizuota Jūros šventė, vnt. </t>
  </si>
  <si>
    <t>P-2.1.3.3-2</t>
  </si>
  <si>
    <t>008-01-02-02</t>
  </si>
  <si>
    <t xml:space="preserve">Festivalio „Šermukšnis“ </t>
  </si>
  <si>
    <t xml:space="preserve"> KSTD 
Kultūros skyrius, BĮ Klaipėdos miesto savivaldybės kultūros centras Žvejų rūmai</t>
  </si>
  <si>
    <t>Pasirengimas festivalio organizavimui, proc.</t>
  </si>
  <si>
    <t>30</t>
  </si>
  <si>
    <t>Suorganizuotas festivalis, vnt.</t>
  </si>
  <si>
    <t>1</t>
  </si>
  <si>
    <t>008-01-02-03</t>
  </si>
  <si>
    <t>Tarptautinio nematerialaus kultūros paveldo festivalio „Lauksnos“</t>
  </si>
  <si>
    <t xml:space="preserve"> KSTD 
Kultūros skyrius, BĮ Klaipėdos miesto savivaldybės etnokultūros centras</t>
  </si>
  <si>
    <t>008-01-02-04</t>
  </si>
  <si>
    <t xml:space="preserve">Tarptautinio Davido Geringo violončelės festivalio ir konkurso </t>
  </si>
  <si>
    <t xml:space="preserve"> KSTD 
Kultūros skyrius, BĮ Klaipėdos miesto savivaldybės koncertinė įstaiga Klaipėdos koncertų salė</t>
  </si>
  <si>
    <t>Suorganizuotas festivalis ir konkursas, vnt.</t>
  </si>
  <si>
    <t>008-01-02-05</t>
  </si>
  <si>
    <t>Šviesų festivalio (vykdytoja – VšĮ „Klaipėdos šventės“)</t>
  </si>
  <si>
    <t>KSTD 
Kultūros skyrius, VšĮ „Klaipėdos šventės“</t>
  </si>
  <si>
    <t>Suorganizuotas renginys, vnt.</t>
  </si>
  <si>
    <t>008-01-02-06</t>
  </si>
  <si>
    <t>Renginių, skirtų paskelbtiems metams, įgyvendinimas
(vykdytoja – VšĮ „Klaipėdos šventės“)</t>
  </si>
  <si>
    <t>KSTD 
Kultūros skyrius,
VšĮ „Klaipėdos šventės“</t>
  </si>
  <si>
    <t>008-01-02-07</t>
  </si>
  <si>
    <t>Burlaivių regatos (vykdytoja – VšĮ „Klaipėdos šventės“)</t>
  </si>
  <si>
    <t>KSTD
Kultūros skyrius,
VšĮ „Klaipėdos šventės“</t>
  </si>
  <si>
    <t>008-01-02-08</t>
  </si>
  <si>
    <t>Suorganizuotas čempionatas, vnt.</t>
  </si>
  <si>
    <t>Savivaldybės biudžeto lėšos (nuosavos, be ankstesnių metų likučio)'</t>
  </si>
  <si>
    <t>008-01-03 (TP)</t>
  </si>
  <si>
    <t>Mokamų kultūros ir meno stipendijų skaičius</t>
  </si>
  <si>
    <t>008-01-04 (TP)</t>
  </si>
  <si>
    <t>Priemonė: Miesto kultūrinio gyvenimo skatinimas</t>
  </si>
  <si>
    <t>008-01-04-01</t>
  </si>
  <si>
    <t>Miesto kultūrinio paveldo ir kultūrinės atminties išsaugojimas ir puoselėjimas</t>
  </si>
  <si>
    <t>Suorganizuota apdovanojimo ceremonijų, skaičius</t>
  </si>
  <si>
    <t>Pagamintų apdovanojimų ir memorialinių objektų skaičius</t>
  </si>
  <si>
    <t>Įgyvendinta projektų, skaičius</t>
  </si>
  <si>
    <t>Ankstesnių metų likučiai</t>
  </si>
  <si>
    <t>KSTD
Kultūros skyrius</t>
  </si>
  <si>
    <t>008-01-04-02</t>
  </si>
  <si>
    <t>Kalėdinių ir naujametinių renginių ciklo organizavimas (vykdytoja – VšĮ „Klaipėdos šventės“)</t>
  </si>
  <si>
    <t>Įgyvendinta kalėdinių ir naujametinių renginių ciklo programa, vnt.</t>
  </si>
  <si>
    <t>008-01-04-03</t>
  </si>
  <si>
    <t xml:space="preserve">Miesto kultūrinio gyvenimo skatinimas, finansuojant kūrybines idėjas, nepatenkančias į kultūros ir meno projektų dalinio finansavimo konkursą </t>
  </si>
  <si>
    <t>Finansuota projektų, skaičius</t>
  </si>
  <si>
    <t>008-01-04-04</t>
  </si>
  <si>
    <t>Lėšų kompensavimas Klaipėdos rajono savivaldybei už suteiktas nuolaidas naudojantis Klaipėdos miesto gyventojo kortele</t>
  </si>
  <si>
    <t> </t>
  </si>
  <si>
    <t xml:space="preserve">Kompensuota bilietų, vnt. </t>
  </si>
  <si>
    <t>Ankstesnių metų likučiai'</t>
  </si>
  <si>
    <t>008-02 (T)</t>
  </si>
  <si>
    <t>Uždavinys: Užtikrinti kultūros įstaigų veiklą ir atnaujinti viešąsias kultūros erdves</t>
  </si>
  <si>
    <t>Naujai sutvarkytų, atnaujintų, pritaikytų kultūros paslaugų infrastruktūros objektų (pastatų, jų dalių) bei teritorijų (miesto viešųjų erdvių) skaičius (per laikotarpį), vnt.</t>
  </si>
  <si>
    <t>Kultūros įstaigų lankytojų skaičius, tūkst. asm.</t>
  </si>
  <si>
    <t>Kultūros įstaigų renginių skaičius, vnt.</t>
  </si>
  <si>
    <t>Vidutinis kultūros įstaigų teikiamų paslaugų vertinimas, balais (iš 10 galimų)</t>
  </si>
  <si>
    <t>008-02-01 (TP)</t>
  </si>
  <si>
    <t>Priemonė: Kultūros įstaigų veiklos organizavimas</t>
  </si>
  <si>
    <t>008-02-01-01</t>
  </si>
  <si>
    <t>BĮ Klaipėdos miesto savivaldybės kultūros centro Žvejų rūmų veiklos organizavimas</t>
  </si>
  <si>
    <t>KSTD 
Kultūros skyrius, BĮ Klaipėdos miesto savivaldybės kultūros centras Žvejų rūmai</t>
  </si>
  <si>
    <t>Lankytojų skaičius, tūkst.</t>
  </si>
  <si>
    <t>Pajamų įmokos ir kitos pajamos</t>
  </si>
  <si>
    <t>Pagerinta įstaigos materialinė bazė, vnt.</t>
  </si>
  <si>
    <t>3</t>
  </si>
  <si>
    <t>008-02-01-02</t>
  </si>
  <si>
    <t xml:space="preserve">Valstybinių švenčių ir minėtinų datų organizavimas </t>
  </si>
  <si>
    <t>Suorganizuota valstybinių švenčių ir minėtinų datų renginių, vnt.</t>
  </si>
  <si>
    <t>45</t>
  </si>
  <si>
    <t>008-02-01-03</t>
  </si>
  <si>
    <t>Lietuvos vakarų krašto dainų šventės organizavimas</t>
  </si>
  <si>
    <t>Suorganizuota Lietuvos vakarų krašto dainų šventė, vnt.</t>
  </si>
  <si>
    <t>008-02-01-04</t>
  </si>
  <si>
    <t>Pučiamųjų instrumentų festivalio organizavimas</t>
  </si>
  <si>
    <t>008-02-01-05</t>
  </si>
  <si>
    <t>Klaipėdos miesto kultūros magistro žiedų teikimo ir garbės piliečio apdovanojimo ceremonijos organizavimas</t>
  </si>
  <si>
    <t>Suorganizuota ceremonija, vnt.</t>
  </si>
  <si>
    <t>008-02-01-06</t>
  </si>
  <si>
    <t>BĮ Klaipėdos miesto savivaldybės kultūros centro Žvejų rūmų kolektyvų veiklos ir edukacinių užsiėmimų organizavimas</t>
  </si>
  <si>
    <t>Parengta ir pristatyta kultūros centro Žvejų rūmų kolektyvų programų, vnt.</t>
  </si>
  <si>
    <t>120</t>
  </si>
  <si>
    <t>123</t>
  </si>
  <si>
    <t>Suorganizuota edukacinių renginių, vnt.</t>
  </si>
  <si>
    <t>31</t>
  </si>
  <si>
    <t>008-02-01-07</t>
  </si>
  <si>
    <t>BĮ Klaipėdos miesto savivaldybės koncertinės įstaigos Klaipėdos koncertų salės veiklos organizavimas</t>
  </si>
  <si>
    <t>KSTD 
Kultūros skyrius, BĮ Klaipėdos miesto savivaldybės koncertinė įstaiga Klaipėdos koncertų salė</t>
  </si>
  <si>
    <t>62,5</t>
  </si>
  <si>
    <t>2</t>
  </si>
  <si>
    <t>008-02-01-08</t>
  </si>
  <si>
    <t xml:space="preserve">Festivalio „Klaipėdos muzikos pavasaris“ organizavimas </t>
  </si>
  <si>
    <t>Suorganizuota koncertų, vnt.</t>
  </si>
  <si>
    <t>10</t>
  </si>
  <si>
    <t>8</t>
  </si>
  <si>
    <t>008-02-01-09</t>
  </si>
  <si>
    <t xml:space="preserve">Festivalio „Permainų muzika“ organizavimas </t>
  </si>
  <si>
    <t>9</t>
  </si>
  <si>
    <t>008-02-01-10</t>
  </si>
  <si>
    <t xml:space="preserve">Festivalio „Salve muzika“ organizavimas </t>
  </si>
  <si>
    <t>11</t>
  </si>
  <si>
    <t>008-02-01-11</t>
  </si>
  <si>
    <t>BĮ Klaipėdos miesto savivaldybės koncertinės įstaigos Klaipėdos koncertų salės renginių ir edukacijų organizavimas</t>
  </si>
  <si>
    <t>Suorganizuota mėnesio repertuaro koncertų, vnt.</t>
  </si>
  <si>
    <t>80</t>
  </si>
  <si>
    <t>Suorganizuota koncertų šeimai ir edukacinių renginių, vnt.</t>
  </si>
  <si>
    <t>110</t>
  </si>
  <si>
    <t>Garstrolėse suorganizuota koncertų, vnt.</t>
  </si>
  <si>
    <t>34</t>
  </si>
  <si>
    <t>008-02-01-12</t>
  </si>
  <si>
    <t>BĮ Klaipėdos miesto savivaldybės tautinių kultūrų centro veiklos organizavimas</t>
  </si>
  <si>
    <t xml:space="preserve">KSTD 
Kultūros skyrius, BĮ Klaipėdos miesto savivaldybės tautinių kultūrų centras
</t>
  </si>
  <si>
    <t xml:space="preserve">008-02-01-13
</t>
  </si>
  <si>
    <t>Tradicinio festivalio „Tautinių kultūrų diena“ organizavimas</t>
  </si>
  <si>
    <t>008-02-01-14</t>
  </si>
  <si>
    <t>Tautinių bendrijų tradicinių renginių organizavimas</t>
  </si>
  <si>
    <t>Suorganizuota renginių, vnt.</t>
  </si>
  <si>
    <t>49</t>
  </si>
  <si>
    <t>008-02-01-15</t>
  </si>
  <si>
    <t>Informacijos apie tautinių mažumų kultūrą ir tradicijas sklaida ir edukacijų organizavimas</t>
  </si>
  <si>
    <t xml:space="preserve">Išleista informacinių leidinių, vnt. </t>
  </si>
  <si>
    <t>100</t>
  </si>
  <si>
    <t>131</t>
  </si>
  <si>
    <t>008-02-01-16</t>
  </si>
  <si>
    <t>Tarptautinio flamenko festivalio organizavimas</t>
  </si>
  <si>
    <t>008-02-01-17</t>
  </si>
  <si>
    <t>BĮ Klaipėdos miesto savivaldybės Imanuelio Kanto viešosios bibliotekos veiklos organizavimas</t>
  </si>
  <si>
    <t>KSTD 
Kultūros skyrius, BĮ Klaipėdos miesto savivaldybės Imanuelio Kanto viešoji biblioteka</t>
  </si>
  <si>
    <t>Dokumentų išduotis bibliotekoje, tūkst.</t>
  </si>
  <si>
    <t>Lietuvos Respublikos valstybės biudžeto dotacijos</t>
  </si>
  <si>
    <t xml:space="preserve">BĮ Klaipėdos miesto savivaldybės Imanuelio Kanto viešosios bibliotekos kultūrinių renginių ir edukacijų organizavimas </t>
  </si>
  <si>
    <t xml:space="preserve">Suorganizuota kultūrinių renginių, vnt. </t>
  </si>
  <si>
    <t>800</t>
  </si>
  <si>
    <t>Suorganizuota kultūrinių edukacijų, vnt.</t>
  </si>
  <si>
    <t>1200</t>
  </si>
  <si>
    <t>BĮ Klaipėdos kultūrų komunikacijų centro veiklos organizavimas</t>
  </si>
  <si>
    <t>KSTD 
Kultūros skyrius, BĮ Klaipėdos kultūrų komunikacijų centras</t>
  </si>
  <si>
    <t>Šiuolaikinio meno festivalio organizavimas</t>
  </si>
  <si>
    <t>Knygos meno festivalio organizavimas</t>
  </si>
  <si>
    <t>Meno rezidencijų veiklos organizavimas</t>
  </si>
  <si>
    <t>Meno rezidencijoje dalyvavusių kūrėjų skaičius</t>
  </si>
  <si>
    <t>Parodų ir kitų meno pristatymo formų organizavimas Klaipėdos kultūrų komunikacijų centre</t>
  </si>
  <si>
    <t>Suorganizuota renginių, projektų ir edukacijų, vnt.</t>
  </si>
  <si>
    <t>150</t>
  </si>
  <si>
    <t>Suorganizuota parodų, vnt.</t>
  </si>
  <si>
    <t>20</t>
  </si>
  <si>
    <t>Kultūros savaitės Klaipėdoje organizavimas</t>
  </si>
  <si>
    <t xml:space="preserve">Suorganizuotas renginys, vnt. </t>
  </si>
  <si>
    <t>BĮ Klaipėdos miesto savivaldybės Mažosios Lietuvos istorijos muziejaus veiklos organizavimas</t>
  </si>
  <si>
    <t xml:space="preserve">KSTD 
Kultūros skyrius, BĮ Klaipėdos miesto savivaldybės Mažosios Lietuvos istorijos muziejus
</t>
  </si>
  <si>
    <t>90</t>
  </si>
  <si>
    <t>19</t>
  </si>
  <si>
    <t>Klaipėdos miesto gimtadienio renginio organizavimas</t>
  </si>
  <si>
    <t>Suorganizuotas Klaipėdos miesto gimtadienis, vnt.</t>
  </si>
  <si>
    <t>BĮ Klaipėdos miesto savivaldybės Mažosios Lietuvos istorijos muziejaus parodų ir edukacijų organizavimas, leidinių leidyba</t>
  </si>
  <si>
    <t>Suorganizuota parodų ir renginių, vnt.</t>
  </si>
  <si>
    <t>55</t>
  </si>
  <si>
    <t>60</t>
  </si>
  <si>
    <t>Suorganizuota edukacinių užsiėmimų, vnt.</t>
  </si>
  <si>
    <t>750</t>
  </si>
  <si>
    <t>BĮ Klaipėdos miesto savivaldybės etnokultūros centro veiklos organizavimas</t>
  </si>
  <si>
    <t>KSTD 
Kultūros skyrius, BĮ Klaipėdos miesto savivaldybės etnokultūros centras</t>
  </si>
  <si>
    <t>Joninių šventės organizavimas</t>
  </si>
  <si>
    <t>Suorganizuota šventė, vnt.</t>
  </si>
  <si>
    <t>Užgavėnių šventės organizavimas</t>
  </si>
  <si>
    <t>Lietuvių tautinės kultūros pristatymas Europos folkloro festivaliuose</t>
  </si>
  <si>
    <t>Dalyvauta tarptautiniuose folkloro festivaliuose, vnt.</t>
  </si>
  <si>
    <t>Klaipėdos miesto savivaldybės etnokultūros centro folkloro ansamblių  programų parengimas, edukacinių ir etnokultūrinių renginių organizavimas</t>
  </si>
  <si>
    <t>Parengta programų, vnt.</t>
  </si>
  <si>
    <t>250</t>
  </si>
  <si>
    <t>Suorganizuota etninės kultūros renginių ir folkloro ansamblių koncertų, vnt.</t>
  </si>
  <si>
    <t>AD          Kibernetinio saugumo ir IT skyrius</t>
  </si>
  <si>
    <t>Įsigyta kompiuterių, spausdintuvų, serverių ir kt. programinės įrangos, vnt.</t>
  </si>
  <si>
    <t>008-02-01-34</t>
  </si>
  <si>
    <t>Klaipėdos miesto savivaldybės biudžetinių kultūros įstaigų prieinamumo didinimo ir kultūros paslaugų gerinimo priemonių plano įgyvendinimas</t>
  </si>
  <si>
    <t>KSTD Kultūros skyrius, biudžetinės Klaipėdos miesto savivaldybės kultūros įstaigos</t>
  </si>
  <si>
    <t>Lietuvos Respublikos valstybės biudžeto dotacijos'</t>
  </si>
  <si>
    <t>Pajamų įmokos ir kitos pajamos'</t>
  </si>
  <si>
    <t>008-02-02 (TP)</t>
  </si>
  <si>
    <t>Priemonė: Kultūros įstaigų remontas</t>
  </si>
  <si>
    <t>008-02-02-01</t>
  </si>
  <si>
    <t>BĮ Klaipėdos miesto savivaldybės Imanuelio Kanto viešosios bibliotekos filialų remonto darbai</t>
  </si>
  <si>
    <t xml:space="preserve">KSTD 
Kultūros skyrius, BĮ Klaipėdos miesto savivaldybės Imanuelio Kanto viešoji biblioteka
</t>
  </si>
  <si>
    <t>Atlikti vidaus patalpų remonto darbai, proc.</t>
  </si>
  <si>
    <t xml:space="preserve">Modernizuota šildymo sistema, vnt. </t>
  </si>
  <si>
    <t xml:space="preserve">Įvesta priešgaisrinė signalizacija bibliotekos padaliniuose, objektų skaičius, vnt. </t>
  </si>
  <si>
    <t>6</t>
  </si>
  <si>
    <t xml:space="preserve">Atliktas durų ir langų keitimas, proc. </t>
  </si>
  <si>
    <t>008-02-02-02</t>
  </si>
  <si>
    <t>BĮ Klaipėdos miesto savivaldybės etnokultūros centro remonto darbai</t>
  </si>
  <si>
    <t>Parengtas techninis projektas, vnt.</t>
  </si>
  <si>
    <t>Atliktas keramikos dirbtuvių vidaus patalpų remontas, proc.</t>
  </si>
  <si>
    <t>008-02-02-03</t>
  </si>
  <si>
    <t>BĮ Klaipėdos miesto savivaldybės tautinių kultūrų centro remonto darbai</t>
  </si>
  <si>
    <t>KSTD 
Kultūros skyrius, BĮ Klaipėdos miesto savivaldybės tautinių kultūrų centras</t>
  </si>
  <si>
    <t>Atlikta vidaus patalpų remonto darbų, proc.</t>
  </si>
  <si>
    <t>008-02-02-04</t>
  </si>
  <si>
    <t>BĮ Klaipėdos kultūrų komunikacijų centro remonto darbai</t>
  </si>
  <si>
    <t xml:space="preserve">  MVPD     Statybos skyrius </t>
  </si>
  <si>
    <t xml:space="preserve">Atlikta rangos darbų, proc, </t>
  </si>
  <si>
    <t>82</t>
  </si>
  <si>
    <t>008-02-02-05</t>
  </si>
  <si>
    <t>BĮ Klaipėdos miesto savivaldybės koncertinės įstaigos Klaipėdos koncertų salės remonto darbai</t>
  </si>
  <si>
    <t>Atlikti kondicionavimo sistemos įrengimo darbai, proc.</t>
  </si>
  <si>
    <t>008-02-02-06</t>
  </si>
  <si>
    <t>BĮ Klaipėdos miesto savivaldybės Mažosios Lietuvos istorijos muziejaus remonto darbai</t>
  </si>
  <si>
    <t>KSTD 
Kultūros skyrius, BĮ Klaipėdos miesto savivaldybės Mažosios Lietuvos istorijos muziejus</t>
  </si>
  <si>
    <t>MVPD Projektavimo skyrius</t>
  </si>
  <si>
    <t>008-02-02-07</t>
  </si>
  <si>
    <t>740</t>
  </si>
  <si>
    <t>008-02-03 (TP)</t>
  </si>
  <si>
    <t>Priemonė: Komunalinių paslaugų įsigijimas</t>
  </si>
  <si>
    <t>MVPD 
Statinių administravimo skyrius</t>
  </si>
  <si>
    <t>Šildoma įstaigų, skaičius</t>
  </si>
  <si>
    <t>Tvarkoma paviršinių (lietaus) nuotekų, įstaigų skaičius</t>
  </si>
  <si>
    <t>Tvarkomas centralizuotas vandentiekis ir kanalizacija, įstaigų skaičius</t>
  </si>
  <si>
    <t>Įstaigų, kurioms elektros energija įsigyjama centralizuotai, skaičius</t>
  </si>
  <si>
    <t>008-02-04 (PP)</t>
  </si>
  <si>
    <t>Priemonė: Kultūros objektų infrastruktūros modernizavimas</t>
  </si>
  <si>
    <t>008-02-04-01 (RP)</t>
  </si>
  <si>
    <t>Vasaros koncertų estrados ir prieigų pritaikymas daugiatiksliam naudojimui</t>
  </si>
  <si>
    <t>P-2.1.1.3-3</t>
  </si>
  <si>
    <t>Atlikta rangos darbų, proc.</t>
  </si>
  <si>
    <t>Atviros erdvės, sukurtos arba atkurtos miestų teritorijose kv. m.</t>
  </si>
  <si>
    <t>Skolintos lėšos</t>
  </si>
  <si>
    <t>Europos Sąjungos ir kitos tarptautinės finansinės paramos lėšos</t>
  </si>
  <si>
    <t>Sukurtos arba atkurtos teritorijos, naudojamos ekonominei, rekreacinei ar turizmo paskirčiai, ha</t>
  </si>
  <si>
    <t>Kiti šaltiniai (Europos Sąjungos paramos lėšos)</t>
  </si>
  <si>
    <t>008-02-04-02</t>
  </si>
  <si>
    <t>Kalvystės muziejaus (Šaltkalvių g. 2) vidaus rekonstrukcija ir modernizavimas</t>
  </si>
  <si>
    <t xml:space="preserve">  MVPD 
Projektavimo skyrius      Statybos skyrius </t>
  </si>
  <si>
    <t>008-02-04-03</t>
  </si>
  <si>
    <t>Pašto komplekso sutvarkymas ir pritaikymas (įveiklinimas) kultūros ir kitoms veikloms</t>
  </si>
  <si>
    <t>UAD Paveldosaugos skyrius,
KSTD 
Kultūros skyrius</t>
  </si>
  <si>
    <t>Parengta techninė specifikacija ekspozicijos projektui pirkti, vnt.</t>
  </si>
  <si>
    <t>Parengtas ekspozicijos projektas, proc.</t>
  </si>
  <si>
    <t>BĮ Klaipėdos miesto savivaldybės kultūros centro Žvejų rūmų modernizavimas</t>
  </si>
  <si>
    <t>Parengta techninių projektų, vnt.</t>
  </si>
  <si>
    <t xml:space="preserve">Pakeisti Didžiosios scenos elektros trosiniai keltuvai, vnt. </t>
  </si>
  <si>
    <t>Atnaujinta Didžiosios salės apšvietimo sistema, proc.</t>
  </si>
  <si>
    <t>Atnaujinta Didžiosios salės vaizdo ekranų sistema, proc.</t>
  </si>
  <si>
    <t xml:space="preserve">Įrengtos akustinės lubos Didžiojoje salėje, proc. </t>
  </si>
  <si>
    <t>Atnaujinta Teatro salės apšvietimo ir garso aparatūros sistema, proc.</t>
  </si>
  <si>
    <t>Žvejų rūmų patalpų šildymo sistemos vamzdyno atnaujinimas, proc.</t>
  </si>
  <si>
    <t>Lauko scenos įrengimas</t>
  </si>
  <si>
    <t>Įsigyta įrangos, komplektų skaičius</t>
  </si>
  <si>
    <t>BĮ Klaipėdos miesto savivaldybės koncertinės įstaigos Klaipėdos koncertų salės pastato remonto techninio darbo projekto parengimas</t>
  </si>
  <si>
    <t xml:space="preserve">  MVPD 
Projektavimo skyrius</t>
  </si>
  <si>
    <t>Parengtas techninis darbo projektas, vnt.</t>
  </si>
  <si>
    <t>Skolintos lėšos'</t>
  </si>
  <si>
    <t>Europos Sąjungos ir kitos tarptautinės finansinės paramos lėšos'</t>
  </si>
  <si>
    <t xml:space="preserve">Kiti šaltiniai </t>
  </si>
  <si>
    <t>Iš jų:</t>
  </si>
  <si>
    <t>Kiti šaltiniai (Europos Sąjungos paramos lėšos)'</t>
  </si>
  <si>
    <t>008-03 (T)</t>
  </si>
  <si>
    <t>Uždavinys: Formuoti miesto kultūrinį tapatumą, integruotą į Baltijos jūros regiono kultūrinę erdvę</t>
  </si>
  <si>
    <t>Įgyvendinta Klaipėdos kultūros komunikacijų programų, vnt.</t>
  </si>
  <si>
    <t>008-03-01 (TP)</t>
  </si>
  <si>
    <t>Priemonė: Valstybinės ir tarptautinės reikšmės kultūrinių projektų įgyvendinimas</t>
  </si>
  <si>
    <t>008-03-01-01</t>
  </si>
  <si>
    <t>Klaipėdos miesto kultūros komunikacijos programos įgyvendinimas (vykdytoja – VšĮ „Klaipėdos šventės“)</t>
  </si>
  <si>
    <t>KSTD 
Kultūros skyrius,  VšĮ „Klaipėdos šventės“</t>
  </si>
  <si>
    <t>Įgyvendinama Klaipėdos kultūros komunikacijos programa, vnt.</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</si>
  <si>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</si>
  <si>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</si>
  <si>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</si>
  <si>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</si>
  <si>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</si>
  <si>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</si>
  <si>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RP – regioninė pažangos priemonė.</t>
  </si>
  <si>
    <t>KSTD – Kultūros, sporto ir turizmo departamentas.</t>
  </si>
  <si>
    <t>MVPD – Miesto vystymo ir priežiūros departamentas.</t>
  </si>
  <si>
    <t>UAD – Urbanistikos ir architektūros departamentas.</t>
  </si>
  <si>
    <t>Eil. Nr.</t>
  </si>
  <si>
    <t>Programos kodas ir pavadinimas</t>
  </si>
  <si>
    <t>008 Kultūros plėtros programa</t>
  </si>
  <si>
    <t>1.</t>
  </si>
  <si>
    <r>
      <rPr>
        <sz val="10"/>
        <color rgb="FF000000"/>
        <rFont val="Times New Roman"/>
        <family val="1"/>
        <charset val="186"/>
      </rPr>
      <t xml:space="preserve">Iš jo:
</t>
    </r>
    <r>
      <rPr>
        <b/>
        <sz val="10"/>
        <color rgb="FF000000"/>
        <rFont val="Times New Roman"/>
        <family val="1"/>
        <charset val="186"/>
      </rPr>
      <t xml:space="preserve">
</t>
    </r>
  </si>
  <si>
    <t>1.1.</t>
  </si>
  <si>
    <r>
      <rPr>
        <sz val="10"/>
        <color rgb="FF000000"/>
        <rFont val="Times New Roman"/>
        <family val="1"/>
        <charset val="186"/>
      </rPr>
      <t xml:space="preserve">savivaldybės biudžeto lėšos (nuosavos, be ankstesnių metų likučio)
</t>
    </r>
    <r>
      <rPr>
        <b/>
        <sz val="10"/>
        <color rgb="FF000000"/>
        <rFont val="Times New Roman"/>
        <family val="1"/>
        <charset val="186"/>
      </rPr>
      <t xml:space="preserve">
</t>
    </r>
  </si>
  <si>
    <t>1.2.</t>
  </si>
  <si>
    <t>1.3.</t>
  </si>
  <si>
    <t xml:space="preserve">pajamų įmokos ir kitos pajamos
</t>
  </si>
  <si>
    <t>1.4.</t>
  </si>
  <si>
    <t>1.5.</t>
  </si>
  <si>
    <t>skolintos lėšos</t>
  </si>
  <si>
    <t>1.6.</t>
  </si>
  <si>
    <t>ankstesnių metų likučiai</t>
  </si>
  <si>
    <t>2.</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</si>
  <si>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</si>
  <si>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</si>
  <si>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</si>
  <si>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</si>
  <si>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</si>
  <si>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</si>
  <si>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</si>
  <si>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</si>
  <si>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</si>
  <si>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</si>
  <si>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</si>
  <si>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</si>
  <si>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t>KSTD 
Kultūros skyrius, 
VšĮ „Klaipėdos šventės“</t>
  </si>
  <si>
    <t>ORC Europos čempionato Klaipėdoje (vykdytoja – VšĮ „Klaipėdos šventės“)</t>
  </si>
  <si>
    <t>Priemonė: Stipendijų mokėjimas kultūros ir meno kūrėjams ir jauniesiems talentams</t>
  </si>
  <si>
    <t>008-02-01-18</t>
  </si>
  <si>
    <t>008-02-01-19</t>
  </si>
  <si>
    <t>008-02-01-20</t>
  </si>
  <si>
    <t>008-02-01-21</t>
  </si>
  <si>
    <t>008-02-01-22</t>
  </si>
  <si>
    <t>008-02-01-23</t>
  </si>
  <si>
    <t>008-02-01-24</t>
  </si>
  <si>
    <t>008-02-01-25</t>
  </si>
  <si>
    <t>008-02-01-26</t>
  </si>
  <si>
    <t>008-02-01-27</t>
  </si>
  <si>
    <t>008-02-01-28</t>
  </si>
  <si>
    <t>008-02-01-29</t>
  </si>
  <si>
    <t>008-02-01-30</t>
  </si>
  <si>
    <t>008-02-01-33</t>
  </si>
  <si>
    <t>Klaipėdos biudžetinių kultūros įstaigų aprūpinimas kompiuteriais, spausdintuvais, serveriais, projektoriais ir kita programine įranga</t>
  </si>
  <si>
    <t>Įstaigų, dalyvaujančių įgyvendinant priemonių planą, skaičius, vnt.</t>
  </si>
  <si>
    <t>008-02-01-31</t>
  </si>
  <si>
    <t>008-02-01-32</t>
  </si>
  <si>
    <t>Atliktas pastato Bažnyčių g. 4 fasado ir stogo remontas, proc.</t>
  </si>
  <si>
    <t xml:space="preserve">Atliktas patalpų Liepų g. 3 remontas, proc. </t>
  </si>
  <si>
    <t>Parengtas patalpų Liepų g. 3 įveiklinimo koncepcijos projektas, vnt.</t>
  </si>
  <si>
    <t xml:space="preserve">Parengtas lifto įrengimo Didžioji Vandens g. 2 techninis projektas, vnt. </t>
  </si>
  <si>
    <t>BĮ Klaipėdos miesto savivaldybės kultūros centro Žvejų rūmų bendruomenės namų Debreceno g. 48 stogo remonto darbai</t>
  </si>
  <si>
    <t>Suremontuota pastato stogo dalis, kv. m</t>
  </si>
  <si>
    <t xml:space="preserve">
Projektų finansavimo ir administravimo skyrius,
MVPD Statybos skyrius</t>
  </si>
  <si>
    <t>008-02-04-04</t>
  </si>
  <si>
    <t>008-02-04-05</t>
  </si>
  <si>
    <t>008-02-04-06</t>
  </si>
  <si>
    <t>Iš dalies finansuota kultūros ir meno projektų, skaičius</t>
  </si>
  <si>
    <t>PATVIRTINTA</t>
  </si>
  <si>
    <t xml:space="preserve">Klaipėdos miesto savivaldybės administracijos direktoriaus </t>
  </si>
  <si>
    <t>KSTD 
Kultūros skyrius, VšĮ „Klaipėdos šventės“,  biudžetinės kultūros įstaigos</t>
  </si>
  <si>
    <t xml:space="preserve">Klaipėdos miesto savivaldybės administracijos 2026 metų 008 Kultūros plėtros programos uždaviniai, priemonės, asignavimai ir kitos lėšos (tūkst. eurų) bei priemonių stebėsenos rodikliai												</t>
  </si>
  <si>
    <t>2026 metų asignavimų ir kitų lėšų pasiskirstymas (tūkst. Eur)</t>
  </si>
  <si>
    <t xml:space="preserve">Kiti šaltiniai 
</t>
  </si>
  <si>
    <r>
      <rPr>
        <sz val="10"/>
        <color rgb="FF000000"/>
        <rFont val="Times New Roman"/>
        <family val="1"/>
        <charset val="186"/>
      </rPr>
      <t xml:space="preserve">Iš jų:
</t>
    </r>
    <r>
      <rPr>
        <b/>
        <sz val="10"/>
        <color rgb="FF000000"/>
        <rFont val="Times New Roman"/>
        <family val="1"/>
        <charset val="186"/>
      </rPr>
      <t xml:space="preserve">
</t>
    </r>
  </si>
  <si>
    <r>
      <rPr>
        <b/>
        <sz val="10"/>
        <color theme="1"/>
        <rFont val="Times New Roman"/>
        <family val="1"/>
        <charset val="186"/>
      </rPr>
      <t>IŠ VISO</t>
    </r>
    <r>
      <rPr>
        <sz val="10"/>
        <color theme="1"/>
        <rFont val="Times New Roman"/>
        <family val="1"/>
        <charset val="186"/>
      </rPr>
      <t xml:space="preserve"> programai finansuoti pagal finansavimo šaltinius </t>
    </r>
  </si>
  <si>
    <t>2026 m. kovo 5 d. įsakymu Nr. AD1-179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</si>
</sst>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409]General"/>
    <numFmt numFmtId="166" formatCode="0.0"/>
  </numFmts>
  <fonts count="41" x14ac:knownFonts="1">
    <font>
      <sz val="11"/>
      <color theme="1"/>
      <name val="Calibri"/>
      <family val="2"/>
      <charset val="186"/>
      <scheme val="minor"/>
    </font>
    <font>
      <sz val="10"/>
      <color theme="1"/>
      <name val="Calibri"/>
      <family val="2"/>
      <charset val="186"/>
      <scheme val="minor"/>
    </font>
    <font>
      <sz val="10"/>
      <color theme="1"/>
      <name val="Times New Roman"/>
      <family val="1"/>
      <charset val="186"/>
    </font>
    <font>
      <sz val="11"/>
      <color rgb="FF000000"/>
      <name val="Calibri"/>
      <family val="2"/>
      <charset val="186"/>
    </font>
    <font>
      <b/>
      <sz val="10"/>
      <name val="Times New Roman"/>
      <family val="1"/>
      <charset val="186"/>
    </font>
    <font>
      <sz val="10"/>
      <name val="Times New Roman"/>
      <family val="1"/>
      <charset val="186"/>
    </font>
    <font>
      <b/>
      <sz val="12"/>
      <name val="Times New Roman"/>
      <family val="1"/>
      <charset val="186"/>
    </font>
    <font>
      <sz val="12"/>
      <name val="Times New Roman"/>
      <family val="1"/>
      <charset val="186"/>
    </font>
    <font>
      <sz val="10"/>
      <color rgb="FF000000"/>
      <name val="Calibri"/>
      <family val="2"/>
      <charset val="186"/>
      <scheme val="minor"/>
    </font>
    <font>
      <sz val="10"/>
      <color theme="0"/>
      <name val="Calibri"/>
      <family val="2"/>
      <charset val="186"/>
      <scheme val="minor"/>
    </font>
    <font>
      <sz val="10"/>
      <name val="Calibri"/>
      <family val="2"/>
      <charset val="186"/>
      <scheme val="minor"/>
    </font>
    <font>
      <sz val="10"/>
      <name val="Times New Roman"/>
      <family val="1"/>
      <charset val="1"/>
    </font>
    <font>
      <b/>
      <sz val="10"/>
      <name val="Times New Roman"/>
      <family val="1"/>
    </font>
    <font>
      <sz val="10"/>
      <name val="Times New Roman"/>
      <family val="1"/>
    </font>
    <font>
      <u/>
      <sz val="10"/>
      <name val="Times New Roman"/>
      <family val="1"/>
      <charset val="186"/>
    </font>
    <font>
      <b/>
      <sz val="12"/>
      <color rgb="FF000000"/>
      <name val="Times New Roman"/>
      <family val="1"/>
      <charset val="186"/>
    </font>
    <font>
      <b/>
      <sz val="10"/>
      <color theme="1"/>
      <name val="Times New Roman"/>
      <family val="1"/>
      <charset val="186"/>
    </font>
    <font>
      <b/>
      <sz val="12"/>
      <color theme="1"/>
      <name val="Times New Roman"/>
      <family val="1"/>
      <charset val="186"/>
    </font>
    <font>
      <b/>
      <sz val="10"/>
      <color rgb="FF000000"/>
      <name val="Times New Roman"/>
      <family val="1"/>
      <charset val="186"/>
    </font>
    <font>
      <sz val="10"/>
      <color rgb="FF000000"/>
      <name val="Times New Roman"/>
      <family val="1"/>
      <charset val="186"/>
    </font>
    <font>
      <sz val="10"/>
      <color rgb="FF000000"/>
      <name val="Times New Roman"/>
      <family val="1"/>
    </font>
    <font>
      <sz val="10"/>
      <color rgb="FFFF0000"/>
      <name val="Times New Roman"/>
      <family val="1"/>
      <charset val="186"/>
    </font>
    <font>
      <sz val="10"/>
      <color rgb="FF000000"/>
      <name val="Times New Roman"/>
      <family val="1"/>
      <charset val="186"/>
    </font>
    <font>
      <b/>
      <sz val="10"/>
      <color rgb="FF000000"/>
      <name val="Times New Roman"/>
      <family val="1"/>
      <charset val="186"/>
    </font>
    <font>
      <b/>
      <sz val="10"/>
      <color rgb="FFFF0000"/>
      <name val="Times New Roman"/>
      <family val="1"/>
      <charset val="186"/>
    </font>
    <font>
      <sz val="9"/>
      <color theme="1"/>
      <name val="Times New Roman"/>
      <family val="1"/>
      <charset val="186"/>
    </font>
    <font>
      <strike/>
      <sz val="10"/>
      <name val="Times New Roman"/>
      <family val="1"/>
      <charset val="186"/>
    </font>
    <font>
      <b/>
      <sz val="9"/>
      <color rgb="FF000000"/>
      <name val="Times New Roman"/>
      <family val="1"/>
      <charset val="186"/>
    </font>
    <font>
      <sz val="9"/>
      <color theme="1"/>
      <name val="Calibri"/>
      <family val="2"/>
      <charset val="186"/>
      <scheme val="minor"/>
    </font>
    <font>
      <sz val="9"/>
      <color rgb="FF000000"/>
      <name val="Times New Roman"/>
      <family val="1"/>
      <charset val="186"/>
    </font>
    <font>
      <sz val="9"/>
      <name val="Times New Roman"/>
      <family val="1"/>
      <charset val="186"/>
    </font>
    <font>
      <sz val="9"/>
      <color rgb="FF000000"/>
      <name val="Times New Roman"/>
      <family val="1"/>
      <charset val="186"/>
    </font>
    <font>
      <sz val="8"/>
      <color rgb="FF000000"/>
      <name val="Times New Roman"/>
      <family val="1"/>
      <charset val="186"/>
    </font>
    <font>
      <strike/>
      <sz val="10"/>
      <color rgb="FFFF0000"/>
      <name val="Times New Roman"/>
      <family val="1"/>
      <charset val="186"/>
    </font>
    <font>
      <sz val="10"/>
      <color theme="1"/>
      <name val="Times New Roman"/>
      <family val="1"/>
    </font>
    <font>
      <sz val="10"/>
      <name val="Arial"/>
      <family val="2"/>
      <charset val="186"/>
    </font>
    <font>
      <sz val="11"/>
      <name val="Calibri"/>
      <family val="2"/>
      <charset val="186"/>
      <scheme val="minor"/>
    </font>
    <font>
      <b/>
      <sz val="9"/>
      <name val="Times New Roman"/>
      <family val="1"/>
      <charset val="186"/>
    </font>
    <font>
      <sz val="9"/>
      <name val="Calibri"/>
      <family val="2"/>
      <charset val="186"/>
      <scheme val="minor"/>
    </font>
    <font>
      <sz val="9"/>
      <color indexed="81"/>
      <name val="Tahoma"/>
      <family val="2"/>
      <charset val="186"/>
    </font>
    <font>
      <sz val="12"/>
      <color theme="1"/>
      <name val="Times New Roman"/>
      <family val="1"/>
      <charset val="186"/>
    </font>
  </fonts>
  <fills count="14">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FF"/>
        <bgColor indexed="64"/>
      </patternFill>
    </fill>
    <fill>
      <patternFill patternType="solid">
        <fgColor theme="0"/>
        <bgColor rgb="FFFFFFFF"/>
      </patternFill>
    </fill>
    <fill>
      <patternFill patternType="solid">
        <fgColor rgb="FFFFFFCC"/>
        <bgColor indexed="64"/>
      </patternFill>
    </fill>
    <fill>
      <patternFill patternType="solid">
        <fgColor theme="8" tint="0.79998168889431442"/>
        <bgColor indexed="64"/>
      </patternFill>
    </fill>
    <fill>
      <patternFill patternType="solid">
        <fgColor rgb="FFFFFFFF"/>
        <bgColor rgb="FF000000"/>
      </patternFill>
    </fill>
    <fill>
      <patternFill patternType="solid">
        <fgColor rgb="FFFFFFCC"/>
        <bgColor rgb="FF000000"/>
      </patternFill>
    </fill>
    <fill>
      <patternFill patternType="solid">
        <fgColor theme="0"/>
        <bgColor rgb="FF000000"/>
      </patternFill>
    </fill>
    <fill>
      <patternFill patternType="solid">
        <fgColor rgb="FFFFCCFF"/>
        <bgColor indexed="64"/>
      </patternFill>
    </fill>
    <fill>
      <patternFill patternType="solid">
        <fgColor rgb="FFFFCCFF"/>
        <bgColor rgb="FF000000"/>
      </patternFill>
    </fill>
  </fills>
  <borders count="10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bottom/>
      <diagonal/>
    </border>
    <border>
      <left style="thin">
        <color rgb="FF000000"/>
      </left>
      <right style="thin">
        <color rgb="FF000000"/>
      </right>
      <top/>
      <bottom style="thin">
        <color rgb="FF000000"/>
      </bottom>
      <diagonal/>
    </border>
    <border>
      <left style="thin">
        <color indexed="64"/>
      </left>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top/>
      <bottom/>
      <diagonal/>
    </border>
    <border>
      <left style="thin">
        <color rgb="FF000000"/>
      </left>
      <right style="thin">
        <color indexed="64"/>
      </right>
      <top/>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medium">
        <color indexed="64"/>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diagonal/>
    </border>
    <border>
      <left style="medium">
        <color indexed="64"/>
      </left>
      <right style="thin">
        <color rgb="FF000000"/>
      </right>
      <top/>
      <bottom style="medium">
        <color indexed="64"/>
      </bottom>
      <diagonal/>
    </border>
    <border>
      <left style="thin">
        <color rgb="FF000000"/>
      </left>
      <right/>
      <top style="thin">
        <color rgb="FF000000"/>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thin">
        <color rgb="FF000000"/>
      </right>
      <top style="thin">
        <color rgb="FF000000"/>
      </top>
      <bottom style="medium">
        <color indexed="64"/>
      </bottom>
      <diagonal/>
    </border>
    <border>
      <left style="thin">
        <color indexed="64"/>
      </left>
      <right style="medium">
        <color indexed="64"/>
      </right>
      <top style="thin">
        <color rgb="FF000000"/>
      </top>
      <bottom style="thin">
        <color indexed="64"/>
      </bottom>
      <diagonal/>
    </border>
    <border>
      <left style="medium">
        <color indexed="64"/>
      </left>
      <right/>
      <top style="medium">
        <color indexed="64"/>
      </top>
      <bottom/>
      <diagonal/>
    </border>
    <border>
      <left style="thin">
        <color rgb="FF000000"/>
      </left>
      <right style="thin">
        <color indexed="64"/>
      </right>
      <top style="medium">
        <color rgb="FF000000"/>
      </top>
      <bottom/>
      <diagonal/>
    </border>
    <border>
      <left/>
      <right style="thin">
        <color rgb="FF000000"/>
      </right>
      <top style="medium">
        <color indexed="64"/>
      </top>
      <bottom style="thin">
        <color indexed="64"/>
      </bottom>
      <diagonal/>
    </border>
    <border>
      <left/>
      <right style="thin">
        <color rgb="FF000000"/>
      </right>
      <top style="thin">
        <color indexed="64"/>
      </top>
      <bottom/>
      <diagonal/>
    </border>
    <border>
      <left style="thin">
        <color rgb="FF000000"/>
      </left>
      <right style="thin">
        <color rgb="FF000000"/>
      </right>
      <top style="thin">
        <color rgb="FF000000"/>
      </top>
      <bottom style="medium">
        <color rgb="FF000000"/>
      </bottom>
      <diagonal/>
    </border>
    <border>
      <left style="thin">
        <color indexed="64"/>
      </left>
      <right style="thin">
        <color rgb="FF000000"/>
      </right>
      <top style="medium">
        <color rgb="FF000000"/>
      </top>
      <bottom style="thin">
        <color indexed="64"/>
      </bottom>
      <diagonal/>
    </border>
    <border>
      <left style="thin">
        <color indexed="64"/>
      </left>
      <right style="thin">
        <color rgb="FF000000"/>
      </right>
      <top style="thin">
        <color indexed="64"/>
      </top>
      <bottom style="medium">
        <color indexed="64"/>
      </bottom>
      <diagonal/>
    </border>
    <border>
      <left style="medium">
        <color indexed="64"/>
      </left>
      <right style="thin">
        <color indexed="64"/>
      </right>
      <top style="medium">
        <color rgb="FF000000"/>
      </top>
      <bottom/>
      <diagonal/>
    </border>
    <border>
      <left style="thin">
        <color indexed="64"/>
      </left>
      <right style="thin">
        <color rgb="FF000000"/>
      </right>
      <top style="medium">
        <color indexed="64"/>
      </top>
      <bottom style="thin">
        <color indexed="64"/>
      </bottom>
      <diagonal/>
    </border>
    <border>
      <left style="thin">
        <color rgb="FF000000"/>
      </left>
      <right style="thin">
        <color rgb="FF000000"/>
      </right>
      <top style="medium">
        <color indexed="64"/>
      </top>
      <bottom style="thin">
        <color rgb="FF000000"/>
      </bottom>
      <diagonal/>
    </border>
    <border>
      <left/>
      <right style="thin">
        <color rgb="FF000000"/>
      </right>
      <top/>
      <bottom style="medium">
        <color indexed="64"/>
      </bottom>
      <diagonal/>
    </border>
    <border>
      <left style="thin">
        <color indexed="64"/>
      </left>
      <right style="thin">
        <color indexed="64"/>
      </right>
      <top style="medium">
        <color indexed="64"/>
      </top>
      <bottom style="thin">
        <color rgb="FF000000"/>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rgb="FF000000"/>
      </bottom>
      <diagonal/>
    </border>
    <border>
      <left/>
      <right/>
      <top/>
      <bottom style="medium">
        <color rgb="FF000000"/>
      </bottom>
      <diagonal/>
    </border>
    <border>
      <left style="thin">
        <color indexed="64"/>
      </left>
      <right style="medium">
        <color indexed="64"/>
      </right>
      <top style="thin">
        <color indexed="64"/>
      </top>
      <bottom style="medium">
        <color rgb="FF000000"/>
      </bottom>
      <diagonal/>
    </border>
    <border>
      <left style="thin">
        <color rgb="FF000000"/>
      </left>
      <right style="thin">
        <color indexed="64"/>
      </right>
      <top/>
      <bottom style="medium">
        <color rgb="FF000000"/>
      </bottom>
      <diagonal/>
    </border>
    <border>
      <left style="medium">
        <color indexed="64"/>
      </left>
      <right style="thin">
        <color indexed="64"/>
      </right>
      <top/>
      <bottom style="thin">
        <color indexed="64"/>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indexed="64"/>
      </right>
      <top/>
      <bottom/>
      <diagonal/>
    </border>
    <border>
      <left/>
      <right style="thin">
        <color indexed="64"/>
      </right>
      <top style="thin">
        <color indexed="64"/>
      </top>
      <bottom style="thin">
        <color rgb="FF000000"/>
      </bottom>
      <diagonal/>
    </border>
    <border>
      <left/>
      <right style="thin">
        <color indexed="64"/>
      </right>
      <top style="medium">
        <color indexed="64"/>
      </top>
      <bottom/>
      <diagonal/>
    </border>
    <border>
      <left/>
      <right style="thin">
        <color rgb="FF000000"/>
      </right>
      <top style="medium">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thin">
        <color rgb="FF000000"/>
      </left>
      <right style="medium">
        <color indexed="64"/>
      </right>
      <top style="medium">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rgb="FF000000"/>
      </bottom>
      <diagonal/>
    </border>
    <border>
      <left/>
      <right style="thin">
        <color indexed="64"/>
      </right>
      <top style="medium">
        <color indexed="64"/>
      </top>
      <bottom style="medium">
        <color indexed="64"/>
      </bottom>
      <diagonal/>
    </border>
    <border>
      <left/>
      <right/>
      <top style="thin">
        <color indexed="64"/>
      </top>
      <bottom style="thin">
        <color indexed="64"/>
      </bottom>
      <diagonal/>
    </border>
    <border>
      <left/>
      <right style="thin">
        <color rgb="FF000000"/>
      </right>
      <top/>
      <bottom style="medium">
        <color rgb="FF000000"/>
      </bottom>
      <diagonal/>
    </border>
    <border>
      <left style="thin">
        <color indexed="64"/>
      </left>
      <right style="medium">
        <color indexed="64"/>
      </right>
      <top/>
      <bottom style="medium">
        <color rgb="FF000000"/>
      </bottom>
      <diagonal/>
    </border>
    <border>
      <left/>
      <right style="thin">
        <color indexed="64"/>
      </right>
      <top/>
      <bottom style="thin">
        <color rgb="FF000000"/>
      </bottom>
      <diagonal/>
    </border>
    <border>
      <left style="thin">
        <color indexed="64"/>
      </left>
      <right style="medium">
        <color indexed="64"/>
      </right>
      <top/>
      <bottom style="thin">
        <color rgb="FF000000"/>
      </bottom>
      <diagonal/>
    </border>
    <border>
      <left style="medium">
        <color indexed="64"/>
      </left>
      <right style="thin">
        <color rgb="FF000000"/>
      </right>
      <top style="medium">
        <color rgb="FF000000"/>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rgb="FF000000"/>
      </bottom>
      <diagonal/>
    </border>
    <border>
      <left style="medium">
        <color indexed="64"/>
      </left>
      <right style="thin">
        <color rgb="FF000000"/>
      </right>
      <top/>
      <bottom/>
      <diagonal/>
    </border>
    <border>
      <left style="medium">
        <color indexed="64"/>
      </left>
      <right/>
      <top/>
      <bottom/>
      <diagonal/>
    </border>
    <border>
      <left style="medium">
        <color indexed="64"/>
      </left>
      <right/>
      <top/>
      <bottom style="medium">
        <color rgb="FF000000"/>
      </bottom>
      <diagonal/>
    </border>
  </borders>
  <cellStyleXfs count="3">
    <xf numFmtId="0" fontId="0" fillId="0" borderId="0"/>
    <xf numFmtId="165" fontId="3" fillId="0" borderId="0" applyBorder="0" applyProtection="0"/>
    <xf numFmtId="0" fontId="35" fillId="0" borderId="0"/>
  </cellStyleXfs>
  <cellXfs count="569">
    <xf numFmtId="0" fontId="0" fillId="0" borderId="0" xfId="0"/>
    <xf numFmtId="0" fontId="2" fillId="0" borderId="0" xfId="0" applyFont="1" applyAlignment="1">
      <alignment horizontal="center" vertical="top"/>
    </xf>
    <xf numFmtId="164" fontId="1" fillId="0" borderId="0" xfId="0" applyNumberFormat="1" applyFont="1" applyAlignment="1">
      <alignment horizontal="center" vertical="top"/>
    </xf>
    <xf numFmtId="0" fontId="2" fillId="0" borderId="0" xfId="0" applyFont="1" applyAlignment="1">
      <alignment vertical="top"/>
    </xf>
    <xf numFmtId="0" fontId="1" fillId="0" borderId="0" xfId="0" applyFont="1"/>
    <xf numFmtId="0" fontId="1" fillId="3" borderId="0" xfId="0" applyFont="1" applyFill="1"/>
    <xf numFmtId="0" fontId="1" fillId="0" borderId="0" xfId="0" applyFont="1" applyAlignment="1">
      <alignment vertical="top"/>
    </xf>
    <xf numFmtId="0" fontId="1" fillId="0" borderId="0" xfId="0" applyFont="1" applyAlignment="1">
      <alignment horizontal="center" vertical="top"/>
    </xf>
    <xf numFmtId="0" fontId="5" fillId="0" borderId="1" xfId="0" applyFont="1" applyBorder="1" applyAlignment="1">
      <alignment vertical="top" wrapText="1"/>
    </xf>
    <xf numFmtId="0" fontId="4" fillId="8" borderId="1" xfId="0" applyFont="1" applyFill="1" applyBorder="1" applyAlignment="1">
      <alignment vertical="top" wrapText="1"/>
    </xf>
    <xf numFmtId="164" fontId="4" fillId="8" borderId="1" xfId="0" applyNumberFormat="1" applyFont="1" applyFill="1" applyBorder="1" applyAlignment="1">
      <alignment horizontal="center" vertical="top" wrapText="1"/>
    </xf>
    <xf numFmtId="0" fontId="4" fillId="0" borderId="1" xfId="0" applyFont="1" applyBorder="1" applyAlignment="1">
      <alignment vertical="top" wrapText="1"/>
    </xf>
    <xf numFmtId="0" fontId="4" fillId="8" borderId="1" xfId="0" applyFont="1" applyFill="1" applyBorder="1" applyAlignment="1">
      <alignment horizontal="center" vertical="top" wrapText="1"/>
    </xf>
    <xf numFmtId="49" fontId="4" fillId="0" borderId="1" xfId="0" applyNumberFormat="1" applyFont="1" applyBorder="1" applyAlignment="1">
      <alignment horizontal="center" vertical="top" wrapText="1"/>
    </xf>
    <xf numFmtId="0" fontId="4" fillId="0" borderId="0" xfId="0" applyFont="1" applyAlignment="1">
      <alignment vertical="top" wrapText="1"/>
    </xf>
    <xf numFmtId="0" fontId="4" fillId="0" borderId="0" xfId="0" applyFont="1" applyAlignment="1">
      <alignment horizontal="center" vertical="top" wrapText="1"/>
    </xf>
    <xf numFmtId="164" fontId="4" fillId="0" borderId="0" xfId="0" applyNumberFormat="1" applyFont="1" applyAlignment="1">
      <alignment horizontal="center" vertical="top" wrapText="1"/>
    </xf>
    <xf numFmtId="0" fontId="5" fillId="0" borderId="0" xfId="0" applyFont="1" applyAlignment="1">
      <alignment horizontal="left" vertical="top" wrapText="1"/>
    </xf>
    <xf numFmtId="0" fontId="10" fillId="0" borderId="0" xfId="0" applyFont="1"/>
    <xf numFmtId="0" fontId="10" fillId="3" borderId="0" xfId="0" applyFont="1" applyFill="1"/>
    <xf numFmtId="0" fontId="5" fillId="8" borderId="1" xfId="0" applyFont="1" applyFill="1" applyBorder="1" applyAlignment="1">
      <alignment horizontal="center" vertical="top" wrapText="1"/>
    </xf>
    <xf numFmtId="0" fontId="5" fillId="3" borderId="2" xfId="0" applyFont="1" applyFill="1" applyBorder="1" applyAlignment="1">
      <alignment vertical="top" wrapText="1"/>
    </xf>
    <xf numFmtId="0" fontId="5" fillId="3" borderId="1" xfId="0" applyFont="1" applyFill="1" applyBorder="1" applyAlignment="1">
      <alignment vertical="top" wrapText="1"/>
    </xf>
    <xf numFmtId="0" fontId="5" fillId="3" borderId="1" xfId="0" applyFont="1" applyFill="1" applyBorder="1" applyAlignment="1">
      <alignment horizontal="left" vertical="top" wrapText="1"/>
    </xf>
    <xf numFmtId="0" fontId="5" fillId="0" borderId="0" xfId="0" applyFont="1" applyAlignment="1">
      <alignment horizontal="justify" vertical="top" wrapText="1"/>
    </xf>
    <xf numFmtId="164" fontId="10" fillId="0" borderId="0" xfId="0" applyNumberFormat="1" applyFont="1" applyAlignment="1">
      <alignment horizontal="center" vertical="top"/>
    </xf>
    <xf numFmtId="0" fontId="10" fillId="0" borderId="0" xfId="0" applyFont="1" applyAlignment="1">
      <alignment vertical="top"/>
    </xf>
    <xf numFmtId="0" fontId="10" fillId="0" borderId="0" xfId="0" applyFont="1" applyAlignment="1">
      <alignment horizontal="center" vertical="top"/>
    </xf>
    <xf numFmtId="0" fontId="2" fillId="0" borderId="0" xfId="0" applyFont="1"/>
    <xf numFmtId="164" fontId="7" fillId="0" borderId="0" xfId="0" applyNumberFormat="1" applyFont="1" applyAlignment="1">
      <alignment vertical="top"/>
    </xf>
    <xf numFmtId="0" fontId="19" fillId="3" borderId="1" xfId="0" applyFont="1" applyFill="1" applyBorder="1" applyAlignment="1">
      <alignment vertical="top" wrapText="1"/>
    </xf>
    <xf numFmtId="0" fontId="4" fillId="3" borderId="4" xfId="0" applyFont="1" applyFill="1" applyBorder="1" applyAlignment="1">
      <alignment vertical="top" wrapText="1"/>
    </xf>
    <xf numFmtId="0" fontId="1" fillId="0" borderId="16" xfId="0" applyFont="1" applyBorder="1" applyAlignment="1">
      <alignment horizontal="center" vertical="top"/>
    </xf>
    <xf numFmtId="164" fontId="1" fillId="0" borderId="16" xfId="0" applyNumberFormat="1" applyFont="1" applyBorder="1" applyAlignment="1">
      <alignment horizontal="center" vertical="top"/>
    </xf>
    <xf numFmtId="0" fontId="13" fillId="0" borderId="6" xfId="0" applyFont="1" applyBorder="1" applyAlignment="1">
      <alignment vertical="top" wrapText="1"/>
    </xf>
    <xf numFmtId="0" fontId="5" fillId="0" borderId="1" xfId="0" applyFont="1" applyBorder="1" applyAlignment="1">
      <alignment horizontal="center" vertical="top" wrapText="1"/>
    </xf>
    <xf numFmtId="0" fontId="4" fillId="0" borderId="1" xfId="0" applyFont="1" applyBorder="1" applyAlignment="1">
      <alignment horizontal="center" vertical="top" wrapText="1"/>
    </xf>
    <xf numFmtId="0" fontId="18" fillId="2" borderId="2" xfId="0" applyFont="1" applyFill="1" applyBorder="1" applyAlignment="1">
      <alignment horizontal="center" vertical="center" wrapText="1"/>
    </xf>
    <xf numFmtId="0" fontId="32" fillId="2" borderId="18" xfId="0" applyFont="1" applyFill="1" applyBorder="1" applyAlignment="1">
      <alignment horizontal="center" vertical="center" wrapText="1"/>
    </xf>
    <xf numFmtId="0" fontId="32" fillId="2" borderId="29" xfId="0" applyFont="1" applyFill="1" applyBorder="1" applyAlignment="1">
      <alignment horizontal="center" vertical="center" wrapText="1"/>
    </xf>
    <xf numFmtId="0" fontId="32" fillId="2" borderId="17" xfId="0" applyFont="1" applyFill="1" applyBorder="1" applyAlignment="1">
      <alignment horizontal="center" vertical="center" wrapText="1"/>
    </xf>
    <xf numFmtId="0" fontId="4" fillId="4" borderId="25" xfId="0" applyFont="1" applyFill="1" applyBorder="1" applyAlignment="1">
      <alignment horizontal="left" vertical="top" wrapText="1"/>
    </xf>
    <xf numFmtId="0" fontId="4" fillId="4" borderId="26" xfId="0" applyFont="1" applyFill="1" applyBorder="1" applyAlignment="1">
      <alignment vertical="top" wrapText="1"/>
    </xf>
    <xf numFmtId="0" fontId="1" fillId="4" borderId="26" xfId="0" applyFont="1" applyFill="1" applyBorder="1" applyAlignment="1">
      <alignment horizontal="center" vertical="top"/>
    </xf>
    <xf numFmtId="0" fontId="1" fillId="4" borderId="28" xfId="0" applyFont="1" applyFill="1" applyBorder="1"/>
    <xf numFmtId="0" fontId="4" fillId="4" borderId="17" xfId="0" applyFont="1" applyFill="1" applyBorder="1" applyAlignment="1">
      <alignment horizontal="left" vertical="top" wrapText="1"/>
    </xf>
    <xf numFmtId="0" fontId="4" fillId="4" borderId="18" xfId="0" applyFont="1" applyFill="1" applyBorder="1" applyAlignment="1">
      <alignment vertical="top" wrapText="1"/>
    </xf>
    <xf numFmtId="0" fontId="1" fillId="4" borderId="18" xfId="0" applyFont="1" applyFill="1" applyBorder="1" applyAlignment="1">
      <alignment horizontal="center" vertical="top"/>
    </xf>
    <xf numFmtId="0" fontId="1" fillId="4" borderId="29" xfId="0" applyFont="1" applyFill="1" applyBorder="1"/>
    <xf numFmtId="0" fontId="4" fillId="7" borderId="26" xfId="0" applyFont="1" applyFill="1" applyBorder="1" applyAlignment="1">
      <alignment vertical="top" wrapText="1"/>
    </xf>
    <xf numFmtId="0" fontId="5" fillId="7" borderId="26" xfId="0" applyFont="1" applyFill="1" applyBorder="1" applyAlignment="1">
      <alignment horizontal="center" vertical="top" wrapText="1"/>
    </xf>
    <xf numFmtId="0" fontId="1" fillId="7" borderId="26" xfId="0" applyFont="1" applyFill="1" applyBorder="1" applyAlignment="1">
      <alignment horizontal="center" vertical="top"/>
    </xf>
    <xf numFmtId="0" fontId="1" fillId="7" borderId="28" xfId="0" applyFont="1" applyFill="1" applyBorder="1"/>
    <xf numFmtId="0" fontId="5" fillId="7" borderId="31" xfId="0" applyFont="1" applyFill="1" applyBorder="1" applyAlignment="1">
      <alignment horizontal="center" vertical="top" wrapText="1"/>
    </xf>
    <xf numFmtId="164" fontId="4" fillId="7" borderId="31" xfId="0" applyNumberFormat="1" applyFont="1" applyFill="1" applyBorder="1" applyAlignment="1">
      <alignment horizontal="center" vertical="top" wrapText="1"/>
    </xf>
    <xf numFmtId="0" fontId="4" fillId="8" borderId="32" xfId="0" applyFont="1" applyFill="1" applyBorder="1" applyAlignment="1">
      <alignment vertical="top" wrapText="1"/>
    </xf>
    <xf numFmtId="0" fontId="1" fillId="3" borderId="1" xfId="0" applyFont="1" applyFill="1" applyBorder="1" applyAlignment="1">
      <alignment horizontal="center" vertical="top"/>
    </xf>
    <xf numFmtId="0" fontId="1" fillId="3" borderId="33" xfId="0" applyFont="1" applyFill="1" applyBorder="1"/>
    <xf numFmtId="0" fontId="4" fillId="0" borderId="35" xfId="0" applyFont="1" applyBorder="1" applyAlignment="1">
      <alignment vertical="top" wrapText="1"/>
    </xf>
    <xf numFmtId="0" fontId="4" fillId="0" borderId="35" xfId="0" applyFont="1" applyBorder="1" applyAlignment="1">
      <alignment horizontal="center" vertical="top" wrapText="1"/>
    </xf>
    <xf numFmtId="0" fontId="1" fillId="3" borderId="35" xfId="0" applyFont="1" applyFill="1" applyBorder="1" applyAlignment="1">
      <alignment horizontal="center" vertical="top"/>
    </xf>
    <xf numFmtId="0" fontId="1" fillId="3" borderId="36" xfId="0" applyFont="1" applyFill="1" applyBorder="1"/>
    <xf numFmtId="0" fontId="1" fillId="8" borderId="1" xfId="0" applyFont="1" applyFill="1" applyBorder="1" applyAlignment="1">
      <alignment horizontal="center" vertical="top"/>
    </xf>
    <xf numFmtId="0" fontId="1" fillId="8" borderId="33" xfId="0" applyFont="1" applyFill="1" applyBorder="1"/>
    <xf numFmtId="0" fontId="4" fillId="7" borderId="25" xfId="0" applyFont="1" applyFill="1" applyBorder="1" applyAlignment="1">
      <alignment horizontal="justify" vertical="top" wrapText="1"/>
    </xf>
    <xf numFmtId="0" fontId="23" fillId="3" borderId="19" xfId="0" applyFont="1" applyFill="1" applyBorder="1" applyAlignment="1">
      <alignment vertical="top" wrapText="1"/>
    </xf>
    <xf numFmtId="0" fontId="19" fillId="3" borderId="31" xfId="0" applyFont="1" applyFill="1" applyBorder="1" applyAlignment="1">
      <alignment horizontal="center" vertical="top" wrapText="1"/>
    </xf>
    <xf numFmtId="0" fontId="5" fillId="3" borderId="22" xfId="0" applyFont="1" applyFill="1" applyBorder="1" applyAlignment="1">
      <alignment horizontal="center" vertical="top" wrapText="1"/>
    </xf>
    <xf numFmtId="0" fontId="19" fillId="0" borderId="38" xfId="0" applyFont="1" applyBorder="1" applyAlignment="1">
      <alignment vertical="top" wrapText="1"/>
    </xf>
    <xf numFmtId="0" fontId="19" fillId="0" borderId="35" xfId="0" applyFont="1" applyBorder="1" applyAlignment="1">
      <alignment horizontal="center" vertical="top" wrapText="1"/>
    </xf>
    <xf numFmtId="0" fontId="5" fillId="0" borderId="35" xfId="0" applyFont="1" applyBorder="1" applyAlignment="1">
      <alignment horizontal="center" vertical="top" wrapText="1"/>
    </xf>
    <xf numFmtId="0" fontId="5" fillId="3" borderId="36" xfId="0" applyFont="1" applyFill="1" applyBorder="1" applyAlignment="1">
      <alignment horizontal="center" vertical="top" wrapText="1"/>
    </xf>
    <xf numFmtId="0" fontId="4" fillId="0" borderId="19" xfId="0" applyFont="1" applyBorder="1" applyAlignment="1">
      <alignment vertical="top" wrapText="1"/>
    </xf>
    <xf numFmtId="0" fontId="5" fillId="0" borderId="22" xfId="0" applyFont="1" applyBorder="1" applyAlignment="1">
      <alignment horizontal="center" vertical="top" wrapText="1"/>
    </xf>
    <xf numFmtId="0" fontId="5" fillId="0" borderId="38" xfId="0" applyFont="1" applyBorder="1" applyAlignment="1">
      <alignment vertical="top" wrapText="1"/>
    </xf>
    <xf numFmtId="0" fontId="5" fillId="0" borderId="36" xfId="0" applyFont="1" applyBorder="1" applyAlignment="1">
      <alignment horizontal="center" vertical="top" wrapText="1"/>
    </xf>
    <xf numFmtId="0" fontId="4" fillId="0" borderId="44" xfId="0" applyFont="1" applyBorder="1" applyAlignment="1">
      <alignment horizontal="left" vertical="top" wrapText="1"/>
    </xf>
    <xf numFmtId="0" fontId="5" fillId="0" borderId="46" xfId="0" applyFont="1" applyBorder="1" applyAlignment="1">
      <alignment horizontal="left" vertical="top" wrapText="1"/>
    </xf>
    <xf numFmtId="0" fontId="5" fillId="3" borderId="35" xfId="0" applyFont="1" applyFill="1" applyBorder="1" applyAlignment="1">
      <alignment vertical="top" wrapText="1"/>
    </xf>
    <xf numFmtId="0" fontId="19" fillId="3" borderId="35" xfId="0" applyFont="1" applyFill="1" applyBorder="1" applyAlignment="1">
      <alignment horizontal="center" vertical="top"/>
    </xf>
    <xf numFmtId="0" fontId="5" fillId="3" borderId="35" xfId="0" applyFont="1" applyFill="1" applyBorder="1" applyAlignment="1">
      <alignment horizontal="center" vertical="top"/>
    </xf>
    <xf numFmtId="0" fontId="8" fillId="3" borderId="31" xfId="0" applyFont="1" applyFill="1" applyBorder="1" applyAlignment="1">
      <alignment horizontal="left" vertical="top"/>
    </xf>
    <xf numFmtId="0" fontId="1" fillId="3" borderId="31" xfId="0" applyFont="1" applyFill="1" applyBorder="1" applyAlignment="1">
      <alignment horizontal="center" vertical="top"/>
    </xf>
    <xf numFmtId="0" fontId="1" fillId="3" borderId="31" xfId="0" applyFont="1" applyFill="1" applyBorder="1"/>
    <xf numFmtId="0" fontId="1" fillId="3" borderId="22" xfId="0" applyFont="1" applyFill="1" applyBorder="1"/>
    <xf numFmtId="0" fontId="5" fillId="8" borderId="30" xfId="0" applyFont="1" applyFill="1" applyBorder="1" applyAlignment="1">
      <alignment vertical="top" wrapText="1"/>
    </xf>
    <xf numFmtId="0" fontId="4" fillId="8" borderId="31" xfId="0" applyFont="1" applyFill="1" applyBorder="1" applyAlignment="1">
      <alignment vertical="top" wrapText="1"/>
    </xf>
    <xf numFmtId="0" fontId="4" fillId="8" borderId="31" xfId="0" applyFont="1" applyFill="1" applyBorder="1" applyAlignment="1">
      <alignment horizontal="center" vertical="top" wrapText="1"/>
    </xf>
    <xf numFmtId="0" fontId="1" fillId="8" borderId="31" xfId="0" applyFont="1" applyFill="1" applyBorder="1" applyAlignment="1">
      <alignment horizontal="center" vertical="top"/>
    </xf>
    <xf numFmtId="0" fontId="1" fillId="8" borderId="22" xfId="0" applyFont="1" applyFill="1" applyBorder="1"/>
    <xf numFmtId="0" fontId="4" fillId="7" borderId="30" xfId="0" applyFont="1" applyFill="1" applyBorder="1" applyAlignment="1">
      <alignment horizontal="justify" vertical="top" wrapText="1"/>
    </xf>
    <xf numFmtId="164" fontId="4" fillId="7" borderId="22" xfId="0" applyNumberFormat="1" applyFont="1" applyFill="1" applyBorder="1" applyAlignment="1">
      <alignment horizontal="center" vertical="top" wrapText="1"/>
    </xf>
    <xf numFmtId="0" fontId="5" fillId="8" borderId="32" xfId="0" applyFont="1" applyFill="1" applyBorder="1" applyAlignment="1">
      <alignment vertical="top" wrapText="1"/>
    </xf>
    <xf numFmtId="164" fontId="4" fillId="8" borderId="33" xfId="0" applyNumberFormat="1" applyFont="1" applyFill="1" applyBorder="1" applyAlignment="1">
      <alignment horizontal="center" vertical="top" wrapText="1"/>
    </xf>
    <xf numFmtId="0" fontId="20" fillId="3" borderId="35" xfId="0" applyFont="1" applyFill="1" applyBorder="1" applyAlignment="1">
      <alignment horizontal="center" vertical="top" wrapText="1"/>
    </xf>
    <xf numFmtId="0" fontId="23" fillId="10" borderId="3" xfId="0" applyFont="1" applyFill="1" applyBorder="1" applyAlignment="1">
      <alignment vertical="top" wrapText="1"/>
    </xf>
    <xf numFmtId="0" fontId="5" fillId="7" borderId="3" xfId="0" applyFont="1" applyFill="1" applyBorder="1" applyAlignment="1">
      <alignment horizontal="center" vertical="top" wrapText="1"/>
    </xf>
    <xf numFmtId="0" fontId="23" fillId="0" borderId="31" xfId="0" applyFont="1" applyBorder="1" applyAlignment="1">
      <alignment vertical="top" wrapText="1"/>
    </xf>
    <xf numFmtId="0" fontId="5" fillId="3" borderId="10" xfId="0" applyFont="1" applyFill="1" applyBorder="1" applyAlignment="1">
      <alignment horizontal="center" vertical="top"/>
    </xf>
    <xf numFmtId="0" fontId="19" fillId="0" borderId="10" xfId="0" applyFont="1" applyBorder="1" applyAlignment="1">
      <alignment horizontal="center" vertical="top"/>
    </xf>
    <xf numFmtId="0" fontId="19" fillId="3" borderId="21" xfId="0" applyFont="1" applyFill="1" applyBorder="1" applyAlignment="1">
      <alignment horizontal="center" vertical="top"/>
    </xf>
    <xf numFmtId="0" fontId="5" fillId="0" borderId="33" xfId="0" applyFont="1" applyBorder="1" applyAlignment="1">
      <alignment horizontal="center" vertical="top" wrapText="1"/>
    </xf>
    <xf numFmtId="0" fontId="23" fillId="3" borderId="31" xfId="0" applyFont="1" applyFill="1" applyBorder="1" applyAlignment="1">
      <alignment vertical="top" wrapText="1"/>
    </xf>
    <xf numFmtId="0" fontId="19" fillId="3" borderId="35" xfId="0" applyFont="1" applyFill="1" applyBorder="1" applyAlignment="1">
      <alignment vertical="top" wrapText="1"/>
    </xf>
    <xf numFmtId="0" fontId="18" fillId="3" borderId="31" xfId="0" applyFont="1" applyFill="1" applyBorder="1" applyAlignment="1">
      <alignment vertical="top" wrapText="1"/>
    </xf>
    <xf numFmtId="0" fontId="19" fillId="3" borderId="40" xfId="0" applyFont="1" applyFill="1" applyBorder="1" applyAlignment="1">
      <alignment horizontal="center" vertical="top"/>
    </xf>
    <xf numFmtId="0" fontId="21" fillId="0" borderId="36" xfId="0" applyFont="1" applyBorder="1" applyAlignment="1">
      <alignment horizontal="center" vertical="top" wrapText="1"/>
    </xf>
    <xf numFmtId="0" fontId="18" fillId="9" borderId="31" xfId="0" applyFont="1" applyFill="1" applyBorder="1" applyAlignment="1">
      <alignment horizontal="left" vertical="top" wrapText="1"/>
    </xf>
    <xf numFmtId="0" fontId="19" fillId="9" borderId="35" xfId="0" applyFont="1" applyFill="1" applyBorder="1" applyAlignment="1">
      <alignment horizontal="left" vertical="top" wrapText="1"/>
    </xf>
    <xf numFmtId="0" fontId="5" fillId="8" borderId="30" xfId="0" applyFont="1" applyFill="1" applyBorder="1" applyAlignment="1">
      <alignment horizontal="justify" vertical="top" wrapText="1"/>
    </xf>
    <xf numFmtId="0" fontId="5" fillId="8" borderId="31" xfId="0" applyFont="1" applyFill="1" applyBorder="1" applyAlignment="1">
      <alignment horizontal="center" vertical="top" wrapText="1"/>
    </xf>
    <xf numFmtId="0" fontId="4" fillId="4" borderId="26" xfId="0" applyFont="1" applyFill="1" applyBorder="1" applyAlignment="1">
      <alignment vertical="top"/>
    </xf>
    <xf numFmtId="0" fontId="5" fillId="3" borderId="23" xfId="0" applyFont="1" applyFill="1" applyBorder="1" applyAlignment="1">
      <alignment vertical="top" wrapText="1"/>
    </xf>
    <xf numFmtId="0" fontId="5" fillId="3" borderId="37" xfId="0" applyFont="1" applyFill="1" applyBorder="1" applyAlignment="1">
      <alignment vertical="top" wrapText="1"/>
    </xf>
    <xf numFmtId="0" fontId="5" fillId="0" borderId="35" xfId="0" applyFont="1" applyBorder="1" applyAlignment="1">
      <alignment vertical="top" wrapText="1"/>
    </xf>
    <xf numFmtId="0" fontId="29" fillId="3" borderId="53" xfId="0" applyFont="1" applyFill="1" applyBorder="1" applyAlignment="1">
      <alignment vertical="top" wrapText="1"/>
    </xf>
    <xf numFmtId="0" fontId="29" fillId="3" borderId="50" xfId="0" applyFont="1" applyFill="1" applyBorder="1" applyAlignment="1">
      <alignment vertical="top" wrapText="1"/>
    </xf>
    <xf numFmtId="0" fontId="4" fillId="12" borderId="1" xfId="0" applyFont="1" applyFill="1" applyBorder="1" applyAlignment="1">
      <alignment vertical="top" wrapText="1"/>
    </xf>
    <xf numFmtId="0" fontId="4" fillId="12" borderId="1" xfId="0" applyFont="1" applyFill="1" applyBorder="1" applyAlignment="1">
      <alignment horizontal="center" vertical="top" wrapText="1"/>
    </xf>
    <xf numFmtId="166" fontId="4" fillId="12" borderId="1" xfId="0" applyNumberFormat="1" applyFont="1" applyFill="1" applyBorder="1" applyAlignment="1">
      <alignment horizontal="center" vertical="top" wrapText="1"/>
    </xf>
    <xf numFmtId="0" fontId="4" fillId="12" borderId="30" xfId="0" applyFont="1" applyFill="1" applyBorder="1" applyAlignment="1">
      <alignment horizontal="left" vertical="top" wrapText="1"/>
    </xf>
    <xf numFmtId="0" fontId="4" fillId="12" borderId="31" xfId="0" applyFont="1" applyFill="1" applyBorder="1" applyAlignment="1">
      <alignment vertical="top" wrapText="1"/>
    </xf>
    <xf numFmtId="0" fontId="4" fillId="12" borderId="31" xfId="0" applyFont="1" applyFill="1" applyBorder="1" applyAlignment="1">
      <alignment vertical="top"/>
    </xf>
    <xf numFmtId="0" fontId="4" fillId="12" borderId="31" xfId="0" applyFont="1" applyFill="1" applyBorder="1" applyAlignment="1">
      <alignment horizontal="center" vertical="top" wrapText="1"/>
    </xf>
    <xf numFmtId="0" fontId="4" fillId="12" borderId="22" xfId="0" applyFont="1" applyFill="1" applyBorder="1" applyAlignment="1">
      <alignment horizontal="center" vertical="top" wrapText="1"/>
    </xf>
    <xf numFmtId="0" fontId="4" fillId="12" borderId="32" xfId="0" applyFont="1" applyFill="1" applyBorder="1" applyAlignment="1">
      <alignment horizontal="left" vertical="top" wrapText="1"/>
    </xf>
    <xf numFmtId="0" fontId="4" fillId="12" borderId="1" xfId="0" applyFont="1" applyFill="1" applyBorder="1" applyAlignment="1">
      <alignment vertical="top"/>
    </xf>
    <xf numFmtId="0" fontId="4" fillId="12" borderId="33" xfId="0" applyFont="1" applyFill="1" applyBorder="1" applyAlignment="1">
      <alignment horizontal="center" vertical="top" wrapText="1"/>
    </xf>
    <xf numFmtId="0" fontId="4" fillId="12" borderId="34" xfId="0" applyFont="1" applyFill="1" applyBorder="1" applyAlignment="1">
      <alignment horizontal="left" vertical="top" wrapText="1"/>
    </xf>
    <xf numFmtId="0" fontId="4" fillId="12" borderId="35" xfId="0" applyFont="1" applyFill="1" applyBorder="1" applyAlignment="1">
      <alignment vertical="top" wrapText="1"/>
    </xf>
    <xf numFmtId="0" fontId="4" fillId="12" borderId="35" xfId="0" applyFont="1" applyFill="1" applyBorder="1" applyAlignment="1">
      <alignment vertical="top"/>
    </xf>
    <xf numFmtId="0" fontId="4" fillId="12" borderId="35" xfId="0" applyFont="1" applyFill="1" applyBorder="1" applyAlignment="1">
      <alignment horizontal="center" vertical="top" wrapText="1"/>
    </xf>
    <xf numFmtId="0" fontId="4" fillId="12" borderId="36" xfId="0" applyFont="1" applyFill="1" applyBorder="1" applyAlignment="1">
      <alignment horizontal="center" vertical="top" wrapText="1"/>
    </xf>
    <xf numFmtId="49" fontId="5" fillId="3" borderId="1" xfId="0" applyNumberFormat="1" applyFont="1" applyFill="1" applyBorder="1" applyAlignment="1">
      <alignment horizontal="center" vertical="top"/>
    </xf>
    <xf numFmtId="49" fontId="5" fillId="0" borderId="1" xfId="0" applyNumberFormat="1" applyFont="1" applyBorder="1" applyAlignment="1">
      <alignment horizontal="center" vertical="top"/>
    </xf>
    <xf numFmtId="1" fontId="5" fillId="0" borderId="13" xfId="0" applyNumberFormat="1" applyFont="1" applyBorder="1" applyAlignment="1">
      <alignment horizontal="center" vertical="top"/>
    </xf>
    <xf numFmtId="0" fontId="5" fillId="0" borderId="54" xfId="0" applyFont="1" applyBorder="1" applyAlignment="1">
      <alignment horizontal="center" vertical="top" wrapText="1"/>
    </xf>
    <xf numFmtId="0" fontId="28" fillId="3" borderId="31" xfId="0" applyFont="1" applyFill="1" applyBorder="1" applyAlignment="1">
      <alignment horizontal="center" vertical="top"/>
    </xf>
    <xf numFmtId="0" fontId="28" fillId="3" borderId="22" xfId="0" applyFont="1" applyFill="1" applyBorder="1"/>
    <xf numFmtId="49" fontId="5" fillId="3" borderId="35" xfId="0" applyNumberFormat="1" applyFont="1" applyFill="1" applyBorder="1" applyAlignment="1">
      <alignment horizontal="center" vertical="top"/>
    </xf>
    <xf numFmtId="0" fontId="4" fillId="3" borderId="31" xfId="0" applyFont="1" applyFill="1" applyBorder="1" applyAlignment="1">
      <alignment vertical="top" wrapText="1"/>
    </xf>
    <xf numFmtId="49" fontId="19" fillId="3" borderId="1" xfId="0" applyNumberFormat="1" applyFont="1" applyFill="1" applyBorder="1" applyAlignment="1">
      <alignment horizontal="center" vertical="top"/>
    </xf>
    <xf numFmtId="49" fontId="19" fillId="3" borderId="35" xfId="0" applyNumberFormat="1" applyFont="1" applyFill="1" applyBorder="1" applyAlignment="1">
      <alignment horizontal="center" vertical="top"/>
    </xf>
    <xf numFmtId="0" fontId="4" fillId="9" borderId="31" xfId="0" applyFont="1" applyFill="1" applyBorder="1" applyAlignment="1">
      <alignment vertical="top" wrapText="1"/>
    </xf>
    <xf numFmtId="49" fontId="19" fillId="3" borderId="2" xfId="0" applyNumberFormat="1" applyFont="1" applyFill="1" applyBorder="1" applyAlignment="1">
      <alignment horizontal="center" vertical="top"/>
    </xf>
    <xf numFmtId="49" fontId="5" fillId="3" borderId="2" xfId="0" applyNumberFormat="1" applyFont="1" applyFill="1" applyBorder="1" applyAlignment="1">
      <alignment horizontal="center" vertical="top"/>
    </xf>
    <xf numFmtId="0" fontId="5" fillId="0" borderId="24" xfId="0" applyFont="1" applyBorder="1" applyAlignment="1">
      <alignment horizontal="center" vertical="top" wrapText="1"/>
    </xf>
    <xf numFmtId="0" fontId="27" fillId="11" borderId="8" xfId="0" applyFont="1" applyFill="1" applyBorder="1" applyAlignment="1">
      <alignment vertical="top" wrapText="1"/>
    </xf>
    <xf numFmtId="49" fontId="5" fillId="3" borderId="31" xfId="0" applyNumberFormat="1" applyFont="1" applyFill="1" applyBorder="1" applyAlignment="1">
      <alignment horizontal="center" vertical="top"/>
    </xf>
    <xf numFmtId="0" fontId="4" fillId="0" borderId="31" xfId="0" applyFont="1" applyBorder="1" applyAlignment="1">
      <alignment vertical="top" wrapText="1"/>
    </xf>
    <xf numFmtId="0" fontId="28" fillId="3" borderId="52" xfId="0" applyFont="1" applyFill="1" applyBorder="1" applyAlignment="1">
      <alignment vertical="top"/>
    </xf>
    <xf numFmtId="0" fontId="5" fillId="7" borderId="27" xfId="0" applyFont="1" applyFill="1" applyBorder="1" applyAlignment="1">
      <alignment horizontal="center" vertical="top" wrapText="1"/>
    </xf>
    <xf numFmtId="0" fontId="27" fillId="11" borderId="31" xfId="0" applyFont="1" applyFill="1" applyBorder="1" applyAlignment="1">
      <alignment vertical="top" wrapText="1"/>
    </xf>
    <xf numFmtId="0" fontId="29" fillId="11" borderId="22" xfId="0" applyFont="1" applyFill="1" applyBorder="1" applyAlignment="1">
      <alignment vertical="top" wrapText="1"/>
    </xf>
    <xf numFmtId="0" fontId="29" fillId="3" borderId="35" xfId="0" applyFont="1" applyFill="1" applyBorder="1" applyAlignment="1">
      <alignment vertical="top" wrapText="1"/>
    </xf>
    <xf numFmtId="0" fontId="30" fillId="3" borderId="35" xfId="0" applyFont="1" applyFill="1" applyBorder="1" applyAlignment="1">
      <alignment vertical="top" wrapText="1"/>
    </xf>
    <xf numFmtId="0" fontId="29" fillId="3" borderId="36" xfId="0" applyFont="1" applyFill="1" applyBorder="1" applyAlignment="1">
      <alignment vertical="top" wrapText="1"/>
    </xf>
    <xf numFmtId="49" fontId="19" fillId="0" borderId="35" xfId="0" applyNumberFormat="1" applyFont="1" applyBorder="1" applyAlignment="1">
      <alignment horizontal="center" vertical="top"/>
    </xf>
    <xf numFmtId="49" fontId="20" fillId="0" borderId="1" xfId="0" applyNumberFormat="1" applyFont="1" applyBorder="1" applyAlignment="1">
      <alignment horizontal="center" vertical="top"/>
    </xf>
    <xf numFmtId="49" fontId="19" fillId="0" borderId="2" xfId="0" applyNumberFormat="1" applyFont="1" applyBorder="1" applyAlignment="1">
      <alignment horizontal="center" vertical="top"/>
    </xf>
    <xf numFmtId="49" fontId="20" fillId="0" borderId="31" xfId="0" applyNumberFormat="1" applyFont="1" applyBorder="1" applyAlignment="1">
      <alignment horizontal="center" vertical="top"/>
    </xf>
    <xf numFmtId="49" fontId="5" fillId="0" borderId="31" xfId="0" applyNumberFormat="1" applyFont="1" applyBorder="1" applyAlignment="1">
      <alignment horizontal="center" vertical="top"/>
    </xf>
    <xf numFmtId="49" fontId="20" fillId="0" borderId="35" xfId="0" applyNumberFormat="1" applyFont="1" applyBorder="1" applyAlignment="1">
      <alignment horizontal="center" vertical="top"/>
    </xf>
    <xf numFmtId="3" fontId="5" fillId="3" borderId="1" xfId="0" applyNumberFormat="1" applyFont="1" applyFill="1" applyBorder="1" applyAlignment="1">
      <alignment horizontal="center" vertical="top" wrapText="1"/>
    </xf>
    <xf numFmtId="0" fontId="4" fillId="0" borderId="57" xfId="0" applyFont="1" applyBorder="1" applyAlignment="1">
      <alignment vertical="top" wrapText="1"/>
    </xf>
    <xf numFmtId="0" fontId="5" fillId="0" borderId="58" xfId="0" applyFont="1" applyBorder="1" applyAlignment="1">
      <alignment vertical="top" wrapText="1"/>
    </xf>
    <xf numFmtId="0" fontId="13" fillId="0" borderId="59" xfId="0" applyFont="1" applyBorder="1" applyAlignment="1">
      <alignment vertical="top" wrapText="1"/>
    </xf>
    <xf numFmtId="0" fontId="29" fillId="3" borderId="1" xfId="0" applyFont="1" applyFill="1" applyBorder="1" applyAlignment="1">
      <alignment vertical="top" wrapText="1"/>
    </xf>
    <xf numFmtId="0" fontId="29" fillId="3" borderId="33" xfId="0" applyFont="1" applyFill="1" applyBorder="1" applyAlignment="1">
      <alignment vertical="top" wrapText="1"/>
    </xf>
    <xf numFmtId="0" fontId="12" fillId="3" borderId="60" xfId="0" applyFont="1" applyFill="1" applyBorder="1" applyAlignment="1">
      <alignment vertical="top" wrapText="1"/>
    </xf>
    <xf numFmtId="0" fontId="13" fillId="3" borderId="61" xfId="0" applyFont="1" applyFill="1" applyBorder="1" applyAlignment="1">
      <alignment vertical="top" wrapText="1"/>
    </xf>
    <xf numFmtId="0" fontId="4" fillId="3" borderId="63" xfId="0" applyFont="1" applyFill="1" applyBorder="1" applyAlignment="1">
      <alignment vertical="top"/>
    </xf>
    <xf numFmtId="0" fontId="5" fillId="3" borderId="61" xfId="0" applyFont="1" applyFill="1" applyBorder="1" applyAlignment="1">
      <alignment vertical="top" wrapText="1"/>
    </xf>
    <xf numFmtId="0" fontId="13" fillId="3" borderId="55" xfId="0" applyFont="1" applyFill="1" applyBorder="1" applyAlignment="1">
      <alignment horizontal="left" vertical="top" wrapText="1"/>
    </xf>
    <xf numFmtId="0" fontId="4" fillId="3" borderId="64" xfId="0" applyFont="1" applyFill="1" applyBorder="1" applyAlignment="1">
      <alignment vertical="top" wrapText="1"/>
    </xf>
    <xf numFmtId="0" fontId="13" fillId="3" borderId="37" xfId="0" applyFont="1" applyFill="1" applyBorder="1" applyAlignment="1">
      <alignment horizontal="left" vertical="top" wrapText="1"/>
    </xf>
    <xf numFmtId="0" fontId="5" fillId="0" borderId="65" xfId="0" applyFont="1" applyBorder="1" applyAlignment="1">
      <alignment vertical="top" wrapText="1"/>
    </xf>
    <xf numFmtId="0" fontId="18" fillId="0" borderId="63" xfId="0" applyFont="1" applyBorder="1" applyAlignment="1">
      <alignment vertical="top" wrapText="1"/>
    </xf>
    <xf numFmtId="0" fontId="19" fillId="0" borderId="61" xfId="0" applyFont="1" applyBorder="1" applyAlignment="1">
      <alignment vertical="top" wrapText="1"/>
    </xf>
    <xf numFmtId="49" fontId="2" fillId="3" borderId="2" xfId="0" applyNumberFormat="1" applyFont="1" applyFill="1" applyBorder="1" applyAlignment="1">
      <alignment horizontal="center" vertical="top"/>
    </xf>
    <xf numFmtId="0" fontId="14" fillId="3" borderId="37" xfId="0" applyFont="1" applyFill="1" applyBorder="1" applyAlignment="1">
      <alignment vertical="top" wrapText="1"/>
    </xf>
    <xf numFmtId="0" fontId="28" fillId="3" borderId="24" xfId="0" applyFont="1" applyFill="1" applyBorder="1"/>
    <xf numFmtId="49" fontId="5" fillId="0" borderId="35" xfId="0" applyNumberFormat="1" applyFont="1" applyBorder="1" applyAlignment="1">
      <alignment horizontal="center" vertical="top"/>
    </xf>
    <xf numFmtId="0" fontId="4" fillId="3" borderId="31" xfId="0" applyFont="1" applyFill="1" applyBorder="1" applyAlignment="1">
      <alignment horizontal="left" vertical="top" wrapText="1"/>
    </xf>
    <xf numFmtId="0" fontId="5" fillId="3" borderId="35" xfId="0" applyFont="1" applyFill="1" applyBorder="1" applyAlignment="1">
      <alignment horizontal="left" vertical="top" wrapText="1"/>
    </xf>
    <xf numFmtId="49" fontId="5" fillId="3" borderId="4" xfId="0" applyNumberFormat="1" applyFont="1" applyFill="1" applyBorder="1" applyAlignment="1">
      <alignment horizontal="center" vertical="top"/>
    </xf>
    <xf numFmtId="0" fontId="5" fillId="3" borderId="24" xfId="0" applyFont="1" applyFill="1" applyBorder="1" applyAlignment="1">
      <alignment vertical="top" wrapText="1"/>
    </xf>
    <xf numFmtId="0" fontId="31" fillId="3" borderId="33" xfId="0" applyFont="1" applyFill="1" applyBorder="1" applyAlignment="1">
      <alignment vertical="top" wrapText="1"/>
    </xf>
    <xf numFmtId="0" fontId="4" fillId="3" borderId="66" xfId="0" applyFont="1" applyFill="1" applyBorder="1" applyAlignment="1">
      <alignment vertical="top" wrapText="1"/>
    </xf>
    <xf numFmtId="0" fontId="5" fillId="3" borderId="39" xfId="0" applyFont="1" applyFill="1" applyBorder="1" applyAlignment="1">
      <alignment vertical="top" wrapText="1"/>
    </xf>
    <xf numFmtId="0" fontId="27" fillId="11" borderId="31" xfId="0" applyFont="1" applyFill="1" applyBorder="1" applyAlignment="1">
      <alignment wrapText="1"/>
    </xf>
    <xf numFmtId="0" fontId="29" fillId="11" borderId="22" xfId="0" applyFont="1" applyFill="1" applyBorder="1" applyAlignment="1">
      <alignment wrapText="1"/>
    </xf>
    <xf numFmtId="0" fontId="5" fillId="3" borderId="33" xfId="0" applyFont="1" applyFill="1" applyBorder="1" applyAlignment="1">
      <alignment horizontal="center" vertical="top" wrapText="1"/>
    </xf>
    <xf numFmtId="0" fontId="9" fillId="3" borderId="1" xfId="0" applyFont="1" applyFill="1" applyBorder="1" applyAlignment="1">
      <alignment horizontal="center" vertical="top"/>
    </xf>
    <xf numFmtId="164" fontId="9" fillId="3" borderId="33" xfId="0" applyNumberFormat="1" applyFont="1" applyFill="1" applyBorder="1"/>
    <xf numFmtId="0" fontId="1" fillId="3" borderId="2" xfId="0" applyFont="1" applyFill="1" applyBorder="1" applyAlignment="1">
      <alignment horizontal="center" vertical="top"/>
    </xf>
    <xf numFmtId="0" fontId="1" fillId="3" borderId="24" xfId="0" applyFont="1" applyFill="1" applyBorder="1"/>
    <xf numFmtId="0" fontId="9" fillId="8" borderId="31" xfId="0" applyFont="1" applyFill="1" applyBorder="1" applyAlignment="1">
      <alignment horizontal="center" vertical="top"/>
    </xf>
    <xf numFmtId="164" fontId="9" fillId="8" borderId="22" xfId="0" applyNumberFormat="1" applyFont="1" applyFill="1" applyBorder="1"/>
    <xf numFmtId="49" fontId="5" fillId="3" borderId="39" xfId="0" applyNumberFormat="1" applyFont="1" applyFill="1" applyBorder="1" applyAlignment="1">
      <alignment horizontal="center" vertical="top"/>
    </xf>
    <xf numFmtId="0" fontId="5" fillId="8" borderId="25" xfId="0" applyFont="1" applyFill="1" applyBorder="1" applyAlignment="1">
      <alignment vertical="top" wrapText="1"/>
    </xf>
    <xf numFmtId="0" fontId="4" fillId="8" borderId="26" xfId="0" applyFont="1" applyFill="1" applyBorder="1" applyAlignment="1">
      <alignment vertical="top" wrapText="1"/>
    </xf>
    <xf numFmtId="0" fontId="5" fillId="8" borderId="26" xfId="0" applyFont="1" applyFill="1" applyBorder="1" applyAlignment="1">
      <alignment horizontal="center" vertical="top" wrapText="1"/>
    </xf>
    <xf numFmtId="0" fontId="1" fillId="8" borderId="26" xfId="0" applyFont="1" applyFill="1" applyBorder="1" applyAlignment="1">
      <alignment horizontal="center" vertical="top"/>
    </xf>
    <xf numFmtId="0" fontId="1" fillId="8" borderId="28" xfId="0" applyFont="1" applyFill="1" applyBorder="1"/>
    <xf numFmtId="0" fontId="4" fillId="0" borderId="31" xfId="0" applyFont="1" applyBorder="1" applyAlignment="1">
      <alignment horizontal="center" vertical="top" wrapText="1"/>
    </xf>
    <xf numFmtId="0" fontId="5" fillId="0" borderId="31" xfId="0" applyFont="1" applyBorder="1" applyAlignment="1">
      <alignment horizontal="center" vertical="top" wrapText="1"/>
    </xf>
    <xf numFmtId="0" fontId="5" fillId="3" borderId="11" xfId="0" applyFont="1" applyFill="1" applyBorder="1" applyAlignment="1">
      <alignment vertical="top" wrapText="1"/>
    </xf>
    <xf numFmtId="0" fontId="5" fillId="8" borderId="32" xfId="0" applyFont="1" applyFill="1" applyBorder="1" applyAlignment="1">
      <alignment horizontal="center" vertical="top" wrapText="1"/>
    </xf>
    <xf numFmtId="0" fontId="4" fillId="12" borderId="25" xfId="0" applyFont="1" applyFill="1" applyBorder="1" applyAlignment="1">
      <alignment horizontal="left" vertical="top" wrapText="1"/>
    </xf>
    <xf numFmtId="0" fontId="4" fillId="12" borderId="26" xfId="0" applyFont="1" applyFill="1" applyBorder="1" applyAlignment="1">
      <alignment vertical="top" wrapText="1"/>
    </xf>
    <xf numFmtId="0" fontId="4" fillId="12" borderId="26" xfId="0" applyFont="1" applyFill="1" applyBorder="1" applyAlignment="1">
      <alignment horizontal="center" vertical="top" wrapText="1"/>
    </xf>
    <xf numFmtId="0" fontId="4" fillId="12" borderId="28" xfId="0" applyFont="1" applyFill="1" applyBorder="1" applyAlignment="1">
      <alignment horizontal="center" vertical="top" wrapText="1"/>
    </xf>
    <xf numFmtId="1" fontId="19" fillId="3" borderId="1" xfId="1" applyNumberFormat="1" applyFont="1" applyFill="1" applyBorder="1" applyAlignment="1">
      <alignment horizontal="center" vertical="top" wrapText="1"/>
    </xf>
    <xf numFmtId="164" fontId="5" fillId="8" borderId="30" xfId="0" applyNumberFormat="1" applyFont="1" applyFill="1" applyBorder="1" applyAlignment="1">
      <alignment horizontal="left" vertical="top" wrapText="1"/>
    </xf>
    <xf numFmtId="49" fontId="4" fillId="8" borderId="31" xfId="0" applyNumberFormat="1" applyFont="1" applyFill="1" applyBorder="1" applyAlignment="1">
      <alignment horizontal="center" vertical="top" wrapText="1"/>
    </xf>
    <xf numFmtId="0" fontId="5" fillId="8" borderId="32" xfId="0" applyFont="1" applyFill="1" applyBorder="1" applyAlignment="1">
      <alignment horizontal="justify" vertical="top" wrapText="1"/>
    </xf>
    <xf numFmtId="0" fontId="5" fillId="0" borderId="34" xfId="0" applyFont="1" applyBorder="1" applyAlignment="1">
      <alignment horizontal="justify" vertical="top" wrapText="1"/>
    </xf>
    <xf numFmtId="49" fontId="26" fillId="3" borderId="1" xfId="0" applyNumberFormat="1" applyFont="1" applyFill="1" applyBorder="1" applyAlignment="1">
      <alignment horizontal="center" vertical="top"/>
    </xf>
    <xf numFmtId="0" fontId="29" fillId="11" borderId="67" xfId="0" applyFont="1" applyFill="1" applyBorder="1" applyAlignment="1">
      <alignment vertical="top" wrapText="1"/>
    </xf>
    <xf numFmtId="0" fontId="5" fillId="3" borderId="69" xfId="0" applyFont="1" applyFill="1" applyBorder="1" applyAlignment="1">
      <alignment vertical="top" wrapText="1"/>
    </xf>
    <xf numFmtId="49" fontId="19" fillId="3" borderId="68" xfId="0" applyNumberFormat="1" applyFont="1" applyFill="1" applyBorder="1" applyAlignment="1">
      <alignment horizontal="center" vertical="top"/>
    </xf>
    <xf numFmtId="0" fontId="5" fillId="0" borderId="70" xfId="0" applyFont="1" applyBorder="1" applyAlignment="1">
      <alignment horizontal="center" vertical="top" wrapText="1"/>
    </xf>
    <xf numFmtId="0" fontId="4" fillId="12" borderId="5" xfId="0" applyFont="1" applyFill="1" applyBorder="1" applyAlignment="1">
      <alignment vertical="top" wrapText="1"/>
    </xf>
    <xf numFmtId="0" fontId="12" fillId="12" borderId="5" xfId="0" applyFont="1" applyFill="1" applyBorder="1" applyAlignment="1">
      <alignment horizontal="center" vertical="top" wrapText="1"/>
    </xf>
    <xf numFmtId="0" fontId="4" fillId="7" borderId="72" xfId="0" applyFont="1" applyFill="1" applyBorder="1" applyAlignment="1">
      <alignment vertical="top" wrapText="1"/>
    </xf>
    <xf numFmtId="0" fontId="4" fillId="7" borderId="4" xfId="0" applyFont="1" applyFill="1" applyBorder="1" applyAlignment="1">
      <alignment vertical="top" wrapText="1"/>
    </xf>
    <xf numFmtId="0" fontId="5" fillId="7" borderId="4" xfId="0" applyFont="1" applyFill="1" applyBorder="1" applyAlignment="1">
      <alignment horizontal="center" vertical="top" wrapText="1"/>
    </xf>
    <xf numFmtId="0" fontId="1" fillId="7" borderId="67" xfId="0" applyFont="1" applyFill="1" applyBorder="1"/>
    <xf numFmtId="0" fontId="4" fillId="12" borderId="73" xfId="0" applyFont="1" applyFill="1" applyBorder="1" applyAlignment="1">
      <alignment vertical="top" wrapText="1"/>
    </xf>
    <xf numFmtId="0" fontId="4" fillId="12" borderId="74" xfId="0" applyFont="1" applyFill="1" applyBorder="1" applyAlignment="1">
      <alignment horizontal="center" vertical="top" wrapText="1"/>
    </xf>
    <xf numFmtId="0" fontId="12" fillId="12" borderId="75" xfId="0" applyFont="1" applyFill="1" applyBorder="1" applyAlignment="1">
      <alignment horizontal="center" vertical="top" wrapText="1"/>
    </xf>
    <xf numFmtId="0" fontId="4" fillId="12" borderId="59" xfId="0" applyFont="1" applyFill="1" applyBorder="1" applyAlignment="1">
      <alignment vertical="top" wrapText="1"/>
    </xf>
    <xf numFmtId="0" fontId="12" fillId="12" borderId="59" xfId="0" applyFont="1" applyFill="1" applyBorder="1" applyAlignment="1">
      <alignment horizontal="center" vertical="top" wrapText="1"/>
    </xf>
    <xf numFmtId="0" fontId="12" fillId="12" borderId="76" xfId="0" applyFont="1" applyFill="1" applyBorder="1" applyAlignment="1">
      <alignment horizontal="center" vertical="top" wrapText="1"/>
    </xf>
    <xf numFmtId="49" fontId="5" fillId="3" borderId="77" xfId="0" applyNumberFormat="1" applyFont="1" applyFill="1" applyBorder="1" applyAlignment="1">
      <alignment horizontal="center" vertical="top"/>
    </xf>
    <xf numFmtId="0" fontId="5" fillId="3" borderId="78" xfId="0" applyFont="1" applyFill="1" applyBorder="1" applyAlignment="1">
      <alignment horizontal="center" vertical="top" wrapText="1"/>
    </xf>
    <xf numFmtId="0" fontId="1" fillId="7" borderId="79" xfId="0" applyFont="1" applyFill="1" applyBorder="1" applyAlignment="1">
      <alignment horizontal="center" vertical="top"/>
    </xf>
    <xf numFmtId="0" fontId="1" fillId="7" borderId="80" xfId="0" applyFont="1" applyFill="1" applyBorder="1"/>
    <xf numFmtId="0" fontId="12" fillId="13" borderId="81" xfId="0" applyFont="1" applyFill="1" applyBorder="1" applyAlignment="1">
      <alignment horizontal="center" vertical="top" wrapText="1"/>
    </xf>
    <xf numFmtId="49" fontId="5" fillId="3" borderId="3" xfId="0" applyNumberFormat="1" applyFont="1" applyFill="1" applyBorder="1" applyAlignment="1">
      <alignment horizontal="center" vertical="top"/>
    </xf>
    <xf numFmtId="0" fontId="5" fillId="0" borderId="82" xfId="0" applyFont="1" applyBorder="1" applyAlignment="1">
      <alignment horizontal="center" vertical="top" wrapText="1"/>
    </xf>
    <xf numFmtId="0" fontId="5" fillId="3" borderId="77" xfId="0" applyFont="1" applyFill="1" applyBorder="1" applyAlignment="1">
      <alignment horizontal="left" vertical="top" wrapText="1"/>
    </xf>
    <xf numFmtId="0" fontId="5" fillId="0" borderId="78" xfId="0" applyFont="1" applyBorder="1" applyAlignment="1">
      <alignment horizontal="center" vertical="top" wrapText="1"/>
    </xf>
    <xf numFmtId="0" fontId="5" fillId="3" borderId="3" xfId="0" applyFont="1" applyFill="1" applyBorder="1" applyAlignment="1">
      <alignment horizontal="left" vertical="top" wrapText="1"/>
    </xf>
    <xf numFmtId="0" fontId="5" fillId="3" borderId="35" xfId="0" applyFont="1" applyFill="1" applyBorder="1" applyAlignment="1">
      <alignment horizontal="center" vertical="top" wrapText="1"/>
    </xf>
    <xf numFmtId="164" fontId="1" fillId="3" borderId="0" xfId="0" applyNumberFormat="1" applyFont="1" applyFill="1"/>
    <xf numFmtId="49" fontId="13" fillId="3" borderId="21" xfId="0" applyNumberFormat="1" applyFont="1" applyFill="1" applyBorder="1" applyAlignment="1">
      <alignment horizontal="center" vertical="top" wrapText="1"/>
    </xf>
    <xf numFmtId="49" fontId="13" fillId="3" borderId="40" xfId="0" applyNumberFormat="1" applyFont="1" applyFill="1" applyBorder="1" applyAlignment="1">
      <alignment horizontal="center" vertical="top" wrapText="1"/>
    </xf>
    <xf numFmtId="0" fontId="13" fillId="3" borderId="31" xfId="0" applyFont="1" applyFill="1" applyBorder="1" applyAlignment="1">
      <alignment horizontal="center" vertical="top"/>
    </xf>
    <xf numFmtId="0" fontId="13" fillId="3" borderId="35" xfId="0" applyFont="1" applyFill="1" applyBorder="1" applyAlignment="1">
      <alignment horizontal="center" vertical="top"/>
    </xf>
    <xf numFmtId="0" fontId="4" fillId="3" borderId="21" xfId="0" applyFont="1" applyFill="1" applyBorder="1" applyAlignment="1">
      <alignment vertical="top" wrapText="1"/>
    </xf>
    <xf numFmtId="0" fontId="10" fillId="3" borderId="31" xfId="0" applyFont="1" applyFill="1" applyBorder="1" applyAlignment="1">
      <alignment horizontal="center" vertical="top"/>
    </xf>
    <xf numFmtId="0" fontId="10" fillId="3" borderId="22" xfId="0" applyFont="1" applyFill="1" applyBorder="1"/>
    <xf numFmtId="0" fontId="5" fillId="3" borderId="47" xfId="0" applyFont="1" applyFill="1" applyBorder="1" applyAlignment="1">
      <alignment vertical="top" wrapText="1"/>
    </xf>
    <xf numFmtId="0" fontId="10" fillId="3" borderId="31" xfId="0" applyFont="1" applyFill="1" applyBorder="1" applyAlignment="1">
      <alignment horizontal="left" vertical="top"/>
    </xf>
    <xf numFmtId="0" fontId="10" fillId="3" borderId="31" xfId="0" applyFont="1" applyFill="1" applyBorder="1" applyAlignment="1">
      <alignment vertical="top"/>
    </xf>
    <xf numFmtId="0" fontId="4" fillId="7" borderId="31" xfId="0" applyFont="1" applyFill="1" applyBorder="1" applyAlignment="1">
      <alignment vertical="top" wrapText="1"/>
    </xf>
    <xf numFmtId="0" fontId="37" fillId="11" borderId="4" xfId="0" applyFont="1" applyFill="1" applyBorder="1" applyAlignment="1">
      <alignment vertical="top" wrapText="1"/>
    </xf>
    <xf numFmtId="3" fontId="5" fillId="3" borderId="0" xfId="0" applyNumberFormat="1" applyFont="1" applyFill="1" applyAlignment="1">
      <alignment horizontal="left" vertical="top" wrapText="1"/>
    </xf>
    <xf numFmtId="0" fontId="38" fillId="3" borderId="2" xfId="0" applyFont="1" applyFill="1" applyBorder="1" applyAlignment="1">
      <alignment horizontal="center" vertical="top"/>
    </xf>
    <xf numFmtId="0" fontId="38" fillId="3" borderId="31" xfId="0" applyFont="1" applyFill="1" applyBorder="1" applyAlignment="1">
      <alignment horizontal="center" vertical="top"/>
    </xf>
    <xf numFmtId="0" fontId="37" fillId="11" borderId="31" xfId="0" applyFont="1" applyFill="1" applyBorder="1" applyAlignment="1">
      <alignment vertical="top" wrapText="1"/>
    </xf>
    <xf numFmtId="164" fontId="5" fillId="3" borderId="12" xfId="0" applyNumberFormat="1" applyFont="1" applyFill="1" applyBorder="1" applyAlignment="1">
      <alignment horizontal="center" vertical="top" wrapText="1"/>
    </xf>
    <xf numFmtId="164" fontId="38" fillId="3" borderId="22" xfId="0" applyNumberFormat="1" applyFont="1" applyFill="1" applyBorder="1"/>
    <xf numFmtId="0" fontId="5" fillId="9" borderId="16" xfId="0" applyFont="1" applyFill="1" applyBorder="1" applyAlignment="1">
      <alignment vertical="top" wrapText="1"/>
    </xf>
    <xf numFmtId="0" fontId="13" fillId="9" borderId="49" xfId="0" applyFont="1" applyFill="1" applyBorder="1" applyAlignment="1">
      <alignment vertical="top" wrapText="1"/>
    </xf>
    <xf numFmtId="0" fontId="5" fillId="5" borderId="35" xfId="0" applyFont="1" applyFill="1" applyBorder="1" applyAlignment="1">
      <alignment vertical="top" wrapText="1"/>
    </xf>
    <xf numFmtId="0" fontId="5" fillId="3" borderId="40" xfId="0" applyFont="1" applyFill="1" applyBorder="1" applyAlignment="1">
      <alignment vertical="top" wrapText="1"/>
    </xf>
    <xf numFmtId="0" fontId="5" fillId="3" borderId="38" xfId="0" applyFont="1" applyFill="1" applyBorder="1" applyAlignment="1">
      <alignment vertical="top" wrapText="1"/>
    </xf>
    <xf numFmtId="0" fontId="5" fillId="3" borderId="59" xfId="0" applyFont="1" applyFill="1" applyBorder="1" applyAlignment="1">
      <alignment horizontal="center" vertical="top" wrapText="1"/>
    </xf>
    <xf numFmtId="0" fontId="4" fillId="5" borderId="31" xfId="0" applyFont="1" applyFill="1" applyBorder="1" applyAlignment="1">
      <alignment vertical="top" wrapText="1"/>
    </xf>
    <xf numFmtId="0" fontId="5" fillId="3" borderId="1" xfId="0" applyFont="1" applyFill="1" applyBorder="1" applyAlignment="1">
      <alignment horizontal="center" vertical="top"/>
    </xf>
    <xf numFmtId="0" fontId="5" fillId="0" borderId="10" xfId="0" applyFont="1" applyBorder="1" applyAlignment="1">
      <alignment horizontal="left" vertical="top" wrapText="1"/>
    </xf>
    <xf numFmtId="0" fontId="5" fillId="0" borderId="1" xfId="0" applyFont="1" applyBorder="1" applyAlignment="1">
      <alignment horizontal="left" vertical="top" wrapText="1"/>
    </xf>
    <xf numFmtId="0" fontId="10" fillId="3" borderId="35" xfId="0" applyFont="1" applyFill="1" applyBorder="1" applyAlignment="1">
      <alignment horizontal="center" vertical="top" wrapText="1"/>
    </xf>
    <xf numFmtId="0" fontId="10" fillId="3" borderId="36" xfId="0" applyFont="1" applyFill="1" applyBorder="1"/>
    <xf numFmtId="0" fontId="10" fillId="3" borderId="35" xfId="0" applyFont="1" applyFill="1" applyBorder="1" applyAlignment="1">
      <alignment horizontal="center" vertical="top"/>
    </xf>
    <xf numFmtId="0" fontId="19" fillId="10" borderId="10" xfId="0" applyFont="1" applyFill="1" applyBorder="1" applyAlignment="1">
      <alignment horizontal="center" vertical="top" wrapText="1"/>
    </xf>
    <xf numFmtId="0" fontId="5" fillId="3" borderId="36" xfId="0" applyFont="1" applyFill="1" applyBorder="1"/>
    <xf numFmtId="0" fontId="5" fillId="3" borderId="17" xfId="0" applyFont="1" applyFill="1" applyBorder="1" applyAlignment="1">
      <alignment horizontal="left" vertical="top" wrapText="1"/>
    </xf>
    <xf numFmtId="0" fontId="5" fillId="3" borderId="23" xfId="0" applyFont="1" applyFill="1" applyBorder="1" applyAlignment="1">
      <alignment horizontal="left" vertical="top" wrapText="1"/>
    </xf>
    <xf numFmtId="0" fontId="5" fillId="3" borderId="37" xfId="0" applyFont="1" applyFill="1" applyBorder="1" applyAlignment="1">
      <alignment horizontal="left" vertical="top" wrapText="1"/>
    </xf>
    <xf numFmtId="0" fontId="5" fillId="3" borderId="17" xfId="0" applyFont="1" applyFill="1" applyBorder="1" applyAlignment="1">
      <alignment vertical="top" wrapText="1"/>
    </xf>
    <xf numFmtId="164" fontId="7" fillId="0" borderId="0" xfId="0" applyNumberFormat="1" applyFont="1" applyAlignment="1">
      <alignment horizontal="left" vertical="top"/>
    </xf>
    <xf numFmtId="0" fontId="18" fillId="2" borderId="20" xfId="0" applyFont="1" applyFill="1" applyBorder="1" applyAlignment="1">
      <alignment horizontal="center" vertical="center" wrapText="1"/>
    </xf>
    <xf numFmtId="0" fontId="4" fillId="4" borderId="84" xfId="0" applyFont="1" applyFill="1" applyBorder="1" applyAlignment="1">
      <alignment vertical="top" wrapText="1"/>
    </xf>
    <xf numFmtId="0" fontId="4" fillId="12" borderId="85" xfId="0" applyFont="1" applyFill="1" applyBorder="1" applyAlignment="1">
      <alignment vertical="top" wrapText="1"/>
    </xf>
    <xf numFmtId="0" fontId="12" fillId="12" borderId="86" xfId="0" applyFont="1" applyFill="1" applyBorder="1" applyAlignment="1">
      <alignment vertical="top" wrapText="1"/>
    </xf>
    <xf numFmtId="0" fontId="12" fillId="12" borderId="87" xfId="0" applyFont="1" applyFill="1" applyBorder="1" applyAlignment="1">
      <alignment vertical="top" wrapText="1"/>
    </xf>
    <xf numFmtId="0" fontId="5" fillId="10" borderId="10" xfId="0" applyFont="1" applyFill="1" applyBorder="1" applyAlignment="1">
      <alignment horizontal="left" vertical="top" wrapText="1"/>
    </xf>
    <xf numFmtId="164" fontId="4" fillId="8" borderId="10" xfId="0" applyNumberFormat="1" applyFont="1" applyFill="1" applyBorder="1" applyAlignment="1">
      <alignment horizontal="center" vertical="top" wrapText="1"/>
    </xf>
    <xf numFmtId="0" fontId="4" fillId="4" borderId="29" xfId="0" applyFont="1" applyFill="1" applyBorder="1" applyAlignment="1">
      <alignment vertical="top" wrapText="1"/>
    </xf>
    <xf numFmtId="0" fontId="4" fillId="12" borderId="88" xfId="0" applyFont="1" applyFill="1" applyBorder="1" applyAlignment="1">
      <alignment vertical="top" wrapText="1"/>
    </xf>
    <xf numFmtId="0" fontId="4" fillId="12" borderId="89" xfId="0" applyFont="1" applyFill="1" applyBorder="1" applyAlignment="1">
      <alignment vertical="top" wrapText="1"/>
    </xf>
    <xf numFmtId="0" fontId="4" fillId="12" borderId="90" xfId="0" applyFont="1" applyFill="1" applyBorder="1" applyAlignment="1">
      <alignment vertical="top" wrapText="1"/>
    </xf>
    <xf numFmtId="164" fontId="4" fillId="7" borderId="67" xfId="0" applyNumberFormat="1" applyFont="1" applyFill="1" applyBorder="1" applyAlignment="1">
      <alignment horizontal="center" vertical="top" wrapText="1"/>
    </xf>
    <xf numFmtId="164" fontId="4" fillId="0" borderId="10" xfId="0" applyNumberFormat="1" applyFont="1" applyBorder="1" applyAlignment="1">
      <alignment vertical="top" wrapText="1"/>
    </xf>
    <xf numFmtId="164" fontId="5" fillId="0" borderId="40" xfId="0" applyNumberFormat="1" applyFont="1" applyBorder="1" applyAlignment="1">
      <alignment vertical="top" wrapText="1"/>
    </xf>
    <xf numFmtId="164" fontId="5" fillId="7" borderId="91" xfId="0" applyNumberFormat="1" applyFont="1" applyFill="1" applyBorder="1" applyAlignment="1">
      <alignment horizontal="center" vertical="top" wrapText="1"/>
    </xf>
    <xf numFmtId="0" fontId="19" fillId="0" borderId="21" xfId="0" applyFont="1" applyBorder="1" applyAlignment="1">
      <alignment vertical="top" wrapText="1"/>
    </xf>
    <xf numFmtId="0" fontId="19" fillId="0" borderId="40" xfId="0" applyFont="1" applyBorder="1" applyAlignment="1">
      <alignment vertical="top" wrapText="1"/>
    </xf>
    <xf numFmtId="3" fontId="13" fillId="3" borderId="21" xfId="0" applyNumberFormat="1" applyFont="1" applyFill="1" applyBorder="1" applyAlignment="1">
      <alignment horizontal="left" vertical="top" wrapText="1"/>
    </xf>
    <xf numFmtId="3" fontId="13" fillId="3" borderId="40" xfId="0" applyNumberFormat="1" applyFont="1" applyFill="1" applyBorder="1" applyAlignment="1">
      <alignment horizontal="left" vertical="top" wrapText="1"/>
    </xf>
    <xf numFmtId="164" fontId="4" fillId="0" borderId="33" xfId="0" applyNumberFormat="1" applyFont="1" applyBorder="1" applyAlignment="1">
      <alignment vertical="top" wrapText="1"/>
    </xf>
    <xf numFmtId="164" fontId="4" fillId="3" borderId="36" xfId="0" applyNumberFormat="1" applyFont="1" applyFill="1" applyBorder="1" applyAlignment="1">
      <alignment horizontal="center" vertical="top"/>
    </xf>
    <xf numFmtId="164" fontId="5" fillId="7" borderId="28" xfId="0" applyNumberFormat="1" applyFont="1" applyFill="1" applyBorder="1" applyAlignment="1">
      <alignment horizontal="center" vertical="top"/>
    </xf>
    <xf numFmtId="164" fontId="5" fillId="3" borderId="22" xfId="0" applyNumberFormat="1" applyFont="1" applyFill="1" applyBorder="1" applyAlignment="1">
      <alignment horizontal="center" vertical="top"/>
    </xf>
    <xf numFmtId="164" fontId="5" fillId="3" borderId="36" xfId="0" applyNumberFormat="1" applyFont="1" applyFill="1" applyBorder="1" applyAlignment="1">
      <alignment horizontal="center" vertical="top"/>
    </xf>
    <xf numFmtId="164" fontId="19" fillId="3" borderId="36" xfId="0" applyNumberFormat="1" applyFont="1" applyFill="1" applyBorder="1" applyAlignment="1">
      <alignment horizontal="center" vertical="top"/>
    </xf>
    <xf numFmtId="0" fontId="13" fillId="3" borderId="21" xfId="0" applyFont="1" applyFill="1" applyBorder="1" applyAlignment="1">
      <alignment vertical="top" wrapText="1"/>
    </xf>
    <xf numFmtId="0" fontId="13" fillId="3" borderId="40" xfId="0" applyFont="1" applyFill="1" applyBorder="1" applyAlignment="1">
      <alignment vertical="top" wrapText="1"/>
    </xf>
    <xf numFmtId="164" fontId="5" fillId="0" borderId="21" xfId="0" applyNumberFormat="1" applyFont="1" applyBorder="1" applyAlignment="1">
      <alignment horizontal="center" vertical="top" wrapText="1"/>
    </xf>
    <xf numFmtId="0" fontId="5" fillId="9" borderId="47" xfId="0" applyFont="1" applyFill="1" applyBorder="1" applyAlignment="1">
      <alignment vertical="top" wrapText="1"/>
    </xf>
    <xf numFmtId="0" fontId="5" fillId="9" borderId="40" xfId="0" applyFont="1" applyFill="1" applyBorder="1" applyAlignment="1">
      <alignment vertical="top" wrapText="1"/>
    </xf>
    <xf numFmtId="164" fontId="4" fillId="8" borderId="21" xfId="0" applyNumberFormat="1" applyFont="1" applyFill="1" applyBorder="1" applyAlignment="1">
      <alignment horizontal="center" vertical="top" wrapText="1"/>
    </xf>
    <xf numFmtId="164" fontId="4" fillId="0" borderId="40" xfId="0" applyNumberFormat="1" applyFont="1" applyBorder="1" applyAlignment="1">
      <alignment vertical="top" wrapText="1"/>
    </xf>
    <xf numFmtId="164" fontId="4" fillId="7" borderId="21" xfId="0" applyNumberFormat="1" applyFont="1" applyFill="1" applyBorder="1" applyAlignment="1">
      <alignment horizontal="center" vertical="top" wrapText="1"/>
    </xf>
    <xf numFmtId="164" fontId="4" fillId="7" borderId="91" xfId="0" applyNumberFormat="1" applyFont="1" applyFill="1" applyBorder="1" applyAlignment="1">
      <alignment horizontal="center" vertical="top" wrapText="1"/>
    </xf>
    <xf numFmtId="3" fontId="5" fillId="0" borderId="21" xfId="0" applyNumberFormat="1" applyFont="1" applyBorder="1" applyAlignment="1">
      <alignment horizontal="left" vertical="top" wrapText="1"/>
    </xf>
    <xf numFmtId="164" fontId="4" fillId="8" borderId="22" xfId="0" applyNumberFormat="1" applyFont="1" applyFill="1" applyBorder="1" applyAlignment="1">
      <alignment horizontal="center" vertical="top" wrapText="1"/>
    </xf>
    <xf numFmtId="164" fontId="4" fillId="3" borderId="33" xfId="0" applyNumberFormat="1" applyFont="1" applyFill="1" applyBorder="1" applyAlignment="1">
      <alignment vertical="top" wrapText="1"/>
    </xf>
    <xf numFmtId="164" fontId="18" fillId="3" borderId="36" xfId="0" applyNumberFormat="1" applyFont="1" applyFill="1" applyBorder="1" applyAlignment="1">
      <alignment horizontal="center" vertical="top" wrapText="1"/>
    </xf>
    <xf numFmtId="164" fontId="4" fillId="7" borderId="82" xfId="0" applyNumberFormat="1" applyFont="1" applyFill="1" applyBorder="1" applyAlignment="1">
      <alignment horizontal="center" vertical="top" wrapText="1"/>
    </xf>
    <xf numFmtId="164" fontId="4" fillId="0" borderId="22" xfId="0" applyNumberFormat="1" applyFont="1" applyBorder="1" applyAlignment="1">
      <alignment horizontal="center" vertical="top" wrapText="1"/>
    </xf>
    <xf numFmtId="3" fontId="5" fillId="3" borderId="10" xfId="0" applyNumberFormat="1" applyFont="1" applyFill="1" applyBorder="1" applyAlignment="1">
      <alignment horizontal="left" vertical="top" wrapText="1"/>
    </xf>
    <xf numFmtId="164" fontId="5" fillId="3" borderId="33" xfId="0" applyNumberFormat="1" applyFont="1" applyFill="1" applyBorder="1" applyAlignment="1">
      <alignment horizontal="center" vertical="top" wrapText="1"/>
    </xf>
    <xf numFmtId="164" fontId="24" fillId="3" borderId="21" xfId="0" applyNumberFormat="1" applyFont="1" applyFill="1" applyBorder="1" applyAlignment="1">
      <alignment vertical="top" wrapText="1"/>
    </xf>
    <xf numFmtId="3" fontId="5" fillId="3" borderId="40" xfId="0" applyNumberFormat="1" applyFont="1" applyFill="1" applyBorder="1" applyAlignment="1">
      <alignment horizontal="left" vertical="top" wrapText="1"/>
    </xf>
    <xf numFmtId="164" fontId="4" fillId="3" borderId="21" xfId="0" applyNumberFormat="1" applyFont="1" applyFill="1" applyBorder="1" applyAlignment="1">
      <alignment horizontal="center" vertical="top" wrapText="1"/>
    </xf>
    <xf numFmtId="164" fontId="19" fillId="3" borderId="22" xfId="0" applyNumberFormat="1" applyFont="1" applyFill="1" applyBorder="1" applyAlignment="1">
      <alignment vertical="top" wrapText="1"/>
    </xf>
    <xf numFmtId="164" fontId="19" fillId="3" borderId="36" xfId="0" applyNumberFormat="1" applyFont="1" applyFill="1" applyBorder="1" applyAlignment="1">
      <alignment horizontal="center" vertical="top" wrapText="1"/>
    </xf>
    <xf numFmtId="164" fontId="4" fillId="3" borderId="22" xfId="0" applyNumberFormat="1" applyFont="1" applyFill="1" applyBorder="1" applyAlignment="1">
      <alignment horizontal="center" vertical="top" wrapText="1"/>
    </xf>
    <xf numFmtId="3" fontId="19" fillId="3" borderId="40" xfId="0" applyNumberFormat="1" applyFont="1" applyFill="1" applyBorder="1" applyAlignment="1">
      <alignment horizontal="left" vertical="top" wrapText="1"/>
    </xf>
    <xf numFmtId="164" fontId="4" fillId="0" borderId="10" xfId="0" applyNumberFormat="1" applyFont="1" applyBorder="1" applyAlignment="1">
      <alignment horizontal="center" vertical="top" wrapText="1"/>
    </xf>
    <xf numFmtId="164" fontId="4" fillId="0" borderId="40" xfId="0" applyNumberFormat="1" applyFont="1" applyBorder="1" applyAlignment="1">
      <alignment horizontal="center" vertical="top" wrapText="1"/>
    </xf>
    <xf numFmtId="0" fontId="4" fillId="4" borderId="91" xfId="0" applyFont="1" applyFill="1" applyBorder="1" applyAlignment="1">
      <alignment vertical="top"/>
    </xf>
    <xf numFmtId="0" fontId="4" fillId="12" borderId="21" xfId="0" applyFont="1" applyFill="1" applyBorder="1" applyAlignment="1">
      <alignment vertical="top" wrapText="1"/>
    </xf>
    <xf numFmtId="164" fontId="5" fillId="3" borderId="36" xfId="0" applyNumberFormat="1" applyFont="1" applyFill="1" applyBorder="1" applyAlignment="1">
      <alignment horizontal="center" vertical="top" wrapText="1"/>
    </xf>
    <xf numFmtId="164" fontId="5" fillId="3" borderId="22" xfId="0" applyNumberFormat="1" applyFont="1" applyFill="1" applyBorder="1" applyAlignment="1">
      <alignment horizontal="center" vertical="top" wrapText="1"/>
    </xf>
    <xf numFmtId="164" fontId="4" fillId="0" borderId="33" xfId="0" applyNumberFormat="1" applyFont="1" applyBorder="1" applyAlignment="1">
      <alignment horizontal="center" vertical="top" wrapText="1"/>
    </xf>
    <xf numFmtId="164" fontId="4" fillId="0" borderId="36" xfId="0" applyNumberFormat="1" applyFont="1" applyBorder="1" applyAlignment="1">
      <alignment horizontal="center" vertical="top" wrapText="1"/>
    </xf>
    <xf numFmtId="0" fontId="4" fillId="4" borderId="28" xfId="0" applyFont="1" applyFill="1" applyBorder="1" applyAlignment="1">
      <alignment vertical="top"/>
    </xf>
    <xf numFmtId="0" fontId="4" fillId="12" borderId="22" xfId="0" applyFont="1" applyFill="1" applyBorder="1" applyAlignment="1">
      <alignment vertical="top"/>
    </xf>
    <xf numFmtId="0" fontId="4" fillId="12" borderId="10" xfId="0" applyFont="1" applyFill="1" applyBorder="1" applyAlignment="1">
      <alignment vertical="top" wrapText="1"/>
    </xf>
    <xf numFmtId="0" fontId="4" fillId="12" borderId="40" xfId="0" applyFont="1" applyFill="1" applyBorder="1" applyAlignment="1">
      <alignment vertical="top" wrapText="1"/>
    </xf>
    <xf numFmtId="164" fontId="5" fillId="3" borderId="16" xfId="0" applyNumberFormat="1" applyFont="1" applyFill="1" applyBorder="1" applyAlignment="1">
      <alignment horizontal="center" vertical="top" wrapText="1"/>
    </xf>
    <xf numFmtId="0" fontId="5" fillId="0" borderId="0" xfId="0" applyFont="1" applyBorder="1" applyAlignment="1">
      <alignment vertical="top" wrapText="1"/>
    </xf>
    <xf numFmtId="0" fontId="4" fillId="12" borderId="33" xfId="0" applyFont="1" applyFill="1" applyBorder="1" applyAlignment="1">
      <alignment vertical="top"/>
    </xf>
    <xf numFmtId="0" fontId="4" fillId="12" borderId="36" xfId="0" applyFont="1" applyFill="1" applyBorder="1" applyAlignment="1">
      <alignment vertical="top"/>
    </xf>
    <xf numFmtId="164" fontId="4" fillId="7" borderId="28" xfId="0" applyNumberFormat="1" applyFont="1" applyFill="1" applyBorder="1" applyAlignment="1">
      <alignment horizontal="center" vertical="top" wrapText="1"/>
    </xf>
    <xf numFmtId="164" fontId="5" fillId="0" borderId="33" xfId="0" applyNumberFormat="1" applyFont="1" applyBorder="1" applyAlignment="1">
      <alignment horizontal="center" vertical="top" wrapText="1"/>
    </xf>
    <xf numFmtId="164" fontId="5" fillId="3" borderId="40" xfId="0" applyNumberFormat="1" applyFont="1" applyFill="1" applyBorder="1" applyAlignment="1">
      <alignment horizontal="center" vertical="top" wrapText="1"/>
    </xf>
    <xf numFmtId="164" fontId="5" fillId="3" borderId="21" xfId="0" applyNumberFormat="1" applyFont="1" applyFill="1" applyBorder="1" applyAlignment="1">
      <alignment horizontal="center" vertical="top" wrapText="1"/>
    </xf>
    <xf numFmtId="0" fontId="19" fillId="11" borderId="40" xfId="0" applyFont="1" applyFill="1" applyBorder="1" applyAlignment="1">
      <alignment vertical="top" wrapText="1"/>
    </xf>
    <xf numFmtId="0" fontId="5" fillId="11" borderId="40" xfId="0" applyFont="1" applyFill="1" applyBorder="1" applyAlignment="1">
      <alignment vertical="top" wrapText="1"/>
    </xf>
    <xf numFmtId="164" fontId="5" fillId="0" borderId="36" xfId="0" applyNumberFormat="1" applyFont="1" applyBorder="1" applyAlignment="1">
      <alignment horizontal="center" vertical="top" wrapText="1"/>
    </xf>
    <xf numFmtId="164" fontId="5" fillId="0" borderId="22" xfId="0" applyNumberFormat="1" applyFont="1" applyBorder="1" applyAlignment="1">
      <alignment horizontal="center" vertical="top" wrapText="1"/>
    </xf>
    <xf numFmtId="0" fontId="5" fillId="11" borderId="11" xfId="0" applyFont="1" applyFill="1" applyBorder="1" applyAlignment="1">
      <alignment vertical="top" wrapText="1"/>
    </xf>
    <xf numFmtId="0" fontId="5" fillId="3" borderId="21" xfId="0" applyFont="1" applyFill="1" applyBorder="1" applyAlignment="1">
      <alignment vertical="top" wrapText="1"/>
    </xf>
    <xf numFmtId="164" fontId="19" fillId="3" borderId="33" xfId="0" applyNumberFormat="1" applyFont="1" applyFill="1" applyBorder="1" applyAlignment="1">
      <alignment horizontal="center" vertical="top" wrapText="1"/>
    </xf>
    <xf numFmtId="0" fontId="5" fillId="0" borderId="10" xfId="0" applyFont="1" applyBorder="1" applyAlignment="1">
      <alignment vertical="top"/>
    </xf>
    <xf numFmtId="0" fontId="5" fillId="3" borderId="20" xfId="0" applyFont="1" applyFill="1" applyBorder="1" applyAlignment="1">
      <alignment vertical="top" wrapText="1"/>
    </xf>
    <xf numFmtId="0" fontId="5" fillId="3" borderId="16" xfId="0" applyFont="1" applyFill="1" applyBorder="1" applyAlignment="1">
      <alignment vertical="top" wrapText="1"/>
    </xf>
    <xf numFmtId="0" fontId="5" fillId="11" borderId="49" xfId="0" applyFont="1" applyFill="1" applyBorder="1" applyAlignment="1">
      <alignment vertical="top" wrapText="1"/>
    </xf>
    <xf numFmtId="164" fontId="5" fillId="3" borderId="10" xfId="0" applyNumberFormat="1" applyFont="1" applyFill="1" applyBorder="1" applyAlignment="1">
      <alignment horizontal="center" vertical="top" wrapText="1"/>
    </xf>
    <xf numFmtId="0" fontId="5" fillId="3" borderId="21" xfId="0" applyFont="1" applyFill="1" applyBorder="1" applyAlignment="1">
      <alignment vertical="top"/>
    </xf>
    <xf numFmtId="3" fontId="5" fillId="3" borderId="92" xfId="0" applyNumberFormat="1" applyFont="1" applyFill="1" applyBorder="1" applyAlignment="1">
      <alignment horizontal="left" vertical="top" wrapText="1"/>
    </xf>
    <xf numFmtId="164" fontId="5" fillId="0" borderId="67" xfId="0" applyNumberFormat="1" applyFont="1" applyBorder="1" applyAlignment="1">
      <alignment horizontal="center" vertical="top" wrapText="1"/>
    </xf>
    <xf numFmtId="164" fontId="5" fillId="3" borderId="11" xfId="0" applyNumberFormat="1" applyFont="1" applyFill="1" applyBorder="1" applyAlignment="1">
      <alignment horizontal="center" vertical="top" wrapText="1"/>
    </xf>
    <xf numFmtId="0" fontId="5" fillId="0" borderId="40" xfId="0" applyFont="1" applyBorder="1" applyAlignment="1">
      <alignment vertical="top" wrapText="1"/>
    </xf>
    <xf numFmtId="164" fontId="5" fillId="5" borderId="36" xfId="0" applyNumberFormat="1" applyFont="1" applyFill="1" applyBorder="1" applyAlignment="1">
      <alignment horizontal="center" vertical="top" wrapText="1"/>
    </xf>
    <xf numFmtId="0" fontId="5" fillId="3" borderId="83" xfId="0" applyFont="1" applyFill="1" applyBorder="1" applyAlignment="1">
      <alignment vertical="top" wrapText="1"/>
    </xf>
    <xf numFmtId="0" fontId="5" fillId="3" borderId="93" xfId="0" applyFont="1" applyFill="1" applyBorder="1" applyAlignment="1">
      <alignment vertical="top" wrapText="1"/>
    </xf>
    <xf numFmtId="3" fontId="5" fillId="0" borderId="11" xfId="0" applyNumberFormat="1" applyFont="1" applyBorder="1" applyAlignment="1">
      <alignment horizontal="left" vertical="top" wrapText="1"/>
    </xf>
    <xf numFmtId="0" fontId="19" fillId="3" borderId="10" xfId="0" applyFont="1" applyFill="1" applyBorder="1" applyAlignment="1">
      <alignment vertical="top" wrapText="1"/>
    </xf>
    <xf numFmtId="0" fontId="5" fillId="11" borderId="40" xfId="0" applyFont="1" applyFill="1" applyBorder="1" applyAlignment="1">
      <alignment horizontal="left" vertical="top" wrapText="1"/>
    </xf>
    <xf numFmtId="0" fontId="33" fillId="3" borderId="10" xfId="0" applyFont="1" applyFill="1" applyBorder="1" applyAlignment="1">
      <alignment vertical="top"/>
    </xf>
    <xf numFmtId="0" fontId="5" fillId="11" borderId="10" xfId="0" applyFont="1" applyFill="1" applyBorder="1" applyAlignment="1">
      <alignment vertical="top" wrapText="1"/>
    </xf>
    <xf numFmtId="164" fontId="4" fillId="8" borderId="21" xfId="0" applyNumberFormat="1" applyFont="1" applyFill="1" applyBorder="1" applyAlignment="1">
      <alignment vertical="top" wrapText="1"/>
    </xf>
    <xf numFmtId="3" fontId="5" fillId="3" borderId="21" xfId="0" applyNumberFormat="1" applyFont="1" applyFill="1" applyBorder="1" applyAlignment="1">
      <alignment vertical="top" wrapText="1"/>
    </xf>
    <xf numFmtId="3" fontId="5" fillId="3" borderId="10" xfId="0" applyNumberFormat="1" applyFont="1" applyFill="1" applyBorder="1" applyAlignment="1">
      <alignment vertical="top" wrapText="1"/>
    </xf>
    <xf numFmtId="3" fontId="5" fillId="3" borderId="40" xfId="0" applyNumberFormat="1" applyFont="1" applyFill="1" applyBorder="1" applyAlignment="1">
      <alignment vertical="top" wrapText="1"/>
    </xf>
    <xf numFmtId="164" fontId="4" fillId="3" borderId="33" xfId="0" applyNumberFormat="1" applyFont="1" applyFill="1" applyBorder="1" applyAlignment="1">
      <alignment horizontal="center" vertical="top"/>
    </xf>
    <xf numFmtId="164" fontId="19" fillId="3" borderId="22" xfId="0" applyNumberFormat="1" applyFont="1" applyFill="1" applyBorder="1" applyAlignment="1">
      <alignment horizontal="center" vertical="top" wrapText="1"/>
    </xf>
    <xf numFmtId="0" fontId="5" fillId="9" borderId="12" xfId="0" applyFont="1" applyFill="1" applyBorder="1" applyAlignment="1">
      <alignment vertical="top" wrapText="1"/>
    </xf>
    <xf numFmtId="0" fontId="5" fillId="9" borderId="10" xfId="0" applyFont="1" applyFill="1" applyBorder="1" applyAlignment="1">
      <alignment vertical="top" wrapText="1"/>
    </xf>
    <xf numFmtId="0" fontId="5" fillId="0" borderId="95" xfId="0" applyFont="1" applyBorder="1" applyAlignment="1">
      <alignment vertical="top" wrapText="1"/>
    </xf>
    <xf numFmtId="164" fontId="4" fillId="8" borderId="91" xfId="0" applyNumberFormat="1" applyFont="1" applyFill="1" applyBorder="1" applyAlignment="1">
      <alignment vertical="top" wrapText="1"/>
    </xf>
    <xf numFmtId="164" fontId="4" fillId="8" borderId="28" xfId="0" applyNumberFormat="1" applyFont="1" applyFill="1" applyBorder="1" applyAlignment="1">
      <alignment horizontal="center" vertical="top" wrapText="1"/>
    </xf>
    <xf numFmtId="164" fontId="18" fillId="3" borderId="33" xfId="0" applyNumberFormat="1" applyFont="1" applyFill="1" applyBorder="1" applyAlignment="1">
      <alignment horizontal="center" vertical="top" wrapText="1"/>
    </xf>
    <xf numFmtId="0" fontId="5" fillId="3" borderId="10" xfId="0" applyFont="1" applyFill="1" applyBorder="1" applyAlignment="1">
      <alignment vertical="top" wrapText="1"/>
    </xf>
    <xf numFmtId="164" fontId="4" fillId="3" borderId="40" xfId="0" applyNumberFormat="1" applyFont="1" applyFill="1" applyBorder="1" applyAlignment="1">
      <alignment horizontal="center" vertical="top" wrapText="1"/>
    </xf>
    <xf numFmtId="3" fontId="13" fillId="3" borderId="21" xfId="0" applyNumberFormat="1" applyFont="1" applyFill="1" applyBorder="1" applyAlignment="1">
      <alignment vertical="top" wrapText="1"/>
    </xf>
    <xf numFmtId="3" fontId="13" fillId="3" borderId="10" xfId="0" applyNumberFormat="1" applyFont="1" applyFill="1" applyBorder="1" applyAlignment="1">
      <alignment vertical="top" wrapText="1"/>
    </xf>
    <xf numFmtId="164" fontId="5" fillId="5" borderId="33" xfId="0" applyNumberFormat="1" applyFont="1" applyFill="1" applyBorder="1" applyAlignment="1">
      <alignment horizontal="center" vertical="top" wrapText="1"/>
    </xf>
    <xf numFmtId="3" fontId="5" fillId="0" borderId="10" xfId="0" applyNumberFormat="1" applyFont="1" applyBorder="1" applyAlignment="1">
      <alignment vertical="top" wrapText="1"/>
    </xf>
    <xf numFmtId="3" fontId="5" fillId="0" borderId="40" xfId="0" applyNumberFormat="1" applyFont="1" applyBorder="1" applyAlignment="1">
      <alignment vertical="top" wrapText="1"/>
    </xf>
    <xf numFmtId="3" fontId="5" fillId="0" borderId="21" xfId="0" applyNumberFormat="1" applyFont="1" applyBorder="1" applyAlignment="1">
      <alignment vertical="top" wrapText="1"/>
    </xf>
    <xf numFmtId="0" fontId="34" fillId="9" borderId="40" xfId="0" applyFont="1" applyFill="1" applyBorder="1" applyAlignment="1">
      <alignment vertical="top" wrapText="1"/>
    </xf>
    <xf numFmtId="0" fontId="4" fillId="4" borderId="91" xfId="0" applyFont="1" applyFill="1" applyBorder="1" applyAlignment="1">
      <alignment vertical="top" wrapText="1"/>
    </xf>
    <xf numFmtId="0" fontId="4" fillId="12" borderId="91" xfId="0" applyFont="1" applyFill="1" applyBorder="1" applyAlignment="1">
      <alignment vertical="top" wrapText="1"/>
    </xf>
    <xf numFmtId="164" fontId="19" fillId="0" borderId="21" xfId="0" applyNumberFormat="1" applyFont="1" applyBorder="1" applyAlignment="1">
      <alignment horizontal="center" vertical="top" wrapText="1"/>
    </xf>
    <xf numFmtId="164" fontId="13" fillId="3" borderId="10" xfId="2" applyNumberFormat="1" applyFont="1" applyFill="1" applyBorder="1" applyAlignment="1">
      <alignment horizontal="left" vertical="top" wrapText="1"/>
    </xf>
    <xf numFmtId="0" fontId="4" fillId="4" borderId="28" xfId="0" applyFont="1" applyFill="1" applyBorder="1" applyAlignment="1">
      <alignment vertical="top" wrapText="1"/>
    </xf>
    <xf numFmtId="0" fontId="4" fillId="12" borderId="28" xfId="0" applyFont="1" applyFill="1" applyBorder="1" applyAlignment="1">
      <alignment vertical="top" wrapText="1"/>
    </xf>
    <xf numFmtId="164" fontId="18" fillId="0" borderId="22" xfId="0" applyNumberFormat="1" applyFont="1" applyBorder="1" applyAlignment="1">
      <alignment horizontal="center" vertical="top" wrapText="1"/>
    </xf>
    <xf numFmtId="164" fontId="4" fillId="8" borderId="22" xfId="0" applyNumberFormat="1" applyFont="1" applyFill="1" applyBorder="1" applyAlignment="1">
      <alignment horizontal="center" vertical="top"/>
    </xf>
    <xf numFmtId="164" fontId="4" fillId="6" borderId="33" xfId="1" applyNumberFormat="1" applyFont="1" applyFill="1" applyBorder="1" applyAlignment="1">
      <alignment horizontal="center" vertical="top"/>
    </xf>
    <xf numFmtId="164" fontId="4" fillId="5" borderId="33" xfId="0" applyNumberFormat="1" applyFont="1" applyFill="1" applyBorder="1" applyAlignment="1">
      <alignment horizontal="center" vertical="top"/>
    </xf>
    <xf numFmtId="0" fontId="32" fillId="2" borderId="84" xfId="0" applyFont="1" applyFill="1" applyBorder="1" applyAlignment="1">
      <alignment horizontal="center" vertical="center" wrapText="1"/>
    </xf>
    <xf numFmtId="0" fontId="4" fillId="12" borderId="97" xfId="0" applyFont="1" applyFill="1" applyBorder="1" applyAlignment="1">
      <alignment horizontal="left" vertical="top" wrapText="1"/>
    </xf>
    <xf numFmtId="0" fontId="4" fillId="12" borderId="98" xfId="0" applyFont="1" applyFill="1" applyBorder="1" applyAlignment="1">
      <alignment horizontal="left" vertical="top" wrapText="1"/>
    </xf>
    <xf numFmtId="0" fontId="4" fillId="12" borderId="99" xfId="0" applyFont="1" applyFill="1" applyBorder="1" applyAlignment="1">
      <alignment horizontal="left" vertical="top" wrapText="1"/>
    </xf>
    <xf numFmtId="164" fontId="19" fillId="3" borderId="22" xfId="0" applyNumberFormat="1" applyFont="1" applyFill="1" applyBorder="1" applyAlignment="1">
      <alignment horizontal="center" vertical="top"/>
    </xf>
    <xf numFmtId="164" fontId="19" fillId="0" borderId="36" xfId="0" applyNumberFormat="1" applyFont="1" applyBorder="1" applyAlignment="1">
      <alignment horizontal="center" vertical="top"/>
    </xf>
    <xf numFmtId="164" fontId="19" fillId="0" borderId="22" xfId="0" applyNumberFormat="1" applyFont="1" applyBorder="1" applyAlignment="1">
      <alignment horizontal="center" vertical="top"/>
    </xf>
    <xf numFmtId="0" fontId="4" fillId="7" borderId="23" xfId="0" applyFont="1" applyFill="1" applyBorder="1" applyAlignment="1">
      <alignment horizontal="justify" vertical="top" wrapText="1"/>
    </xf>
    <xf numFmtId="164" fontId="19" fillId="0" borderId="33" xfId="0" applyNumberFormat="1" applyFont="1" applyBorder="1" applyAlignment="1">
      <alignment vertical="top" wrapText="1"/>
    </xf>
    <xf numFmtId="164" fontId="18" fillId="3" borderId="22" xfId="0" applyNumberFormat="1" applyFont="1" applyFill="1" applyBorder="1" applyAlignment="1">
      <alignment horizontal="center" vertical="top" wrapText="1"/>
    </xf>
    <xf numFmtId="0" fontId="19" fillId="9" borderId="22" xfId="0" applyFont="1" applyFill="1" applyBorder="1" applyAlignment="1">
      <alignment horizontal="center" vertical="top" wrapText="1"/>
    </xf>
    <xf numFmtId="164" fontId="19" fillId="0" borderId="22" xfId="0" applyNumberFormat="1" applyFont="1" applyBorder="1" applyAlignment="1">
      <alignment horizontal="center" vertical="top" wrapText="1"/>
    </xf>
    <xf numFmtId="164" fontId="19" fillId="0" borderId="67" xfId="0" applyNumberFormat="1" applyFont="1" applyBorder="1" applyAlignment="1">
      <alignment horizontal="center" vertical="top" wrapText="1"/>
    </xf>
    <xf numFmtId="164" fontId="19" fillId="3" borderId="24" xfId="0" applyNumberFormat="1" applyFont="1" applyFill="1" applyBorder="1" applyAlignment="1">
      <alignment horizontal="center" vertical="top" wrapText="1"/>
    </xf>
    <xf numFmtId="0" fontId="13" fillId="3" borderId="102" xfId="0" applyFont="1" applyFill="1" applyBorder="1" applyAlignment="1">
      <alignment horizontal="left" vertical="top" wrapText="1"/>
    </xf>
    <xf numFmtId="164" fontId="19" fillId="3" borderId="70" xfId="0" applyNumberFormat="1" applyFont="1" applyFill="1" applyBorder="1" applyAlignment="1">
      <alignment horizontal="center" vertical="top" wrapText="1"/>
    </xf>
    <xf numFmtId="164" fontId="5" fillId="3" borderId="24" xfId="0" applyNumberFormat="1" applyFont="1" applyFill="1" applyBorder="1" applyAlignment="1">
      <alignment horizontal="center" vertical="top" wrapText="1"/>
    </xf>
    <xf numFmtId="164" fontId="5" fillId="3" borderId="78" xfId="0" applyNumberFormat="1" applyFont="1" applyFill="1" applyBorder="1" applyAlignment="1">
      <alignment horizontal="center" vertical="top" wrapText="1"/>
    </xf>
    <xf numFmtId="164" fontId="5" fillId="3" borderId="94" xfId="0" applyNumberFormat="1" applyFont="1" applyFill="1" applyBorder="1" applyAlignment="1">
      <alignment horizontal="center" vertical="top" wrapText="1"/>
    </xf>
    <xf numFmtId="164" fontId="5" fillId="3" borderId="67" xfId="0" applyNumberFormat="1" applyFont="1" applyFill="1" applyBorder="1" applyAlignment="1">
      <alignment horizontal="center" vertical="top" wrapText="1"/>
    </xf>
    <xf numFmtId="164" fontId="19" fillId="5" borderId="33" xfId="0" applyNumberFormat="1" applyFont="1" applyFill="1" applyBorder="1" applyAlignment="1">
      <alignment horizontal="center" vertical="top" wrapText="1"/>
    </xf>
    <xf numFmtId="164" fontId="19" fillId="5" borderId="36" xfId="0" applyNumberFormat="1" applyFont="1" applyFill="1" applyBorder="1" applyAlignment="1">
      <alignment horizontal="center" vertical="top" wrapText="1"/>
    </xf>
    <xf numFmtId="164" fontId="5" fillId="3" borderId="82" xfId="0" applyNumberFormat="1" applyFont="1" applyFill="1" applyBorder="1" applyAlignment="1">
      <alignment horizontal="center" vertical="top" wrapText="1"/>
    </xf>
    <xf numFmtId="164" fontId="4" fillId="3" borderId="36" xfId="0" applyNumberFormat="1" applyFont="1" applyFill="1" applyBorder="1" applyAlignment="1">
      <alignment horizontal="center" vertical="top" wrapText="1"/>
    </xf>
    <xf numFmtId="0" fontId="18" fillId="0" borderId="1" xfId="0" applyFont="1" applyBorder="1" applyAlignment="1">
      <alignment horizontal="left" vertical="top" wrapText="1"/>
    </xf>
    <xf numFmtId="0" fontId="19" fillId="3" borderId="1" xfId="0" applyFont="1" applyFill="1" applyBorder="1" applyAlignment="1">
      <alignment horizontal="left" vertical="top" wrapText="1"/>
    </xf>
    <xf numFmtId="0" fontId="2" fillId="0" borderId="1" xfId="0" applyFont="1" applyBorder="1" applyAlignment="1">
      <alignment horizontal="left" vertical="top" wrapText="1"/>
    </xf>
    <xf numFmtId="0" fontId="19" fillId="0" borderId="1" xfId="0" applyFont="1" applyBorder="1" applyAlignment="1">
      <alignment horizontal="left" vertical="top" wrapText="1"/>
    </xf>
    <xf numFmtId="0" fontId="5" fillId="5" borderId="38" xfId="0" applyFont="1" applyFill="1" applyBorder="1" applyAlignment="1">
      <alignment horizontal="center" vertical="top" wrapText="1"/>
    </xf>
    <xf numFmtId="0" fontId="16" fillId="0" borderId="32" xfId="0" applyFont="1" applyBorder="1" applyAlignment="1">
      <alignment horizontal="center" vertical="top"/>
    </xf>
    <xf numFmtId="0" fontId="2" fillId="0" borderId="32" xfId="0" applyFont="1" applyBorder="1" applyAlignment="1">
      <alignment horizontal="center" vertical="top"/>
    </xf>
    <xf numFmtId="0" fontId="2" fillId="0" borderId="33" xfId="0" applyFont="1" applyBorder="1"/>
    <xf numFmtId="164" fontId="2" fillId="3" borderId="33" xfId="0" applyNumberFormat="1" applyFont="1" applyFill="1" applyBorder="1" applyAlignment="1">
      <alignment horizontal="center" vertical="top" wrapText="1"/>
    </xf>
    <xf numFmtId="164" fontId="16" fillId="3" borderId="33" xfId="0" applyNumberFormat="1" applyFont="1" applyFill="1" applyBorder="1" applyAlignment="1">
      <alignment horizontal="center" vertical="top" wrapText="1"/>
    </xf>
    <xf numFmtId="0" fontId="2" fillId="0" borderId="34" xfId="0" applyFont="1" applyBorder="1" applyAlignment="1">
      <alignment horizontal="center" vertical="top"/>
    </xf>
    <xf numFmtId="0" fontId="2" fillId="0" borderId="35" xfId="0" applyFont="1" applyBorder="1" applyAlignment="1">
      <alignment horizontal="left" vertical="top" wrapText="1"/>
    </xf>
    <xf numFmtId="164" fontId="2" fillId="0" borderId="36" xfId="0" applyNumberFormat="1" applyFont="1" applyBorder="1" applyAlignment="1">
      <alignment horizontal="center" vertical="top" wrapText="1"/>
    </xf>
    <xf numFmtId="0" fontId="16" fillId="0" borderId="25" xfId="0" applyFont="1" applyBorder="1" applyAlignment="1">
      <alignment horizontal="center" vertical="center" wrapText="1"/>
    </xf>
    <xf numFmtId="0" fontId="17" fillId="0" borderId="26" xfId="0" applyFont="1" applyBorder="1" applyAlignment="1">
      <alignment horizontal="center" vertical="center"/>
    </xf>
    <xf numFmtId="164" fontId="6" fillId="3" borderId="28" xfId="0" applyNumberFormat="1" applyFont="1" applyFill="1" applyBorder="1" applyAlignment="1">
      <alignment horizontal="center" vertical="center" wrapText="1"/>
    </xf>
    <xf numFmtId="0" fontId="25" fillId="0" borderId="25" xfId="0" applyFont="1" applyBorder="1" applyAlignment="1">
      <alignment horizontal="center" vertical="center" wrapText="1"/>
    </xf>
    <xf numFmtId="0" fontId="25" fillId="0" borderId="26" xfId="0" applyFont="1" applyBorder="1" applyAlignment="1">
      <alignment horizontal="center" vertical="center"/>
    </xf>
    <xf numFmtId="0" fontId="25" fillId="0" borderId="28" xfId="0" applyFont="1" applyBorder="1" applyAlignment="1">
      <alignment horizontal="center"/>
    </xf>
    <xf numFmtId="0" fontId="2" fillId="0" borderId="72" xfId="0" applyFont="1" applyBorder="1" applyAlignment="1">
      <alignment horizontal="center" vertical="top"/>
    </xf>
    <xf numFmtId="0" fontId="2" fillId="0" borderId="4" xfId="0" applyFont="1" applyBorder="1" applyAlignment="1">
      <alignment horizontal="left" vertical="top" wrapText="1"/>
    </xf>
    <xf numFmtId="164" fontId="16" fillId="0" borderId="67" xfId="0" applyNumberFormat="1" applyFont="1" applyBorder="1" applyAlignment="1">
      <alignment horizontal="center" vertical="top" wrapText="1"/>
    </xf>
    <xf numFmtId="0" fontId="19" fillId="0" borderId="35" xfId="0" applyFont="1" applyBorder="1" applyAlignment="1">
      <alignment horizontal="left" vertical="top" wrapText="1"/>
    </xf>
    <xf numFmtId="164" fontId="2" fillId="3" borderId="36" xfId="0" applyNumberFormat="1" applyFont="1" applyFill="1" applyBorder="1" applyAlignment="1">
      <alignment horizontal="center" vertical="top" wrapText="1"/>
    </xf>
    <xf numFmtId="0" fontId="16" fillId="0" borderId="72" xfId="0" applyFont="1" applyBorder="1" applyAlignment="1">
      <alignment horizontal="center" vertical="top"/>
    </xf>
    <xf numFmtId="0" fontId="16" fillId="0" borderId="4" xfId="0" applyFont="1" applyBorder="1" applyAlignment="1">
      <alignment horizontal="left" vertical="top" wrapText="1"/>
    </xf>
    <xf numFmtId="0" fontId="5" fillId="3" borderId="18" xfId="0" applyFont="1" applyFill="1" applyBorder="1" applyAlignment="1">
      <alignment horizontal="center" vertical="top" wrapText="1"/>
    </xf>
    <xf numFmtId="0" fontId="0" fillId="0" borderId="3" xfId="0" applyBorder="1" applyAlignment="1">
      <alignment horizontal="center" vertical="top" wrapText="1"/>
    </xf>
    <xf numFmtId="0" fontId="0" fillId="0" borderId="39" xfId="0" applyBorder="1" applyAlignment="1">
      <alignment horizontal="center" vertical="top" wrapText="1"/>
    </xf>
    <xf numFmtId="0" fontId="18" fillId="2" borderId="29" xfId="0" applyFont="1" applyFill="1" applyBorder="1" applyAlignment="1">
      <alignment horizontal="center" vertical="center" wrapText="1"/>
    </xf>
    <xf numFmtId="0" fontId="18" fillId="2" borderId="82" xfId="0" applyFont="1" applyFill="1" applyBorder="1" applyAlignment="1">
      <alignment horizontal="center" vertical="center" wrapText="1"/>
    </xf>
    <xf numFmtId="0" fontId="18" fillId="2" borderId="84"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6" fillId="0" borderId="49" xfId="0" applyFont="1" applyBorder="1" applyAlignment="1">
      <alignment horizontal="center" vertical="center" wrapText="1"/>
    </xf>
    <xf numFmtId="0" fontId="0" fillId="0" borderId="49" xfId="0" applyBorder="1" applyAlignment="1"/>
    <xf numFmtId="0" fontId="18" fillId="2" borderId="22" xfId="0" applyFont="1" applyFill="1" applyBorder="1" applyAlignment="1">
      <alignment horizontal="center" vertical="center" wrapText="1"/>
    </xf>
    <xf numFmtId="0" fontId="18" fillId="2" borderId="24" xfId="0" applyFont="1" applyFill="1" applyBorder="1" applyAlignment="1">
      <alignment horizontal="center" vertical="center" wrapText="1"/>
    </xf>
    <xf numFmtId="0" fontId="5" fillId="9" borderId="17" xfId="0" applyFont="1" applyFill="1" applyBorder="1" applyAlignment="1">
      <alignment vertical="top" wrapText="1"/>
    </xf>
    <xf numFmtId="0" fontId="36" fillId="0" borderId="37" xfId="0" applyFont="1" applyBorder="1" applyAlignment="1">
      <alignment vertical="top" wrapText="1"/>
    </xf>
    <xf numFmtId="0" fontId="5" fillId="3" borderId="39" xfId="0" applyFont="1" applyFill="1" applyBorder="1" applyAlignment="1">
      <alignment horizontal="center" vertical="top" wrapText="1"/>
    </xf>
    <xf numFmtId="0" fontId="5" fillId="3" borderId="31" xfId="0" applyFont="1" applyFill="1" applyBorder="1" applyAlignment="1">
      <alignment horizontal="center" vertical="top" wrapText="1"/>
    </xf>
    <xf numFmtId="0" fontId="5" fillId="3" borderId="35" xfId="0" applyFont="1" applyFill="1" applyBorder="1" applyAlignment="1">
      <alignment horizontal="center" vertical="top" wrapText="1"/>
    </xf>
    <xf numFmtId="0" fontId="5" fillId="3" borderId="41" xfId="0" applyFont="1" applyFill="1" applyBorder="1" applyAlignment="1">
      <alignment horizontal="center" vertical="top" wrapText="1"/>
    </xf>
    <xf numFmtId="0" fontId="5" fillId="3" borderId="42" xfId="0" applyFont="1" applyFill="1" applyBorder="1" applyAlignment="1">
      <alignment horizontal="center" vertical="top" wrapText="1"/>
    </xf>
    <xf numFmtId="0" fontId="40" fillId="0" borderId="0" xfId="0" applyFont="1" applyAlignment="1">
      <alignment horizontal="left" vertical="top" wrapText="1"/>
    </xf>
    <xf numFmtId="0" fontId="40" fillId="0" borderId="0" xfId="0" applyFont="1" applyAlignment="1">
      <alignment horizontal="left" vertical="top"/>
    </xf>
    <xf numFmtId="0" fontId="4" fillId="0" borderId="32" xfId="0" applyFont="1" applyBorder="1" applyAlignment="1">
      <alignment horizontal="center" vertical="top" wrapText="1"/>
    </xf>
    <xf numFmtId="0" fontId="4" fillId="0" borderId="34" xfId="0" applyFont="1" applyBorder="1" applyAlignment="1">
      <alignment horizontal="center" vertical="top" wrapText="1"/>
    </xf>
    <xf numFmtId="0" fontId="5" fillId="3" borderId="17" xfId="0" applyFont="1" applyFill="1" applyBorder="1" applyAlignment="1">
      <alignment horizontal="left" vertical="top" wrapText="1"/>
    </xf>
    <xf numFmtId="0" fontId="5" fillId="3" borderId="37" xfId="0" applyFont="1" applyFill="1" applyBorder="1" applyAlignment="1">
      <alignment horizontal="left" vertical="top" wrapText="1"/>
    </xf>
    <xf numFmtId="0" fontId="22" fillId="3" borderId="18" xfId="0" applyFont="1" applyFill="1" applyBorder="1" applyAlignment="1">
      <alignment horizontal="center" vertical="top" wrapText="1"/>
    </xf>
    <xf numFmtId="0" fontId="19" fillId="3" borderId="39" xfId="0" applyFont="1" applyFill="1" applyBorder="1" applyAlignment="1">
      <alignment horizontal="center" vertical="top" wrapText="1"/>
    </xf>
    <xf numFmtId="0" fontId="16" fillId="2" borderId="17" xfId="0" applyFont="1" applyFill="1" applyBorder="1" applyAlignment="1">
      <alignment horizontal="center" vertical="center" wrapText="1"/>
    </xf>
    <xf numFmtId="0" fontId="16" fillId="2" borderId="23"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5" fillId="0" borderId="30" xfId="0" applyFont="1" applyBorder="1" applyAlignment="1">
      <alignment horizontal="left" vertical="top" wrapText="1"/>
    </xf>
    <xf numFmtId="0" fontId="5" fillId="0" borderId="34" xfId="0" applyFont="1" applyBorder="1" applyAlignment="1">
      <alignment horizontal="left" vertical="top" wrapText="1"/>
    </xf>
    <xf numFmtId="0" fontId="5" fillId="0" borderId="32" xfId="0" applyFont="1" applyBorder="1" applyAlignment="1">
      <alignment horizontal="center" vertical="top" wrapText="1"/>
    </xf>
    <xf numFmtId="0" fontId="22" fillId="3" borderId="31" xfId="0" applyFont="1" applyFill="1" applyBorder="1" applyAlignment="1">
      <alignment horizontal="center" vertical="center" wrapText="1"/>
    </xf>
    <xf numFmtId="0" fontId="19" fillId="3" borderId="1" xfId="0" applyFont="1" applyFill="1" applyBorder="1" applyAlignment="1">
      <alignment horizontal="center" vertical="center" wrapText="1"/>
    </xf>
    <xf numFmtId="0" fontId="5" fillId="0" borderId="34" xfId="0" applyFont="1" applyBorder="1" applyAlignment="1">
      <alignment horizontal="center" vertical="top" wrapText="1"/>
    </xf>
    <xf numFmtId="0" fontId="5" fillId="0" borderId="17" xfId="0" applyFont="1" applyBorder="1" applyAlignment="1">
      <alignment horizontal="left" vertical="top" wrapText="1"/>
    </xf>
    <xf numFmtId="0" fontId="5" fillId="0" borderId="23" xfId="0" applyFont="1" applyBorder="1" applyAlignment="1">
      <alignment horizontal="left" vertical="top" wrapText="1"/>
    </xf>
    <xf numFmtId="0" fontId="19" fillId="3" borderId="31" xfId="0" applyFont="1" applyFill="1" applyBorder="1" applyAlignment="1">
      <alignment horizontal="center" vertical="top" wrapText="1"/>
    </xf>
    <xf numFmtId="0" fontId="19" fillId="3" borderId="35" xfId="0" applyFont="1" applyFill="1" applyBorder="1" applyAlignment="1">
      <alignment horizontal="center" vertical="top" wrapText="1"/>
    </xf>
    <xf numFmtId="0" fontId="5" fillId="3" borderId="1" xfId="0" applyFont="1" applyFill="1" applyBorder="1" applyAlignment="1">
      <alignment horizontal="center" vertical="top" wrapText="1"/>
    </xf>
    <xf numFmtId="0" fontId="5" fillId="0" borderId="37" xfId="0" applyFont="1" applyBorder="1" applyAlignment="1">
      <alignment horizontal="left" vertical="top"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164" fontId="5" fillId="3" borderId="24" xfId="0" applyNumberFormat="1" applyFont="1" applyFill="1" applyBorder="1" applyAlignment="1">
      <alignment horizontal="center" vertical="top" wrapText="1"/>
    </xf>
    <xf numFmtId="164" fontId="5" fillId="3" borderId="96" xfId="0" applyNumberFormat="1" applyFont="1" applyFill="1" applyBorder="1" applyAlignment="1">
      <alignment horizontal="center" vertical="top" wrapText="1"/>
    </xf>
    <xf numFmtId="0" fontId="22" fillId="3" borderId="30" xfId="0" applyFont="1" applyFill="1" applyBorder="1" applyAlignment="1">
      <alignment horizontal="left" vertical="top" wrapText="1"/>
    </xf>
    <xf numFmtId="0" fontId="19" fillId="3" borderId="34" xfId="0" applyFont="1" applyFill="1" applyBorder="1" applyAlignment="1">
      <alignment horizontal="left" vertical="top" wrapText="1"/>
    </xf>
    <xf numFmtId="0" fontId="5" fillId="3" borderId="3" xfId="0" applyFont="1" applyFill="1" applyBorder="1" applyAlignment="1">
      <alignment horizontal="center" vertical="top" wrapText="1"/>
    </xf>
    <xf numFmtId="0" fontId="5" fillId="3" borderId="0" xfId="0" applyFont="1" applyFill="1" applyAlignment="1">
      <alignment horizontal="left" vertical="top" wrapText="1"/>
    </xf>
    <xf numFmtId="0" fontId="5" fillId="0" borderId="0" xfId="0" applyFont="1" applyAlignment="1">
      <alignment horizontal="left" vertical="top" wrapText="1"/>
    </xf>
    <xf numFmtId="164" fontId="5" fillId="0" borderId="32" xfId="0" applyNumberFormat="1" applyFont="1" applyBorder="1" applyAlignment="1">
      <alignment horizontal="center" vertical="top" wrapText="1"/>
    </xf>
    <xf numFmtId="0" fontId="5" fillId="0" borderId="0" xfId="0" applyFont="1" applyAlignment="1">
      <alignment vertical="top" wrapText="1"/>
    </xf>
    <xf numFmtId="0" fontId="5" fillId="3" borderId="23" xfId="0" applyFont="1" applyFill="1" applyBorder="1" applyAlignment="1">
      <alignment horizontal="left" vertical="top" wrapText="1"/>
    </xf>
    <xf numFmtId="0" fontId="5" fillId="3" borderId="30" xfId="0" applyFont="1" applyFill="1" applyBorder="1" applyAlignment="1">
      <alignment horizontal="left" vertical="top" wrapText="1"/>
    </xf>
    <xf numFmtId="0" fontId="5" fillId="3" borderId="32" xfId="0" applyFont="1" applyFill="1" applyBorder="1" applyAlignment="1">
      <alignment horizontal="left" vertical="top" wrapText="1"/>
    </xf>
    <xf numFmtId="0" fontId="5" fillId="3" borderId="34" xfId="0" applyFont="1" applyFill="1" applyBorder="1" applyAlignment="1">
      <alignment horizontal="left" vertical="top" wrapText="1"/>
    </xf>
    <xf numFmtId="0" fontId="5" fillId="3" borderId="17" xfId="0" applyFont="1" applyFill="1" applyBorder="1" applyAlignment="1">
      <alignment vertical="top" wrapText="1"/>
    </xf>
    <xf numFmtId="0" fontId="36" fillId="0" borderId="23" xfId="0" applyFont="1" applyBorder="1" applyAlignment="1">
      <alignment vertical="top" wrapText="1"/>
    </xf>
    <xf numFmtId="0" fontId="36" fillId="0" borderId="23" xfId="0" applyFont="1" applyBorder="1" applyAlignment="1">
      <alignment horizontal="left" vertical="top" wrapText="1"/>
    </xf>
    <xf numFmtId="0" fontId="36" fillId="0" borderId="37" xfId="0" applyFont="1" applyBorder="1" applyAlignment="1">
      <alignment horizontal="left" vertical="top" wrapText="1"/>
    </xf>
    <xf numFmtId="0" fontId="36" fillId="0" borderId="3" xfId="0" applyFont="1" applyBorder="1" applyAlignment="1">
      <alignment horizontal="center" vertical="top" wrapText="1"/>
    </xf>
    <xf numFmtId="0" fontId="5" fillId="0" borderId="32" xfId="0" applyFont="1" applyBorder="1" applyAlignment="1">
      <alignment horizontal="left" vertical="top" wrapText="1"/>
    </xf>
    <xf numFmtId="0" fontId="5" fillId="0" borderId="51" xfId="0" applyFont="1" applyBorder="1" applyAlignment="1">
      <alignment horizontal="left" vertical="top"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top" wrapText="1"/>
    </xf>
    <xf numFmtId="0" fontId="5" fillId="0" borderId="17" xfId="0" applyFont="1" applyBorder="1" applyAlignment="1">
      <alignment horizontal="center" vertical="top" wrapText="1"/>
    </xf>
    <xf numFmtId="0" fontId="5" fillId="0" borderId="23" xfId="0" applyFont="1" applyBorder="1" applyAlignment="1">
      <alignment horizontal="center" vertical="top" wrapText="1"/>
    </xf>
    <xf numFmtId="0" fontId="0" fillId="0" borderId="23" xfId="0" applyBorder="1" applyAlignment="1">
      <alignment horizontal="center" vertical="top" wrapText="1"/>
    </xf>
    <xf numFmtId="0" fontId="0" fillId="0" borderId="37" xfId="0" applyBorder="1" applyAlignment="1">
      <alignment horizontal="center" vertical="top" wrapText="1"/>
    </xf>
    <xf numFmtId="0" fontId="36" fillId="0" borderId="32" xfId="0" applyFont="1" applyBorder="1" applyAlignment="1">
      <alignment horizontal="left" vertical="top" wrapText="1"/>
    </xf>
    <xf numFmtId="0" fontId="36" fillId="0" borderId="34" xfId="0" applyFont="1" applyBorder="1" applyAlignment="1">
      <alignment horizontal="left" vertical="top" wrapText="1"/>
    </xf>
    <xf numFmtId="0" fontId="19" fillId="9" borderId="31" xfId="0" applyFont="1" applyFill="1" applyBorder="1" applyAlignment="1">
      <alignment horizontal="center" vertical="top" wrapText="1"/>
    </xf>
    <xf numFmtId="0" fontId="19" fillId="9" borderId="35" xfId="0" applyFont="1" applyFill="1" applyBorder="1" applyAlignment="1">
      <alignment horizontal="center" vertical="top" wrapText="1"/>
    </xf>
    <xf numFmtId="0" fontId="5" fillId="3" borderId="56" xfId="0" applyFont="1" applyFill="1" applyBorder="1" applyAlignment="1">
      <alignment horizontal="center" vertical="top" wrapText="1"/>
    </xf>
    <xf numFmtId="0" fontId="5" fillId="3" borderId="14" xfId="0" applyFont="1" applyFill="1" applyBorder="1" applyAlignment="1">
      <alignment horizontal="center" vertical="top" wrapText="1"/>
    </xf>
    <xf numFmtId="0" fontId="5" fillId="3" borderId="15" xfId="0" applyFont="1" applyFill="1" applyBorder="1" applyAlignment="1">
      <alignment horizontal="center" vertical="top" wrapText="1"/>
    </xf>
    <xf numFmtId="0" fontId="5" fillId="3" borderId="71" xfId="0" applyFont="1" applyFill="1" applyBorder="1" applyAlignment="1">
      <alignment horizontal="center" vertical="top" wrapText="1"/>
    </xf>
    <xf numFmtId="0" fontId="5" fillId="3" borderId="1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48" xfId="0" applyFont="1" applyFill="1" applyBorder="1" applyAlignment="1">
      <alignment horizontal="center" vertical="center" wrapText="1"/>
    </xf>
    <xf numFmtId="0" fontId="20" fillId="3" borderId="31" xfId="0" applyFont="1" applyFill="1" applyBorder="1" applyAlignment="1">
      <alignment horizontal="center" vertical="top" wrapText="1"/>
    </xf>
    <xf numFmtId="0" fontId="20" fillId="3" borderId="35" xfId="0" applyFont="1" applyFill="1" applyBorder="1" applyAlignment="1">
      <alignment horizontal="center" vertical="top" wrapText="1"/>
    </xf>
    <xf numFmtId="0" fontId="5" fillId="3" borderId="0" xfId="0" applyFont="1" applyFill="1" applyBorder="1" applyAlignment="1">
      <alignment horizontal="center" vertical="top" wrapText="1"/>
    </xf>
    <xf numFmtId="0" fontId="5" fillId="3" borderId="49" xfId="0" applyFont="1" applyFill="1" applyBorder="1" applyAlignment="1">
      <alignment horizontal="center" vertical="top" wrapText="1"/>
    </xf>
    <xf numFmtId="0" fontId="22" fillId="0" borderId="30" xfId="0" applyFont="1" applyBorder="1" applyAlignment="1">
      <alignment horizontal="left" vertical="top" wrapText="1"/>
    </xf>
    <xf numFmtId="0" fontId="19" fillId="0" borderId="34" xfId="0" applyFont="1" applyBorder="1" applyAlignment="1">
      <alignment horizontal="left" vertical="top" wrapText="1"/>
    </xf>
    <xf numFmtId="0" fontId="0" fillId="0" borderId="37" xfId="0" applyBorder="1" applyAlignment="1">
      <alignment vertical="top" wrapText="1"/>
    </xf>
    <xf numFmtId="0" fontId="5" fillId="3" borderId="30" xfId="0" applyFont="1" applyFill="1" applyBorder="1" applyAlignment="1">
      <alignment vertical="top" wrapText="1"/>
    </xf>
    <xf numFmtId="0" fontId="0" fillId="0" borderId="32" xfId="0" applyBorder="1" applyAlignment="1">
      <alignment vertical="top" wrapText="1"/>
    </xf>
    <xf numFmtId="0" fontId="0" fillId="0" borderId="34" xfId="0" applyBorder="1" applyAlignment="1">
      <alignment vertical="top" wrapText="1"/>
    </xf>
    <xf numFmtId="0" fontId="19" fillId="0" borderId="30" xfId="0" applyFont="1" applyBorder="1" applyAlignment="1">
      <alignment horizontal="left" vertical="top" wrapText="1"/>
    </xf>
    <xf numFmtId="0" fontId="13" fillId="3" borderId="17" xfId="0" applyFont="1" applyFill="1" applyBorder="1" applyAlignment="1">
      <alignment horizontal="left" vertical="top" wrapText="1"/>
    </xf>
    <xf numFmtId="0" fontId="0" fillId="0" borderId="37" xfId="0" applyBorder="1" applyAlignment="1">
      <alignment horizontal="left" vertical="top" wrapText="1"/>
    </xf>
    <xf numFmtId="0" fontId="11" fillId="0" borderId="43" xfId="0" applyFont="1" applyBorder="1" applyAlignment="1">
      <alignment horizontal="left" vertical="top"/>
    </xf>
    <xf numFmtId="0" fontId="11" fillId="0" borderId="45" xfId="0" applyFont="1" applyBorder="1" applyAlignment="1">
      <alignment horizontal="left" vertical="top"/>
    </xf>
    <xf numFmtId="0" fontId="13" fillId="9" borderId="17" xfId="0" applyFont="1" applyFill="1" applyBorder="1" applyAlignment="1">
      <alignment vertical="top" wrapText="1"/>
    </xf>
    <xf numFmtId="0" fontId="13" fillId="9" borderId="37" xfId="0" applyFont="1" applyFill="1" applyBorder="1" applyAlignment="1">
      <alignment vertical="top" wrapText="1"/>
    </xf>
    <xf numFmtId="0" fontId="13" fillId="3" borderId="62" xfId="0" applyFont="1" applyFill="1" applyBorder="1" applyAlignment="1">
      <alignment horizontal="left" vertical="top" wrapText="1"/>
    </xf>
    <xf numFmtId="0" fontId="13" fillId="3" borderId="43" xfId="0" applyFont="1" applyFill="1" applyBorder="1" applyAlignment="1">
      <alignment horizontal="left" vertical="top" wrapText="1"/>
    </xf>
    <xf numFmtId="0" fontId="13" fillId="3" borderId="100" xfId="0" applyFont="1" applyFill="1" applyBorder="1" applyAlignment="1">
      <alignment horizontal="left" vertical="top" wrapText="1"/>
    </xf>
    <xf numFmtId="0" fontId="13" fillId="3" borderId="101" xfId="0" applyFont="1" applyFill="1" applyBorder="1" applyAlignment="1">
      <alignment horizontal="left" vertical="top" wrapText="1"/>
    </xf>
    <xf numFmtId="0" fontId="19" fillId="3" borderId="30" xfId="0" applyFont="1" applyFill="1" applyBorder="1" applyAlignment="1">
      <alignment horizontal="left" vertical="top" wrapText="1"/>
    </xf>
    <xf numFmtId="0" fontId="17" fillId="7" borderId="25" xfId="0" applyFont="1" applyFill="1" applyBorder="1" applyAlignment="1">
      <alignment horizontal="center" vertical="center" wrapText="1"/>
    </xf>
    <xf numFmtId="0" fontId="17" fillId="7" borderId="26"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5" fillId="0" borderId="0" xfId="0" applyFont="1" applyAlignment="1">
      <alignment horizontal="center" vertical="center" wrapText="1"/>
    </xf>
  </cellXfs>
  <cellStyles count="3">
    <cellStyle name="Excel Built-in Normal" xfId="1" xr:uid="{48795526-0D47-4B88-AE3F-56B560CE652A}"/>
    <cellStyle name="Įprastas" xfId="0" builtinId="0"/>
    <cellStyle name="Įprastas 2" xfId="2" xr:uid="{3770988D-F7DD-45D2-B1FE-A26D2686C008}"/>
  </cellStyles>
  <dxfs count="0"/>
  <tableStyles count="0" defaultTableStyle="TableStyleMedium2" defaultPivotStyle="PivotStyleLight16"/>
  <colors>
    <mruColors>
      <color rgb="FFFFFFCC"/>
      <color rgb="FF99FF99"/>
      <color rgb="FFFFCCFF"/>
      <color rgb="FFCCFFCC"/>
      <color rgb="FFFF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E112-3B8F-41F4-9BAA-5145454E912F}">
  <sheetPr>
    <pageSetUpPr fitToPage="1"/>
  </sheetPr>
  <dimension ref="A1:Q237"/>
  <sheetViews>
    <sheetView tabSelected="1" zoomScaleNormal="100" zoomScaleSheetLayoutView="100" workbookViewId="0">
      <selection activeCell="B5" sqref="B5:H5"/>
    </sheetView>
  </sheetViews>
  <sheetFormatPr defaultColWidth="9.140625" defaultRowHeight="12.75" x14ac:dyDescent="0.2"/>
  <cols>
    <col min="1" max="1" width="2.5703125" style="4" customWidth="1"/>
    <col min="2" max="2" width="15.42578125" style="6" customWidth="1"/>
    <col min="3" max="3" width="44.7109375" style="6" customWidth="1"/>
    <col min="4" max="4" width="13" style="7" customWidth="1"/>
    <col min="5" max="5" width="13.5703125" style="2" customWidth="1"/>
    <col min="6" max="6" width="30.42578125" style="2" customWidth="1"/>
    <col min="7" max="7" width="12.85546875" style="7" customWidth="1"/>
    <col min="8" max="8" width="12.140625" style="4" customWidth="1"/>
    <col min="9" max="16384" width="9.140625" style="4"/>
  </cols>
  <sheetData>
    <row r="1" spans="1:8" ht="15.75" x14ac:dyDescent="0.2">
      <c r="B1" s="3"/>
      <c r="C1" s="3"/>
      <c r="D1" s="1"/>
      <c r="E1" s="29"/>
      <c r="F1" s="478" t="s">
        <v>359</v>
      </c>
      <c r="G1" s="478"/>
      <c r="H1" s="478"/>
    </row>
    <row r="2" spans="1:8" ht="15.75" x14ac:dyDescent="0.2">
      <c r="B2" s="3"/>
      <c r="C2" s="3"/>
      <c r="D2" s="1"/>
      <c r="E2" s="29"/>
      <c r="F2" s="479" t="s">
        <v>360</v>
      </c>
      <c r="G2" s="479"/>
      <c r="H2" s="479"/>
    </row>
    <row r="3" spans="1:8" ht="15.75" x14ac:dyDescent="0.2">
      <c r="B3" s="3"/>
      <c r="C3" s="3"/>
      <c r="D3" s="1"/>
      <c r="F3" s="479" t="s">
        <v>367</v>
      </c>
      <c r="G3" s="479"/>
      <c r="H3" s="479"/>
    </row>
    <row r="4" spans="1:8" ht="15.75" x14ac:dyDescent="0.2">
      <c r="B4" s="3"/>
      <c r="C4" s="3"/>
      <c r="D4" s="1"/>
      <c r="F4" s="284"/>
    </row>
    <row r="5" spans="1:8" ht="39.75" customHeight="1" thickBot="1" x14ac:dyDescent="0.3">
      <c r="A5" s="18"/>
      <c r="B5" s="467" t="s">
        <v>362</v>
      </c>
      <c r="C5" s="467"/>
      <c r="D5" s="467"/>
      <c r="E5" s="467"/>
      <c r="F5" s="467"/>
      <c r="G5" s="468"/>
      <c r="H5" s="468"/>
    </row>
    <row r="6" spans="1:8" ht="55.5" customHeight="1" x14ac:dyDescent="0.2">
      <c r="A6" s="18"/>
      <c r="B6" s="486" t="s">
        <v>0</v>
      </c>
      <c r="C6" s="488" t="s">
        <v>1</v>
      </c>
      <c r="D6" s="490" t="s">
        <v>2</v>
      </c>
      <c r="E6" s="463" t="s">
        <v>3</v>
      </c>
      <c r="F6" s="465" t="s">
        <v>4</v>
      </c>
      <c r="G6" s="285" t="s">
        <v>5</v>
      </c>
      <c r="H6" s="469" t="s">
        <v>6</v>
      </c>
    </row>
    <row r="7" spans="1:8" ht="20.25" customHeight="1" thickBot="1" x14ac:dyDescent="0.25">
      <c r="A7" s="18"/>
      <c r="B7" s="487"/>
      <c r="C7" s="489"/>
      <c r="D7" s="491"/>
      <c r="E7" s="464"/>
      <c r="F7" s="466"/>
      <c r="G7" s="37" t="s">
        <v>7</v>
      </c>
      <c r="H7" s="470"/>
    </row>
    <row r="8" spans="1:8" ht="15.75" customHeight="1" thickBot="1" x14ac:dyDescent="0.25">
      <c r="A8" s="18"/>
      <c r="B8" s="40">
        <v>1</v>
      </c>
      <c r="C8" s="38">
        <v>2</v>
      </c>
      <c r="D8" s="38">
        <v>3</v>
      </c>
      <c r="E8" s="39">
        <v>4</v>
      </c>
      <c r="F8" s="410">
        <v>5</v>
      </c>
      <c r="G8" s="38">
        <v>6</v>
      </c>
      <c r="H8" s="39">
        <v>7</v>
      </c>
    </row>
    <row r="9" spans="1:8" ht="29.45" customHeight="1" thickBot="1" x14ac:dyDescent="0.25">
      <c r="A9" s="18"/>
      <c r="B9" s="45" t="s">
        <v>8</v>
      </c>
      <c r="C9" s="46" t="s">
        <v>9</v>
      </c>
      <c r="D9" s="46"/>
      <c r="E9" s="292"/>
      <c r="F9" s="286"/>
      <c r="G9" s="47"/>
      <c r="H9" s="48"/>
    </row>
    <row r="10" spans="1:8" ht="30.75" customHeight="1" x14ac:dyDescent="0.2">
      <c r="A10" s="18"/>
      <c r="B10" s="411"/>
      <c r="C10" s="229"/>
      <c r="D10" s="229"/>
      <c r="E10" s="293"/>
      <c r="F10" s="287" t="s">
        <v>10</v>
      </c>
      <c r="G10" s="239" t="s">
        <v>11</v>
      </c>
      <c r="H10" s="230"/>
    </row>
    <row r="11" spans="1:8" ht="42" customHeight="1" x14ac:dyDescent="0.2">
      <c r="A11" s="18"/>
      <c r="B11" s="412"/>
      <c r="C11" s="223"/>
      <c r="D11" s="223"/>
      <c r="E11" s="294"/>
      <c r="F11" s="288" t="s">
        <v>12</v>
      </c>
      <c r="G11" s="224">
        <v>2272.1060000000002</v>
      </c>
      <c r="H11" s="231"/>
    </row>
    <row r="12" spans="1:8" ht="29.45" customHeight="1" thickBot="1" x14ac:dyDescent="0.25">
      <c r="A12" s="18"/>
      <c r="B12" s="413"/>
      <c r="C12" s="232"/>
      <c r="D12" s="232"/>
      <c r="E12" s="295"/>
      <c r="F12" s="289" t="s">
        <v>13</v>
      </c>
      <c r="G12" s="233" t="s">
        <v>14</v>
      </c>
      <c r="H12" s="234"/>
    </row>
    <row r="13" spans="1:8" ht="41.25" customHeight="1" x14ac:dyDescent="0.2">
      <c r="A13" s="18"/>
      <c r="B13" s="225" t="s">
        <v>15</v>
      </c>
      <c r="C13" s="226" t="s">
        <v>16</v>
      </c>
      <c r="D13" s="227" t="s">
        <v>17</v>
      </c>
      <c r="E13" s="296"/>
      <c r="F13" s="290"/>
      <c r="G13" s="278"/>
      <c r="H13" s="228"/>
    </row>
    <row r="14" spans="1:8" ht="17.45" customHeight="1" x14ac:dyDescent="0.2">
      <c r="A14" s="18"/>
      <c r="B14" s="55"/>
      <c r="C14" s="9" t="s">
        <v>18</v>
      </c>
      <c r="D14" s="12"/>
      <c r="E14" s="93">
        <f t="shared" ref="E14" si="0">SUM(E16)</f>
        <v>1312.7</v>
      </c>
      <c r="F14" s="291"/>
      <c r="G14" s="62"/>
      <c r="H14" s="63"/>
    </row>
    <row r="15" spans="1:8" ht="15" customHeight="1" x14ac:dyDescent="0.2">
      <c r="A15" s="18"/>
      <c r="B15" s="480"/>
      <c r="C15" s="11" t="s">
        <v>19</v>
      </c>
      <c r="D15" s="36"/>
      <c r="E15" s="304"/>
      <c r="F15" s="297"/>
      <c r="G15" s="56"/>
      <c r="H15" s="57"/>
    </row>
    <row r="16" spans="1:8" ht="31.5" customHeight="1" thickBot="1" x14ac:dyDescent="0.25">
      <c r="A16" s="18"/>
      <c r="B16" s="481"/>
      <c r="C16" s="58" t="s">
        <v>20</v>
      </c>
      <c r="D16" s="59"/>
      <c r="E16" s="305">
        <v>1312.7</v>
      </c>
      <c r="F16" s="298" t="s">
        <v>358</v>
      </c>
      <c r="G16" s="80">
        <v>68</v>
      </c>
      <c r="H16" s="279"/>
    </row>
    <row r="17" spans="1:17" ht="25.5" customHeight="1" thickBot="1" x14ac:dyDescent="0.25">
      <c r="A17" s="18"/>
      <c r="B17" s="64" t="s">
        <v>21</v>
      </c>
      <c r="C17" s="49" t="s">
        <v>22</v>
      </c>
      <c r="D17" s="50"/>
      <c r="E17" s="306"/>
      <c r="F17" s="299"/>
      <c r="G17" s="237"/>
      <c r="H17" s="238"/>
    </row>
    <row r="18" spans="1:17" ht="21.75" customHeight="1" x14ac:dyDescent="0.2">
      <c r="A18" s="18"/>
      <c r="B18" s="482" t="s">
        <v>23</v>
      </c>
      <c r="C18" s="65" t="s">
        <v>24</v>
      </c>
      <c r="D18" s="484" t="s">
        <v>327</v>
      </c>
      <c r="E18" s="307"/>
      <c r="F18" s="300" t="s">
        <v>25</v>
      </c>
      <c r="G18" s="66">
        <v>570</v>
      </c>
      <c r="H18" s="67"/>
    </row>
    <row r="19" spans="1:17" ht="45" customHeight="1" thickBot="1" x14ac:dyDescent="0.25">
      <c r="A19" s="18"/>
      <c r="B19" s="483"/>
      <c r="C19" s="68" t="s">
        <v>20</v>
      </c>
      <c r="D19" s="485"/>
      <c r="E19" s="309">
        <v>527.5</v>
      </c>
      <c r="F19" s="301" t="s">
        <v>26</v>
      </c>
      <c r="G19" s="69">
        <v>1</v>
      </c>
      <c r="H19" s="71" t="s">
        <v>27</v>
      </c>
    </row>
    <row r="20" spans="1:17" ht="31.5" customHeight="1" x14ac:dyDescent="0.2">
      <c r="A20" s="18"/>
      <c r="B20" s="482" t="s">
        <v>28</v>
      </c>
      <c r="C20" s="72" t="s">
        <v>29</v>
      </c>
      <c r="D20" s="460" t="s">
        <v>30</v>
      </c>
      <c r="E20" s="414"/>
      <c r="F20" s="302" t="s">
        <v>31</v>
      </c>
      <c r="G20" s="247" t="s">
        <v>32</v>
      </c>
      <c r="H20" s="73"/>
    </row>
    <row r="21" spans="1:17" ht="82.5" customHeight="1" thickBot="1" x14ac:dyDescent="0.25">
      <c r="A21" s="18"/>
      <c r="B21" s="483"/>
      <c r="C21" s="74" t="s">
        <v>20</v>
      </c>
      <c r="D21" s="473"/>
      <c r="E21" s="309">
        <v>16</v>
      </c>
      <c r="F21" s="303" t="s">
        <v>33</v>
      </c>
      <c r="G21" s="248"/>
      <c r="H21" s="75"/>
    </row>
    <row r="22" spans="1:17" ht="43.5" customHeight="1" x14ac:dyDescent="0.2">
      <c r="A22" s="18"/>
      <c r="B22" s="482" t="s">
        <v>35</v>
      </c>
      <c r="C22" s="72" t="s">
        <v>36</v>
      </c>
      <c r="D22" s="476" t="s">
        <v>37</v>
      </c>
      <c r="E22" s="414"/>
      <c r="F22" s="310" t="s">
        <v>31</v>
      </c>
      <c r="G22" s="247"/>
      <c r="H22" s="73"/>
    </row>
    <row r="23" spans="1:17" ht="64.150000000000006" customHeight="1" thickBot="1" x14ac:dyDescent="0.25">
      <c r="A23" s="18"/>
      <c r="B23" s="483"/>
      <c r="C23" s="74" t="s">
        <v>20</v>
      </c>
      <c r="D23" s="477"/>
      <c r="E23" s="415">
        <v>189.8</v>
      </c>
      <c r="F23" s="303" t="s">
        <v>33</v>
      </c>
      <c r="G23" s="248" t="s">
        <v>34</v>
      </c>
      <c r="H23" s="75"/>
    </row>
    <row r="24" spans="1:17" ht="59.25" customHeight="1" x14ac:dyDescent="0.2">
      <c r="A24" s="18"/>
      <c r="B24" s="556" t="s">
        <v>38</v>
      </c>
      <c r="C24" s="76" t="s">
        <v>39</v>
      </c>
      <c r="D24" s="476" t="s">
        <v>40</v>
      </c>
      <c r="E24" s="416"/>
      <c r="F24" s="310" t="s">
        <v>31</v>
      </c>
      <c r="G24" s="249">
        <v>30</v>
      </c>
      <c r="H24" s="73"/>
    </row>
    <row r="25" spans="1:17" ht="75.75" customHeight="1" thickBot="1" x14ac:dyDescent="0.25">
      <c r="A25" s="18"/>
      <c r="B25" s="557"/>
      <c r="C25" s="77" t="s">
        <v>20</v>
      </c>
      <c r="D25" s="477"/>
      <c r="E25" s="415">
        <v>10</v>
      </c>
      <c r="F25" s="311" t="s">
        <v>41</v>
      </c>
      <c r="G25" s="250"/>
      <c r="H25" s="75"/>
    </row>
    <row r="26" spans="1:17" ht="30" customHeight="1" x14ac:dyDescent="0.2">
      <c r="A26" s="18"/>
      <c r="B26" s="558" t="s">
        <v>42</v>
      </c>
      <c r="C26" s="251" t="s">
        <v>43</v>
      </c>
      <c r="D26" s="460" t="s">
        <v>44</v>
      </c>
      <c r="E26" s="307"/>
      <c r="F26" s="312"/>
      <c r="G26" s="252"/>
      <c r="H26" s="253"/>
    </row>
    <row r="27" spans="1:17" ht="38.25" customHeight="1" thickBot="1" x14ac:dyDescent="0.25">
      <c r="A27" s="18"/>
      <c r="B27" s="559"/>
      <c r="C27" s="254" t="s">
        <v>20</v>
      </c>
      <c r="D27" s="473"/>
      <c r="E27" s="308">
        <v>248.1</v>
      </c>
      <c r="F27" s="313" t="s">
        <v>45</v>
      </c>
      <c r="G27" s="80">
        <v>1</v>
      </c>
      <c r="H27" s="71"/>
    </row>
    <row r="28" spans="1:17" ht="30" customHeight="1" x14ac:dyDescent="0.2">
      <c r="A28" s="18"/>
      <c r="B28" s="471" t="s">
        <v>46</v>
      </c>
      <c r="C28" s="140" t="s">
        <v>47</v>
      </c>
      <c r="D28" s="474" t="s">
        <v>48</v>
      </c>
      <c r="E28" s="307"/>
      <c r="F28" s="312"/>
      <c r="G28" s="255"/>
      <c r="H28" s="253"/>
    </row>
    <row r="29" spans="1:17" ht="38.450000000000003" customHeight="1" thickBot="1" x14ac:dyDescent="0.25">
      <c r="A29" s="18"/>
      <c r="B29" s="472"/>
      <c r="C29" s="78" t="s">
        <v>20</v>
      </c>
      <c r="D29" s="475"/>
      <c r="E29" s="308">
        <v>49.7</v>
      </c>
      <c r="F29" s="314" t="s">
        <v>45</v>
      </c>
      <c r="G29" s="80">
        <v>1</v>
      </c>
      <c r="H29" s="71"/>
      <c r="I29" s="5"/>
      <c r="J29" s="5"/>
      <c r="K29" s="5"/>
      <c r="L29" s="5"/>
      <c r="M29" s="5"/>
      <c r="N29" s="5"/>
      <c r="O29" s="5"/>
      <c r="P29" s="5"/>
      <c r="Q29" s="5"/>
    </row>
    <row r="30" spans="1:17" ht="29.25" customHeight="1" x14ac:dyDescent="0.2">
      <c r="A30" s="18"/>
      <c r="B30" s="471" t="s">
        <v>49</v>
      </c>
      <c r="C30" s="140" t="s">
        <v>50</v>
      </c>
      <c r="D30" s="474" t="s">
        <v>51</v>
      </c>
      <c r="E30" s="307"/>
      <c r="F30" s="312"/>
      <c r="G30" s="256"/>
      <c r="H30" s="253"/>
      <c r="I30" s="5"/>
      <c r="J30" s="5"/>
      <c r="K30" s="5"/>
      <c r="L30" s="5"/>
      <c r="M30" s="5"/>
      <c r="N30" s="5"/>
      <c r="O30" s="5"/>
      <c r="P30" s="5"/>
      <c r="Q30" s="5"/>
    </row>
    <row r="31" spans="1:17" ht="39.6" customHeight="1" thickBot="1" x14ac:dyDescent="0.25">
      <c r="A31" s="18"/>
      <c r="B31" s="472"/>
      <c r="C31" s="78" t="s">
        <v>20</v>
      </c>
      <c r="D31" s="475"/>
      <c r="E31" s="308">
        <f>153.6-70</f>
        <v>83.6</v>
      </c>
      <c r="F31" s="314" t="s">
        <v>45</v>
      </c>
      <c r="G31" s="80">
        <v>1</v>
      </c>
      <c r="H31" s="71"/>
      <c r="I31" s="5"/>
      <c r="J31" s="5"/>
      <c r="K31" s="5"/>
      <c r="L31" s="5"/>
      <c r="M31" s="5"/>
      <c r="N31" s="5"/>
      <c r="O31" s="5"/>
      <c r="P31" s="5"/>
      <c r="Q31" s="5"/>
    </row>
    <row r="32" spans="1:17" ht="36" customHeight="1" x14ac:dyDescent="0.2">
      <c r="A32" s="18"/>
      <c r="B32" s="471" t="s">
        <v>52</v>
      </c>
      <c r="C32" s="143" t="s">
        <v>328</v>
      </c>
      <c r="D32" s="474" t="s">
        <v>51</v>
      </c>
      <c r="E32" s="307"/>
      <c r="F32" s="312"/>
      <c r="G32" s="256"/>
      <c r="H32" s="253"/>
      <c r="I32" s="5"/>
      <c r="J32" s="5"/>
      <c r="K32" s="5"/>
      <c r="L32" s="5"/>
      <c r="M32" s="5"/>
      <c r="N32" s="5"/>
      <c r="O32" s="5"/>
      <c r="P32" s="5"/>
      <c r="Q32" s="5"/>
    </row>
    <row r="33" spans="1:17" ht="33" customHeight="1" thickBot="1" x14ac:dyDescent="0.25">
      <c r="A33" s="18"/>
      <c r="B33" s="472"/>
      <c r="C33" s="78" t="s">
        <v>20</v>
      </c>
      <c r="D33" s="475"/>
      <c r="E33" s="308">
        <f>217.9-100</f>
        <v>117.9</v>
      </c>
      <c r="F33" s="314" t="s">
        <v>53</v>
      </c>
      <c r="G33" s="80">
        <v>1</v>
      </c>
      <c r="H33" s="71"/>
      <c r="I33" s="5"/>
      <c r="J33" s="5"/>
      <c r="K33" s="5"/>
      <c r="L33" s="5"/>
      <c r="M33" s="5"/>
      <c r="N33" s="5"/>
      <c r="O33" s="5"/>
      <c r="P33" s="5"/>
      <c r="Q33" s="5"/>
    </row>
    <row r="34" spans="1:17" ht="15.75" customHeight="1" x14ac:dyDescent="0.2">
      <c r="A34" s="18"/>
      <c r="B34" s="85"/>
      <c r="C34" s="86" t="s">
        <v>18</v>
      </c>
      <c r="D34" s="87"/>
      <c r="E34" s="320">
        <f>SUM(E18:E33)</f>
        <v>1242.5999999999999</v>
      </c>
      <c r="F34" s="315"/>
      <c r="G34" s="88"/>
      <c r="H34" s="89"/>
      <c r="I34" s="5"/>
      <c r="J34" s="5"/>
      <c r="K34" s="5"/>
      <c r="L34" s="5"/>
      <c r="M34" s="5"/>
      <c r="N34" s="5"/>
      <c r="O34" s="5"/>
      <c r="P34" s="5"/>
      <c r="Q34" s="5"/>
    </row>
    <row r="35" spans="1:17" ht="15.6" customHeight="1" x14ac:dyDescent="0.2">
      <c r="A35" s="18"/>
      <c r="B35" s="494"/>
      <c r="C35" s="11" t="s">
        <v>19</v>
      </c>
      <c r="D35" s="36"/>
      <c r="E35" s="304"/>
      <c r="F35" s="297"/>
      <c r="G35" s="56"/>
      <c r="H35" s="57"/>
      <c r="I35" s="5"/>
      <c r="J35" s="5"/>
      <c r="K35" s="5"/>
      <c r="L35" s="5"/>
      <c r="M35" s="5"/>
      <c r="N35" s="5"/>
      <c r="O35" s="5"/>
      <c r="P35" s="5"/>
      <c r="Q35" s="5"/>
    </row>
    <row r="36" spans="1:17" ht="29.45" customHeight="1" thickBot="1" x14ac:dyDescent="0.25">
      <c r="A36" s="18"/>
      <c r="B36" s="497"/>
      <c r="C36" s="58" t="s">
        <v>54</v>
      </c>
      <c r="D36" s="59"/>
      <c r="E36" s="305">
        <f>SUMIF($C18:$C33,$C19,E18:E33)</f>
        <v>1242.5999999999999</v>
      </c>
      <c r="F36" s="316"/>
      <c r="G36" s="60"/>
      <c r="H36" s="61"/>
      <c r="I36" s="5"/>
      <c r="J36" s="5"/>
      <c r="K36" s="5"/>
      <c r="L36" s="5"/>
      <c r="M36" s="5"/>
      <c r="N36" s="5"/>
      <c r="O36" s="5"/>
      <c r="P36" s="5"/>
      <c r="Q36" s="5"/>
    </row>
    <row r="37" spans="1:17" s="5" customFormat="1" ht="39.75" customHeight="1" x14ac:dyDescent="0.2">
      <c r="A37" s="19"/>
      <c r="B37" s="90" t="s">
        <v>55</v>
      </c>
      <c r="C37" s="257" t="s">
        <v>329</v>
      </c>
      <c r="D37" s="53" t="s">
        <v>17</v>
      </c>
      <c r="E37" s="91"/>
      <c r="F37" s="317"/>
      <c r="G37" s="54"/>
      <c r="H37" s="91"/>
    </row>
    <row r="38" spans="1:17" ht="20.25" customHeight="1" x14ac:dyDescent="0.2">
      <c r="A38" s="18"/>
      <c r="B38" s="92"/>
      <c r="C38" s="9" t="s">
        <v>18</v>
      </c>
      <c r="D38" s="20"/>
      <c r="E38" s="93">
        <f t="shared" ref="E38" si="1">SUM(E40:E40)</f>
        <v>179.6</v>
      </c>
      <c r="F38" s="291"/>
      <c r="G38" s="10"/>
      <c r="H38" s="93"/>
      <c r="I38" s="5"/>
      <c r="J38" s="5"/>
      <c r="K38" s="5"/>
      <c r="L38" s="5"/>
      <c r="M38" s="5"/>
      <c r="N38" s="5"/>
      <c r="O38" s="5"/>
      <c r="P38" s="5"/>
      <c r="Q38" s="5"/>
    </row>
    <row r="39" spans="1:17" ht="15.75" customHeight="1" x14ac:dyDescent="0.2">
      <c r="A39" s="18"/>
      <c r="B39" s="494"/>
      <c r="C39" s="11" t="s">
        <v>19</v>
      </c>
      <c r="D39" s="36"/>
      <c r="E39" s="321"/>
      <c r="F39" s="297"/>
      <c r="G39" s="56"/>
      <c r="H39" s="57"/>
      <c r="I39" s="5"/>
      <c r="J39" s="5"/>
      <c r="K39" s="5"/>
      <c r="L39" s="5"/>
      <c r="M39" s="5"/>
      <c r="N39" s="5"/>
      <c r="O39" s="5"/>
      <c r="P39" s="5"/>
      <c r="Q39" s="5"/>
    </row>
    <row r="40" spans="1:17" ht="28.5" customHeight="1" thickBot="1" x14ac:dyDescent="0.25">
      <c r="A40" s="18"/>
      <c r="B40" s="497"/>
      <c r="C40" s="58" t="s">
        <v>20</v>
      </c>
      <c r="D40" s="59"/>
      <c r="E40" s="322">
        <v>179.6</v>
      </c>
      <c r="F40" s="268" t="s">
        <v>56</v>
      </c>
      <c r="G40" s="94">
        <v>28</v>
      </c>
      <c r="H40" s="75"/>
      <c r="I40" s="5"/>
      <c r="J40" s="5"/>
      <c r="K40" s="5"/>
      <c r="L40" s="5"/>
      <c r="M40" s="5"/>
      <c r="N40" s="5"/>
      <c r="O40" s="5"/>
      <c r="P40" s="5"/>
      <c r="Q40" s="5"/>
    </row>
    <row r="41" spans="1:17" ht="25.5" customHeight="1" thickBot="1" x14ac:dyDescent="0.25">
      <c r="A41" s="18"/>
      <c r="B41" s="417" t="s">
        <v>57</v>
      </c>
      <c r="C41" s="95" t="s">
        <v>58</v>
      </c>
      <c r="D41" s="96"/>
      <c r="E41" s="323"/>
      <c r="F41" s="318"/>
      <c r="G41" s="51"/>
      <c r="H41" s="52"/>
      <c r="I41" s="5"/>
      <c r="J41" s="5"/>
      <c r="K41" s="5"/>
      <c r="L41" s="5"/>
      <c r="M41" s="5"/>
      <c r="N41" s="5"/>
      <c r="O41" s="5"/>
      <c r="P41" s="5"/>
      <c r="Q41" s="5"/>
    </row>
    <row r="42" spans="1:17" ht="36" customHeight="1" x14ac:dyDescent="0.2">
      <c r="A42" s="18"/>
      <c r="B42" s="498" t="s">
        <v>59</v>
      </c>
      <c r="C42" s="97" t="s">
        <v>60</v>
      </c>
      <c r="D42" s="460" t="s">
        <v>361</v>
      </c>
      <c r="E42" s="324"/>
      <c r="F42" s="319" t="s">
        <v>61</v>
      </c>
      <c r="G42" s="100">
        <v>1</v>
      </c>
      <c r="H42" s="73"/>
      <c r="I42" s="5"/>
      <c r="J42" s="5"/>
      <c r="K42" s="5"/>
      <c r="L42" s="5"/>
      <c r="M42" s="5"/>
      <c r="N42" s="5"/>
      <c r="O42" s="5"/>
      <c r="P42" s="5"/>
      <c r="Q42" s="5"/>
    </row>
    <row r="43" spans="1:17" ht="38.25" customHeight="1" x14ac:dyDescent="0.2">
      <c r="A43" s="18"/>
      <c r="B43" s="499"/>
      <c r="C43" s="8" t="s">
        <v>20</v>
      </c>
      <c r="D43" s="461"/>
      <c r="E43" s="360">
        <f>180.9+32.7-50</f>
        <v>163.60000000000002</v>
      </c>
      <c r="F43" s="325" t="s">
        <v>62</v>
      </c>
      <c r="G43" s="99">
        <v>15</v>
      </c>
      <c r="H43" s="101"/>
      <c r="I43" s="5"/>
      <c r="J43" s="5"/>
      <c r="K43" s="5"/>
      <c r="L43" s="5"/>
      <c r="M43" s="5"/>
      <c r="N43" s="5"/>
      <c r="O43" s="5"/>
      <c r="P43" s="5"/>
      <c r="Q43" s="5"/>
    </row>
    <row r="44" spans="1:17" ht="37.15" customHeight="1" thickBot="1" x14ac:dyDescent="0.25">
      <c r="A44" s="18"/>
      <c r="B44" s="499"/>
      <c r="C44" s="22" t="s">
        <v>64</v>
      </c>
      <c r="D44" s="462"/>
      <c r="E44" s="418"/>
      <c r="F44" s="325" t="s">
        <v>63</v>
      </c>
      <c r="G44" s="98">
        <v>16</v>
      </c>
      <c r="H44" s="101"/>
      <c r="I44" s="5"/>
      <c r="J44" s="5"/>
      <c r="K44" s="5"/>
      <c r="L44" s="5"/>
      <c r="M44" s="5"/>
      <c r="N44" s="5"/>
      <c r="O44" s="5"/>
      <c r="P44" s="5"/>
      <c r="Q44" s="5"/>
    </row>
    <row r="45" spans="1:17" ht="35.25" customHeight="1" x14ac:dyDescent="0.2">
      <c r="A45" s="18"/>
      <c r="B45" s="564" t="s">
        <v>66</v>
      </c>
      <c r="C45" s="102" t="s">
        <v>67</v>
      </c>
      <c r="D45" s="543" t="s">
        <v>48</v>
      </c>
      <c r="E45" s="330"/>
      <c r="F45" s="327"/>
      <c r="G45" s="82"/>
      <c r="H45" s="84"/>
      <c r="I45" s="5"/>
      <c r="J45" s="5"/>
      <c r="K45" s="5"/>
      <c r="L45" s="5"/>
      <c r="M45" s="5"/>
      <c r="N45" s="5"/>
      <c r="O45" s="5"/>
      <c r="P45" s="5"/>
      <c r="Q45" s="5"/>
    </row>
    <row r="46" spans="1:17" ht="41.25" customHeight="1" thickBot="1" x14ac:dyDescent="0.25">
      <c r="A46" s="18"/>
      <c r="B46" s="509"/>
      <c r="C46" s="103" t="s">
        <v>20</v>
      </c>
      <c r="D46" s="544"/>
      <c r="E46" s="331">
        <v>268.89999999999998</v>
      </c>
      <c r="F46" s="328" t="s">
        <v>68</v>
      </c>
      <c r="G46" s="80">
        <v>1</v>
      </c>
      <c r="H46" s="75"/>
      <c r="I46" s="5"/>
      <c r="J46" s="5"/>
      <c r="K46" s="5"/>
      <c r="L46" s="5"/>
      <c r="M46" s="5"/>
      <c r="N46" s="5"/>
      <c r="O46" s="5"/>
      <c r="P46" s="5"/>
      <c r="Q46" s="5"/>
    </row>
    <row r="47" spans="1:17" ht="43.15" customHeight="1" x14ac:dyDescent="0.2">
      <c r="A47" s="18"/>
      <c r="B47" s="547" t="s">
        <v>69</v>
      </c>
      <c r="C47" s="104" t="s">
        <v>70</v>
      </c>
      <c r="D47" s="474" t="s">
        <v>17</v>
      </c>
      <c r="E47" s="419"/>
      <c r="F47" s="329"/>
      <c r="G47" s="82"/>
      <c r="H47" s="84"/>
      <c r="I47" s="5"/>
      <c r="J47" s="5"/>
      <c r="K47" s="5"/>
      <c r="L47" s="5"/>
      <c r="M47" s="5"/>
      <c r="N47" s="5"/>
      <c r="O47" s="5"/>
      <c r="P47" s="5"/>
      <c r="Q47" s="5"/>
    </row>
    <row r="48" spans="1:17" ht="31.5" customHeight="1" thickBot="1" x14ac:dyDescent="0.25">
      <c r="A48" s="18"/>
      <c r="B48" s="548"/>
      <c r="C48" s="103" t="s">
        <v>20</v>
      </c>
      <c r="D48" s="475"/>
      <c r="E48" s="331">
        <f>100-50</f>
        <v>50</v>
      </c>
      <c r="F48" s="333" t="s">
        <v>71</v>
      </c>
      <c r="G48" s="79">
        <v>6</v>
      </c>
      <c r="H48" s="106"/>
      <c r="I48" s="5"/>
      <c r="J48" s="5"/>
      <c r="K48" s="5"/>
      <c r="L48" s="5"/>
      <c r="M48" s="5"/>
      <c r="N48" s="5"/>
      <c r="O48" s="5"/>
      <c r="P48" s="5"/>
      <c r="Q48" s="5"/>
    </row>
    <row r="49" spans="1:17" ht="40.5" customHeight="1" x14ac:dyDescent="0.2">
      <c r="A49" s="18"/>
      <c r="B49" s="553" t="s">
        <v>72</v>
      </c>
      <c r="C49" s="107" t="s">
        <v>73</v>
      </c>
      <c r="D49" s="534" t="s">
        <v>65</v>
      </c>
      <c r="E49" s="420" t="s">
        <v>74</v>
      </c>
      <c r="F49" s="329"/>
      <c r="G49" s="81"/>
      <c r="H49" s="84"/>
      <c r="I49" s="5"/>
      <c r="J49" s="5"/>
      <c r="K49" s="5"/>
      <c r="L49" s="5"/>
      <c r="M49" s="5"/>
      <c r="N49" s="5"/>
      <c r="O49" s="5"/>
      <c r="P49" s="5"/>
      <c r="Q49" s="5"/>
    </row>
    <row r="50" spans="1:17" ht="33" customHeight="1" thickBot="1" x14ac:dyDescent="0.25">
      <c r="A50" s="18"/>
      <c r="B50" s="548"/>
      <c r="C50" s="108" t="s">
        <v>20</v>
      </c>
      <c r="D50" s="535"/>
      <c r="E50" s="331">
        <v>1</v>
      </c>
      <c r="F50" s="333" t="s">
        <v>75</v>
      </c>
      <c r="G50" s="105">
        <v>300</v>
      </c>
      <c r="H50" s="106"/>
      <c r="I50" s="5"/>
      <c r="J50" s="5"/>
      <c r="K50" s="5"/>
      <c r="L50" s="5"/>
      <c r="M50" s="5"/>
      <c r="N50" s="5"/>
      <c r="O50" s="5"/>
      <c r="P50" s="5"/>
      <c r="Q50" s="5"/>
    </row>
    <row r="51" spans="1:17" ht="16.5" customHeight="1" x14ac:dyDescent="0.2">
      <c r="A51" s="18"/>
      <c r="B51" s="109"/>
      <c r="C51" s="86" t="s">
        <v>18</v>
      </c>
      <c r="D51" s="110"/>
      <c r="E51" s="320">
        <f>SUM(E42:E50)</f>
        <v>483.5</v>
      </c>
      <c r="F51" s="315"/>
      <c r="G51" s="88"/>
      <c r="H51" s="89"/>
      <c r="I51" s="5"/>
      <c r="J51" s="5"/>
      <c r="K51" s="5"/>
      <c r="L51" s="5"/>
      <c r="M51" s="5"/>
      <c r="N51" s="5"/>
      <c r="O51" s="5"/>
      <c r="P51" s="5"/>
      <c r="Q51" s="5"/>
    </row>
    <row r="52" spans="1:17" ht="14.45" customHeight="1" x14ac:dyDescent="0.2">
      <c r="A52" s="18"/>
      <c r="B52" s="524"/>
      <c r="C52" s="11" t="s">
        <v>19</v>
      </c>
      <c r="D52" s="35"/>
      <c r="E52" s="340"/>
      <c r="F52" s="334"/>
      <c r="G52" s="56"/>
      <c r="H52" s="57"/>
      <c r="I52" s="5"/>
      <c r="J52" s="5"/>
      <c r="K52" s="5"/>
      <c r="L52" s="5"/>
      <c r="M52" s="5"/>
      <c r="N52" s="5"/>
      <c r="O52" s="5"/>
      <c r="P52" s="5"/>
      <c r="Q52" s="5"/>
    </row>
    <row r="53" spans="1:17" ht="27" customHeight="1" x14ac:dyDescent="0.2">
      <c r="A53" s="18"/>
      <c r="B53" s="524"/>
      <c r="C53" s="11" t="s">
        <v>54</v>
      </c>
      <c r="D53" s="35"/>
      <c r="E53" s="340">
        <f>SUMIF($C42:$C50,$C48,E42:E50)</f>
        <v>483.5</v>
      </c>
      <c r="F53" s="334"/>
      <c r="G53" s="56"/>
      <c r="H53" s="57"/>
      <c r="I53" s="5"/>
      <c r="J53" s="5"/>
      <c r="K53" s="5"/>
      <c r="L53" s="5"/>
      <c r="M53" s="5"/>
      <c r="N53" s="5"/>
      <c r="O53" s="5"/>
      <c r="P53" s="5"/>
      <c r="Q53" s="5"/>
    </row>
    <row r="54" spans="1:17" ht="21" customHeight="1" thickBot="1" x14ac:dyDescent="0.25">
      <c r="A54" s="18"/>
      <c r="B54" s="493"/>
      <c r="C54" s="58" t="s">
        <v>76</v>
      </c>
      <c r="D54" s="70"/>
      <c r="E54" s="341">
        <f>SUMIF($C42:$C50,$C44,E42:E50)</f>
        <v>0</v>
      </c>
      <c r="F54" s="335"/>
      <c r="G54" s="60"/>
      <c r="H54" s="61"/>
      <c r="I54" s="5"/>
      <c r="J54" s="5"/>
      <c r="K54" s="5"/>
      <c r="L54" s="5"/>
      <c r="M54" s="5"/>
      <c r="N54" s="5"/>
      <c r="O54" s="5"/>
      <c r="P54" s="5"/>
      <c r="Q54" s="5"/>
    </row>
    <row r="55" spans="1:17" ht="30.6" customHeight="1" thickBot="1" x14ac:dyDescent="0.25">
      <c r="A55" s="18"/>
      <c r="B55" s="41" t="s">
        <v>77</v>
      </c>
      <c r="C55" s="42" t="s">
        <v>78</v>
      </c>
      <c r="D55" s="111"/>
      <c r="E55" s="342"/>
      <c r="F55" s="336"/>
      <c r="G55" s="43"/>
      <c r="H55" s="44"/>
      <c r="I55" s="5"/>
      <c r="J55" s="5"/>
      <c r="K55" s="5"/>
      <c r="L55" s="5"/>
      <c r="M55" s="5"/>
      <c r="N55" s="5"/>
      <c r="O55" s="5"/>
      <c r="P55" s="5"/>
      <c r="Q55" s="5"/>
    </row>
    <row r="56" spans="1:17" ht="69.75" customHeight="1" x14ac:dyDescent="0.2">
      <c r="A56" s="18"/>
      <c r="B56" s="120"/>
      <c r="C56" s="121"/>
      <c r="D56" s="122"/>
      <c r="E56" s="343"/>
      <c r="F56" s="337" t="s">
        <v>79</v>
      </c>
      <c r="G56" s="123">
        <v>0</v>
      </c>
      <c r="H56" s="124"/>
      <c r="I56" s="5"/>
      <c r="J56" s="5"/>
      <c r="K56" s="5"/>
      <c r="L56" s="5"/>
      <c r="M56" s="5"/>
      <c r="N56" s="5"/>
      <c r="O56" s="5"/>
      <c r="P56" s="5"/>
      <c r="Q56" s="5"/>
    </row>
    <row r="57" spans="1:17" ht="30.6" customHeight="1" x14ac:dyDescent="0.2">
      <c r="A57" s="18"/>
      <c r="B57" s="125"/>
      <c r="C57" s="117"/>
      <c r="D57" s="126"/>
      <c r="E57" s="348"/>
      <c r="F57" s="344" t="s">
        <v>80</v>
      </c>
      <c r="G57" s="119">
        <v>755.4</v>
      </c>
      <c r="H57" s="127"/>
      <c r="I57" s="5"/>
      <c r="J57" s="5"/>
      <c r="K57" s="5"/>
      <c r="L57" s="5"/>
      <c r="M57" s="5"/>
      <c r="N57" s="5"/>
      <c r="O57" s="5"/>
      <c r="P57" s="5"/>
      <c r="Q57" s="5"/>
    </row>
    <row r="58" spans="1:17" ht="30.6" customHeight="1" x14ac:dyDescent="0.2">
      <c r="A58" s="18"/>
      <c r="B58" s="125"/>
      <c r="C58" s="117"/>
      <c r="D58" s="126"/>
      <c r="E58" s="348"/>
      <c r="F58" s="344" t="s">
        <v>81</v>
      </c>
      <c r="G58" s="118">
        <v>3702</v>
      </c>
      <c r="H58" s="127"/>
      <c r="I58" s="5"/>
      <c r="J58" s="5"/>
      <c r="K58" s="5"/>
      <c r="L58" s="5"/>
      <c r="M58" s="5"/>
      <c r="N58" s="5"/>
      <c r="O58" s="5"/>
      <c r="P58" s="5"/>
      <c r="Q58" s="5"/>
    </row>
    <row r="59" spans="1:17" ht="43.5" customHeight="1" thickBot="1" x14ac:dyDescent="0.25">
      <c r="A59" s="18"/>
      <c r="B59" s="128"/>
      <c r="C59" s="129"/>
      <c r="D59" s="130"/>
      <c r="E59" s="349"/>
      <c r="F59" s="345" t="s">
        <v>82</v>
      </c>
      <c r="G59" s="131">
        <v>7.81</v>
      </c>
      <c r="H59" s="132"/>
      <c r="I59" s="5"/>
      <c r="J59" s="5"/>
      <c r="K59" s="5"/>
      <c r="L59" s="5"/>
      <c r="M59" s="5"/>
      <c r="N59" s="5"/>
      <c r="O59" s="5"/>
      <c r="P59" s="5"/>
      <c r="Q59" s="5"/>
    </row>
    <row r="60" spans="1:17" ht="20.45" customHeight="1" thickBot="1" x14ac:dyDescent="0.25">
      <c r="A60" s="18"/>
      <c r="B60" s="64" t="s">
        <v>83</v>
      </c>
      <c r="C60" s="49" t="s">
        <v>84</v>
      </c>
      <c r="D60" s="151"/>
      <c r="E60" s="350"/>
      <c r="F60" s="299"/>
      <c r="G60" s="51"/>
      <c r="H60" s="52"/>
      <c r="I60" s="5"/>
      <c r="J60" s="5"/>
      <c r="K60" s="5"/>
      <c r="L60" s="5"/>
      <c r="M60" s="5"/>
      <c r="N60" s="5"/>
      <c r="O60" s="5"/>
      <c r="P60" s="5"/>
      <c r="Q60" s="5"/>
    </row>
    <row r="61" spans="1:17" ht="29.25" customHeight="1" x14ac:dyDescent="0.2">
      <c r="A61" s="18"/>
      <c r="B61" s="112" t="s">
        <v>85</v>
      </c>
      <c r="C61" s="140" t="s">
        <v>86</v>
      </c>
      <c r="D61" s="545" t="s">
        <v>87</v>
      </c>
      <c r="E61" s="332"/>
      <c r="F61" s="346"/>
      <c r="G61" s="147"/>
      <c r="H61" s="150"/>
      <c r="I61" s="5"/>
      <c r="J61" s="5"/>
      <c r="K61" s="5"/>
      <c r="L61" s="5"/>
      <c r="M61" s="5"/>
      <c r="N61" s="5"/>
      <c r="O61" s="5"/>
      <c r="P61" s="5"/>
      <c r="Q61" s="5"/>
    </row>
    <row r="62" spans="1:17" ht="28.5" customHeight="1" x14ac:dyDescent="0.2">
      <c r="A62" s="18"/>
      <c r="B62" s="112"/>
      <c r="C62" s="8" t="s">
        <v>20</v>
      </c>
      <c r="D62" s="545"/>
      <c r="E62" s="326">
        <v>1121.2</v>
      </c>
      <c r="F62" s="325" t="s">
        <v>88</v>
      </c>
      <c r="G62" s="135">
        <v>107</v>
      </c>
      <c r="H62" s="136"/>
      <c r="I62" s="5"/>
      <c r="J62" s="5"/>
      <c r="K62" s="5"/>
      <c r="L62" s="5"/>
      <c r="M62" s="5"/>
      <c r="N62" s="5"/>
      <c r="O62" s="5"/>
      <c r="P62" s="5"/>
      <c r="Q62" s="5"/>
    </row>
    <row r="63" spans="1:17" ht="29.25" customHeight="1" x14ac:dyDescent="0.2">
      <c r="A63" s="18"/>
      <c r="B63" s="112"/>
      <c r="C63" s="8" t="s">
        <v>89</v>
      </c>
      <c r="D63" s="545"/>
      <c r="E63" s="351">
        <v>350.7</v>
      </c>
      <c r="F63" s="347" t="s">
        <v>90</v>
      </c>
      <c r="G63" s="134" t="s">
        <v>91</v>
      </c>
      <c r="H63" s="101"/>
      <c r="I63" s="5"/>
      <c r="J63" s="5"/>
      <c r="K63" s="5"/>
      <c r="L63" s="5"/>
      <c r="M63" s="5"/>
      <c r="N63" s="5"/>
      <c r="O63" s="5"/>
      <c r="P63" s="5"/>
      <c r="Q63" s="5"/>
    </row>
    <row r="64" spans="1:17" ht="22.5" customHeight="1" thickBot="1" x14ac:dyDescent="0.25">
      <c r="A64" s="18"/>
      <c r="B64" s="113"/>
      <c r="C64" s="114" t="s">
        <v>64</v>
      </c>
      <c r="D64" s="545"/>
      <c r="E64" s="338">
        <f>85+1.3-8.3</f>
        <v>78</v>
      </c>
      <c r="F64" s="352"/>
      <c r="G64" s="115"/>
      <c r="H64" s="116"/>
      <c r="I64" s="5"/>
      <c r="J64" s="5"/>
      <c r="K64" s="5"/>
      <c r="L64" s="5"/>
      <c r="M64" s="5"/>
      <c r="N64" s="5"/>
      <c r="O64" s="5"/>
      <c r="P64" s="5"/>
      <c r="Q64" s="5"/>
    </row>
    <row r="65" spans="1:17" ht="19.899999999999999" customHeight="1" x14ac:dyDescent="0.2">
      <c r="A65" s="18"/>
      <c r="B65" s="283" t="s">
        <v>92</v>
      </c>
      <c r="C65" s="31" t="s">
        <v>93</v>
      </c>
      <c r="D65" s="545"/>
      <c r="E65" s="357"/>
      <c r="F65" s="353"/>
      <c r="G65" s="137"/>
      <c r="H65" s="138"/>
      <c r="I65" s="5"/>
      <c r="J65" s="5"/>
      <c r="K65" s="5"/>
      <c r="L65" s="5"/>
      <c r="M65" s="5"/>
      <c r="N65" s="5"/>
      <c r="O65" s="5"/>
      <c r="P65" s="5"/>
      <c r="Q65" s="5"/>
    </row>
    <row r="66" spans="1:17" ht="27" customHeight="1" thickBot="1" x14ac:dyDescent="0.25">
      <c r="A66" s="18"/>
      <c r="B66" s="113"/>
      <c r="C66" s="78" t="s">
        <v>20</v>
      </c>
      <c r="D66" s="545"/>
      <c r="E66" s="331">
        <v>289.3</v>
      </c>
      <c r="F66" s="354" t="s">
        <v>94</v>
      </c>
      <c r="G66" s="139" t="s">
        <v>95</v>
      </c>
      <c r="H66" s="75"/>
      <c r="I66" s="5"/>
      <c r="J66" s="5"/>
      <c r="K66" s="5"/>
      <c r="L66" s="5"/>
      <c r="M66" s="5"/>
      <c r="N66" s="5"/>
      <c r="O66" s="5"/>
      <c r="P66" s="5"/>
      <c r="Q66" s="5"/>
    </row>
    <row r="67" spans="1:17" ht="21" customHeight="1" x14ac:dyDescent="0.2">
      <c r="A67" s="18"/>
      <c r="B67" s="283" t="s">
        <v>96</v>
      </c>
      <c r="C67" s="140" t="s">
        <v>97</v>
      </c>
      <c r="D67" s="545"/>
      <c r="E67" s="421"/>
      <c r="F67" s="353"/>
      <c r="G67" s="137"/>
      <c r="H67" s="138"/>
      <c r="I67" s="5"/>
      <c r="J67" s="5"/>
      <c r="K67" s="5"/>
      <c r="L67" s="5"/>
      <c r="M67" s="5"/>
      <c r="N67" s="5"/>
      <c r="O67" s="5"/>
      <c r="P67" s="5"/>
      <c r="Q67" s="5"/>
    </row>
    <row r="68" spans="1:17" ht="29.25" customHeight="1" thickBot="1" x14ac:dyDescent="0.25">
      <c r="A68" s="18"/>
      <c r="B68" s="113"/>
      <c r="C68" s="78" t="s">
        <v>20</v>
      </c>
      <c r="D68" s="545"/>
      <c r="E68" s="331">
        <v>71</v>
      </c>
      <c r="F68" s="355" t="s">
        <v>98</v>
      </c>
      <c r="G68" s="142" t="s">
        <v>34</v>
      </c>
      <c r="H68" s="75"/>
      <c r="I68" s="5"/>
      <c r="J68" s="5"/>
      <c r="K68" s="5"/>
      <c r="L68" s="5"/>
      <c r="M68" s="5"/>
      <c r="N68" s="5"/>
      <c r="O68" s="5"/>
      <c r="P68" s="5"/>
      <c r="Q68" s="5"/>
    </row>
    <row r="69" spans="1:17" ht="16.899999999999999" customHeight="1" x14ac:dyDescent="0.2">
      <c r="A69" s="18"/>
      <c r="B69" s="519" t="s">
        <v>99</v>
      </c>
      <c r="C69" s="140" t="s">
        <v>100</v>
      </c>
      <c r="D69" s="545"/>
      <c r="E69" s="421"/>
      <c r="F69" s="353"/>
      <c r="G69" s="137"/>
      <c r="H69" s="138"/>
      <c r="I69" s="5"/>
      <c r="J69" s="5"/>
      <c r="K69" s="5"/>
      <c r="L69" s="5"/>
      <c r="M69" s="5"/>
      <c r="N69" s="5"/>
      <c r="O69" s="5"/>
      <c r="P69" s="5"/>
      <c r="Q69" s="5"/>
    </row>
    <row r="70" spans="1:17" ht="31.15" customHeight="1" thickBot="1" x14ac:dyDescent="0.25">
      <c r="A70" s="18"/>
      <c r="B70" s="549"/>
      <c r="C70" s="78" t="s">
        <v>20</v>
      </c>
      <c r="D70" s="545"/>
      <c r="E70" s="331">
        <v>55</v>
      </c>
      <c r="F70" s="355" t="s">
        <v>33</v>
      </c>
      <c r="G70" s="142" t="s">
        <v>34</v>
      </c>
      <c r="H70" s="75"/>
      <c r="I70" s="5"/>
      <c r="J70" s="5"/>
      <c r="K70" s="5"/>
      <c r="L70" s="5"/>
      <c r="M70" s="5"/>
      <c r="N70" s="5"/>
      <c r="O70" s="5"/>
      <c r="P70" s="5"/>
      <c r="Q70" s="5"/>
    </row>
    <row r="71" spans="1:17" ht="40.9" customHeight="1" x14ac:dyDescent="0.2">
      <c r="A71" s="18"/>
      <c r="B71" s="283" t="s">
        <v>101</v>
      </c>
      <c r="C71" s="143" t="s">
        <v>102</v>
      </c>
      <c r="D71" s="545"/>
      <c r="E71" s="422"/>
      <c r="F71" s="353"/>
      <c r="G71" s="137"/>
      <c r="H71" s="138"/>
      <c r="I71" s="5"/>
      <c r="J71" s="5"/>
      <c r="K71" s="5"/>
      <c r="L71" s="5"/>
      <c r="M71" s="5"/>
      <c r="N71" s="5"/>
      <c r="O71" s="5"/>
      <c r="P71" s="5"/>
      <c r="Q71" s="5"/>
    </row>
    <row r="72" spans="1:17" ht="30.6" customHeight="1" thickBot="1" x14ac:dyDescent="0.25">
      <c r="A72" s="18"/>
      <c r="B72" s="113"/>
      <c r="C72" s="78" t="s">
        <v>20</v>
      </c>
      <c r="D72" s="545"/>
      <c r="E72" s="423">
        <v>42.2</v>
      </c>
      <c r="F72" s="358" t="s">
        <v>103</v>
      </c>
      <c r="G72" s="144" t="s">
        <v>34</v>
      </c>
      <c r="H72" s="146"/>
      <c r="I72" s="5"/>
      <c r="J72" s="5"/>
      <c r="K72" s="5"/>
      <c r="L72" s="5"/>
      <c r="M72" s="5"/>
      <c r="N72" s="5"/>
      <c r="O72" s="5"/>
      <c r="P72" s="5"/>
      <c r="Q72" s="5"/>
    </row>
    <row r="73" spans="1:17" ht="43.5" customHeight="1" x14ac:dyDescent="0.2">
      <c r="A73" s="18"/>
      <c r="B73" s="519" t="s">
        <v>104</v>
      </c>
      <c r="C73" s="140" t="s">
        <v>105</v>
      </c>
      <c r="D73" s="545"/>
      <c r="E73" s="421"/>
      <c r="F73" s="359" t="s">
        <v>106</v>
      </c>
      <c r="G73" s="148" t="s">
        <v>108</v>
      </c>
      <c r="H73" s="73"/>
      <c r="I73" s="5"/>
      <c r="J73" s="5"/>
      <c r="K73" s="5"/>
      <c r="L73" s="5"/>
      <c r="M73" s="5"/>
      <c r="N73" s="5"/>
      <c r="O73" s="5"/>
      <c r="P73" s="5"/>
      <c r="Q73" s="5"/>
    </row>
    <row r="74" spans="1:17" ht="32.450000000000003" customHeight="1" thickBot="1" x14ac:dyDescent="0.25">
      <c r="A74" s="18"/>
      <c r="B74" s="549"/>
      <c r="C74" s="114" t="s">
        <v>20</v>
      </c>
      <c r="D74" s="546"/>
      <c r="E74" s="331">
        <f>340.2-40.2-1.3</f>
        <v>298.7</v>
      </c>
      <c r="F74" s="355" t="s">
        <v>109</v>
      </c>
      <c r="G74" s="139" t="s">
        <v>110</v>
      </c>
      <c r="H74" s="75"/>
      <c r="I74" s="5"/>
      <c r="J74" s="5"/>
      <c r="K74" s="5"/>
      <c r="L74" s="5"/>
      <c r="M74" s="5"/>
      <c r="N74" s="5"/>
      <c r="O74" s="5"/>
      <c r="P74" s="5"/>
      <c r="Q74" s="5"/>
    </row>
    <row r="75" spans="1:17" ht="43.15" customHeight="1" x14ac:dyDescent="0.2">
      <c r="A75" s="18"/>
      <c r="B75" s="283" t="s">
        <v>111</v>
      </c>
      <c r="C75" s="149" t="s">
        <v>112</v>
      </c>
      <c r="D75" s="460" t="s">
        <v>113</v>
      </c>
      <c r="E75" s="357"/>
      <c r="F75" s="353"/>
      <c r="G75" s="152"/>
      <c r="H75" s="153"/>
      <c r="I75" s="5"/>
      <c r="J75" s="5"/>
      <c r="K75" s="5"/>
      <c r="L75" s="5"/>
      <c r="M75" s="5"/>
      <c r="N75" s="5"/>
      <c r="O75" s="5"/>
      <c r="P75" s="5"/>
      <c r="Q75" s="5"/>
    </row>
    <row r="76" spans="1:17" ht="27" customHeight="1" x14ac:dyDescent="0.2">
      <c r="A76" s="18"/>
      <c r="B76" s="112"/>
      <c r="C76" s="8" t="s">
        <v>20</v>
      </c>
      <c r="D76" s="510"/>
      <c r="E76" s="360">
        <v>2340.6999999999998</v>
      </c>
      <c r="F76" s="325" t="s">
        <v>88</v>
      </c>
      <c r="G76" s="133" t="s">
        <v>114</v>
      </c>
      <c r="H76" s="101"/>
      <c r="I76" s="5"/>
      <c r="J76" s="5"/>
      <c r="K76" s="5"/>
      <c r="L76" s="5"/>
      <c r="M76" s="5"/>
      <c r="N76" s="5"/>
      <c r="O76" s="5"/>
      <c r="P76" s="5"/>
      <c r="Q76" s="5"/>
    </row>
    <row r="77" spans="1:17" ht="18.75" customHeight="1" x14ac:dyDescent="0.2">
      <c r="A77" s="18"/>
      <c r="B77" s="112"/>
      <c r="C77" s="8" t="s">
        <v>89</v>
      </c>
      <c r="D77" s="510"/>
      <c r="E77" s="351">
        <f>415.3+16.9</f>
        <v>432.2</v>
      </c>
      <c r="F77" s="361" t="s">
        <v>90</v>
      </c>
      <c r="G77" s="133" t="s">
        <v>115</v>
      </c>
      <c r="H77" s="101"/>
      <c r="I77" s="5"/>
      <c r="J77" s="5"/>
      <c r="K77" s="5"/>
      <c r="L77" s="5"/>
      <c r="M77" s="5"/>
      <c r="N77" s="5"/>
      <c r="O77" s="5"/>
      <c r="P77" s="5"/>
      <c r="Q77" s="5"/>
    </row>
    <row r="78" spans="1:17" ht="18" customHeight="1" thickBot="1" x14ac:dyDescent="0.25">
      <c r="A78" s="18"/>
      <c r="B78" s="113"/>
      <c r="C78" s="114" t="s">
        <v>64</v>
      </c>
      <c r="D78" s="510"/>
      <c r="E78" s="338">
        <f>46-0.7+3.6+202.9</f>
        <v>251.8</v>
      </c>
      <c r="F78" s="352"/>
      <c r="G78" s="154"/>
      <c r="H78" s="156"/>
      <c r="I78" s="5"/>
      <c r="J78" s="5"/>
      <c r="K78" s="5"/>
      <c r="L78" s="5"/>
      <c r="M78" s="5"/>
      <c r="N78" s="5"/>
      <c r="O78" s="5"/>
      <c r="P78" s="5"/>
      <c r="Q78" s="5"/>
    </row>
    <row r="79" spans="1:17" ht="27.6" customHeight="1" x14ac:dyDescent="0.2">
      <c r="A79" s="18"/>
      <c r="B79" s="283" t="s">
        <v>116</v>
      </c>
      <c r="C79" s="140" t="s">
        <v>117</v>
      </c>
      <c r="D79" s="510"/>
      <c r="E79" s="357"/>
      <c r="F79" s="353"/>
      <c r="G79" s="137"/>
      <c r="H79" s="138"/>
      <c r="I79" s="5"/>
      <c r="J79" s="5"/>
      <c r="K79" s="5"/>
      <c r="L79" s="5"/>
      <c r="M79" s="5"/>
      <c r="N79" s="5"/>
      <c r="O79" s="5"/>
      <c r="P79" s="5"/>
      <c r="Q79" s="5"/>
    </row>
    <row r="80" spans="1:17" ht="30.6" customHeight="1" thickBot="1" x14ac:dyDescent="0.25">
      <c r="A80" s="18"/>
      <c r="B80" s="113"/>
      <c r="C80" s="78" t="s">
        <v>20</v>
      </c>
      <c r="D80" s="510"/>
      <c r="E80" s="331">
        <v>42</v>
      </c>
      <c r="F80" s="268" t="s">
        <v>118</v>
      </c>
      <c r="G80" s="157" t="s">
        <v>120</v>
      </c>
      <c r="H80" s="75"/>
      <c r="I80" s="5"/>
      <c r="J80" s="5"/>
      <c r="K80" s="5"/>
      <c r="L80" s="5"/>
      <c r="M80" s="5"/>
      <c r="N80" s="5"/>
      <c r="O80" s="5"/>
      <c r="P80" s="5"/>
      <c r="Q80" s="5"/>
    </row>
    <row r="81" spans="1:17" ht="20.45" customHeight="1" x14ac:dyDescent="0.2">
      <c r="A81" s="18"/>
      <c r="B81" s="283" t="s">
        <v>121</v>
      </c>
      <c r="C81" s="140" t="s">
        <v>122</v>
      </c>
      <c r="D81" s="510"/>
      <c r="E81" s="422"/>
      <c r="F81" s="353"/>
      <c r="G81" s="137"/>
      <c r="H81" s="138"/>
      <c r="I81" s="5"/>
      <c r="J81" s="5"/>
      <c r="K81" s="5"/>
      <c r="L81" s="5"/>
      <c r="M81" s="5"/>
      <c r="N81" s="5"/>
      <c r="O81" s="5"/>
      <c r="P81" s="5"/>
      <c r="Q81" s="5"/>
    </row>
    <row r="82" spans="1:17" ht="30.6" customHeight="1" thickBot="1" x14ac:dyDescent="0.25">
      <c r="A82" s="18"/>
      <c r="B82" s="113"/>
      <c r="C82" s="78" t="s">
        <v>20</v>
      </c>
      <c r="D82" s="510"/>
      <c r="E82" s="331">
        <v>25</v>
      </c>
      <c r="F82" s="268" t="s">
        <v>118</v>
      </c>
      <c r="G82" s="157" t="s">
        <v>123</v>
      </c>
      <c r="H82" s="75"/>
      <c r="I82" s="5"/>
      <c r="J82" s="5"/>
      <c r="K82" s="5"/>
      <c r="L82" s="5"/>
      <c r="M82" s="5"/>
      <c r="N82" s="5"/>
      <c r="O82" s="5"/>
      <c r="P82" s="5"/>
      <c r="Q82" s="5"/>
    </row>
    <row r="83" spans="1:17" ht="19.149999999999999" customHeight="1" x14ac:dyDescent="0.2">
      <c r="A83" s="18"/>
      <c r="B83" s="283" t="s">
        <v>124</v>
      </c>
      <c r="C83" s="140" t="s">
        <v>125</v>
      </c>
      <c r="D83" s="510"/>
      <c r="E83" s="422"/>
      <c r="F83" s="353"/>
      <c r="G83" s="137"/>
      <c r="H83" s="138"/>
      <c r="I83" s="5"/>
      <c r="J83" s="5"/>
      <c r="K83" s="5"/>
      <c r="L83" s="5"/>
      <c r="M83" s="5"/>
      <c r="N83" s="5"/>
      <c r="O83" s="5"/>
      <c r="P83" s="5"/>
      <c r="Q83" s="5"/>
    </row>
    <row r="84" spans="1:17" ht="30.6" customHeight="1" thickBot="1" x14ac:dyDescent="0.25">
      <c r="A84" s="18"/>
      <c r="B84" s="113"/>
      <c r="C84" s="78" t="s">
        <v>20</v>
      </c>
      <c r="D84" s="510"/>
      <c r="E84" s="423">
        <f>27-20</f>
        <v>7</v>
      </c>
      <c r="F84" s="207" t="s">
        <v>118</v>
      </c>
      <c r="G84" s="159" t="s">
        <v>120</v>
      </c>
      <c r="H84" s="146"/>
      <c r="I84" s="5"/>
      <c r="J84" s="5"/>
      <c r="K84" s="5"/>
      <c r="L84" s="5"/>
      <c r="M84" s="5"/>
      <c r="N84" s="5"/>
      <c r="O84" s="5"/>
      <c r="P84" s="5"/>
      <c r="Q84" s="5"/>
    </row>
    <row r="85" spans="1:17" ht="41.25" customHeight="1" x14ac:dyDescent="0.2">
      <c r="A85" s="18"/>
      <c r="B85" s="550" t="s">
        <v>127</v>
      </c>
      <c r="C85" s="140" t="s">
        <v>128</v>
      </c>
      <c r="D85" s="510"/>
      <c r="E85" s="421"/>
      <c r="F85" s="362" t="s">
        <v>129</v>
      </c>
      <c r="G85" s="160" t="s">
        <v>130</v>
      </c>
      <c r="H85" s="73"/>
      <c r="I85" s="5"/>
      <c r="J85" s="5"/>
      <c r="K85" s="5"/>
      <c r="L85" s="5"/>
      <c r="M85" s="5"/>
      <c r="N85" s="5"/>
      <c r="O85" s="5"/>
      <c r="P85" s="5"/>
      <c r="Q85" s="5"/>
    </row>
    <row r="86" spans="1:17" ht="30.6" customHeight="1" x14ac:dyDescent="0.2">
      <c r="A86" s="18"/>
      <c r="B86" s="551"/>
      <c r="C86" s="8" t="s">
        <v>20</v>
      </c>
      <c r="D86" s="510"/>
      <c r="E86" s="360">
        <f>179.4-66.3</f>
        <v>113.10000000000001</v>
      </c>
      <c r="F86" s="363" t="s">
        <v>131</v>
      </c>
      <c r="G86" s="158" t="s">
        <v>107</v>
      </c>
      <c r="H86" s="101"/>
      <c r="I86" s="5"/>
      <c r="J86" s="5"/>
      <c r="K86" s="5"/>
      <c r="L86" s="5"/>
      <c r="M86" s="5"/>
      <c r="N86" s="5"/>
      <c r="O86" s="5"/>
      <c r="P86" s="5"/>
      <c r="Q86" s="5"/>
    </row>
    <row r="87" spans="1:17" ht="30.6" customHeight="1" thickBot="1" x14ac:dyDescent="0.25">
      <c r="A87" s="18"/>
      <c r="B87" s="552"/>
      <c r="C87" s="34" t="s">
        <v>89</v>
      </c>
      <c r="D87" s="461"/>
      <c r="E87" s="331"/>
      <c r="F87" s="364" t="s">
        <v>133</v>
      </c>
      <c r="G87" s="162" t="s">
        <v>134</v>
      </c>
      <c r="H87" s="75"/>
      <c r="I87" s="5"/>
      <c r="J87" s="5"/>
      <c r="K87" s="5"/>
      <c r="L87" s="5"/>
      <c r="M87" s="5"/>
      <c r="N87" s="5"/>
      <c r="O87" s="5"/>
      <c r="P87" s="5"/>
      <c r="Q87" s="5"/>
    </row>
    <row r="88" spans="1:17" ht="36" customHeight="1" x14ac:dyDescent="0.2">
      <c r="A88" s="18"/>
      <c r="B88" s="561" t="s">
        <v>135</v>
      </c>
      <c r="C88" s="164" t="s">
        <v>136</v>
      </c>
      <c r="D88" s="536" t="s">
        <v>137</v>
      </c>
      <c r="E88" s="324"/>
      <c r="F88" s="353"/>
      <c r="G88" s="152"/>
      <c r="H88" s="153"/>
      <c r="I88" s="5"/>
      <c r="J88" s="5"/>
      <c r="K88" s="5"/>
      <c r="L88" s="5"/>
      <c r="M88" s="5"/>
      <c r="N88" s="5"/>
      <c r="O88" s="5"/>
      <c r="P88" s="5"/>
      <c r="Q88" s="5"/>
    </row>
    <row r="89" spans="1:17" ht="34.5" customHeight="1" x14ac:dyDescent="0.2">
      <c r="A89" s="18"/>
      <c r="B89" s="562"/>
      <c r="C89" s="165" t="s">
        <v>20</v>
      </c>
      <c r="D89" s="537"/>
      <c r="E89" s="326">
        <v>212.3</v>
      </c>
      <c r="F89" s="325" t="s">
        <v>88</v>
      </c>
      <c r="G89" s="163">
        <v>36</v>
      </c>
      <c r="H89" s="101"/>
      <c r="I89" s="5"/>
      <c r="J89" s="5"/>
      <c r="K89" s="5"/>
      <c r="L89" s="5"/>
      <c r="M89" s="5"/>
      <c r="N89" s="5"/>
      <c r="O89" s="5"/>
      <c r="P89" s="5"/>
      <c r="Q89" s="5"/>
    </row>
    <row r="90" spans="1:17" ht="17.25" customHeight="1" x14ac:dyDescent="0.2">
      <c r="A90" s="18"/>
      <c r="B90" s="563"/>
      <c r="C90" s="34" t="s">
        <v>89</v>
      </c>
      <c r="D90" s="537"/>
      <c r="E90" s="351">
        <v>1.2</v>
      </c>
      <c r="F90" s="365"/>
      <c r="G90" s="167"/>
      <c r="H90" s="168"/>
      <c r="I90" s="5"/>
      <c r="J90" s="5"/>
      <c r="K90" s="5"/>
      <c r="L90" s="5"/>
      <c r="M90" s="5"/>
      <c r="N90" s="5"/>
      <c r="O90" s="5"/>
      <c r="P90" s="5"/>
      <c r="Q90" s="5"/>
    </row>
    <row r="91" spans="1:17" ht="18" customHeight="1" thickBot="1" x14ac:dyDescent="0.25">
      <c r="A91" s="18"/>
      <c r="B91" s="424"/>
      <c r="C91" s="166"/>
      <c r="D91" s="537"/>
      <c r="E91" s="356"/>
      <c r="F91" s="352"/>
      <c r="G91" s="154"/>
      <c r="H91" s="156"/>
      <c r="I91" s="5"/>
      <c r="J91" s="5"/>
      <c r="K91" s="5"/>
      <c r="L91" s="5"/>
      <c r="M91" s="5"/>
      <c r="N91" s="5"/>
      <c r="O91" s="5"/>
      <c r="P91" s="5"/>
      <c r="Q91" s="5"/>
    </row>
    <row r="92" spans="1:17" ht="33" customHeight="1" x14ac:dyDescent="0.2">
      <c r="A92" s="18"/>
      <c r="B92" s="560" t="s">
        <v>138</v>
      </c>
      <c r="C92" s="169" t="s">
        <v>139</v>
      </c>
      <c r="D92" s="538"/>
      <c r="E92" s="357"/>
      <c r="F92" s="353"/>
      <c r="G92" s="83"/>
      <c r="H92" s="84"/>
      <c r="I92" s="5"/>
      <c r="J92" s="5"/>
      <c r="K92" s="5"/>
      <c r="L92" s="5"/>
      <c r="M92" s="5"/>
      <c r="N92" s="5"/>
      <c r="O92" s="5"/>
      <c r="P92" s="5"/>
      <c r="Q92" s="5"/>
    </row>
    <row r="93" spans="1:17" ht="29.45" customHeight="1" thickBot="1" x14ac:dyDescent="0.25">
      <c r="A93" s="18"/>
      <c r="B93" s="555"/>
      <c r="C93" s="170" t="s">
        <v>20</v>
      </c>
      <c r="D93" s="538"/>
      <c r="E93" s="331">
        <v>15.4</v>
      </c>
      <c r="F93" s="355" t="s">
        <v>33</v>
      </c>
      <c r="G93" s="142" t="s">
        <v>34</v>
      </c>
      <c r="H93" s="75"/>
      <c r="I93" s="5"/>
      <c r="J93" s="5"/>
      <c r="K93" s="5"/>
      <c r="L93" s="5"/>
      <c r="M93" s="5"/>
      <c r="N93" s="5"/>
      <c r="O93" s="5"/>
      <c r="P93" s="5"/>
      <c r="Q93" s="5"/>
    </row>
    <row r="94" spans="1:17" ht="19.899999999999999" customHeight="1" x14ac:dyDescent="0.2">
      <c r="A94" s="18"/>
      <c r="B94" s="554" t="s">
        <v>140</v>
      </c>
      <c r="C94" s="171" t="s">
        <v>141</v>
      </c>
      <c r="D94" s="538"/>
      <c r="E94" s="422"/>
      <c r="F94" s="353"/>
      <c r="G94" s="137"/>
      <c r="H94" s="138"/>
      <c r="I94" s="5"/>
      <c r="J94" s="5"/>
      <c r="K94" s="5"/>
      <c r="L94" s="5"/>
      <c r="M94" s="5"/>
      <c r="N94" s="5"/>
      <c r="O94" s="5"/>
      <c r="P94" s="5"/>
      <c r="Q94" s="5"/>
    </row>
    <row r="95" spans="1:17" ht="29.45" customHeight="1" thickBot="1" x14ac:dyDescent="0.25">
      <c r="A95" s="18"/>
      <c r="B95" s="555"/>
      <c r="C95" s="172" t="s">
        <v>20</v>
      </c>
      <c r="D95" s="538"/>
      <c r="E95" s="331">
        <v>58.8</v>
      </c>
      <c r="F95" s="355" t="s">
        <v>142</v>
      </c>
      <c r="G95" s="142" t="s">
        <v>143</v>
      </c>
      <c r="H95" s="75"/>
      <c r="I95" s="5"/>
      <c r="J95" s="5"/>
      <c r="K95" s="5"/>
      <c r="L95" s="5"/>
      <c r="M95" s="5"/>
      <c r="N95" s="5"/>
      <c r="O95" s="5"/>
      <c r="P95" s="5"/>
      <c r="Q95" s="5"/>
    </row>
    <row r="96" spans="1:17" ht="30.6" customHeight="1" x14ac:dyDescent="0.2">
      <c r="A96" s="18"/>
      <c r="B96" s="173" t="s">
        <v>144</v>
      </c>
      <c r="C96" s="174" t="s">
        <v>145</v>
      </c>
      <c r="D96" s="538"/>
      <c r="E96" s="422"/>
      <c r="F96" s="366" t="s">
        <v>146</v>
      </c>
      <c r="G96" s="148" t="s">
        <v>147</v>
      </c>
      <c r="H96" s="73"/>
      <c r="I96" s="5"/>
      <c r="J96" s="5"/>
      <c r="K96" s="5"/>
      <c r="L96" s="5"/>
      <c r="M96" s="5"/>
      <c r="N96" s="5"/>
      <c r="O96" s="5"/>
      <c r="P96" s="5"/>
      <c r="Q96" s="5"/>
    </row>
    <row r="97" spans="1:17" ht="36" customHeight="1" thickBot="1" x14ac:dyDescent="0.25">
      <c r="A97" s="18"/>
      <c r="B97" s="175"/>
      <c r="C97" s="176" t="s">
        <v>20</v>
      </c>
      <c r="D97" s="538"/>
      <c r="E97" s="331">
        <v>11.3</v>
      </c>
      <c r="F97" s="358" t="s">
        <v>109</v>
      </c>
      <c r="G97" s="179" t="s">
        <v>148</v>
      </c>
      <c r="H97" s="146"/>
      <c r="I97" s="5"/>
      <c r="J97" s="5"/>
      <c r="K97" s="5"/>
      <c r="L97" s="5"/>
      <c r="M97" s="5"/>
      <c r="N97" s="5"/>
      <c r="O97" s="5"/>
      <c r="P97" s="5"/>
      <c r="Q97" s="5"/>
    </row>
    <row r="98" spans="1:17" ht="30" customHeight="1" x14ac:dyDescent="0.2">
      <c r="A98" s="18"/>
      <c r="B98" s="554" t="s">
        <v>149</v>
      </c>
      <c r="C98" s="177" t="s">
        <v>150</v>
      </c>
      <c r="D98" s="538"/>
      <c r="E98" s="422"/>
      <c r="F98" s="353"/>
      <c r="G98" s="137"/>
      <c r="H98" s="138"/>
      <c r="I98" s="5"/>
      <c r="J98" s="5"/>
      <c r="K98" s="5"/>
      <c r="L98" s="5"/>
      <c r="M98" s="5"/>
      <c r="N98" s="5"/>
      <c r="O98" s="5"/>
      <c r="P98" s="5"/>
      <c r="Q98" s="5"/>
    </row>
    <row r="99" spans="1:17" ht="30" customHeight="1" thickBot="1" x14ac:dyDescent="0.25">
      <c r="A99" s="18"/>
      <c r="B99" s="555"/>
      <c r="C99" s="178" t="s">
        <v>20</v>
      </c>
      <c r="D99" s="539"/>
      <c r="E99" s="425">
        <v>30.9</v>
      </c>
      <c r="F99" s="220" t="s">
        <v>33</v>
      </c>
      <c r="G99" s="221" t="s">
        <v>34</v>
      </c>
      <c r="H99" s="222"/>
      <c r="I99" s="5"/>
      <c r="J99" s="5"/>
      <c r="K99" s="5"/>
      <c r="L99" s="5"/>
      <c r="M99" s="5"/>
      <c r="N99" s="5"/>
      <c r="O99" s="5"/>
      <c r="P99" s="5"/>
      <c r="Q99" s="5"/>
    </row>
    <row r="100" spans="1:17" ht="30.75" customHeight="1" x14ac:dyDescent="0.2">
      <c r="A100" s="18"/>
      <c r="B100" s="283" t="s">
        <v>151</v>
      </c>
      <c r="C100" s="149" t="s">
        <v>152</v>
      </c>
      <c r="D100" s="510" t="s">
        <v>153</v>
      </c>
      <c r="E100" s="368"/>
      <c r="F100" s="263"/>
      <c r="G100" s="258"/>
      <c r="H100" s="219"/>
      <c r="I100" s="5"/>
      <c r="J100" s="5"/>
      <c r="K100" s="5"/>
      <c r="L100" s="5"/>
      <c r="M100" s="5"/>
      <c r="N100" s="5"/>
      <c r="O100" s="5"/>
      <c r="P100" s="5"/>
      <c r="Q100" s="5"/>
    </row>
    <row r="101" spans="1:17" ht="28.5" customHeight="1" x14ac:dyDescent="0.2">
      <c r="A101" s="18"/>
      <c r="B101" s="112"/>
      <c r="C101" s="8" t="s">
        <v>20</v>
      </c>
      <c r="D101" s="510"/>
      <c r="E101" s="326">
        <f>2294.7+45</f>
        <v>2339.6999999999998</v>
      </c>
      <c r="F101" s="367" t="s">
        <v>154</v>
      </c>
      <c r="G101" s="163">
        <v>460</v>
      </c>
      <c r="H101" s="101"/>
      <c r="I101" s="5"/>
      <c r="J101" s="5"/>
      <c r="K101" s="5"/>
      <c r="L101" s="5"/>
      <c r="M101" s="5"/>
      <c r="N101" s="5"/>
      <c r="O101" s="5"/>
      <c r="P101" s="5"/>
      <c r="Q101" s="5"/>
    </row>
    <row r="102" spans="1:17" ht="36" customHeight="1" x14ac:dyDescent="0.2">
      <c r="A102" s="18"/>
      <c r="B102" s="112"/>
      <c r="C102" s="8" t="s">
        <v>155</v>
      </c>
      <c r="D102" s="510"/>
      <c r="E102" s="326">
        <v>61.6</v>
      </c>
      <c r="F102" s="367" t="s">
        <v>88</v>
      </c>
      <c r="G102" s="163">
        <v>356</v>
      </c>
      <c r="H102" s="101"/>
      <c r="I102" s="5"/>
      <c r="J102" s="5"/>
      <c r="K102" s="5"/>
      <c r="L102" s="5"/>
      <c r="M102" s="5"/>
      <c r="N102" s="5"/>
      <c r="O102" s="5"/>
      <c r="P102" s="5"/>
      <c r="Q102" s="5"/>
    </row>
    <row r="103" spans="1:17" ht="30" customHeight="1" x14ac:dyDescent="0.2">
      <c r="A103" s="18"/>
      <c r="B103" s="112"/>
      <c r="C103" s="8" t="s">
        <v>89</v>
      </c>
      <c r="D103" s="510"/>
      <c r="E103" s="326">
        <v>23.7</v>
      </c>
      <c r="F103" s="259" t="s">
        <v>90</v>
      </c>
      <c r="G103" s="163">
        <v>6</v>
      </c>
      <c r="H103" s="101"/>
      <c r="I103" s="5"/>
      <c r="J103" s="5"/>
      <c r="K103" s="5"/>
      <c r="L103" s="5"/>
      <c r="M103" s="5"/>
      <c r="N103" s="5"/>
      <c r="O103" s="5"/>
      <c r="P103" s="5"/>
      <c r="Q103" s="5"/>
    </row>
    <row r="104" spans="1:17" ht="21" customHeight="1" thickBot="1" x14ac:dyDescent="0.25">
      <c r="A104" s="18"/>
      <c r="B104" s="180"/>
      <c r="C104" s="114" t="s">
        <v>64</v>
      </c>
      <c r="D104" s="510"/>
      <c r="E104" s="426">
        <f>1.2-1.2</f>
        <v>0</v>
      </c>
      <c r="F104" s="369"/>
      <c r="G104" s="260"/>
      <c r="H104" s="181"/>
      <c r="I104" s="5"/>
      <c r="J104" s="5"/>
      <c r="K104" s="5"/>
      <c r="L104" s="5"/>
      <c r="M104" s="5"/>
      <c r="N104" s="5"/>
      <c r="O104" s="5"/>
      <c r="P104" s="5"/>
      <c r="Q104" s="5"/>
    </row>
    <row r="105" spans="1:17" ht="44.25" customHeight="1" x14ac:dyDescent="0.2">
      <c r="A105" s="18"/>
      <c r="B105" s="482" t="s">
        <v>330</v>
      </c>
      <c r="C105" s="140" t="s">
        <v>156</v>
      </c>
      <c r="D105" s="510"/>
      <c r="E105" s="357"/>
      <c r="F105" s="359" t="s">
        <v>157</v>
      </c>
      <c r="G105" s="161" t="s">
        <v>158</v>
      </c>
      <c r="H105" s="73"/>
      <c r="I105" s="5"/>
      <c r="J105" s="5"/>
      <c r="K105" s="5"/>
      <c r="L105" s="5"/>
      <c r="M105" s="5"/>
      <c r="N105" s="5"/>
      <c r="O105" s="5"/>
      <c r="P105" s="5"/>
      <c r="Q105" s="5"/>
    </row>
    <row r="106" spans="1:17" ht="30.6" customHeight="1" thickBot="1" x14ac:dyDescent="0.25">
      <c r="A106" s="18"/>
      <c r="B106" s="522"/>
      <c r="C106" s="78" t="s">
        <v>20</v>
      </c>
      <c r="D106" s="510"/>
      <c r="E106" s="371">
        <v>38.5</v>
      </c>
      <c r="F106" s="370" t="s">
        <v>159</v>
      </c>
      <c r="G106" s="182" t="s">
        <v>160</v>
      </c>
      <c r="H106" s="75"/>
      <c r="I106" s="5"/>
      <c r="J106" s="5"/>
      <c r="K106" s="5"/>
      <c r="L106" s="5"/>
      <c r="M106" s="5"/>
      <c r="N106" s="5"/>
      <c r="O106" s="5"/>
      <c r="P106" s="5"/>
      <c r="Q106" s="5"/>
    </row>
    <row r="107" spans="1:17" ht="30" customHeight="1" x14ac:dyDescent="0.2">
      <c r="A107" s="18"/>
      <c r="B107" s="280" t="s">
        <v>331</v>
      </c>
      <c r="C107" s="140" t="s">
        <v>161</v>
      </c>
      <c r="D107" s="540" t="s">
        <v>162</v>
      </c>
      <c r="E107" s="332"/>
      <c r="F107" s="353"/>
      <c r="G107" s="262"/>
      <c r="H107" s="153"/>
      <c r="I107" s="5"/>
      <c r="J107" s="5"/>
      <c r="K107" s="5"/>
      <c r="L107" s="5"/>
      <c r="M107" s="5"/>
      <c r="N107" s="5"/>
      <c r="O107" s="5"/>
      <c r="P107" s="5"/>
      <c r="Q107" s="5"/>
    </row>
    <row r="108" spans="1:17" ht="30.6" customHeight="1" x14ac:dyDescent="0.2">
      <c r="A108" s="18"/>
      <c r="B108" s="281"/>
      <c r="C108" s="22" t="s">
        <v>20</v>
      </c>
      <c r="D108" s="526"/>
      <c r="E108" s="326">
        <f>638.2+12.1</f>
        <v>650.30000000000007</v>
      </c>
      <c r="F108" s="325" t="s">
        <v>88</v>
      </c>
      <c r="G108" s="133" t="s">
        <v>120</v>
      </c>
      <c r="H108" s="101"/>
      <c r="I108" s="5"/>
      <c r="J108" s="5"/>
      <c r="K108" s="5"/>
      <c r="L108" s="5"/>
      <c r="M108" s="5"/>
      <c r="N108" s="5"/>
      <c r="O108" s="5"/>
      <c r="P108" s="5"/>
      <c r="Q108" s="5"/>
    </row>
    <row r="109" spans="1:17" ht="27" customHeight="1" x14ac:dyDescent="0.2">
      <c r="A109" s="18"/>
      <c r="B109" s="281"/>
      <c r="C109" s="22" t="s">
        <v>89</v>
      </c>
      <c r="D109" s="526"/>
      <c r="E109" s="326">
        <v>29.7</v>
      </c>
      <c r="F109" s="325" t="s">
        <v>90</v>
      </c>
      <c r="G109" s="133" t="s">
        <v>34</v>
      </c>
      <c r="H109" s="101"/>
      <c r="I109" s="5"/>
      <c r="J109" s="5"/>
      <c r="K109" s="5"/>
      <c r="L109" s="5"/>
      <c r="M109" s="5"/>
      <c r="N109" s="5"/>
      <c r="O109" s="5"/>
      <c r="P109" s="5"/>
      <c r="Q109" s="5"/>
    </row>
    <row r="110" spans="1:17" ht="18.75" customHeight="1" thickBot="1" x14ac:dyDescent="0.25">
      <c r="A110" s="18"/>
      <c r="B110" s="282"/>
      <c r="C110" s="78" t="s">
        <v>64</v>
      </c>
      <c r="D110" s="526"/>
      <c r="E110" s="338">
        <f>4.5</f>
        <v>4.5</v>
      </c>
      <c r="F110" s="352"/>
      <c r="G110" s="155"/>
      <c r="H110" s="156"/>
      <c r="I110" s="5"/>
      <c r="J110" s="5"/>
      <c r="K110" s="5"/>
      <c r="L110" s="5"/>
      <c r="M110" s="5"/>
      <c r="N110" s="5"/>
      <c r="O110" s="5"/>
      <c r="P110" s="5"/>
      <c r="Q110" s="5"/>
    </row>
    <row r="111" spans="1:17" ht="16.899999999999999" customHeight="1" x14ac:dyDescent="0.2">
      <c r="A111" s="18"/>
      <c r="B111" s="280" t="s">
        <v>332</v>
      </c>
      <c r="C111" s="183" t="s">
        <v>163</v>
      </c>
      <c r="D111" s="526"/>
      <c r="E111" s="339"/>
      <c r="F111" s="353"/>
      <c r="G111" s="261"/>
      <c r="H111" s="138"/>
      <c r="I111" s="5"/>
      <c r="J111" s="5"/>
      <c r="K111" s="5"/>
      <c r="L111" s="5"/>
      <c r="M111" s="5"/>
      <c r="N111" s="5"/>
      <c r="O111" s="5"/>
      <c r="P111" s="5"/>
      <c r="Q111" s="5"/>
    </row>
    <row r="112" spans="1:17" ht="27.75" customHeight="1" thickBot="1" x14ac:dyDescent="0.25">
      <c r="A112" s="18"/>
      <c r="B112" s="282"/>
      <c r="C112" s="184" t="s">
        <v>20</v>
      </c>
      <c r="D112" s="526"/>
      <c r="E112" s="338">
        <v>9.8000000000000007</v>
      </c>
      <c r="F112" s="355" t="s">
        <v>33</v>
      </c>
      <c r="G112" s="139"/>
      <c r="H112" s="75"/>
      <c r="I112" s="5"/>
      <c r="J112" s="5"/>
      <c r="K112" s="5"/>
      <c r="L112" s="5"/>
      <c r="M112" s="5"/>
      <c r="N112" s="5"/>
      <c r="O112" s="5"/>
      <c r="P112" s="5"/>
      <c r="Q112" s="5"/>
    </row>
    <row r="113" spans="1:17" ht="16.899999999999999" customHeight="1" x14ac:dyDescent="0.2">
      <c r="A113" s="18"/>
      <c r="B113" s="280" t="s">
        <v>333</v>
      </c>
      <c r="C113" s="183" t="s">
        <v>164</v>
      </c>
      <c r="D113" s="526"/>
      <c r="E113" s="339"/>
      <c r="F113" s="353"/>
      <c r="G113" s="261"/>
      <c r="H113" s="138"/>
      <c r="I113" s="5"/>
      <c r="J113" s="5"/>
      <c r="K113" s="5"/>
      <c r="L113" s="5"/>
      <c r="M113" s="5"/>
      <c r="N113" s="5"/>
      <c r="O113" s="5"/>
      <c r="P113" s="5"/>
      <c r="Q113" s="5"/>
    </row>
    <row r="114" spans="1:17" ht="31.5" customHeight="1" thickBot="1" x14ac:dyDescent="0.25">
      <c r="A114" s="18"/>
      <c r="B114" s="282"/>
      <c r="C114" s="184" t="s">
        <v>20</v>
      </c>
      <c r="D114" s="526"/>
      <c r="E114" s="338">
        <v>16.5</v>
      </c>
      <c r="F114" s="355" t="s">
        <v>33</v>
      </c>
      <c r="G114" s="139" t="s">
        <v>34</v>
      </c>
      <c r="H114" s="75"/>
      <c r="I114" s="5"/>
      <c r="J114" s="5"/>
      <c r="K114" s="5"/>
      <c r="L114" s="5"/>
      <c r="M114" s="5"/>
      <c r="N114" s="5"/>
      <c r="O114" s="5"/>
      <c r="P114" s="5"/>
      <c r="Q114" s="5"/>
    </row>
    <row r="115" spans="1:17" ht="18" customHeight="1" x14ac:dyDescent="0.2">
      <c r="A115" s="18"/>
      <c r="B115" s="280" t="s">
        <v>334</v>
      </c>
      <c r="C115" s="183" t="s">
        <v>165</v>
      </c>
      <c r="D115" s="526"/>
      <c r="E115" s="339"/>
      <c r="F115" s="353"/>
      <c r="G115" s="261"/>
      <c r="H115" s="138"/>
      <c r="I115" s="5"/>
      <c r="J115" s="5"/>
      <c r="K115" s="5"/>
      <c r="L115" s="5"/>
      <c r="M115" s="5"/>
      <c r="N115" s="5"/>
      <c r="O115" s="5"/>
      <c r="P115" s="5"/>
      <c r="Q115" s="5"/>
    </row>
    <row r="116" spans="1:17" ht="31.5" customHeight="1" thickBot="1" x14ac:dyDescent="0.25">
      <c r="A116" s="18"/>
      <c r="B116" s="282"/>
      <c r="C116" s="184" t="s">
        <v>20</v>
      </c>
      <c r="D116" s="526"/>
      <c r="E116" s="338">
        <v>11</v>
      </c>
      <c r="F116" s="355" t="s">
        <v>166</v>
      </c>
      <c r="G116" s="182" t="s">
        <v>126</v>
      </c>
      <c r="H116" s="75"/>
      <c r="I116" s="5"/>
      <c r="J116" s="5"/>
      <c r="K116" s="5"/>
      <c r="L116" s="5"/>
      <c r="M116" s="5"/>
      <c r="N116" s="5"/>
      <c r="O116" s="5"/>
      <c r="P116" s="5"/>
      <c r="Q116" s="5"/>
    </row>
    <row r="117" spans="1:17" ht="31.15" customHeight="1" x14ac:dyDescent="0.2">
      <c r="A117" s="18"/>
      <c r="B117" s="482" t="s">
        <v>335</v>
      </c>
      <c r="C117" s="183" t="s">
        <v>167</v>
      </c>
      <c r="D117" s="541"/>
      <c r="E117" s="339"/>
      <c r="F117" s="359" t="s">
        <v>168</v>
      </c>
      <c r="G117" s="161" t="s">
        <v>169</v>
      </c>
      <c r="H117" s="73"/>
      <c r="I117" s="5"/>
      <c r="J117" s="5"/>
      <c r="K117" s="5"/>
      <c r="L117" s="5"/>
      <c r="M117" s="5"/>
      <c r="N117" s="5"/>
      <c r="O117" s="5"/>
      <c r="P117" s="5"/>
      <c r="Q117" s="5"/>
    </row>
    <row r="118" spans="1:17" ht="32.25" customHeight="1" x14ac:dyDescent="0.2">
      <c r="A118" s="18"/>
      <c r="B118" s="515"/>
      <c r="C118" s="242" t="s">
        <v>20</v>
      </c>
      <c r="D118" s="541"/>
      <c r="E118" s="427">
        <f>127.7-3.9</f>
        <v>123.8</v>
      </c>
      <c r="F118" s="372" t="s">
        <v>170</v>
      </c>
      <c r="G118" s="235" t="s">
        <v>119</v>
      </c>
      <c r="H118" s="243"/>
      <c r="I118" s="5"/>
      <c r="J118" s="5"/>
      <c r="K118" s="5"/>
      <c r="L118" s="5"/>
      <c r="M118" s="5"/>
      <c r="N118" s="5"/>
      <c r="O118" s="5"/>
      <c r="P118" s="5"/>
      <c r="Q118" s="5"/>
    </row>
    <row r="119" spans="1:17" ht="16.899999999999999" customHeight="1" thickBot="1" x14ac:dyDescent="0.25">
      <c r="A119" s="18"/>
      <c r="B119" s="483"/>
      <c r="C119" s="244" t="s">
        <v>64</v>
      </c>
      <c r="D119" s="541"/>
      <c r="E119" s="428">
        <v>3.9</v>
      </c>
      <c r="F119" s="373"/>
      <c r="G119" s="240"/>
      <c r="H119" s="241"/>
      <c r="I119" s="5"/>
      <c r="J119" s="5"/>
      <c r="K119" s="5"/>
      <c r="L119" s="5"/>
      <c r="M119" s="5"/>
      <c r="N119" s="5"/>
      <c r="O119" s="5"/>
      <c r="P119" s="5"/>
      <c r="Q119" s="5"/>
    </row>
    <row r="120" spans="1:17" ht="15" customHeight="1" x14ac:dyDescent="0.2">
      <c r="A120" s="18"/>
      <c r="B120" s="280" t="s">
        <v>336</v>
      </c>
      <c r="C120" s="140" t="s">
        <v>172</v>
      </c>
      <c r="D120" s="541"/>
      <c r="E120" s="429"/>
      <c r="F120" s="263"/>
      <c r="G120" s="261"/>
      <c r="H120" s="138"/>
      <c r="I120" s="5"/>
      <c r="J120" s="5"/>
      <c r="K120" s="5"/>
      <c r="L120" s="5"/>
      <c r="M120" s="5"/>
      <c r="N120" s="5"/>
      <c r="O120" s="5"/>
      <c r="P120" s="5"/>
      <c r="Q120" s="5"/>
    </row>
    <row r="121" spans="1:17" ht="30.6" customHeight="1" thickBot="1" x14ac:dyDescent="0.25">
      <c r="A121" s="18"/>
      <c r="B121" s="282"/>
      <c r="C121" s="78" t="s">
        <v>20</v>
      </c>
      <c r="D121" s="542"/>
      <c r="E121" s="338">
        <v>3.9</v>
      </c>
      <c r="F121" s="374" t="s">
        <v>173</v>
      </c>
      <c r="G121" s="145" t="s">
        <v>34</v>
      </c>
      <c r="H121" s="186"/>
      <c r="I121" s="5"/>
      <c r="J121" s="5"/>
      <c r="K121" s="5"/>
      <c r="L121" s="5"/>
      <c r="M121" s="5"/>
      <c r="N121" s="5"/>
      <c r="O121" s="5"/>
      <c r="P121" s="5"/>
      <c r="Q121" s="5"/>
    </row>
    <row r="122" spans="1:17" ht="29.45" customHeight="1" x14ac:dyDescent="0.2">
      <c r="A122" s="18"/>
      <c r="B122" s="519" t="s">
        <v>337</v>
      </c>
      <c r="C122" s="140" t="s">
        <v>174</v>
      </c>
      <c r="D122" s="460" t="s">
        <v>175</v>
      </c>
      <c r="E122" s="357"/>
      <c r="F122" s="353"/>
      <c r="G122" s="152"/>
      <c r="H122" s="153"/>
      <c r="I122" s="5"/>
      <c r="J122" s="5"/>
      <c r="K122" s="5"/>
      <c r="L122" s="5"/>
      <c r="M122" s="5"/>
      <c r="N122" s="5"/>
      <c r="O122" s="5"/>
      <c r="P122" s="5"/>
      <c r="Q122" s="5"/>
    </row>
    <row r="123" spans="1:17" ht="29.45" customHeight="1" x14ac:dyDescent="0.2">
      <c r="A123" s="18"/>
      <c r="B123" s="520"/>
      <c r="C123" s="22" t="s">
        <v>20</v>
      </c>
      <c r="D123" s="510"/>
      <c r="E123" s="326">
        <v>1489.4</v>
      </c>
      <c r="F123" s="325" t="s">
        <v>88</v>
      </c>
      <c r="G123" s="133" t="s">
        <v>176</v>
      </c>
      <c r="H123" s="187"/>
      <c r="I123" s="5"/>
      <c r="J123" s="5"/>
      <c r="K123" s="5"/>
      <c r="L123" s="5"/>
      <c r="M123" s="5"/>
      <c r="N123" s="5"/>
      <c r="O123" s="5"/>
      <c r="P123" s="5"/>
      <c r="Q123" s="5"/>
    </row>
    <row r="124" spans="1:17" ht="21.75" customHeight="1" x14ac:dyDescent="0.2">
      <c r="A124" s="18"/>
      <c r="B124" s="520"/>
      <c r="C124" s="22" t="s">
        <v>89</v>
      </c>
      <c r="D124" s="510"/>
      <c r="E124" s="351">
        <v>160.5</v>
      </c>
      <c r="F124" s="361" t="s">
        <v>90</v>
      </c>
      <c r="G124" s="141" t="s">
        <v>177</v>
      </c>
      <c r="H124" s="187"/>
      <c r="I124" s="5"/>
      <c r="J124" s="5"/>
      <c r="K124" s="5"/>
      <c r="L124" s="5"/>
      <c r="M124" s="5"/>
      <c r="N124" s="5"/>
      <c r="O124" s="5"/>
      <c r="P124" s="5"/>
      <c r="Q124" s="5"/>
    </row>
    <row r="125" spans="1:17" ht="16.149999999999999" customHeight="1" thickBot="1" x14ac:dyDescent="0.25">
      <c r="A125" s="18"/>
      <c r="B125" s="472"/>
      <c r="C125" s="78" t="s">
        <v>64</v>
      </c>
      <c r="D125" s="510"/>
      <c r="E125" s="338">
        <v>35</v>
      </c>
      <c r="F125" s="352"/>
      <c r="G125" s="154"/>
      <c r="H125" s="156"/>
      <c r="I125" s="5"/>
      <c r="J125" s="5"/>
      <c r="K125" s="5"/>
      <c r="L125" s="5"/>
      <c r="M125" s="5"/>
      <c r="N125" s="5"/>
      <c r="O125" s="5"/>
      <c r="P125" s="5"/>
      <c r="Q125" s="5"/>
    </row>
    <row r="126" spans="1:17" ht="30.6" customHeight="1" x14ac:dyDescent="0.2">
      <c r="A126" s="18"/>
      <c r="B126" s="280" t="s">
        <v>338</v>
      </c>
      <c r="C126" s="188" t="s">
        <v>178</v>
      </c>
      <c r="D126" s="510"/>
      <c r="E126" s="368"/>
      <c r="F126" s="353"/>
      <c r="G126" s="137"/>
      <c r="H126" s="138"/>
      <c r="I126" s="5"/>
      <c r="J126" s="5"/>
      <c r="K126" s="5"/>
      <c r="L126" s="5"/>
      <c r="M126" s="5"/>
      <c r="N126" s="5"/>
      <c r="O126" s="5"/>
      <c r="P126" s="5"/>
      <c r="Q126" s="5"/>
    </row>
    <row r="127" spans="1:17" ht="32.25" customHeight="1" thickBot="1" x14ac:dyDescent="0.25">
      <c r="A127" s="18"/>
      <c r="B127" s="282"/>
      <c r="C127" s="189" t="s">
        <v>20</v>
      </c>
      <c r="D127" s="510"/>
      <c r="E127" s="423">
        <v>30</v>
      </c>
      <c r="F127" s="355" t="s">
        <v>179</v>
      </c>
      <c r="G127" s="142" t="s">
        <v>34</v>
      </c>
      <c r="H127" s="75"/>
      <c r="I127" s="5"/>
      <c r="J127" s="5"/>
      <c r="K127" s="5"/>
      <c r="L127" s="5"/>
      <c r="M127" s="5"/>
      <c r="N127" s="5"/>
      <c r="O127" s="5"/>
      <c r="P127" s="5"/>
      <c r="Q127" s="5"/>
    </row>
    <row r="128" spans="1:17" ht="40.5" customHeight="1" x14ac:dyDescent="0.2">
      <c r="A128" s="18"/>
      <c r="B128" s="482" t="s">
        <v>339</v>
      </c>
      <c r="C128" s="140" t="s">
        <v>180</v>
      </c>
      <c r="D128" s="510"/>
      <c r="E128" s="421"/>
      <c r="F128" s="353"/>
      <c r="G128" s="137"/>
      <c r="H128" s="138"/>
      <c r="I128" s="5"/>
      <c r="J128" s="5"/>
      <c r="K128" s="5"/>
      <c r="L128" s="5"/>
      <c r="M128" s="5"/>
      <c r="N128" s="5"/>
      <c r="O128" s="5"/>
      <c r="P128" s="5"/>
      <c r="Q128" s="5"/>
    </row>
    <row r="129" spans="1:17" ht="26.25" customHeight="1" x14ac:dyDescent="0.2">
      <c r="A129" s="18"/>
      <c r="B129" s="521"/>
      <c r="C129" s="22" t="s">
        <v>20</v>
      </c>
      <c r="D129" s="510"/>
      <c r="E129" s="360">
        <f>117.1-72-24.3</f>
        <v>20.799999999999994</v>
      </c>
      <c r="F129" s="375" t="s">
        <v>181</v>
      </c>
      <c r="G129" s="133" t="s">
        <v>183</v>
      </c>
      <c r="H129" s="101"/>
      <c r="I129" s="5"/>
      <c r="J129" s="5"/>
      <c r="K129" s="5"/>
      <c r="L129" s="5"/>
      <c r="M129" s="5"/>
      <c r="N129" s="5"/>
      <c r="O129" s="5"/>
      <c r="P129" s="5"/>
      <c r="Q129" s="5"/>
    </row>
    <row r="130" spans="1:17" ht="29.45" customHeight="1" thickBot="1" x14ac:dyDescent="0.25">
      <c r="A130" s="18"/>
      <c r="B130" s="522"/>
      <c r="C130" s="78" t="s">
        <v>64</v>
      </c>
      <c r="D130" s="462"/>
      <c r="E130" s="331">
        <f>72+24.3</f>
        <v>96.3</v>
      </c>
      <c r="F130" s="376" t="s">
        <v>184</v>
      </c>
      <c r="G130" s="139" t="s">
        <v>185</v>
      </c>
      <c r="H130" s="75"/>
      <c r="I130" s="5"/>
      <c r="J130" s="5"/>
      <c r="K130" s="5"/>
      <c r="L130" s="5"/>
      <c r="M130" s="5"/>
      <c r="N130" s="5"/>
      <c r="O130" s="5"/>
      <c r="P130" s="5"/>
      <c r="Q130" s="5"/>
    </row>
    <row r="131" spans="1:17" ht="30" customHeight="1" x14ac:dyDescent="0.2">
      <c r="A131" s="18"/>
      <c r="B131" s="283" t="s">
        <v>340</v>
      </c>
      <c r="C131" s="140" t="s">
        <v>186</v>
      </c>
      <c r="D131" s="460" t="s">
        <v>187</v>
      </c>
      <c r="E131" s="357"/>
      <c r="F131" s="353"/>
      <c r="G131" s="190"/>
      <c r="H131" s="191"/>
      <c r="I131" s="5"/>
      <c r="J131" s="5"/>
      <c r="K131" s="5"/>
      <c r="L131" s="5"/>
      <c r="M131" s="5"/>
      <c r="N131" s="5"/>
      <c r="O131" s="5"/>
      <c r="P131" s="5"/>
      <c r="Q131" s="5"/>
    </row>
    <row r="132" spans="1:17" ht="30" customHeight="1" x14ac:dyDescent="0.2">
      <c r="A132" s="18"/>
      <c r="B132" s="112"/>
      <c r="C132" s="22" t="s">
        <v>20</v>
      </c>
      <c r="D132" s="510"/>
      <c r="E132" s="326">
        <f>603.4+18.8-18.8</f>
        <v>603.4</v>
      </c>
      <c r="F132" s="325" t="s">
        <v>88</v>
      </c>
      <c r="G132" s="133" t="s">
        <v>182</v>
      </c>
      <c r="H132" s="101"/>
      <c r="I132" s="5"/>
      <c r="J132" s="5"/>
      <c r="K132" s="5"/>
      <c r="L132" s="5"/>
      <c r="M132" s="5"/>
      <c r="N132" s="5"/>
      <c r="O132" s="5"/>
      <c r="P132" s="5"/>
      <c r="Q132" s="5"/>
    </row>
    <row r="133" spans="1:17" ht="20.25" customHeight="1" x14ac:dyDescent="0.2">
      <c r="A133" s="18"/>
      <c r="B133" s="112"/>
      <c r="C133" s="22" t="s">
        <v>89</v>
      </c>
      <c r="D133" s="510"/>
      <c r="E133" s="351">
        <v>26</v>
      </c>
      <c r="F133" s="377"/>
      <c r="G133" s="218"/>
      <c r="H133" s="101"/>
      <c r="I133" s="5"/>
      <c r="J133" s="5"/>
      <c r="K133" s="5"/>
      <c r="L133" s="5"/>
      <c r="M133" s="5"/>
      <c r="N133" s="5"/>
      <c r="O133" s="5"/>
      <c r="P133" s="5"/>
      <c r="Q133" s="5"/>
    </row>
    <row r="134" spans="1:17" ht="22.5" customHeight="1" thickBot="1" x14ac:dyDescent="0.25">
      <c r="A134" s="18"/>
      <c r="B134" s="113"/>
      <c r="C134" s="78" t="s">
        <v>64</v>
      </c>
      <c r="D134" s="510"/>
      <c r="E134" s="338">
        <f>20-2.1</f>
        <v>17.899999999999999</v>
      </c>
      <c r="F134" s="352"/>
      <c r="G134" s="154"/>
      <c r="H134" s="156"/>
      <c r="I134" s="5"/>
      <c r="J134" s="5"/>
      <c r="K134" s="5"/>
      <c r="L134" s="5"/>
      <c r="M134" s="5"/>
      <c r="N134" s="5"/>
      <c r="O134" s="5"/>
      <c r="P134" s="5"/>
      <c r="Q134" s="5"/>
    </row>
    <row r="135" spans="1:17" ht="18.75" customHeight="1" x14ac:dyDescent="0.2">
      <c r="A135" s="18"/>
      <c r="B135" s="283" t="s">
        <v>341</v>
      </c>
      <c r="C135" s="183" t="s">
        <v>188</v>
      </c>
      <c r="D135" s="510"/>
      <c r="E135" s="357"/>
      <c r="F135" s="353"/>
      <c r="G135" s="137"/>
      <c r="H135" s="138"/>
      <c r="I135" s="5"/>
      <c r="J135" s="5"/>
      <c r="K135" s="5"/>
      <c r="L135" s="5"/>
      <c r="M135" s="5"/>
      <c r="N135" s="5"/>
      <c r="O135" s="5"/>
      <c r="P135" s="5"/>
      <c r="Q135" s="5"/>
    </row>
    <row r="136" spans="1:17" ht="32.25" customHeight="1" thickBot="1" x14ac:dyDescent="0.25">
      <c r="A136" s="18"/>
      <c r="B136" s="113"/>
      <c r="C136" s="184" t="s">
        <v>20</v>
      </c>
      <c r="D136" s="510"/>
      <c r="E136" s="331">
        <v>69</v>
      </c>
      <c r="F136" s="355" t="s">
        <v>189</v>
      </c>
      <c r="G136" s="142" t="s">
        <v>34</v>
      </c>
      <c r="H136" s="75"/>
      <c r="I136" s="5"/>
      <c r="J136" s="5"/>
      <c r="K136" s="5"/>
      <c r="L136" s="5"/>
      <c r="M136" s="5"/>
      <c r="N136" s="5"/>
      <c r="O136" s="5"/>
      <c r="P136" s="5"/>
      <c r="Q136" s="5"/>
    </row>
    <row r="137" spans="1:17" ht="19.149999999999999" customHeight="1" x14ac:dyDescent="0.2">
      <c r="A137" s="18"/>
      <c r="B137" s="283" t="s">
        <v>342</v>
      </c>
      <c r="C137" s="183" t="s">
        <v>190</v>
      </c>
      <c r="D137" s="510"/>
      <c r="E137" s="421"/>
      <c r="F137" s="353"/>
      <c r="G137" s="137"/>
      <c r="H137" s="138"/>
      <c r="I137" s="5"/>
      <c r="J137" s="5"/>
      <c r="K137" s="5"/>
      <c r="L137" s="5"/>
      <c r="M137" s="5"/>
      <c r="N137" s="5"/>
      <c r="O137" s="5"/>
      <c r="P137" s="5"/>
      <c r="Q137" s="5"/>
    </row>
    <row r="138" spans="1:17" ht="31.5" customHeight="1" thickBot="1" x14ac:dyDescent="0.25">
      <c r="A138" s="18"/>
      <c r="B138" s="113"/>
      <c r="C138" s="184" t="s">
        <v>20</v>
      </c>
      <c r="D138" s="510"/>
      <c r="E138" s="331">
        <v>28</v>
      </c>
      <c r="F138" s="355" t="s">
        <v>189</v>
      </c>
      <c r="G138" s="142" t="s">
        <v>34</v>
      </c>
      <c r="H138" s="75"/>
      <c r="I138" s="5"/>
      <c r="J138" s="5"/>
      <c r="K138" s="5"/>
      <c r="L138" s="5"/>
      <c r="M138" s="5"/>
      <c r="N138" s="5"/>
      <c r="O138" s="5"/>
      <c r="P138" s="5"/>
      <c r="Q138" s="5"/>
    </row>
    <row r="139" spans="1:17" ht="31.9" customHeight="1" x14ac:dyDescent="0.2">
      <c r="A139" s="18"/>
      <c r="B139" s="283" t="s">
        <v>346</v>
      </c>
      <c r="C139" s="183" t="s">
        <v>191</v>
      </c>
      <c r="D139" s="510"/>
      <c r="E139" s="421"/>
      <c r="F139" s="353"/>
      <c r="G139" s="137"/>
      <c r="H139" s="138"/>
      <c r="I139" s="5"/>
      <c r="J139" s="5"/>
      <c r="K139" s="5"/>
      <c r="L139" s="5"/>
      <c r="M139" s="5"/>
      <c r="N139" s="5"/>
      <c r="O139" s="5"/>
      <c r="P139" s="5"/>
      <c r="Q139" s="5"/>
    </row>
    <row r="140" spans="1:17" ht="31.9" customHeight="1" thickBot="1" x14ac:dyDescent="0.25">
      <c r="A140" s="18"/>
      <c r="B140" s="113"/>
      <c r="C140" s="184" t="s">
        <v>20</v>
      </c>
      <c r="D140" s="510"/>
      <c r="E140" s="331">
        <v>22.4</v>
      </c>
      <c r="F140" s="355" t="s">
        <v>192</v>
      </c>
      <c r="G140" s="139" t="s">
        <v>115</v>
      </c>
      <c r="H140" s="71"/>
      <c r="I140" s="5"/>
      <c r="J140" s="5"/>
      <c r="K140" s="5"/>
      <c r="L140" s="5"/>
      <c r="M140" s="5"/>
      <c r="N140" s="5"/>
      <c r="O140" s="5"/>
      <c r="P140" s="5"/>
      <c r="Q140" s="5"/>
    </row>
    <row r="141" spans="1:17" ht="41.25" customHeight="1" x14ac:dyDescent="0.2">
      <c r="A141" s="18"/>
      <c r="B141" s="283" t="s">
        <v>347</v>
      </c>
      <c r="C141" s="183" t="s">
        <v>193</v>
      </c>
      <c r="D141" s="510"/>
      <c r="E141" s="421"/>
      <c r="F141" s="359" t="s">
        <v>194</v>
      </c>
      <c r="G141" s="148" t="s">
        <v>119</v>
      </c>
      <c r="H141" s="73"/>
      <c r="I141" s="5"/>
      <c r="J141" s="5"/>
      <c r="K141" s="5"/>
      <c r="L141" s="5"/>
      <c r="M141" s="5"/>
      <c r="N141" s="5"/>
      <c r="O141" s="5"/>
      <c r="P141" s="5"/>
      <c r="Q141" s="5"/>
    </row>
    <row r="142" spans="1:17" ht="30" customHeight="1" x14ac:dyDescent="0.2">
      <c r="A142" s="18"/>
      <c r="B142" s="112"/>
      <c r="C142" s="23" t="s">
        <v>20</v>
      </c>
      <c r="D142" s="510"/>
      <c r="E142" s="430">
        <v>150.69999999999999</v>
      </c>
      <c r="F142" s="378" t="s">
        <v>109</v>
      </c>
      <c r="G142" s="133" t="s">
        <v>195</v>
      </c>
      <c r="H142" s="101"/>
      <c r="I142" s="5"/>
      <c r="J142" s="5"/>
      <c r="K142" s="5"/>
      <c r="L142" s="5"/>
      <c r="M142" s="5"/>
      <c r="N142" s="5"/>
      <c r="O142" s="5"/>
      <c r="P142" s="5"/>
      <c r="Q142" s="5"/>
    </row>
    <row r="143" spans="1:17" ht="41.25" customHeight="1" thickBot="1" x14ac:dyDescent="0.25">
      <c r="A143" s="18"/>
      <c r="B143" s="113"/>
      <c r="C143" s="184"/>
      <c r="D143" s="462"/>
      <c r="E143" s="431"/>
      <c r="F143" s="355" t="s">
        <v>196</v>
      </c>
      <c r="G143" s="139" t="s">
        <v>132</v>
      </c>
      <c r="H143" s="75"/>
      <c r="I143" s="5"/>
      <c r="J143" s="5"/>
      <c r="K143" s="5"/>
      <c r="L143" s="5"/>
      <c r="M143" s="5"/>
      <c r="N143" s="5"/>
      <c r="O143" s="5"/>
      <c r="P143" s="5"/>
      <c r="Q143" s="5"/>
    </row>
    <row r="144" spans="1:17" ht="43.9" customHeight="1" x14ac:dyDescent="0.2">
      <c r="A144" s="18"/>
      <c r="B144" s="283" t="s">
        <v>343</v>
      </c>
      <c r="C144" s="140" t="s">
        <v>344</v>
      </c>
      <c r="D144" s="510" t="s">
        <v>197</v>
      </c>
      <c r="E144" s="357"/>
      <c r="F144" s="353"/>
      <c r="G144" s="261"/>
      <c r="H144" s="264"/>
      <c r="I144" s="5"/>
      <c r="J144" s="5"/>
      <c r="K144" s="5"/>
      <c r="L144" s="5"/>
      <c r="M144" s="5"/>
      <c r="N144" s="5"/>
      <c r="O144" s="5"/>
      <c r="P144" s="5"/>
      <c r="Q144" s="5"/>
    </row>
    <row r="145" spans="1:17" ht="35.450000000000003" customHeight="1" thickBot="1" x14ac:dyDescent="0.25">
      <c r="A145" s="18"/>
      <c r="B145" s="113"/>
      <c r="C145" s="78" t="s">
        <v>20</v>
      </c>
      <c r="D145" s="510"/>
      <c r="E145" s="338">
        <v>42.5</v>
      </c>
      <c r="F145" s="328" t="s">
        <v>198</v>
      </c>
      <c r="G145" s="245">
        <v>24</v>
      </c>
      <c r="H145" s="71"/>
      <c r="I145" s="5"/>
      <c r="J145" s="5"/>
      <c r="K145" s="5"/>
      <c r="L145" s="5"/>
      <c r="M145" s="5"/>
      <c r="N145" s="5"/>
      <c r="O145" s="5"/>
      <c r="P145" s="5"/>
      <c r="Q145" s="5"/>
    </row>
    <row r="146" spans="1:17" ht="42" customHeight="1" x14ac:dyDescent="0.2">
      <c r="A146" s="18"/>
      <c r="B146" s="283" t="s">
        <v>199</v>
      </c>
      <c r="C146" s="140" t="s">
        <v>200</v>
      </c>
      <c r="D146" s="474" t="s">
        <v>201</v>
      </c>
      <c r="E146" s="339"/>
      <c r="F146" s="353"/>
      <c r="G146" s="261"/>
      <c r="H146" s="264"/>
      <c r="I146" s="5"/>
      <c r="J146" s="5"/>
      <c r="K146" s="5"/>
      <c r="L146" s="5"/>
      <c r="M146" s="5"/>
      <c r="N146" s="5"/>
      <c r="O146" s="5"/>
      <c r="P146" s="5"/>
      <c r="Q146" s="5"/>
    </row>
    <row r="147" spans="1:17" ht="66.75" customHeight="1" thickBot="1" x14ac:dyDescent="0.25">
      <c r="A147" s="18"/>
      <c r="B147" s="113"/>
      <c r="C147" s="78" t="s">
        <v>20</v>
      </c>
      <c r="D147" s="475"/>
      <c r="E147" s="338">
        <f>188.5-38.5</f>
        <v>150</v>
      </c>
      <c r="F147" s="314" t="s">
        <v>345</v>
      </c>
      <c r="G147" s="245">
        <v>7</v>
      </c>
      <c r="H147" s="71"/>
      <c r="I147" s="5"/>
      <c r="J147" s="5"/>
      <c r="K147" s="5"/>
      <c r="L147" s="5"/>
      <c r="M147" s="5"/>
      <c r="N147" s="5"/>
      <c r="O147" s="5"/>
      <c r="P147" s="5"/>
      <c r="Q147" s="5"/>
    </row>
    <row r="148" spans="1:17" ht="15.6" customHeight="1" x14ac:dyDescent="0.2">
      <c r="A148" s="18"/>
      <c r="B148" s="85"/>
      <c r="C148" s="86" t="s">
        <v>18</v>
      </c>
      <c r="D148" s="110"/>
      <c r="E148" s="320">
        <f>SUM(E149:E153)</f>
        <v>12106.6</v>
      </c>
      <c r="F148" s="379"/>
      <c r="G148" s="197"/>
      <c r="H148" s="198"/>
      <c r="I148" s="5"/>
      <c r="J148" s="5"/>
      <c r="K148" s="5"/>
      <c r="L148" s="5"/>
      <c r="M148" s="5"/>
      <c r="N148" s="5"/>
      <c r="O148" s="5"/>
      <c r="P148" s="5"/>
      <c r="Q148" s="5"/>
    </row>
    <row r="149" spans="1:17" ht="15.6" customHeight="1" x14ac:dyDescent="0.2">
      <c r="A149" s="18"/>
      <c r="B149" s="524"/>
      <c r="C149" s="11" t="s">
        <v>19</v>
      </c>
      <c r="D149" s="36"/>
      <c r="E149" s="340"/>
      <c r="F149" s="334"/>
      <c r="G149" s="193"/>
      <c r="H149" s="194"/>
      <c r="I149" s="5"/>
      <c r="J149" s="5"/>
      <c r="K149" s="5"/>
      <c r="L149" s="5"/>
      <c r="M149" s="5"/>
      <c r="N149" s="5"/>
      <c r="O149" s="5"/>
      <c r="P149" s="5"/>
      <c r="Q149" s="5"/>
    </row>
    <row r="150" spans="1:17" ht="29.45" customHeight="1" x14ac:dyDescent="0.2">
      <c r="A150" s="18"/>
      <c r="B150" s="524"/>
      <c r="C150" s="11" t="s">
        <v>54</v>
      </c>
      <c r="D150" s="36"/>
      <c r="E150" s="340">
        <f>SUMIF($C61:$C147,$C62,E61:E147)</f>
        <v>10533.6</v>
      </c>
      <c r="F150" s="297"/>
      <c r="G150" s="56"/>
      <c r="H150" s="57"/>
      <c r="I150" s="5"/>
      <c r="J150" s="5"/>
      <c r="K150" s="5"/>
      <c r="L150" s="5"/>
      <c r="M150" s="5"/>
      <c r="N150" s="5"/>
      <c r="O150" s="5"/>
      <c r="P150" s="5"/>
      <c r="Q150" s="5"/>
    </row>
    <row r="151" spans="1:17" ht="17.45" customHeight="1" x14ac:dyDescent="0.2">
      <c r="A151" s="18"/>
      <c r="B151" s="524"/>
      <c r="C151" s="11" t="s">
        <v>202</v>
      </c>
      <c r="D151" s="36"/>
      <c r="E151" s="340">
        <f>SUMIF($C61:$C147,$C102,E61:E147)</f>
        <v>61.6</v>
      </c>
      <c r="F151" s="297"/>
      <c r="G151" s="56"/>
      <c r="H151" s="57"/>
      <c r="I151" s="5"/>
      <c r="J151" s="5"/>
      <c r="K151" s="5"/>
      <c r="L151" s="5"/>
      <c r="M151" s="5"/>
      <c r="N151" s="5"/>
      <c r="O151" s="5"/>
      <c r="P151" s="5"/>
      <c r="Q151" s="5"/>
    </row>
    <row r="152" spans="1:17" ht="16.899999999999999" customHeight="1" x14ac:dyDescent="0.2">
      <c r="A152" s="18"/>
      <c r="B152" s="524"/>
      <c r="C152" s="11" t="s">
        <v>203</v>
      </c>
      <c r="D152" s="36"/>
      <c r="E152" s="383">
        <f>SUMIF($C61:$C147,$C63,E61:E147)</f>
        <v>1024</v>
      </c>
      <c r="F152" s="334"/>
      <c r="G152" s="56"/>
      <c r="H152" s="57"/>
      <c r="I152" s="5"/>
      <c r="J152" s="5"/>
      <c r="K152" s="5"/>
      <c r="L152" s="5"/>
      <c r="M152" s="5"/>
      <c r="N152" s="5"/>
      <c r="O152" s="5"/>
      <c r="P152" s="5"/>
      <c r="Q152" s="5"/>
    </row>
    <row r="153" spans="1:17" ht="16.899999999999999" customHeight="1" thickBot="1" x14ac:dyDescent="0.25">
      <c r="A153" s="18"/>
      <c r="B153" s="493"/>
      <c r="C153" s="58" t="s">
        <v>76</v>
      </c>
      <c r="D153" s="59"/>
      <c r="E153" s="305">
        <f>SUMIF($C61:$C147,$C64,E61:E147)</f>
        <v>487.4</v>
      </c>
      <c r="F153" s="335"/>
      <c r="G153" s="195"/>
      <c r="H153" s="196"/>
      <c r="I153" s="5"/>
      <c r="J153" s="5"/>
      <c r="K153" s="5"/>
      <c r="L153" s="5"/>
      <c r="M153" s="5"/>
      <c r="N153" s="5"/>
      <c r="O153" s="5"/>
      <c r="P153" s="5"/>
      <c r="Q153" s="5"/>
    </row>
    <row r="154" spans="1:17" ht="18.600000000000001" customHeight="1" thickBot="1" x14ac:dyDescent="0.25">
      <c r="A154" s="18"/>
      <c r="B154" s="64" t="s">
        <v>204</v>
      </c>
      <c r="C154" s="49" t="s">
        <v>205</v>
      </c>
      <c r="D154" s="50"/>
      <c r="E154" s="350"/>
      <c r="F154" s="299"/>
      <c r="G154" s="51"/>
      <c r="H154" s="52"/>
      <c r="I154" s="5"/>
      <c r="J154" s="5"/>
      <c r="K154" s="5"/>
      <c r="L154" s="5"/>
      <c r="M154" s="5"/>
      <c r="N154" s="5"/>
      <c r="O154" s="5"/>
      <c r="P154" s="5"/>
      <c r="Q154" s="5"/>
    </row>
    <row r="155" spans="1:17" ht="30" customHeight="1" x14ac:dyDescent="0.2">
      <c r="A155" s="18"/>
      <c r="B155" s="482" t="s">
        <v>206</v>
      </c>
      <c r="C155" s="140" t="s">
        <v>207</v>
      </c>
      <c r="D155" s="460" t="s">
        <v>208</v>
      </c>
      <c r="E155" s="339"/>
      <c r="F155" s="380" t="s">
        <v>209</v>
      </c>
      <c r="G155" s="148" t="s">
        <v>147</v>
      </c>
      <c r="H155" s="73"/>
      <c r="I155" s="5"/>
      <c r="J155" s="5"/>
      <c r="K155" s="5"/>
      <c r="L155" s="5"/>
      <c r="M155" s="5"/>
      <c r="N155" s="5"/>
      <c r="O155" s="5"/>
      <c r="P155" s="5"/>
      <c r="Q155" s="5"/>
    </row>
    <row r="156" spans="1:17" ht="26.25" customHeight="1" x14ac:dyDescent="0.2">
      <c r="A156" s="18"/>
      <c r="B156" s="515"/>
      <c r="C156" s="22" t="s">
        <v>20</v>
      </c>
      <c r="D156" s="510"/>
      <c r="E156" s="326">
        <v>50.3</v>
      </c>
      <c r="F156" s="381" t="s">
        <v>210</v>
      </c>
      <c r="G156" s="133" t="s">
        <v>115</v>
      </c>
      <c r="H156" s="101"/>
      <c r="I156" s="5"/>
      <c r="J156" s="5"/>
      <c r="K156" s="5"/>
      <c r="L156" s="5"/>
      <c r="M156" s="5"/>
      <c r="N156" s="5"/>
      <c r="O156" s="5"/>
      <c r="P156" s="5"/>
      <c r="Q156" s="5"/>
    </row>
    <row r="157" spans="1:17" ht="43.5" customHeight="1" x14ac:dyDescent="0.2">
      <c r="A157" s="18"/>
      <c r="B157" s="521"/>
      <c r="C157" s="22"/>
      <c r="D157" s="523"/>
      <c r="E157" s="326"/>
      <c r="F157" s="381" t="s">
        <v>211</v>
      </c>
      <c r="G157" s="133" t="s">
        <v>212</v>
      </c>
      <c r="H157" s="101"/>
      <c r="I157" s="5"/>
      <c r="J157" s="5"/>
      <c r="K157" s="5"/>
      <c r="L157" s="5"/>
      <c r="M157" s="5"/>
      <c r="N157" s="5"/>
      <c r="O157" s="5"/>
      <c r="P157" s="5"/>
      <c r="Q157" s="5"/>
    </row>
    <row r="158" spans="1:17" ht="22.9" customHeight="1" thickBot="1" x14ac:dyDescent="0.25">
      <c r="A158" s="18"/>
      <c r="B158" s="521"/>
      <c r="C158" s="22"/>
      <c r="D158" s="523"/>
      <c r="E158" s="326"/>
      <c r="F158" s="382" t="s">
        <v>213</v>
      </c>
      <c r="G158" s="139" t="s">
        <v>147</v>
      </c>
      <c r="H158" s="101"/>
      <c r="I158" s="5"/>
      <c r="J158" s="5"/>
      <c r="K158" s="5"/>
      <c r="L158" s="5"/>
      <c r="M158" s="5"/>
      <c r="N158" s="5"/>
      <c r="O158" s="5"/>
      <c r="P158" s="5"/>
      <c r="Q158" s="5"/>
    </row>
    <row r="159" spans="1:17" ht="46.5" customHeight="1" x14ac:dyDescent="0.2">
      <c r="A159" s="18"/>
      <c r="B159" s="482" t="s">
        <v>214</v>
      </c>
      <c r="C159" s="140" t="s">
        <v>215</v>
      </c>
      <c r="D159" s="460" t="s">
        <v>187</v>
      </c>
      <c r="E159" s="339"/>
      <c r="F159" s="265" t="s">
        <v>348</v>
      </c>
      <c r="G159" s="185" t="s">
        <v>147</v>
      </c>
      <c r="H159" s="73"/>
      <c r="I159" s="5"/>
      <c r="J159" s="5"/>
      <c r="K159" s="5"/>
      <c r="L159" s="5"/>
      <c r="M159" s="5"/>
      <c r="N159" s="5"/>
      <c r="O159" s="5"/>
      <c r="P159" s="5"/>
      <c r="Q159" s="5"/>
    </row>
    <row r="160" spans="1:17" ht="60.6" customHeight="1" thickBot="1" x14ac:dyDescent="0.25">
      <c r="A160" s="18"/>
      <c r="B160" s="515"/>
      <c r="C160" s="22" t="s">
        <v>20</v>
      </c>
      <c r="D160" s="510"/>
      <c r="E160" s="395">
        <f>40.3+9.4</f>
        <v>49.699999999999996</v>
      </c>
      <c r="F160" s="266" t="s">
        <v>217</v>
      </c>
      <c r="G160" s="199" t="s">
        <v>147</v>
      </c>
      <c r="H160" s="101"/>
      <c r="I160" s="5"/>
      <c r="J160" s="5"/>
      <c r="K160" s="5"/>
      <c r="L160" s="5"/>
      <c r="M160" s="5"/>
      <c r="N160" s="5"/>
      <c r="O160" s="5"/>
      <c r="P160" s="5"/>
      <c r="Q160" s="5"/>
    </row>
    <row r="161" spans="1:17" ht="36" customHeight="1" x14ac:dyDescent="0.2">
      <c r="A161" s="18"/>
      <c r="B161" s="516" t="s">
        <v>218</v>
      </c>
      <c r="C161" s="149" t="s">
        <v>219</v>
      </c>
      <c r="D161" s="474" t="s">
        <v>220</v>
      </c>
      <c r="E161" s="339"/>
      <c r="F161" s="380"/>
      <c r="G161" s="148"/>
      <c r="H161" s="73"/>
      <c r="I161" s="5"/>
      <c r="J161" s="5"/>
      <c r="K161" s="5"/>
      <c r="L161" s="5"/>
      <c r="M161" s="5"/>
      <c r="N161" s="5"/>
      <c r="O161" s="5"/>
      <c r="P161" s="5"/>
      <c r="Q161" s="5"/>
    </row>
    <row r="162" spans="1:17" ht="75.75" customHeight="1" thickBot="1" x14ac:dyDescent="0.25">
      <c r="A162" s="18"/>
      <c r="B162" s="518"/>
      <c r="C162" s="114" t="s">
        <v>20</v>
      </c>
      <c r="D162" s="475"/>
      <c r="E162" s="338">
        <v>7.8</v>
      </c>
      <c r="F162" s="382" t="s">
        <v>221</v>
      </c>
      <c r="G162" s="139" t="s">
        <v>147</v>
      </c>
      <c r="H162" s="75"/>
      <c r="I162" s="5"/>
      <c r="J162" s="5"/>
      <c r="K162" s="5"/>
      <c r="L162" s="5"/>
      <c r="M162" s="5"/>
      <c r="N162" s="5"/>
      <c r="O162" s="5"/>
      <c r="P162" s="5"/>
      <c r="Q162" s="5"/>
    </row>
    <row r="163" spans="1:17" ht="30.75" customHeight="1" x14ac:dyDescent="0.2">
      <c r="A163" s="18"/>
      <c r="B163" s="516" t="s">
        <v>222</v>
      </c>
      <c r="C163" s="140" t="s">
        <v>223</v>
      </c>
      <c r="D163" s="474" t="s">
        <v>162</v>
      </c>
      <c r="E163" s="339"/>
      <c r="F163" s="359" t="s">
        <v>225</v>
      </c>
      <c r="G163" s="148" t="s">
        <v>226</v>
      </c>
      <c r="H163" s="73"/>
      <c r="I163" s="5"/>
      <c r="J163" s="5"/>
      <c r="K163" s="5"/>
      <c r="L163" s="5"/>
      <c r="M163" s="5"/>
      <c r="N163" s="5"/>
      <c r="O163" s="5"/>
      <c r="P163" s="5"/>
      <c r="Q163" s="5"/>
    </row>
    <row r="164" spans="1:17" ht="64.900000000000006" customHeight="1" x14ac:dyDescent="0.2">
      <c r="A164" s="18"/>
      <c r="B164" s="517"/>
      <c r="C164" s="22" t="s">
        <v>20</v>
      </c>
      <c r="D164" s="502"/>
      <c r="E164" s="326">
        <v>2.5</v>
      </c>
      <c r="F164" s="386"/>
      <c r="G164" s="133"/>
      <c r="H164" s="101"/>
      <c r="I164" s="5"/>
      <c r="J164" s="5"/>
      <c r="K164" s="5"/>
      <c r="L164" s="5"/>
      <c r="M164" s="5"/>
      <c r="N164" s="5"/>
      <c r="O164" s="5"/>
      <c r="P164" s="5"/>
      <c r="Q164" s="5"/>
    </row>
    <row r="165" spans="1:17" ht="40.5" customHeight="1" thickBot="1" x14ac:dyDescent="0.25">
      <c r="A165" s="18"/>
      <c r="B165" s="518"/>
      <c r="C165" s="267" t="s">
        <v>20</v>
      </c>
      <c r="D165" s="438" t="s">
        <v>224</v>
      </c>
      <c r="E165" s="338">
        <f>702-100</f>
        <v>602</v>
      </c>
      <c r="F165" s="314"/>
      <c r="G165" s="139"/>
      <c r="H165" s="101"/>
      <c r="I165" s="5"/>
      <c r="J165" s="5"/>
      <c r="K165" s="5"/>
      <c r="L165" s="5"/>
      <c r="M165" s="5"/>
      <c r="N165" s="5"/>
      <c r="O165" s="5"/>
      <c r="P165" s="5"/>
      <c r="Q165" s="5"/>
    </row>
    <row r="166" spans="1:17" ht="47.25" customHeight="1" x14ac:dyDescent="0.2">
      <c r="A166" s="18"/>
      <c r="B166" s="508" t="s">
        <v>227</v>
      </c>
      <c r="C166" s="140" t="s">
        <v>228</v>
      </c>
      <c r="D166" s="500" t="s">
        <v>113</v>
      </c>
      <c r="E166" s="384"/>
      <c r="F166" s="380"/>
      <c r="G166" s="148"/>
      <c r="H166" s="73"/>
      <c r="I166" s="5"/>
      <c r="J166" s="5"/>
      <c r="K166" s="5"/>
      <c r="L166" s="5"/>
      <c r="M166" s="5"/>
      <c r="N166" s="5"/>
      <c r="O166" s="5"/>
      <c r="P166" s="5"/>
      <c r="Q166" s="5"/>
    </row>
    <row r="167" spans="1:17" ht="90.75" customHeight="1" thickBot="1" x14ac:dyDescent="0.25">
      <c r="A167" s="18"/>
      <c r="B167" s="509"/>
      <c r="C167" s="103" t="s">
        <v>20</v>
      </c>
      <c r="D167" s="501"/>
      <c r="E167" s="331">
        <v>55</v>
      </c>
      <c r="F167" s="382" t="s">
        <v>229</v>
      </c>
      <c r="G167" s="139" t="s">
        <v>147</v>
      </c>
      <c r="H167" s="75"/>
      <c r="I167" s="5"/>
      <c r="J167" s="5"/>
      <c r="K167" s="5"/>
      <c r="L167" s="5"/>
      <c r="M167" s="5"/>
      <c r="N167" s="5"/>
      <c r="O167" s="5"/>
      <c r="P167" s="5"/>
      <c r="Q167" s="5"/>
    </row>
    <row r="168" spans="1:17" ht="52.5" customHeight="1" x14ac:dyDescent="0.2">
      <c r="A168" s="18"/>
      <c r="B168" s="498" t="s">
        <v>230</v>
      </c>
      <c r="C168" s="149" t="s">
        <v>231</v>
      </c>
      <c r="D168" s="460" t="s">
        <v>232</v>
      </c>
      <c r="E168" s="339"/>
      <c r="F168" s="380"/>
      <c r="G168" s="148"/>
      <c r="H168" s="67"/>
      <c r="I168" s="5"/>
      <c r="J168" s="5"/>
      <c r="K168" s="5"/>
      <c r="L168" s="5"/>
      <c r="M168" s="5"/>
      <c r="N168" s="5"/>
      <c r="O168" s="5"/>
      <c r="P168" s="5"/>
      <c r="Q168" s="5"/>
    </row>
    <row r="169" spans="1:17" ht="38.25" customHeight="1" x14ac:dyDescent="0.2">
      <c r="A169" s="18"/>
      <c r="B169" s="499"/>
      <c r="C169" s="504" t="s">
        <v>20</v>
      </c>
      <c r="D169" s="510"/>
      <c r="E169" s="506">
        <f>98.3+21.3+8-98.3</f>
        <v>29.299999999999997</v>
      </c>
      <c r="F169" s="386" t="s">
        <v>349</v>
      </c>
      <c r="G169" s="133" t="s">
        <v>147</v>
      </c>
      <c r="H169" s="192"/>
      <c r="I169" s="5"/>
      <c r="J169" s="5"/>
      <c r="K169" s="5"/>
      <c r="L169" s="5"/>
      <c r="M169" s="5"/>
      <c r="N169" s="5"/>
      <c r="O169" s="5"/>
      <c r="P169" s="5"/>
      <c r="Q169" s="5"/>
    </row>
    <row r="170" spans="1:17" ht="47.45" customHeight="1" x14ac:dyDescent="0.2">
      <c r="A170" s="18"/>
      <c r="B170" s="499"/>
      <c r="C170" s="505"/>
      <c r="D170" s="510"/>
      <c r="E170" s="507"/>
      <c r="F170" s="387" t="s">
        <v>350</v>
      </c>
      <c r="G170" s="235" t="s">
        <v>34</v>
      </c>
      <c r="H170" s="236"/>
      <c r="I170" s="5"/>
      <c r="J170" s="5"/>
      <c r="K170" s="5"/>
      <c r="L170" s="5"/>
      <c r="M170" s="5"/>
      <c r="N170" s="5"/>
      <c r="O170" s="5"/>
      <c r="P170" s="5"/>
      <c r="Q170" s="5"/>
    </row>
    <row r="171" spans="1:17" ht="42.75" customHeight="1" thickBot="1" x14ac:dyDescent="0.25">
      <c r="A171" s="18"/>
      <c r="B171" s="503"/>
      <c r="C171" s="269" t="s">
        <v>20</v>
      </c>
      <c r="D171" s="270" t="s">
        <v>233</v>
      </c>
      <c r="E171" s="432">
        <v>34.5</v>
      </c>
      <c r="F171" s="385" t="s">
        <v>351</v>
      </c>
      <c r="G171" s="133"/>
      <c r="H171" s="192"/>
      <c r="I171" s="5"/>
      <c r="J171" s="5"/>
      <c r="K171" s="5"/>
      <c r="L171" s="5"/>
      <c r="M171" s="5"/>
      <c r="N171" s="5"/>
      <c r="O171" s="5"/>
      <c r="P171" s="5"/>
      <c r="Q171" s="5"/>
    </row>
    <row r="172" spans="1:17" ht="53.25" customHeight="1" x14ac:dyDescent="0.2">
      <c r="A172" s="18"/>
      <c r="B172" s="492" t="s">
        <v>234</v>
      </c>
      <c r="C172" s="149" t="s">
        <v>352</v>
      </c>
      <c r="D172" s="527" t="s">
        <v>87</v>
      </c>
      <c r="E172" s="339"/>
      <c r="F172" s="353"/>
      <c r="G172" s="252"/>
      <c r="H172" s="253"/>
      <c r="I172" s="5"/>
      <c r="J172" s="5"/>
      <c r="K172" s="5"/>
      <c r="L172" s="5"/>
      <c r="M172" s="5"/>
      <c r="N172" s="5"/>
      <c r="O172" s="5"/>
      <c r="P172" s="5"/>
      <c r="Q172" s="5"/>
    </row>
    <row r="173" spans="1:17" ht="57.6" customHeight="1" thickBot="1" x14ac:dyDescent="0.25">
      <c r="A173" s="18"/>
      <c r="B173" s="493"/>
      <c r="C173" s="114" t="s">
        <v>20</v>
      </c>
      <c r="D173" s="475"/>
      <c r="E173" s="338">
        <v>59.5</v>
      </c>
      <c r="F173" s="314" t="s">
        <v>353</v>
      </c>
      <c r="G173" s="139" t="s">
        <v>235</v>
      </c>
      <c r="H173" s="71"/>
      <c r="I173" s="5"/>
      <c r="J173" s="5"/>
      <c r="K173" s="5"/>
      <c r="L173" s="5"/>
      <c r="M173" s="5"/>
      <c r="N173" s="5"/>
      <c r="O173" s="5"/>
      <c r="P173" s="5"/>
      <c r="Q173" s="5"/>
    </row>
    <row r="174" spans="1:17" ht="18.600000000000001" customHeight="1" x14ac:dyDescent="0.2">
      <c r="A174" s="18"/>
      <c r="B174" s="85"/>
      <c r="C174" s="86" t="s">
        <v>18</v>
      </c>
      <c r="D174" s="110"/>
      <c r="E174" s="320">
        <f>SUM(E175:E176)</f>
        <v>890.59999999999991</v>
      </c>
      <c r="F174" s="379"/>
      <c r="G174" s="88"/>
      <c r="H174" s="89"/>
      <c r="I174" s="5"/>
      <c r="J174" s="5"/>
      <c r="K174" s="5"/>
      <c r="L174" s="5"/>
      <c r="M174" s="5"/>
      <c r="N174" s="5"/>
      <c r="O174" s="5"/>
      <c r="P174" s="5"/>
      <c r="Q174" s="5"/>
    </row>
    <row r="175" spans="1:17" ht="15.6" customHeight="1" x14ac:dyDescent="0.2">
      <c r="A175" s="18"/>
      <c r="B175" s="494"/>
      <c r="C175" s="11" t="s">
        <v>19</v>
      </c>
      <c r="D175" s="36"/>
      <c r="E175" s="340"/>
      <c r="F175" s="334"/>
      <c r="G175" s="56"/>
      <c r="H175" s="57"/>
      <c r="I175" s="5"/>
      <c r="J175" s="5"/>
      <c r="K175" s="5"/>
      <c r="L175" s="5"/>
      <c r="M175" s="5"/>
      <c r="N175" s="5"/>
      <c r="O175" s="5"/>
      <c r="P175" s="5"/>
      <c r="Q175" s="5"/>
    </row>
    <row r="176" spans="1:17" ht="29.45" customHeight="1" thickBot="1" x14ac:dyDescent="0.25">
      <c r="A176" s="18"/>
      <c r="B176" s="497"/>
      <c r="C176" s="58" t="s">
        <v>54</v>
      </c>
      <c r="D176" s="59"/>
      <c r="E176" s="305">
        <f>SUMIF($C155:$C173,$C156,E155:E173)</f>
        <v>890.59999999999991</v>
      </c>
      <c r="F176" s="335"/>
      <c r="G176" s="60"/>
      <c r="H176" s="61"/>
      <c r="I176" s="5"/>
      <c r="J176" s="5"/>
      <c r="K176" s="5"/>
      <c r="L176" s="5"/>
      <c r="M176" s="5"/>
      <c r="N176" s="5"/>
      <c r="O176" s="5"/>
      <c r="P176" s="5"/>
      <c r="Q176" s="5"/>
    </row>
    <row r="177" spans="1:17" ht="57.75" customHeight="1" thickBot="1" x14ac:dyDescent="0.25">
      <c r="A177" s="18"/>
      <c r="B177" s="64" t="s">
        <v>236</v>
      </c>
      <c r="C177" s="49" t="s">
        <v>237</v>
      </c>
      <c r="D177" s="50" t="s">
        <v>238</v>
      </c>
      <c r="E177" s="350"/>
      <c r="F177" s="318"/>
      <c r="G177" s="51"/>
      <c r="H177" s="52"/>
      <c r="I177" s="5"/>
      <c r="J177" s="5"/>
      <c r="K177" s="5"/>
      <c r="L177" s="5"/>
      <c r="M177" s="5"/>
      <c r="N177" s="5"/>
      <c r="O177" s="5"/>
      <c r="P177" s="5"/>
      <c r="Q177" s="5"/>
    </row>
    <row r="178" spans="1:17" ht="19.5" customHeight="1" thickBot="1" x14ac:dyDescent="0.25">
      <c r="A178" s="18"/>
      <c r="B178" s="200"/>
      <c r="C178" s="201" t="s">
        <v>18</v>
      </c>
      <c r="D178" s="202"/>
      <c r="E178" s="389">
        <f t="shared" ref="E178" si="2">SUM(E180:E180)</f>
        <v>440</v>
      </c>
      <c r="F178" s="388"/>
      <c r="G178" s="203"/>
      <c r="H178" s="204"/>
      <c r="I178" s="5"/>
      <c r="J178" s="5"/>
      <c r="K178" s="5"/>
      <c r="L178" s="5"/>
      <c r="M178" s="5"/>
      <c r="N178" s="5"/>
      <c r="O178" s="5"/>
      <c r="P178" s="5"/>
      <c r="Q178" s="5"/>
    </row>
    <row r="179" spans="1:17" ht="15.6" customHeight="1" x14ac:dyDescent="0.2">
      <c r="A179" s="18"/>
      <c r="B179" s="528"/>
      <c r="C179" s="149" t="s">
        <v>19</v>
      </c>
      <c r="D179" s="205"/>
      <c r="E179" s="324"/>
      <c r="F179" s="380" t="s">
        <v>239</v>
      </c>
      <c r="G179" s="206">
        <v>7</v>
      </c>
      <c r="H179" s="73"/>
      <c r="I179" s="5"/>
      <c r="J179" s="5"/>
      <c r="K179" s="5"/>
      <c r="L179" s="5"/>
      <c r="M179" s="5"/>
      <c r="N179" s="5"/>
      <c r="O179" s="5"/>
      <c r="P179" s="5"/>
      <c r="Q179" s="5"/>
    </row>
    <row r="180" spans="1:17" ht="29.45" customHeight="1" x14ac:dyDescent="0.2">
      <c r="A180" s="18"/>
      <c r="B180" s="529"/>
      <c r="C180" s="11" t="s">
        <v>20</v>
      </c>
      <c r="D180" s="36"/>
      <c r="E180" s="390">
        <v>440</v>
      </c>
      <c r="F180" s="381" t="s">
        <v>240</v>
      </c>
      <c r="G180" s="35">
        <v>7</v>
      </c>
      <c r="H180" s="101"/>
      <c r="I180" s="5"/>
      <c r="J180" s="5"/>
      <c r="K180" s="5"/>
      <c r="L180" s="5"/>
      <c r="M180" s="5"/>
      <c r="N180" s="5"/>
      <c r="O180" s="5"/>
      <c r="P180" s="5"/>
      <c r="Q180" s="5"/>
    </row>
    <row r="181" spans="1:17" ht="31.9" customHeight="1" x14ac:dyDescent="0.2">
      <c r="A181" s="18"/>
      <c r="B181" s="530"/>
      <c r="C181" s="11"/>
      <c r="D181" s="36"/>
      <c r="E181" s="390"/>
      <c r="F181" s="381" t="s">
        <v>241</v>
      </c>
      <c r="G181" s="35">
        <v>7</v>
      </c>
      <c r="H181" s="101"/>
      <c r="I181" s="5"/>
      <c r="J181" s="5"/>
      <c r="K181" s="5"/>
      <c r="L181" s="5"/>
      <c r="M181" s="5"/>
      <c r="N181" s="5"/>
      <c r="O181" s="5"/>
      <c r="P181" s="5"/>
      <c r="Q181" s="5"/>
    </row>
    <row r="182" spans="1:17" ht="29.45" customHeight="1" thickBot="1" x14ac:dyDescent="0.25">
      <c r="A182" s="18"/>
      <c r="B182" s="531"/>
      <c r="C182" s="58"/>
      <c r="D182" s="59"/>
      <c r="E182" s="322"/>
      <c r="F182" s="370" t="s">
        <v>242</v>
      </c>
      <c r="G182" s="70">
        <v>7</v>
      </c>
      <c r="H182" s="75"/>
      <c r="I182" s="5"/>
      <c r="J182" s="5"/>
      <c r="K182" s="5"/>
      <c r="L182" s="5"/>
      <c r="M182" s="5"/>
      <c r="N182" s="5"/>
      <c r="O182" s="5"/>
      <c r="P182" s="5"/>
      <c r="Q182" s="5"/>
    </row>
    <row r="183" spans="1:17" ht="31.15" customHeight="1" thickBot="1" x14ac:dyDescent="0.25">
      <c r="A183" s="18"/>
      <c r="B183" s="64" t="s">
        <v>243</v>
      </c>
      <c r="C183" s="49" t="s">
        <v>244</v>
      </c>
      <c r="D183" s="50"/>
      <c r="E183" s="350"/>
      <c r="F183" s="318"/>
      <c r="G183" s="51"/>
      <c r="H183" s="52"/>
      <c r="I183" s="5"/>
      <c r="J183" s="5"/>
      <c r="K183" s="5"/>
      <c r="L183" s="5"/>
      <c r="M183" s="5"/>
      <c r="N183" s="5"/>
      <c r="O183" s="5"/>
      <c r="P183" s="5"/>
      <c r="Q183" s="5"/>
    </row>
    <row r="184" spans="1:17" ht="29.25" customHeight="1" x14ac:dyDescent="0.2">
      <c r="A184" s="18"/>
      <c r="B184" s="516" t="s">
        <v>245</v>
      </c>
      <c r="C184" s="271" t="s">
        <v>246</v>
      </c>
      <c r="D184" s="474" t="s">
        <v>354</v>
      </c>
      <c r="E184" s="339"/>
      <c r="F184" s="359"/>
      <c r="G184" s="148"/>
      <c r="H184" s="73" t="s">
        <v>247</v>
      </c>
      <c r="I184" s="5"/>
      <c r="J184" s="5"/>
      <c r="K184" s="5"/>
      <c r="L184" s="5"/>
      <c r="M184" s="5"/>
      <c r="N184" s="5"/>
      <c r="O184" s="5"/>
      <c r="P184" s="5"/>
      <c r="Q184" s="5"/>
    </row>
    <row r="185" spans="1:17" ht="31.9" customHeight="1" x14ac:dyDescent="0.2">
      <c r="A185" s="18"/>
      <c r="B185" s="517"/>
      <c r="C185" s="22" t="s">
        <v>20</v>
      </c>
      <c r="D185" s="502"/>
      <c r="E185" s="326">
        <f>3845.2-1000-2845.2+236.2</f>
        <v>236.2</v>
      </c>
      <c r="F185" s="391" t="s">
        <v>248</v>
      </c>
      <c r="G185" s="272">
        <v>40</v>
      </c>
      <c r="H185" s="101" t="s">
        <v>247</v>
      </c>
      <c r="I185" s="5"/>
      <c r="J185" s="5"/>
      <c r="K185" s="5"/>
      <c r="L185" s="5"/>
      <c r="M185" s="5"/>
      <c r="N185" s="5"/>
      <c r="O185" s="5"/>
      <c r="P185" s="5"/>
      <c r="Q185" s="5"/>
    </row>
    <row r="186" spans="1:17" ht="29.25" customHeight="1" x14ac:dyDescent="0.2">
      <c r="A186" s="18"/>
      <c r="B186" s="517"/>
      <c r="C186" s="22" t="s">
        <v>64</v>
      </c>
      <c r="D186" s="502"/>
      <c r="E186" s="326"/>
      <c r="F186" s="391" t="s">
        <v>249</v>
      </c>
      <c r="G186" s="272"/>
      <c r="H186" s="101"/>
      <c r="I186" s="5"/>
      <c r="J186" s="5"/>
      <c r="K186" s="5"/>
      <c r="L186" s="5"/>
      <c r="M186" s="5"/>
      <c r="N186" s="5"/>
      <c r="O186" s="5"/>
      <c r="P186" s="5"/>
      <c r="Q186" s="5"/>
    </row>
    <row r="187" spans="1:17" ht="43.15" customHeight="1" x14ac:dyDescent="0.2">
      <c r="A187" s="18"/>
      <c r="B187" s="517"/>
      <c r="C187" s="273" t="s">
        <v>250</v>
      </c>
      <c r="D187" s="502"/>
      <c r="E187" s="326">
        <f>2845.2-236.2</f>
        <v>2609</v>
      </c>
      <c r="F187" s="391" t="s">
        <v>252</v>
      </c>
      <c r="G187" s="272"/>
      <c r="H187" s="101"/>
      <c r="I187" s="246"/>
      <c r="J187" s="5"/>
      <c r="K187" s="5"/>
      <c r="L187" s="246"/>
      <c r="M187" s="5"/>
      <c r="N187" s="5"/>
      <c r="O187" s="5"/>
      <c r="P187" s="5"/>
      <c r="Q187" s="5"/>
    </row>
    <row r="188" spans="1:17" ht="28.15" customHeight="1" x14ac:dyDescent="0.2">
      <c r="A188" s="18"/>
      <c r="B188" s="532"/>
      <c r="C188" s="274" t="s">
        <v>251</v>
      </c>
      <c r="D188" s="502"/>
      <c r="E188" s="326">
        <v>1062.5</v>
      </c>
      <c r="F188" s="391"/>
      <c r="G188" s="272"/>
      <c r="H188" s="101"/>
      <c r="I188" s="5"/>
      <c r="J188" s="5"/>
      <c r="K188" s="5"/>
      <c r="L188" s="5"/>
      <c r="M188" s="5"/>
      <c r="N188" s="5"/>
      <c r="O188" s="5"/>
      <c r="P188" s="5"/>
      <c r="Q188" s="5"/>
    </row>
    <row r="189" spans="1:17" ht="27.6" customHeight="1" thickBot="1" x14ac:dyDescent="0.25">
      <c r="A189" s="18"/>
      <c r="B189" s="533"/>
      <c r="C189" s="78" t="s">
        <v>253</v>
      </c>
      <c r="D189" s="475"/>
      <c r="E189" s="356"/>
      <c r="F189" s="392"/>
      <c r="G189" s="275"/>
      <c r="H189" s="276"/>
      <c r="I189" s="5"/>
      <c r="J189" s="5"/>
      <c r="K189" s="5"/>
      <c r="L189" s="5"/>
      <c r="M189" s="5"/>
      <c r="N189" s="5"/>
      <c r="O189" s="5"/>
      <c r="P189" s="5"/>
      <c r="Q189" s="5"/>
    </row>
    <row r="190" spans="1:17" ht="31.15" customHeight="1" x14ac:dyDescent="0.2">
      <c r="A190" s="18"/>
      <c r="B190" s="482" t="s">
        <v>254</v>
      </c>
      <c r="C190" s="140" t="s">
        <v>255</v>
      </c>
      <c r="D190" s="460" t="s">
        <v>256</v>
      </c>
      <c r="E190" s="339"/>
      <c r="F190" s="359" t="s">
        <v>216</v>
      </c>
      <c r="G190" s="148"/>
      <c r="H190" s="73"/>
      <c r="I190" s="5"/>
      <c r="J190" s="5"/>
      <c r="K190" s="5"/>
      <c r="L190" s="5"/>
      <c r="M190" s="5"/>
      <c r="N190" s="5"/>
      <c r="O190" s="5"/>
      <c r="P190" s="5"/>
      <c r="Q190" s="5"/>
    </row>
    <row r="191" spans="1:17" ht="39.6" customHeight="1" thickBot="1" x14ac:dyDescent="0.25">
      <c r="A191" s="18"/>
      <c r="B191" s="483"/>
      <c r="C191" s="114" t="s">
        <v>20</v>
      </c>
      <c r="D191" s="473"/>
      <c r="E191" s="338">
        <v>50</v>
      </c>
      <c r="F191" s="268" t="s">
        <v>248</v>
      </c>
      <c r="G191" s="139"/>
      <c r="H191" s="75"/>
      <c r="I191" s="5"/>
      <c r="J191" s="5"/>
      <c r="K191" s="5"/>
      <c r="L191" s="5"/>
      <c r="M191" s="5"/>
      <c r="N191" s="5"/>
      <c r="O191" s="5"/>
      <c r="P191" s="5"/>
      <c r="Q191" s="5"/>
    </row>
    <row r="192" spans="1:17" ht="32.25" customHeight="1" x14ac:dyDescent="0.2">
      <c r="A192" s="18"/>
      <c r="B192" s="482" t="s">
        <v>257</v>
      </c>
      <c r="C192" s="140" t="s">
        <v>258</v>
      </c>
      <c r="D192" s="460" t="s">
        <v>259</v>
      </c>
      <c r="E192" s="339"/>
      <c r="F192" s="359"/>
      <c r="G192" s="148"/>
      <c r="H192" s="73"/>
      <c r="I192" s="5"/>
      <c r="J192" s="5"/>
      <c r="K192" s="5"/>
      <c r="L192" s="5"/>
      <c r="M192" s="5"/>
      <c r="N192" s="5"/>
      <c r="O192" s="5"/>
      <c r="P192" s="5"/>
      <c r="Q192" s="5"/>
    </row>
    <row r="193" spans="1:17" ht="35.25" customHeight="1" x14ac:dyDescent="0.2">
      <c r="A193" s="18"/>
      <c r="B193" s="515"/>
      <c r="C193" s="22" t="s">
        <v>20</v>
      </c>
      <c r="D193" s="510"/>
      <c r="E193" s="326"/>
      <c r="F193" s="391" t="s">
        <v>260</v>
      </c>
      <c r="G193" s="133"/>
      <c r="H193" s="101"/>
      <c r="I193" s="5"/>
      <c r="J193" s="5"/>
      <c r="K193" s="5"/>
      <c r="L193" s="5"/>
      <c r="M193" s="5"/>
      <c r="N193" s="5"/>
      <c r="O193" s="5"/>
      <c r="P193" s="5"/>
      <c r="Q193" s="5"/>
    </row>
    <row r="194" spans="1:17" ht="32.25" customHeight="1" thickBot="1" x14ac:dyDescent="0.25">
      <c r="A194" s="18"/>
      <c r="B194" s="521"/>
      <c r="C194" s="21"/>
      <c r="D194" s="523"/>
      <c r="E194" s="426"/>
      <c r="F194" s="207" t="s">
        <v>261</v>
      </c>
      <c r="G194" s="145"/>
      <c r="H194" s="146"/>
      <c r="I194" s="5"/>
      <c r="J194" s="5"/>
      <c r="K194" s="5"/>
      <c r="L194" s="5"/>
      <c r="M194" s="5"/>
      <c r="N194" s="5"/>
      <c r="O194" s="5"/>
      <c r="P194" s="5"/>
      <c r="Q194" s="5"/>
    </row>
    <row r="195" spans="1:17" ht="32.25" customHeight="1" x14ac:dyDescent="0.2">
      <c r="A195" s="18"/>
      <c r="B195" s="482" t="s">
        <v>355</v>
      </c>
      <c r="C195" s="149" t="s">
        <v>262</v>
      </c>
      <c r="D195" s="526" t="s">
        <v>87</v>
      </c>
      <c r="E195" s="332"/>
      <c r="F195" s="393" t="s">
        <v>209</v>
      </c>
      <c r="G195" s="148" t="s">
        <v>147</v>
      </c>
      <c r="H195" s="73"/>
      <c r="I195" s="5"/>
      <c r="J195" s="5"/>
      <c r="K195" s="5"/>
      <c r="L195" s="5"/>
      <c r="M195" s="5"/>
      <c r="N195" s="5"/>
      <c r="O195" s="5"/>
      <c r="P195" s="5"/>
      <c r="Q195" s="5"/>
    </row>
    <row r="196" spans="1:17" ht="32.25" customHeight="1" x14ac:dyDescent="0.2">
      <c r="A196" s="18"/>
      <c r="B196" s="515"/>
      <c r="C196" s="8" t="s">
        <v>20</v>
      </c>
      <c r="D196" s="526"/>
      <c r="E196" s="326">
        <f>1591.6-500</f>
        <v>1091.5999999999999</v>
      </c>
      <c r="F196" s="394" t="s">
        <v>263</v>
      </c>
      <c r="G196" s="133" t="s">
        <v>91</v>
      </c>
      <c r="H196" s="192"/>
      <c r="I196" s="5"/>
      <c r="J196" s="5"/>
      <c r="K196" s="5"/>
      <c r="L196" s="5"/>
      <c r="M196" s="5"/>
      <c r="N196" s="5"/>
      <c r="O196" s="5"/>
      <c r="P196" s="5"/>
      <c r="Q196" s="5"/>
    </row>
    <row r="197" spans="1:17" ht="32.25" customHeight="1" x14ac:dyDescent="0.2">
      <c r="A197" s="18"/>
      <c r="B197" s="281"/>
      <c r="C197" s="8"/>
      <c r="D197" s="526"/>
      <c r="E197" s="326"/>
      <c r="F197" s="394" t="s">
        <v>264</v>
      </c>
      <c r="G197" s="133" t="s">
        <v>126</v>
      </c>
      <c r="H197" s="101"/>
      <c r="I197" s="5"/>
      <c r="J197" s="5"/>
      <c r="K197" s="5"/>
      <c r="L197" s="5"/>
      <c r="M197" s="5"/>
      <c r="N197" s="5"/>
      <c r="O197" s="5"/>
      <c r="P197" s="5"/>
      <c r="Q197" s="5"/>
    </row>
    <row r="198" spans="1:17" ht="32.25" customHeight="1" x14ac:dyDescent="0.2">
      <c r="A198" s="18"/>
      <c r="B198" s="281"/>
      <c r="C198" s="8"/>
      <c r="D198" s="526"/>
      <c r="E198" s="326"/>
      <c r="F198" s="386" t="s">
        <v>265</v>
      </c>
      <c r="G198" s="133" t="s">
        <v>183</v>
      </c>
      <c r="H198" s="101"/>
      <c r="I198" s="5"/>
      <c r="J198" s="5"/>
      <c r="K198" s="5"/>
      <c r="L198" s="5"/>
      <c r="M198" s="5"/>
      <c r="N198" s="5"/>
      <c r="O198" s="5"/>
      <c r="P198" s="5"/>
      <c r="Q198" s="5"/>
    </row>
    <row r="199" spans="1:17" ht="32.25" customHeight="1" x14ac:dyDescent="0.2">
      <c r="A199" s="18"/>
      <c r="B199" s="281"/>
      <c r="C199" s="8"/>
      <c r="D199" s="526"/>
      <c r="E199" s="326"/>
      <c r="F199" s="386" t="s">
        <v>266</v>
      </c>
      <c r="G199" s="133"/>
      <c r="H199" s="192"/>
      <c r="I199" s="5"/>
      <c r="J199" s="5"/>
      <c r="K199" s="5"/>
      <c r="L199" s="5"/>
      <c r="M199" s="5"/>
      <c r="N199" s="5"/>
      <c r="O199" s="5"/>
      <c r="P199" s="5"/>
      <c r="Q199" s="5"/>
    </row>
    <row r="200" spans="1:17" ht="32.25" customHeight="1" x14ac:dyDescent="0.2">
      <c r="A200" s="18"/>
      <c r="B200" s="281"/>
      <c r="C200" s="8"/>
      <c r="D200" s="526"/>
      <c r="E200" s="326"/>
      <c r="F200" s="396" t="s">
        <v>267</v>
      </c>
      <c r="G200" s="134" t="s">
        <v>171</v>
      </c>
      <c r="H200" s="192"/>
      <c r="I200" s="5"/>
      <c r="J200" s="5"/>
      <c r="K200" s="5"/>
      <c r="L200" s="5"/>
      <c r="M200" s="5"/>
      <c r="N200" s="5"/>
      <c r="O200" s="5"/>
      <c r="P200" s="5"/>
      <c r="Q200" s="5"/>
    </row>
    <row r="201" spans="1:17" ht="32.25" customHeight="1" x14ac:dyDescent="0.2">
      <c r="A201" s="18"/>
      <c r="B201" s="281"/>
      <c r="C201" s="8"/>
      <c r="D201" s="526"/>
      <c r="E201" s="326"/>
      <c r="F201" s="396" t="s">
        <v>268</v>
      </c>
      <c r="G201" s="134"/>
      <c r="H201" s="192"/>
      <c r="I201" s="5"/>
      <c r="J201" s="5"/>
      <c r="K201" s="5"/>
      <c r="L201" s="5"/>
      <c r="M201" s="5"/>
      <c r="N201" s="5"/>
      <c r="O201" s="5"/>
      <c r="P201" s="5"/>
      <c r="Q201" s="5"/>
    </row>
    <row r="202" spans="1:17" ht="32.25" customHeight="1" thickBot="1" x14ac:dyDescent="0.25">
      <c r="A202" s="18"/>
      <c r="B202" s="281"/>
      <c r="C202" s="8"/>
      <c r="D202" s="526"/>
      <c r="E202" s="326"/>
      <c r="F202" s="397" t="s">
        <v>269</v>
      </c>
      <c r="G202" s="182"/>
      <c r="H202" s="192"/>
      <c r="I202" s="5"/>
      <c r="J202" s="5"/>
      <c r="K202" s="5"/>
      <c r="L202" s="5"/>
      <c r="M202" s="5"/>
      <c r="N202" s="5"/>
      <c r="O202" s="5"/>
      <c r="P202" s="5"/>
      <c r="Q202" s="5"/>
    </row>
    <row r="203" spans="1:17" ht="24.75" customHeight="1" x14ac:dyDescent="0.2">
      <c r="A203" s="18"/>
      <c r="B203" s="492" t="s">
        <v>356</v>
      </c>
      <c r="C203" s="140" t="s">
        <v>270</v>
      </c>
      <c r="D203" s="526"/>
      <c r="E203" s="357"/>
      <c r="F203" s="398"/>
      <c r="G203" s="161"/>
      <c r="H203" s="73"/>
      <c r="I203" s="5"/>
      <c r="J203" s="5"/>
      <c r="K203" s="5"/>
      <c r="L203" s="5"/>
      <c r="M203" s="5"/>
      <c r="N203" s="5"/>
      <c r="O203" s="5"/>
      <c r="P203" s="5"/>
      <c r="Q203" s="5"/>
    </row>
    <row r="204" spans="1:17" ht="29.45" customHeight="1" x14ac:dyDescent="0.2">
      <c r="A204" s="18"/>
      <c r="B204" s="524"/>
      <c r="C204" s="8" t="s">
        <v>20</v>
      </c>
      <c r="D204" s="526"/>
      <c r="E204" s="326">
        <f>86.3-77.1+1.9</f>
        <v>11.100000000000003</v>
      </c>
      <c r="F204" s="396" t="s">
        <v>271</v>
      </c>
      <c r="G204" s="133" t="s">
        <v>115</v>
      </c>
      <c r="H204" s="101"/>
      <c r="I204" s="5"/>
      <c r="J204" s="5"/>
      <c r="K204" s="5"/>
      <c r="L204" s="5"/>
      <c r="M204" s="5"/>
      <c r="N204" s="5"/>
      <c r="O204" s="5"/>
      <c r="P204" s="5"/>
      <c r="Q204" s="5"/>
    </row>
    <row r="205" spans="1:17" ht="18" customHeight="1" thickBot="1" x14ac:dyDescent="0.25">
      <c r="A205" s="18"/>
      <c r="B205" s="525"/>
      <c r="C205" s="21" t="s">
        <v>64</v>
      </c>
      <c r="D205" s="526"/>
      <c r="E205" s="338">
        <v>90.8</v>
      </c>
      <c r="F205" s="352"/>
      <c r="G205" s="277"/>
      <c r="H205" s="276"/>
      <c r="I205" s="5"/>
      <c r="J205" s="5"/>
      <c r="K205" s="5"/>
      <c r="L205" s="5"/>
      <c r="M205" s="5"/>
      <c r="N205" s="5"/>
      <c r="O205" s="5"/>
      <c r="P205" s="5"/>
      <c r="Q205" s="5"/>
    </row>
    <row r="206" spans="1:17" ht="42" customHeight="1" x14ac:dyDescent="0.2">
      <c r="A206" s="18"/>
      <c r="B206" s="492" t="s">
        <v>357</v>
      </c>
      <c r="C206" s="140" t="s">
        <v>272</v>
      </c>
      <c r="D206" s="474" t="s">
        <v>273</v>
      </c>
      <c r="E206" s="339"/>
      <c r="F206" s="353"/>
      <c r="G206" s="82"/>
      <c r="H206" s="84"/>
      <c r="I206" s="5"/>
      <c r="J206" s="5"/>
      <c r="K206" s="5"/>
      <c r="L206" s="5"/>
      <c r="M206" s="5"/>
      <c r="N206" s="5"/>
      <c r="O206" s="5"/>
      <c r="P206" s="5"/>
      <c r="Q206" s="5"/>
    </row>
    <row r="207" spans="1:17" ht="33" customHeight="1" thickBot="1" x14ac:dyDescent="0.25">
      <c r="A207" s="18"/>
      <c r="B207" s="493"/>
      <c r="C207" s="114" t="s">
        <v>20</v>
      </c>
      <c r="D207" s="475"/>
      <c r="E207" s="338">
        <f>69.8-69.8+65</f>
        <v>65</v>
      </c>
      <c r="F207" s="399" t="s">
        <v>274</v>
      </c>
      <c r="G207" s="157" t="s">
        <v>34</v>
      </c>
      <c r="H207" s="75"/>
      <c r="I207" s="5"/>
      <c r="J207" s="5"/>
      <c r="K207" s="5"/>
      <c r="L207" s="5"/>
      <c r="M207" s="5"/>
      <c r="N207" s="5"/>
      <c r="O207" s="5"/>
      <c r="P207" s="5"/>
      <c r="Q207" s="5"/>
    </row>
    <row r="208" spans="1:17" ht="21.6" customHeight="1" x14ac:dyDescent="0.2">
      <c r="A208" s="18"/>
      <c r="B208" s="109"/>
      <c r="C208" s="86" t="s">
        <v>18</v>
      </c>
      <c r="D208" s="87"/>
      <c r="E208" s="320">
        <f t="shared" ref="E208" si="3">SUM(E209:E213)</f>
        <v>5216.2</v>
      </c>
      <c r="F208" s="315"/>
      <c r="G208" s="88"/>
      <c r="H208" s="89"/>
      <c r="I208" s="5"/>
      <c r="J208" s="5"/>
      <c r="K208" s="5"/>
      <c r="L208" s="5"/>
      <c r="M208" s="5"/>
      <c r="N208" s="5"/>
      <c r="O208" s="5"/>
      <c r="P208" s="5"/>
      <c r="Q208" s="5"/>
    </row>
    <row r="209" spans="1:17" ht="15.6" customHeight="1" x14ac:dyDescent="0.2">
      <c r="A209" s="18"/>
      <c r="B209" s="494"/>
      <c r="C209" s="11" t="s">
        <v>19</v>
      </c>
      <c r="D209" s="36"/>
      <c r="E209" s="340"/>
      <c r="F209" s="334"/>
      <c r="G209" s="56"/>
      <c r="H209" s="57"/>
      <c r="I209" s="5"/>
      <c r="J209" s="5"/>
      <c r="K209" s="5"/>
      <c r="L209" s="5"/>
      <c r="M209" s="5"/>
      <c r="N209" s="5"/>
      <c r="O209" s="5"/>
      <c r="P209" s="5"/>
      <c r="Q209" s="5"/>
    </row>
    <row r="210" spans="1:17" ht="30.6" customHeight="1" x14ac:dyDescent="0.2">
      <c r="A210" s="18"/>
      <c r="B210" s="494"/>
      <c r="C210" s="11" t="s">
        <v>54</v>
      </c>
      <c r="D210" s="36"/>
      <c r="E210" s="340">
        <f>SUMIF($C184:$C207,$C185,E184:E207)</f>
        <v>1453.8999999999999</v>
      </c>
      <c r="F210" s="334"/>
      <c r="G210" s="56"/>
      <c r="H210" s="57"/>
      <c r="I210" s="5"/>
      <c r="J210" s="5"/>
      <c r="K210" s="5"/>
      <c r="L210" s="5"/>
      <c r="M210" s="5"/>
      <c r="N210" s="5"/>
      <c r="O210" s="5"/>
      <c r="P210" s="5"/>
      <c r="Q210" s="5"/>
    </row>
    <row r="211" spans="1:17" ht="19.5" customHeight="1" x14ac:dyDescent="0.2">
      <c r="A211" s="18"/>
      <c r="B211" s="494"/>
      <c r="C211" s="273" t="s">
        <v>275</v>
      </c>
      <c r="D211" s="36"/>
      <c r="E211" s="340">
        <f>SUMIF($C185:$C208,$C187,E185:E208)</f>
        <v>2609</v>
      </c>
      <c r="F211" s="334"/>
      <c r="G211" s="56"/>
      <c r="H211" s="57"/>
      <c r="I211" s="5"/>
      <c r="J211" s="5"/>
      <c r="K211" s="5"/>
      <c r="L211" s="5"/>
      <c r="M211" s="5"/>
      <c r="N211" s="5"/>
      <c r="O211" s="5"/>
      <c r="P211" s="5"/>
      <c r="Q211" s="5"/>
    </row>
    <row r="212" spans="1:17" ht="30.6" customHeight="1" x14ac:dyDescent="0.2">
      <c r="A212" s="18"/>
      <c r="B212" s="494"/>
      <c r="C212" s="274" t="s">
        <v>276</v>
      </c>
      <c r="D212" s="36"/>
      <c r="E212" s="340">
        <f>SUMIF($C184:$C208,C188,E184:E208)</f>
        <v>1062.5</v>
      </c>
      <c r="F212" s="334"/>
      <c r="G212" s="56"/>
      <c r="H212" s="57"/>
      <c r="I212" s="5"/>
      <c r="J212" s="5"/>
      <c r="K212" s="5"/>
      <c r="L212" s="5"/>
      <c r="M212" s="5"/>
      <c r="N212" s="5"/>
      <c r="O212" s="5"/>
      <c r="P212" s="5"/>
      <c r="Q212" s="5"/>
    </row>
    <row r="213" spans="1:17" ht="18.600000000000001" customHeight="1" x14ac:dyDescent="0.2">
      <c r="A213" s="18"/>
      <c r="B213" s="494"/>
      <c r="C213" s="11" t="s">
        <v>76</v>
      </c>
      <c r="D213" s="36"/>
      <c r="E213" s="340">
        <f>SUMIF($C184:$C207,$C186,E184:E207)</f>
        <v>90.8</v>
      </c>
      <c r="F213" s="334"/>
      <c r="G213" s="56"/>
      <c r="H213" s="57"/>
      <c r="I213" s="5"/>
      <c r="J213" s="5"/>
      <c r="K213" s="5"/>
      <c r="L213" s="5"/>
      <c r="M213" s="5"/>
      <c r="N213" s="5"/>
      <c r="O213" s="5"/>
      <c r="P213" s="5"/>
      <c r="Q213" s="5"/>
    </row>
    <row r="214" spans="1:17" ht="18.600000000000001" customHeight="1" x14ac:dyDescent="0.2">
      <c r="A214" s="18"/>
      <c r="B214" s="208"/>
      <c r="C214" s="9" t="s">
        <v>277</v>
      </c>
      <c r="D214" s="12"/>
      <c r="E214" s="93">
        <f t="shared" ref="E214" si="4">SUM(E216)</f>
        <v>0</v>
      </c>
      <c r="F214" s="291"/>
      <c r="G214" s="62"/>
      <c r="H214" s="63"/>
      <c r="I214" s="5"/>
      <c r="J214" s="5"/>
      <c r="K214" s="5"/>
      <c r="L214" s="5"/>
      <c r="M214" s="5"/>
      <c r="N214" s="5"/>
      <c r="O214" s="5"/>
      <c r="P214" s="5"/>
      <c r="Q214" s="5"/>
    </row>
    <row r="215" spans="1:17" ht="18.600000000000001" customHeight="1" x14ac:dyDescent="0.2">
      <c r="A215" s="18"/>
      <c r="B215" s="494"/>
      <c r="C215" s="11" t="s">
        <v>278</v>
      </c>
      <c r="D215" s="36"/>
      <c r="E215" s="340"/>
      <c r="F215" s="334"/>
      <c r="G215" s="56"/>
      <c r="H215" s="57"/>
      <c r="I215" s="5"/>
      <c r="J215" s="5"/>
      <c r="K215" s="5"/>
      <c r="L215" s="5"/>
      <c r="M215" s="5"/>
      <c r="N215" s="5"/>
      <c r="O215" s="5"/>
      <c r="P215" s="5"/>
      <c r="Q215" s="5"/>
    </row>
    <row r="216" spans="1:17" ht="18.600000000000001" customHeight="1" thickBot="1" x14ac:dyDescent="0.25">
      <c r="A216" s="18"/>
      <c r="B216" s="497"/>
      <c r="C216" s="58" t="s">
        <v>279</v>
      </c>
      <c r="D216" s="59"/>
      <c r="E216" s="341">
        <f>SUMIF($C184:$C205,$C189,E184:E205)</f>
        <v>0</v>
      </c>
      <c r="F216" s="335"/>
      <c r="G216" s="60"/>
      <c r="H216" s="61"/>
      <c r="I216" s="5"/>
      <c r="J216" s="5"/>
      <c r="K216" s="5"/>
      <c r="L216" s="5"/>
      <c r="M216" s="5"/>
      <c r="N216" s="5"/>
      <c r="O216" s="5"/>
      <c r="P216" s="5"/>
      <c r="Q216" s="5"/>
    </row>
    <row r="217" spans="1:17" ht="32.25" customHeight="1" thickBot="1" x14ac:dyDescent="0.25">
      <c r="A217" s="18"/>
      <c r="B217" s="41" t="s">
        <v>280</v>
      </c>
      <c r="C217" s="42" t="s">
        <v>281</v>
      </c>
      <c r="D217" s="42"/>
      <c r="E217" s="404"/>
      <c r="F217" s="400"/>
      <c r="G217" s="43"/>
      <c r="H217" s="44"/>
      <c r="I217" s="5"/>
      <c r="J217" s="5"/>
      <c r="K217" s="5"/>
      <c r="L217" s="5"/>
      <c r="M217" s="5"/>
      <c r="N217" s="5"/>
      <c r="O217" s="5"/>
      <c r="P217" s="5"/>
      <c r="Q217" s="5"/>
    </row>
    <row r="218" spans="1:17" ht="32.25" customHeight="1" thickBot="1" x14ac:dyDescent="0.25">
      <c r="A218" s="18"/>
      <c r="B218" s="209"/>
      <c r="C218" s="210"/>
      <c r="D218" s="210"/>
      <c r="E218" s="405"/>
      <c r="F218" s="401" t="s">
        <v>282</v>
      </c>
      <c r="G218" s="211">
        <v>1</v>
      </c>
      <c r="H218" s="212"/>
      <c r="I218" s="5"/>
      <c r="J218" s="5"/>
      <c r="K218" s="5"/>
      <c r="L218" s="5"/>
      <c r="M218" s="5"/>
      <c r="N218" s="5"/>
      <c r="O218" s="5"/>
      <c r="P218" s="5"/>
      <c r="Q218" s="5"/>
    </row>
    <row r="219" spans="1:17" ht="28.9" customHeight="1" thickBot="1" x14ac:dyDescent="0.25">
      <c r="A219" s="18"/>
      <c r="B219" s="64" t="s">
        <v>283</v>
      </c>
      <c r="C219" s="49" t="s">
        <v>284</v>
      </c>
      <c r="D219" s="50"/>
      <c r="E219" s="350"/>
      <c r="F219" s="318"/>
      <c r="G219" s="51"/>
      <c r="H219" s="52"/>
      <c r="I219" s="5"/>
      <c r="J219" s="5"/>
      <c r="K219" s="5"/>
      <c r="L219" s="5"/>
      <c r="M219" s="5"/>
      <c r="N219" s="5"/>
      <c r="O219" s="5"/>
      <c r="P219" s="5"/>
      <c r="Q219" s="5"/>
    </row>
    <row r="220" spans="1:17" ht="34.5" customHeight="1" x14ac:dyDescent="0.2">
      <c r="A220" s="18"/>
      <c r="B220" s="498" t="s">
        <v>285</v>
      </c>
      <c r="C220" s="102" t="s">
        <v>286</v>
      </c>
      <c r="D220" s="495" t="s">
        <v>287</v>
      </c>
      <c r="E220" s="406"/>
      <c r="F220" s="402"/>
      <c r="G220" s="82"/>
      <c r="H220" s="84"/>
      <c r="I220" s="5"/>
      <c r="J220" s="5"/>
      <c r="K220" s="5"/>
      <c r="L220" s="5"/>
      <c r="M220" s="5"/>
      <c r="N220" s="5"/>
      <c r="O220" s="5"/>
      <c r="P220" s="5"/>
      <c r="Q220" s="5"/>
    </row>
    <row r="221" spans="1:17" ht="37.5" customHeight="1" thickBot="1" x14ac:dyDescent="0.25">
      <c r="A221" s="18"/>
      <c r="B221" s="499"/>
      <c r="C221" s="30" t="s">
        <v>20</v>
      </c>
      <c r="D221" s="496"/>
      <c r="E221" s="430">
        <v>122.6</v>
      </c>
      <c r="F221" s="403" t="s">
        <v>288</v>
      </c>
      <c r="G221" s="213">
        <v>1</v>
      </c>
      <c r="H221" s="101"/>
      <c r="I221" s="5"/>
      <c r="J221" s="5"/>
      <c r="K221" s="5"/>
      <c r="L221" s="5"/>
      <c r="M221" s="5"/>
      <c r="N221" s="5"/>
      <c r="O221" s="5"/>
      <c r="P221" s="5"/>
      <c r="Q221" s="5"/>
    </row>
    <row r="222" spans="1:17" ht="16.899999999999999" customHeight="1" x14ac:dyDescent="0.2">
      <c r="A222" s="18"/>
      <c r="B222" s="214"/>
      <c r="C222" s="86" t="s">
        <v>18</v>
      </c>
      <c r="D222" s="215"/>
      <c r="E222" s="407">
        <f>SUM(E220:E221)</f>
        <v>122.6</v>
      </c>
      <c r="F222" s="379"/>
      <c r="G222" s="88"/>
      <c r="H222" s="89"/>
      <c r="I222" s="5"/>
      <c r="J222" s="5"/>
      <c r="K222" s="5"/>
      <c r="L222" s="5"/>
      <c r="M222" s="5"/>
      <c r="N222" s="5"/>
      <c r="O222" s="5"/>
      <c r="P222" s="5"/>
      <c r="Q222" s="5"/>
    </row>
    <row r="223" spans="1:17" ht="15" customHeight="1" x14ac:dyDescent="0.2">
      <c r="A223" s="18"/>
      <c r="B223" s="513"/>
      <c r="C223" s="11" t="s">
        <v>19</v>
      </c>
      <c r="D223" s="13"/>
      <c r="E223" s="408"/>
      <c r="F223" s="297"/>
      <c r="G223" s="56"/>
      <c r="H223" s="57"/>
      <c r="I223" s="5"/>
      <c r="J223" s="5"/>
      <c r="K223" s="5"/>
      <c r="L223" s="5"/>
      <c r="M223" s="5"/>
      <c r="N223" s="5"/>
      <c r="O223" s="5"/>
      <c r="P223" s="5"/>
      <c r="Q223" s="5"/>
    </row>
    <row r="224" spans="1:17" ht="29.45" customHeight="1" x14ac:dyDescent="0.2">
      <c r="A224" s="18"/>
      <c r="B224" s="513"/>
      <c r="C224" s="11" t="s">
        <v>54</v>
      </c>
      <c r="D224" s="13"/>
      <c r="E224" s="409">
        <f>SUMIF($C220:$C221,$C221,E220:E221)</f>
        <v>122.6</v>
      </c>
      <c r="F224" s="297"/>
      <c r="G224" s="56"/>
      <c r="H224" s="57"/>
      <c r="I224" s="5"/>
      <c r="J224" s="5"/>
      <c r="K224" s="5"/>
      <c r="L224" s="5"/>
      <c r="M224" s="5"/>
      <c r="N224" s="5"/>
      <c r="O224" s="5"/>
      <c r="P224" s="5"/>
      <c r="Q224" s="5"/>
    </row>
    <row r="225" spans="1:17" ht="27.75" customHeight="1" x14ac:dyDescent="0.2">
      <c r="A225" s="18"/>
      <c r="B225" s="216"/>
      <c r="C225" s="9" t="s">
        <v>289</v>
      </c>
      <c r="D225" s="20"/>
      <c r="E225" s="93">
        <f>E14+E34+E38+E51+E148+E174+E178+E208+E214+E222</f>
        <v>21994.399999999998</v>
      </c>
      <c r="F225" s="291"/>
      <c r="G225" s="62"/>
      <c r="H225" s="63"/>
      <c r="I225" s="5"/>
      <c r="J225" s="5"/>
      <c r="K225" s="5"/>
      <c r="L225" s="5"/>
      <c r="M225" s="5"/>
      <c r="N225" s="5"/>
      <c r="O225" s="5"/>
      <c r="P225" s="5"/>
      <c r="Q225" s="5"/>
    </row>
    <row r="226" spans="1:17" ht="17.45" customHeight="1" thickBot="1" x14ac:dyDescent="0.25">
      <c r="A226" s="18"/>
      <c r="B226" s="217"/>
      <c r="C226" s="58" t="s">
        <v>290</v>
      </c>
      <c r="D226" s="59"/>
      <c r="E226" s="433">
        <f>SUM(E185:E189)</f>
        <v>3907.7</v>
      </c>
      <c r="F226" s="335"/>
      <c r="G226" s="60"/>
      <c r="H226" s="61"/>
      <c r="I226" s="5"/>
      <c r="J226" s="5"/>
      <c r="K226" s="5"/>
      <c r="L226" s="5"/>
      <c r="M226" s="5"/>
      <c r="N226" s="5"/>
      <c r="O226" s="5"/>
      <c r="P226" s="5"/>
      <c r="Q226" s="5"/>
    </row>
    <row r="227" spans="1:17" ht="19.899999999999999" customHeight="1" x14ac:dyDescent="0.2">
      <c r="A227" s="18"/>
      <c r="B227" s="24"/>
      <c r="C227" s="14"/>
      <c r="D227" s="15"/>
      <c r="E227" s="16"/>
      <c r="F227" s="16"/>
    </row>
    <row r="228" spans="1:17" ht="15.6" customHeight="1" x14ac:dyDescent="0.2">
      <c r="A228" s="18"/>
      <c r="B228" s="512" t="s">
        <v>291</v>
      </c>
      <c r="C228" s="512"/>
      <c r="D228" s="512"/>
      <c r="E228" s="512"/>
      <c r="F228" s="512"/>
    </row>
    <row r="229" spans="1:17" x14ac:dyDescent="0.2">
      <c r="A229" s="18"/>
      <c r="B229" s="514" t="s">
        <v>292</v>
      </c>
      <c r="C229" s="514"/>
      <c r="D229" s="514"/>
      <c r="E229" s="514"/>
      <c r="F229" s="514"/>
    </row>
    <row r="230" spans="1:17" ht="13.9" customHeight="1" x14ac:dyDescent="0.2">
      <c r="A230" s="18"/>
      <c r="B230" s="512" t="s">
        <v>293</v>
      </c>
      <c r="C230" s="512"/>
      <c r="D230" s="512"/>
      <c r="E230" s="512"/>
      <c r="F230" s="512"/>
    </row>
    <row r="231" spans="1:17" x14ac:dyDescent="0.2">
      <c r="A231" s="18"/>
      <c r="B231" s="512" t="s">
        <v>294</v>
      </c>
      <c r="C231" s="512"/>
      <c r="D231" s="512"/>
      <c r="E231" s="512"/>
      <c r="F231" s="512"/>
    </row>
    <row r="232" spans="1:17" x14ac:dyDescent="0.2">
      <c r="A232" s="18"/>
      <c r="B232" s="511" t="s">
        <v>295</v>
      </c>
      <c r="C232" s="511"/>
      <c r="D232" s="17"/>
      <c r="E232" s="17"/>
      <c r="F232" s="17"/>
    </row>
    <row r="233" spans="1:17" x14ac:dyDescent="0.2">
      <c r="A233" s="18"/>
      <c r="B233" s="26"/>
      <c r="C233" s="26"/>
      <c r="D233" s="27"/>
      <c r="E233" s="25"/>
      <c r="F233" s="25"/>
    </row>
    <row r="234" spans="1:17" x14ac:dyDescent="0.2">
      <c r="B234" s="3" t="s">
        <v>296</v>
      </c>
      <c r="C234" s="3"/>
    </row>
    <row r="235" spans="1:17" x14ac:dyDescent="0.2">
      <c r="B235" s="3" t="s">
        <v>297</v>
      </c>
      <c r="C235" s="3"/>
    </row>
    <row r="236" spans="1:17" x14ac:dyDescent="0.2">
      <c r="B236" s="3" t="s">
        <v>298</v>
      </c>
    </row>
    <row r="237" spans="1:17" x14ac:dyDescent="0.2">
      <c r="D237" s="32"/>
      <c r="E237" s="33"/>
      <c r="F237" s="33"/>
    </row>
  </sheetData>
  <mergeCells count="98">
    <mergeCell ref="B117:B119"/>
    <mergeCell ref="B94:B95"/>
    <mergeCell ref="B20:B21"/>
    <mergeCell ref="B24:B25"/>
    <mergeCell ref="B35:B36"/>
    <mergeCell ref="B22:B23"/>
    <mergeCell ref="B30:B31"/>
    <mergeCell ref="B32:B33"/>
    <mergeCell ref="B26:B27"/>
    <mergeCell ref="B98:B99"/>
    <mergeCell ref="B105:B106"/>
    <mergeCell ref="B42:B44"/>
    <mergeCell ref="B92:B93"/>
    <mergeCell ref="B88:B90"/>
    <mergeCell ref="B45:B46"/>
    <mergeCell ref="B39:B40"/>
    <mergeCell ref="B47:B48"/>
    <mergeCell ref="B52:B54"/>
    <mergeCell ref="B69:B70"/>
    <mergeCell ref="B73:B74"/>
    <mergeCell ref="B85:B87"/>
    <mergeCell ref="B49:B50"/>
    <mergeCell ref="D49:D50"/>
    <mergeCell ref="D88:D99"/>
    <mergeCell ref="D107:D121"/>
    <mergeCell ref="D47:D48"/>
    <mergeCell ref="D45:D46"/>
    <mergeCell ref="D75:D87"/>
    <mergeCell ref="D61:D74"/>
    <mergeCell ref="D100:D106"/>
    <mergeCell ref="B203:B205"/>
    <mergeCell ref="D195:D205"/>
    <mergeCell ref="D172:D173"/>
    <mergeCell ref="D192:D194"/>
    <mergeCell ref="B192:B194"/>
    <mergeCell ref="B190:B191"/>
    <mergeCell ref="D190:D191"/>
    <mergeCell ref="B179:B182"/>
    <mergeCell ref="B184:B189"/>
    <mergeCell ref="B172:B173"/>
    <mergeCell ref="D184:D189"/>
    <mergeCell ref="B195:B196"/>
    <mergeCell ref="B175:B176"/>
    <mergeCell ref="B159:B160"/>
    <mergeCell ref="D159:D160"/>
    <mergeCell ref="B163:B165"/>
    <mergeCell ref="B122:B125"/>
    <mergeCell ref="B128:B130"/>
    <mergeCell ref="D131:D143"/>
    <mergeCell ref="D155:D158"/>
    <mergeCell ref="B155:B158"/>
    <mergeCell ref="D122:D130"/>
    <mergeCell ref="D161:D162"/>
    <mergeCell ref="B161:B162"/>
    <mergeCell ref="B149:B153"/>
    <mergeCell ref="D146:D147"/>
    <mergeCell ref="D144:D145"/>
    <mergeCell ref="B232:C232"/>
    <mergeCell ref="B231:F231"/>
    <mergeCell ref="B223:B224"/>
    <mergeCell ref="B230:F230"/>
    <mergeCell ref="B229:F229"/>
    <mergeCell ref="B228:F228"/>
    <mergeCell ref="D166:D167"/>
    <mergeCell ref="D163:D164"/>
    <mergeCell ref="B168:B171"/>
    <mergeCell ref="C169:C170"/>
    <mergeCell ref="E169:E170"/>
    <mergeCell ref="B166:B167"/>
    <mergeCell ref="D168:D170"/>
    <mergeCell ref="B206:B207"/>
    <mergeCell ref="D206:D207"/>
    <mergeCell ref="B209:B213"/>
    <mergeCell ref="D220:D221"/>
    <mergeCell ref="B215:B216"/>
    <mergeCell ref="B220:B221"/>
    <mergeCell ref="F1:H1"/>
    <mergeCell ref="F2:H2"/>
    <mergeCell ref="F3:H3"/>
    <mergeCell ref="B15:B16"/>
    <mergeCell ref="B18:B19"/>
    <mergeCell ref="D18:D19"/>
    <mergeCell ref="B6:B7"/>
    <mergeCell ref="C6:C7"/>
    <mergeCell ref="D6:D7"/>
    <mergeCell ref="D42:D44"/>
    <mergeCell ref="E6:E7"/>
    <mergeCell ref="F6:F7"/>
    <mergeCell ref="B5:H5"/>
    <mergeCell ref="H6:H7"/>
    <mergeCell ref="B28:B29"/>
    <mergeCell ref="D20:D21"/>
    <mergeCell ref="D26:D27"/>
    <mergeCell ref="D28:D29"/>
    <mergeCell ref="D32:D33"/>
    <mergeCell ref="D30:D31"/>
    <mergeCell ref="D22:D23"/>
    <mergeCell ref="D24:D25"/>
  </mergeCells>
  <printOptions horizontalCentered="1"/>
  <pageMargins left="0.39370078740157483" right="0.39370078740157483" top="0.59055118110236227" bottom="0.59055118110236227" header="0" footer="0"/>
  <pageSetup paperSize="9" scale="96" fitToHeight="0" orientation="landscape" r:id="rId1"/>
  <rowBreaks count="11" manualBreakCount="11">
    <brk id="17" max="7" man="1"/>
    <brk id="38" max="7" man="1"/>
    <brk id="50" max="7" man="1"/>
    <brk id="64" max="7" man="1"/>
    <brk id="78" max="7" man="1"/>
    <brk id="106" max="7" man="1"/>
    <brk id="123" max="7" man="1"/>
    <brk id="162" max="7" man="1"/>
    <brk id="195" max="7" man="1"/>
    <brk id="208" max="7" man="1"/>
    <brk id="224"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24BA07-62F2-4EEC-AE8F-3525723F2658}">
  <sheetPr>
    <pageSetUpPr fitToPage="1"/>
  </sheetPr>
  <dimension ref="B1:D23"/>
  <sheetViews>
    <sheetView zoomScaleNormal="100" zoomScaleSheetLayoutView="100" workbookViewId="0">
      <selection activeCell="H11" sqref="H11"/>
    </sheetView>
  </sheetViews>
  <sheetFormatPr defaultColWidth="9.140625" defaultRowHeight="12.75" x14ac:dyDescent="0.2"/>
  <cols>
    <col min="1" max="1" width="2.5703125" style="28" customWidth="1"/>
    <col min="2" max="2" width="4.7109375" style="28" customWidth="1"/>
    <col min="3" max="3" width="44.7109375" style="3" customWidth="1"/>
    <col min="4" max="4" width="14.7109375" style="28" customWidth="1"/>
    <col min="5" max="16384" width="9.140625" style="28"/>
  </cols>
  <sheetData>
    <row r="1" spans="2:4" ht="30" customHeight="1" x14ac:dyDescent="0.2">
      <c r="B1" s="568" t="s">
        <v>363</v>
      </c>
      <c r="C1" s="568"/>
      <c r="D1" s="568"/>
    </row>
    <row r="2" spans="2:4" ht="13.5" thickBot="1" x14ac:dyDescent="0.25">
      <c r="C2" s="28"/>
    </row>
    <row r="3" spans="2:4" ht="64.5" customHeight="1" thickBot="1" x14ac:dyDescent="0.25">
      <c r="B3" s="447" t="s">
        <v>299</v>
      </c>
      <c r="C3" s="448" t="s">
        <v>300</v>
      </c>
      <c r="D3" s="449" t="s">
        <v>3</v>
      </c>
    </row>
    <row r="4" spans="2:4" ht="13.5" thickBot="1" x14ac:dyDescent="0.25">
      <c r="B4" s="450">
        <v>1</v>
      </c>
      <c r="C4" s="451">
        <v>2</v>
      </c>
      <c r="D4" s="452">
        <v>3</v>
      </c>
    </row>
    <row r="5" spans="2:4" ht="18.75" customHeight="1" thickBot="1" x14ac:dyDescent="0.25">
      <c r="B5" s="565" t="s">
        <v>301</v>
      </c>
      <c r="C5" s="566"/>
      <c r="D5" s="567"/>
    </row>
    <row r="6" spans="2:4" x14ac:dyDescent="0.2">
      <c r="B6" s="458" t="s">
        <v>302</v>
      </c>
      <c r="C6" s="459" t="s">
        <v>18</v>
      </c>
      <c r="D6" s="455">
        <f t="shared" ref="D6" si="0">SUM(D8:D13)</f>
        <v>21994.399999999991</v>
      </c>
    </row>
    <row r="7" spans="2:4" ht="16.899999999999999" customHeight="1" x14ac:dyDescent="0.2">
      <c r="B7" s="440"/>
      <c r="C7" s="434" t="s">
        <v>303</v>
      </c>
      <c r="D7" s="441"/>
    </row>
    <row r="8" spans="2:4" ht="31.9" customHeight="1" x14ac:dyDescent="0.2">
      <c r="B8" s="440" t="s">
        <v>304</v>
      </c>
      <c r="C8" s="435" t="s">
        <v>305</v>
      </c>
      <c r="D8" s="442">
        <f>SUMIF('8 programa '!$C9:$C226,'8 programa '!$C16,'8 programa '!E9:E226)</f>
        <v>16659.099999999991</v>
      </c>
    </row>
    <row r="9" spans="2:4" ht="15" customHeight="1" x14ac:dyDescent="0.2">
      <c r="B9" s="440" t="s">
        <v>306</v>
      </c>
      <c r="C9" s="436" t="s">
        <v>155</v>
      </c>
      <c r="D9" s="442">
        <f>SUMIF('8 programa '!$C9:$C226,'8 programa '!$C151,'8 programa '!E9:E226)</f>
        <v>61.6</v>
      </c>
    </row>
    <row r="10" spans="2:4" ht="15.6" customHeight="1" x14ac:dyDescent="0.2">
      <c r="B10" s="440" t="s">
        <v>307</v>
      </c>
      <c r="C10" s="436" t="s">
        <v>308</v>
      </c>
      <c r="D10" s="442">
        <f>SUMIF('8 programa '!$C9:$C226,'8 programa '!$C63,'8 programa '!E9:E226)</f>
        <v>1024</v>
      </c>
    </row>
    <row r="11" spans="2:4" ht="28.5" customHeight="1" x14ac:dyDescent="0.2">
      <c r="B11" s="440" t="s">
        <v>309</v>
      </c>
      <c r="C11" s="436" t="s">
        <v>251</v>
      </c>
      <c r="D11" s="442">
        <f>SUMIF('8 programa '!$C13:$C226,'8 programa '!$C188,'8 programa '!E13:E226)</f>
        <v>1062.5</v>
      </c>
    </row>
    <row r="12" spans="2:4" ht="17.25" customHeight="1" x14ac:dyDescent="0.2">
      <c r="B12" s="440" t="s">
        <v>310</v>
      </c>
      <c r="C12" s="436" t="s">
        <v>311</v>
      </c>
      <c r="D12" s="442">
        <f>SUMIF('8 programa '!$C14:$C227,'8 programa '!$C187,'8 programa '!E14:E227)</f>
        <v>2609</v>
      </c>
    </row>
    <row r="13" spans="2:4" ht="15.75" customHeight="1" x14ac:dyDescent="0.2">
      <c r="B13" s="440" t="s">
        <v>312</v>
      </c>
      <c r="C13" s="436" t="s">
        <v>313</v>
      </c>
      <c r="D13" s="442">
        <f>SUMIF('8 programa '!$C9:$C226,'8 programa '!$C205,'8 programa '!E9:E226)</f>
        <v>578.19999999999993</v>
      </c>
    </row>
    <row r="14" spans="2:4" ht="18.75" customHeight="1" x14ac:dyDescent="0.2">
      <c r="B14" s="439" t="s">
        <v>314</v>
      </c>
      <c r="C14" s="434" t="s">
        <v>364</v>
      </c>
      <c r="D14" s="443">
        <f t="shared" ref="D14" si="1">SUM(D16:D21)</f>
        <v>0</v>
      </c>
    </row>
    <row r="15" spans="2:4" ht="16.899999999999999" customHeight="1" x14ac:dyDescent="0.2">
      <c r="B15" s="440"/>
      <c r="C15" s="434" t="s">
        <v>365</v>
      </c>
      <c r="D15" s="441"/>
    </row>
    <row r="16" spans="2:4" ht="15.75" customHeight="1" x14ac:dyDescent="0.2">
      <c r="B16" s="440" t="s">
        <v>315</v>
      </c>
      <c r="C16" s="437" t="s">
        <v>316</v>
      </c>
      <c r="D16" s="442">
        <f>SUMIF('8 programa '!$C9:$C226,'8 programa '!$C189,'8 programa '!E9:E226)</f>
        <v>0</v>
      </c>
    </row>
    <row r="17" spans="2:4" ht="15.75" customHeight="1" x14ac:dyDescent="0.2">
      <c r="B17" s="440" t="s">
        <v>317</v>
      </c>
      <c r="C17" s="437" t="s">
        <v>318</v>
      </c>
      <c r="D17" s="442" cm="1">
        <f t="array" ref="D17">SUMIF('8 programa '!D9:D226,C00,'8 programa '!E9:E226)</f>
        <v>0</v>
      </c>
    </row>
    <row r="18" spans="2:4" ht="29.25" customHeight="1" x14ac:dyDescent="0.2">
      <c r="B18" s="440" t="s">
        <v>319</v>
      </c>
      <c r="C18" s="437" t="s">
        <v>320</v>
      </c>
      <c r="D18" s="442" cm="1">
        <f t="array" ref="D18">SUMIF('8 programa '!$C9:$C226,C00,'8 programa '!E9:E226)</f>
        <v>0</v>
      </c>
    </row>
    <row r="19" spans="2:4" ht="18" customHeight="1" x14ac:dyDescent="0.2">
      <c r="B19" s="440" t="s">
        <v>321</v>
      </c>
      <c r="C19" s="437" t="s">
        <v>322</v>
      </c>
      <c r="D19" s="442" cm="1">
        <f t="array" ref="D19">SUMIF('8 programa '!$C9:$C226,C00,'8 programa '!E9:E226)</f>
        <v>0</v>
      </c>
    </row>
    <row r="20" spans="2:4" ht="18" customHeight="1" x14ac:dyDescent="0.2">
      <c r="B20" s="440" t="s">
        <v>323</v>
      </c>
      <c r="C20" s="437" t="s">
        <v>324</v>
      </c>
      <c r="D20" s="442" cm="1">
        <f t="array" ref="D20">SUMIF('8 programa '!$C9:$C226,C00,'8 programa '!E9:E226)</f>
        <v>0</v>
      </c>
    </row>
    <row r="21" spans="2:4" ht="17.25" customHeight="1" thickBot="1" x14ac:dyDescent="0.25">
      <c r="B21" s="444" t="s">
        <v>325</v>
      </c>
      <c r="C21" s="456" t="s">
        <v>326</v>
      </c>
      <c r="D21" s="457" cm="1">
        <f t="array" ref="D21">SUMIF('8 programa '!$C9:$C226,C00,'8 programa '!E9:E226)</f>
        <v>0</v>
      </c>
    </row>
    <row r="22" spans="2:4" ht="20.25" customHeight="1" x14ac:dyDescent="0.2">
      <c r="B22" s="453"/>
      <c r="C22" s="454" t="s">
        <v>366</v>
      </c>
      <c r="D22" s="455">
        <f t="shared" ref="D22" si="2">D6+D14</f>
        <v>21994.399999999991</v>
      </c>
    </row>
    <row r="23" spans="2:4" ht="18.75" customHeight="1" thickBot="1" x14ac:dyDescent="0.25">
      <c r="B23" s="444"/>
      <c r="C23" s="445" t="s">
        <v>290</v>
      </c>
      <c r="D23" s="446">
        <f>'8 programa '!E226</f>
        <v>3907.7</v>
      </c>
    </row>
  </sheetData>
  <mergeCells count="2">
    <mergeCell ref="B5:D5"/>
    <mergeCell ref="B1:D1"/>
  </mergeCells>
  <pageMargins left="0.7" right="0.7" top="0.75" bottom="0.75" header="0.3" footer="0.3"/>
  <pageSetup paperSize="9" scale="99" fitToWidth="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8 programa </vt:lpstr>
      <vt:lpstr>Lėšų suvestinė </vt:lpstr>
      <vt:lpstr>'8 programa '!Print_Area</vt:lpstr>
      <vt:lpstr>'8 programa '!Print_Titles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Violeta Pronskuvienė</cp:lastModifiedBy>
  <cp:revision/>
  <cp:lastPrinted>2026-02-26T14:28:24Z</cp:lastPrinted>
  <dcterms:created xsi:type="dcterms:W3CDTF">2023-07-10T07:04:14Z</dcterms:created>
  <dcterms:modified xsi:type="dcterms:W3CDTF">2026-03-05T08:20:08Z</dcterms:modified>
  <cp:category/>
  <cp:contentStatus/>
</cp:coreProperties>
</file>