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2. Keitimas (kovas)\"/>
    </mc:Choice>
  </mc:AlternateContent>
  <xr:revisionPtr revIDLastSave="0" documentId="13_ncr:1_{5119F738-9558-4B67-978C-08C33DBD3E06}" xr6:coauthVersionLast="47" xr6:coauthVersionMax="47" xr10:uidLastSave="{00000000-0000-0000-0000-000000000000}"/>
  <bookViews>
    <workbookView xWindow="3690" yWindow="615" windowWidth="22275" windowHeight="14865" xr2:uid="{EF082B20-5454-481E-8ECF-44F36E11C9BB}"/>
  </bookViews>
  <sheets>
    <sheet name="004 programa" sheetId="1" r:id="rId1"/>
    <sheet name="Lėšų suvestinė " sheetId="2" r:id="rId2"/>
  </sheets>
  <definedNames>
    <definedName name="_xlnm.Print_Area" localSheetId="0">'004 programa'!$A$1:$H$229</definedName>
    <definedName name="_xlnm.Print_Titles" localSheetId="0">'004 programa'!$8:$10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95" i="1" l="1"/>
  <c r="D17" i="2" l="1" a="1"/>
  <c r="D17" i="2" s="1"/>
  <c r="E215" i="1" a="1"/>
  <c r="E215" i="1" s="1"/>
  <c r="E214" i="1" a="1"/>
  <c r="E214" i="1" s="1"/>
  <c r="G181" i="1" l="1"/>
  <c r="E207" i="1" l="1"/>
  <c r="E208" i="1" a="1"/>
  <c r="E208" i="1" s="1"/>
  <c r="E209" i="1"/>
  <c r="E117" i="1"/>
  <c r="E114" i="1" s="1"/>
  <c r="E188" i="1"/>
  <c r="E187" i="1"/>
  <c r="E210" i="1" s="1"/>
  <c r="E151" i="1"/>
  <c r="E149" i="1" s="1"/>
  <c r="E87" i="1"/>
  <c r="E25" i="1"/>
  <c r="E155" i="1"/>
  <c r="E156" i="1"/>
  <c r="E181" i="1"/>
  <c r="E153" i="1" l="1"/>
  <c r="E98" i="1"/>
  <c r="E206" i="1"/>
  <c r="E183" i="1"/>
  <c r="E213" i="1" s="1"/>
  <c r="E174" i="1"/>
  <c r="E145" i="1"/>
  <c r="E136" i="1"/>
  <c r="E123" i="1"/>
  <c r="E119" i="1"/>
  <c r="E82" i="1"/>
  <c r="D20" i="2"/>
  <c r="E20" i="1"/>
  <c r="E176" i="1"/>
  <c r="E92" i="1"/>
  <c r="D8" i="2"/>
  <c r="D19" i="2" a="1"/>
  <c r="D19" i="2" s="1"/>
  <c r="D12" i="2"/>
  <c r="E100" i="1"/>
  <c r="E74" i="1"/>
  <c r="E217" i="1" l="1"/>
  <c r="D23" i="2"/>
  <c r="E211" i="1"/>
  <c r="E204" i="1"/>
  <c r="E78" i="1"/>
  <c r="E96" i="1"/>
  <c r="E128" i="1"/>
  <c r="E138" i="1"/>
  <c r="E139" i="1"/>
  <c r="E147" i="1"/>
  <c r="E158" i="1"/>
  <c r="E216" i="1" l="1"/>
  <c r="D21" i="2" a="1"/>
  <c r="D21" i="2" s="1"/>
  <c r="D18" i="2" a="1"/>
  <c r="D18" i="2" s="1"/>
  <c r="D11" i="2"/>
  <c r="D10" i="2"/>
  <c r="D16" i="2"/>
  <c r="D13" i="2"/>
  <c r="D9" i="2"/>
  <c r="D6" i="2" l="1"/>
  <c r="D14" i="2"/>
  <c r="D2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Rima Ališauskė</author>
  </authors>
  <commentList>
    <comment ref="E187" authorId="0" shapeId="0" xr:uid="{8103EC07-DF18-400A-AA68-8B9A7E304D8C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ESL ir VBL</t>
        </r>
      </text>
    </comment>
    <comment ref="C202" authorId="0" shapeId="0" xr:uid="{EAA5D620-F9F9-4EB1-93B8-083FF132FADF}">
      <text>
        <r>
          <rPr>
            <sz val="11"/>
            <color theme="1"/>
            <rFont val="Calibri"/>
            <family val="2"/>
            <charset val="186"/>
            <scheme val="minor"/>
          </rPr>
          <t>Rima Ališauskė:
Slaugos ligoninė, Psichikos sveikatos centras ir Jūrininkų poliklinika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<sst xmlns="http://schemas.openxmlformats.org/spreadsheetml/2006/main" count="445" uniqueCount="298">
  <si>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</si>
  <si>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</si>
  <si>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</si>
  <si>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</si>
  <si>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
(matavimo vnt.)</t>
  </si>
  <si>
    <t>Savivaldybės strateginio plėtros plano rodiklis</t>
  </si>
  <si>
    <t>2026 m.</t>
  </si>
  <si>
    <t>004-01 (T)</t>
  </si>
  <si>
    <t>Uždavinys: Užtikrinti visuomenės sveikatos priežiūros paslaugų teikimą</t>
  </si>
  <si>
    <t>Prevencinėmis priemonėmis išvengiamas mirtingumas, proc.</t>
  </si>
  <si>
    <t>Išvengiamas mirtingumas (proc.) ir santykis su šalies rodikliu (proc. p.)</t>
  </si>
  <si>
    <t>70,5/09</t>
  </si>
  <si>
    <t>R-2.3.1-1</t>
  </si>
  <si>
    <t>Visuomenės sveikatos stiprinimo veiklose dalyvavusios tikslinės grupės dalis (proc.):</t>
  </si>
  <si>
    <t>R-2.3.2-1</t>
  </si>
  <si>
    <t>ikimokyklinio ir mokyklinio amžiaus vaikai (0–18 m.)</t>
  </si>
  <si>
    <t>darbingo amžiaus asmenys (19–64 m.)</t>
  </si>
  <si>
    <t>vyresnio amžiaus asmenys (65 m. ir vyresni)</t>
  </si>
  <si>
    <t>Suaugusiųjų, kurie savo dabartinę sveikatos būklę vertina kaip gerą ar labai gerą, dalis, proc.</t>
  </si>
  <si>
    <t>004-01-01 (TP)</t>
  </si>
  <si>
    <t>Priemonė: Klaipėdos miesto savivaldybės visuomenės sveikatos rėmimo specialiosios programos įgyvendinimas prioritetinėse srityse</t>
  </si>
  <si>
    <t>ŠSD 
Sveikatos ir šeimos skyrius</t>
  </si>
  <si>
    <t>Visuomenės sveikatos rėmimo specialiosios programos įgyvendinimas, proc.</t>
  </si>
  <si>
    <t>Savivaldybės biudžetas (įskaitant skolintas lėšas)</t>
  </si>
  <si>
    <t>Iš jo:</t>
  </si>
  <si>
    <t>Savivaldybės biudžeto lėšos (nuosavos, be ankstesnių metų likučio)</t>
  </si>
  <si>
    <t>Ankstesnių metų likučiai</t>
  </si>
  <si>
    <t>004-01-02 (TP)</t>
  </si>
  <si>
    <t>Priemonė: BĮ Klaipėdos miesto visuomenės sveikatos biuro veiklos organizavimas, vykdant visuomenės sveikatos stiprinimą ir stebėseną ugdymo įstaigose ir bendruomenėse</t>
  </si>
  <si>
    <t>ŠSD 
Sveikatos ir šeimos skyrius, 
BĮ Klaipėdos miesto visuomenės sveikatos biuras</t>
  </si>
  <si>
    <t>Ugdymo įstaigų, kuriose vykdoma vaikų sveikatos priežiūra, skaičius</t>
  </si>
  <si>
    <t>Švietimo ugdymo įstaigose dirbančių mitybos specialistų skaičius</t>
  </si>
  <si>
    <t>Asmenų, baigusių ankstyvosios intervencijos, skirtos nereguliariai vartojantiems psichoaktyviąsias medžiagas ar eksperimentuojantiems jomis jaunuoliams, programą, skaičius</t>
  </si>
  <si>
    <t>P-2.3.2.1-1</t>
  </si>
  <si>
    <t>Asmenų, baigusių ankstyvosios intervencijos, skirtos nereguliariai vartojantiems psichoaktyviąsias medžiagas ar eksperimentuojantiems jomis jaunuoliams, programą, dalis, proc.</t>
  </si>
  <si>
    <t>Lietuvos Respublikos valstybės biudžeto dotacijos</t>
  </si>
  <si>
    <t>Apsilankymų pas priklausomybės konsultantą skaičius (gyventojai nuo 18 m.+), vnt.</t>
  </si>
  <si>
    <t>Pajamų įmokos ir kitos pajamos</t>
  </si>
  <si>
    <t>Asmenų, gavusių priklausomybės konsultavimo paslaugas, skaičius (gyventojai nuo 18 m.+)</t>
  </si>
  <si>
    <t>Asmenų, dalyvavusių baziniuose savižudybių prevencijos mokymuose, skaičius (gyventojai nuo 16 m.+)</t>
  </si>
  <si>
    <t>P-2.3.2.1-2</t>
  </si>
  <si>
    <t>Suteikta psichologinės gerovės ir psichikos sveikatos stiprinimo paslaugų (gyventojai  nuo 11 m.+), vnt.</t>
  </si>
  <si>
    <t>Asmenų, dalyvavusių socialinio recepto iniciatyvoje, skaičius (gyventojai 65+)</t>
  </si>
  <si>
    <t>Savižudybių prevencijos koordinatoriaus darbo valandų skaičius</t>
  </si>
  <si>
    <t xml:space="preserve">Mokinių, dalyvavusių sveikos mitybos ir maisto švaistymo mažinimo bei švediško stalo principo diegimo užsiėmimuose, skaičius </t>
  </si>
  <si>
    <t>Sveikos mitybos ir maisto švaistymo mažinimo bei švediško stalo principo diegimo užsiėmimų skaičius, vnt.</t>
  </si>
  <si>
    <t>Mokyklų, dalyvaujančių sveikatą stiprinančių mokyklų tinkle, dalis, proc.</t>
  </si>
  <si>
    <t>Mokyklų, dalyvaujančių aktyvių mokyklų tinkle, dalis, proc.</t>
  </si>
  <si>
    <t xml:space="preserve">Mokinių, dalyvavusių traumų  ir sužalojimų prevencijos skatinimo užsiėmimuose, skaičius </t>
  </si>
  <si>
    <t>Traumų  ir sužalojimų prevencijos skatinimo užsiėmimų skaičius, vnt.</t>
  </si>
  <si>
    <t>Mokinių, dalyvavusių  burnos higienos užsiėmimuose, skaičius</t>
  </si>
  <si>
    <t>Burnos higienos užsiėmimų skaičius, vnt.</t>
  </si>
  <si>
    <t>Lėtinėmis neinfekcinėmis ligomis sergančių mokinių, kuriems suteikta savirūpai reikalinga pagalba ugdymo įstaigoje, skaičius</t>
  </si>
  <si>
    <t>Pagal poreikį</t>
  </si>
  <si>
    <t>Mokinių,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</si>
  <si>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mokiniai, skaičius, vnt.</t>
  </si>
  <si>
    <t>Asmenų, dalyvavusių  gyventojų sveikos mitybos įgūdžių formavimo ir skatinimo užsiėmimuose, skaičius (gyventojai nuo 18 m.+)</t>
  </si>
  <si>
    <t>Gyventojų sveikos mitybos įgūdžių formavimo ir skatinimo  užsiėmimų skaičius (gyventojai nuo 18 m.+), vnt.</t>
  </si>
  <si>
    <t>Sveikatai palankesnių maisto produktų, pažymėtų „Rakto skylutės“ simboliu, skaičius (gyventojai nuo 18 m.+), vnt.</t>
  </si>
  <si>
    <t>Asmenų, dalyvavusių  traumų  ir sužalojimų prevencijos skatinimo užsiėmimuose, skaičius (gyventojai nuo 18 m.+)</t>
  </si>
  <si>
    <t>Traumų  ir sužalojimų prevencijos skatinimo užsiėmimų skaičius (gyventojai nuo 18 m.+), vnt.</t>
  </si>
  <si>
    <t>Asmenų, dalyvavusių  fizinio aktyvumo skatinimo užsiėmimuose, skaičius (gyventojai iki 64 m. amžiaus)</t>
  </si>
  <si>
    <t>Fizinio aktyvumo skatinimo užsiėmimų skaičius (gyventojai iki 64 m. amžiaus), vnt.</t>
  </si>
  <si>
    <t>Asmenų, dalyvavusių fizinio aktyvumo užsiėmimuose, skaičius (gyventojai 65+)</t>
  </si>
  <si>
    <t>Fizinio aktyvumo skatinimo užsiėmimų skaičius (gyventojai 65+), vnt.</t>
  </si>
  <si>
    <t>Asmenų, baigusių  Sveikatos stiprinimo (širdies ir kraujagyslių ligų ir cukrinio diabeto prevencija) programą, skaičius</t>
  </si>
  <si>
    <t>Sveikatos stiprinimo (širdies ir kraujagyslių ligų ir cukrinio diabeto prevencija) programos grupinių užsiėmimų skaičius, vnt.</t>
  </si>
  <si>
    <t>Asmenų, dalyvavusių užkrečiamųjų ligų prevencijos skaitinimo ir supratimo apie mikroorganizmų atsparumą antimikrobinėms medžiagoms užsiėmimuose, skaičius</t>
  </si>
  <si>
    <t>Užkrečiamųjų ligų prevencijos skaitinimo ir supratimo apie mikroorganizmų atsparumą antimikrobinėms medžiagoms užsiėmimų, kuriuose dalyvavo asmenys, skaičius, vnt.</t>
  </si>
  <si>
    <t>Visuomenės sveikatos stebėsenos tyrimo ataskaitų skaičius, vnt.</t>
  </si>
  <si>
    <t xml:space="preserve">Visuomenės sveikatos specialistų, dirbančių ugdymo įstaigose ir kėlusių kvalifikaciją, skaičius </t>
  </si>
  <si>
    <t>Visuomenės sveikatos specialistų, dirbančių ugdymo įstaigose ir kėlusių kvalifikaciją, dalis, proc.</t>
  </si>
  <si>
    <t>Visuomenės sveikatos specialistų, išskyrus dirbančius ugdymo įstaigose, kėlusių kvalifikaciją, skaičius</t>
  </si>
  <si>
    <t>Visuomenės sveikatos specialistų, išskyrus dirbančius ugdymo įstaigose, kėlusių kvalifikaciją, dalis, proc.</t>
  </si>
  <si>
    <t>Visuomenės sveikatos biuro darbuotojų, išskyrus visuomenės sveikatos specialistus, dirbančius ugdymo įstaigose,  kėlusių kvalifikaciją, skaičius</t>
  </si>
  <si>
    <t>Visuomenės sveikatos biuro darbuotojų, išskyrus visuomenės sveikatos specialistus, dirbančius ugdymo įstaigose,  kėlusių kvalifikaciją, dalis, proc.</t>
  </si>
  <si>
    <t>Informacijos pateikčių skaičius, viešinant  sveiką gyvenseną, vnt.</t>
  </si>
  <si>
    <t>Įsigyta mobiliųjų telefonų, vnt.</t>
  </si>
  <si>
    <t>Įsigyta programinės įrangos, vnt.</t>
  </si>
  <si>
    <t>Įsigyta kompiuterių, vnt.</t>
  </si>
  <si>
    <t>Įsigyta narkotikų aptikimo testų, vnt.</t>
  </si>
  <si>
    <t>Įsigyta baldų, vnt.</t>
  </si>
  <si>
    <t> </t>
  </si>
  <si>
    <t>Įsigyta baldų ir įrangos perkraustymo į kitas patalpas paslauga, vnt.</t>
  </si>
  <si>
    <t>Įsigyta baldų ir įrangos sandėliavimo paslauga, vnt.</t>
  </si>
  <si>
    <t>004-01-03 (TP)</t>
  </si>
  <si>
    <t>Priemonė: Sveikatos ir su sveikata susijusių dienų minėjimo renginių organizavimas</t>
  </si>
  <si>
    <r>
      <t>ŠSD 
Sveikatos ir šeimos skyrius,</t>
    </r>
    <r>
      <rPr>
        <strike/>
        <sz val="10"/>
        <rFont val="Times New Roman"/>
        <family val="1"/>
        <charset val="186"/>
      </rPr>
      <t xml:space="preserve">
</t>
    </r>
    <r>
      <rPr>
        <sz val="10"/>
        <rFont val="Times New Roman"/>
        <family val="1"/>
        <charset val="186"/>
      </rPr>
      <t xml:space="preserve"> VšĮ Jūrininkų sveikatos priežiūros centras</t>
    </r>
  </si>
  <si>
    <t>Organizuota renginių, skaičius</t>
  </si>
  <si>
    <t>004-01-04 (PP)</t>
  </si>
  <si>
    <t>Priemonė: Projekto ,,Neįtikėtini metai“ įgyvendinimas</t>
  </si>
  <si>
    <t>Apmokytų tėvų skaičius</t>
  </si>
  <si>
    <t xml:space="preserve">Užsiėmimų tėvams skaičius </t>
  </si>
  <si>
    <t>Europos Sąjungos ir kitos tarptautinės finansinės paramos lėšos</t>
  </si>
  <si>
    <t>004-01-05 (RP)</t>
  </si>
  <si>
    <t>Priemonė: Projekto ,,Sveikos gyvensenos skatinimas, sveikatos raštingumo, visuomenės sveikatos paslaugų prieinamumo ir kokybės tikslinėms grupėms didinimas Klaipėdos mieste“ įgyvendinimas</t>
  </si>
  <si>
    <t>Asmenų, dalyvavusių sveikatos raštingumo didinimo veiklose, skaičius</t>
  </si>
  <si>
    <t>Asmenų, po dalyvavimo veiklose pagerinusių sveikatos raštingumo kompetenciją, dalis, proc.</t>
  </si>
  <si>
    <t>Asmenų, palankiai vertinančių visuomenės sveikatos priežiūros paslaugų kokybę, dalis, proc.</t>
  </si>
  <si>
    <t>004-01-06 (PP)</t>
  </si>
  <si>
    <t>Priemonė: Projekto ,,Jungtiniai veiksmai įgyvendinant gerąją praktiką pirminėje sveikatos priežiūroje“ įgyvendinimas</t>
  </si>
  <si>
    <t>Susitikimų su interesuotomis grupėmis skaičius</t>
  </si>
  <si>
    <t>Įdiegtas gerosios praktikos modelis, vnt.</t>
  </si>
  <si>
    <t>004-01-07 (PP)</t>
  </si>
  <si>
    <t>Priemonė: Projekto ,,Holistinis klimato kaitos, aplinkos streso veiksnių ir epidemiologinių modelių Borealiniame regione supratimas – AURORA“ įgyvendinimas</t>
  </si>
  <si>
    <t>Susitikimų su projekto partneriais skaičius</t>
  </si>
  <si>
    <t xml:space="preserve">Kiti šaltiniai </t>
  </si>
  <si>
    <t>Iš jų:</t>
  </si>
  <si>
    <t>Kiti šaltiniai (Europos Sąjungos paramos lėšos)</t>
  </si>
  <si>
    <t>004-01-08 (TP)</t>
  </si>
  <si>
    <t>Priemonė: Komunalinių paslaugų įsigijimas</t>
  </si>
  <si>
    <t>MVPD 
Statinių administravimo  skyrius</t>
  </si>
  <si>
    <t>Šildoma įstaigų, skaičius</t>
  </si>
  <si>
    <t>Įstaigų, kurioms elektros energija įsigyjama centralizuotai, skaičius</t>
  </si>
  <si>
    <t>004-01-09 (PP)</t>
  </si>
  <si>
    <t>Priemonė: Projekto ,,Psichoaktyviųjų medžiagų vartojimo prevencija, ankstyvoji intervencija, pagalba ir žalos mažinimas“ įgyvendinimas</t>
  </si>
  <si>
    <t>Įgyvendinama ankstyvosios intervencijos programa, vnt.</t>
  </si>
  <si>
    <t>Įgyvendinama prevencinė priemonė pasilinksminimo vietose, vnt.</t>
  </si>
  <si>
    <t>004-02 (T)</t>
  </si>
  <si>
    <t>Uždavinys: Užtikrinti asmens sveikatos priežiūros paslaugų teikimą</t>
  </si>
  <si>
    <t xml:space="preserve">Valstybinių sveikatos priežiūros programų, finansuojamų iš PSDF lėšų, įgyvendinimas:
</t>
  </si>
  <si>
    <t>gimdos kaklelio vėžio profilaktinė programa</t>
  </si>
  <si>
    <t>P-2.3.2.2-2</t>
  </si>
  <si>
    <t>krūties vėžio profilaktinė programa</t>
  </si>
  <si>
    <t>P-2.3.2.2-1</t>
  </si>
  <si>
    <t>priešinės liaukos vėžio profilaktinė programa</t>
  </si>
  <si>
    <t>širdies ir kraujagyslių ligų prevencinė programa</t>
  </si>
  <si>
    <t>P-2.3.2.2-4</t>
  </si>
  <si>
    <t>storosios žarnos vėžio ankstyvosios diagnostikos programa</t>
  </si>
  <si>
    <t>P-2.3.2.2-3</t>
  </si>
  <si>
    <t>Bendrasis gyventojų sergamumas, tenkantis 1000 gyventojų (asm.), ir santykis su šalies vidurkiu (koef.)</t>
  </si>
  <si>
    <t>1032,87/1,08</t>
  </si>
  <si>
    <t>R-2.3.1-2</t>
  </si>
  <si>
    <t>Vienam gyventojui vidutiniškai tenkantis apsilankymų PSPC skaičius, vnt.</t>
  </si>
  <si>
    <t>Sveikatos paslaugų vertinimo indeksas</t>
  </si>
  <si>
    <t>&gt; 74,9</t>
  </si>
  <si>
    <t>004-02-01 (TP)</t>
  </si>
  <si>
    <t>Priemonė: BĮ Klaipėdos sutrikusio vystymosi kūdikių namų išlaikymas ir veiklos organizavimas</t>
  </si>
  <si>
    <t>ŠSD 
Sveikatos ir šeimos skyrius, 
BĮ Klaipėdos sutrikusio vystymosi kūdikių namai</t>
  </si>
  <si>
    <t>Lovų skaičius</t>
  </si>
  <si>
    <t>Vaikų, kuriems suteiktos Kompleksinių paslaugų vaikų dienos užimtumo centro paslaugos, skaičius</t>
  </si>
  <si>
    <t>P-2.3.1.3-1</t>
  </si>
  <si>
    <t>Vaikų, gavusių ankstyvosios reabilitacijos paslaugas, skaičius</t>
  </si>
  <si>
    <t>Vaikų, gavusių paliatyvios pagalbos paslaugas, skaičius</t>
  </si>
  <si>
    <t>Kiti šaltiniai (kiti finansavimo šaltiniai)</t>
  </si>
  <si>
    <t>004-02-02 (TP)</t>
  </si>
  <si>
    <t xml:space="preserve">Priemonė: Atokvėpio paslaugos teikimas šeimoms, auginančioms vaiką su negalia (BĮ Klaipėdos sutrikusio vystymosi kūdikių namuose) </t>
  </si>
  <si>
    <t xml:space="preserve">Vietų atokvėpio paslaugai teikti skaičius </t>
  </si>
  <si>
    <t>Lovadienių skaičius</t>
  </si>
  <si>
    <t>004-02-03 (TP)</t>
  </si>
  <si>
    <t xml:space="preserve">Priemonė: Tiesiogiai stebimo trumpo gydymo kurso (DOTS) kabineto paslaugų organizavimas </t>
  </si>
  <si>
    <t>Išlaikoma kabinetų, skaičius</t>
  </si>
  <si>
    <t>Išlaikomas specialisto etatas,vnt.</t>
  </si>
  <si>
    <t>004-02-04 (TP)</t>
  </si>
  <si>
    <t>Priemonė: Fizinio asmens pripažinimo neveiksniu tam tikroje srityje organizavimas</t>
  </si>
  <si>
    <t>004-02-04-01</t>
  </si>
  <si>
    <t xml:space="preserve">Asmens gebėjimo pasirūpinti savimi ir priimti kasdienius sprendimus savarankiškai ar naudojantis pagalba konkrečioje srityje vertinimas ir išvadų rengimas </t>
  </si>
  <si>
    <t>Parengta išvadų, skaičius</t>
  </si>
  <si>
    <t>540</t>
  </si>
  <si>
    <t>Atstovauta bylose, skaičius</t>
  </si>
  <si>
    <t>004-02-04-02</t>
  </si>
  <si>
    <t xml:space="preserve">Neveiksnių asmenų būklės peržiūrėjimo užtikrinimas </t>
  </si>
  <si>
    <t xml:space="preserve">Neveiksnių asmenų būklės peržiūrėjimo komisijos inicijuotų asmens būklės peržiūrėjimo bylų skaičius </t>
  </si>
  <si>
    <t xml:space="preserve">Išnagrinėtų Neveiksnių asmenų būklės peržiūrėjimo komisijos inicijuotų asmens būklės peržiūrėjimo bylų skaičius </t>
  </si>
  <si>
    <t>Savivaldybės biudžeto lėšos (nuosavos, be ankstesnių metų likučio)'</t>
  </si>
  <si>
    <t>Lietuvos Respublikos valstybės biudžeto dotacijos'</t>
  </si>
  <si>
    <t>004-02-05 (TP)</t>
  </si>
  <si>
    <t>Priemonė: Klaipėdos miesto gyventojų sveikatos priežiūros paslaugų rėmimas</t>
  </si>
  <si>
    <t>004-02-05-01</t>
  </si>
  <si>
    <t>Budinčio odontologo kabineto paslaugų organizavimas Klaipėdos miesto gyventojams</t>
  </si>
  <si>
    <t>Išlaikomas budinčio odontologo kabinetas, vnt.</t>
  </si>
  <si>
    <t>004-02-05-02</t>
  </si>
  <si>
    <t>Ortodontinių aparatų, naudojamų ortodontiniam gydymui, išlaidų kompensavimas vaikams iki 16 metų</t>
  </si>
  <si>
    <t>Kompensaciją gavusių asmenų, skaičius</t>
  </si>
  <si>
    <t>004-02-06 (PP)</t>
  </si>
  <si>
    <t>Priemonė: Sveikatos centro veiklos modelio diegimas Klaipėdos mieste</t>
  </si>
  <si>
    <t>Projektų finansavimo ir administravimo skyrius,
  ŠSD 
Sveikatos ir šeimos skyrius</t>
  </si>
  <si>
    <t>Specialistai, dalyvavę kvalifikacijos tobulinimo ar perkvalifikavimo veiklose, vnt.</t>
  </si>
  <si>
    <t>004-02-07 (PP)</t>
  </si>
  <si>
    <t>Priemonė: Sveikatos priežiūros specialistų rengimas ir pritraukimas į Sveikatos centrą Klaipėdos mieste</t>
  </si>
  <si>
    <t>Projektų finansavimo ir administravimo skyrius;
  ŠSD 
Sveikatos ir šeimos skyrius</t>
  </si>
  <si>
    <t>Asmenys, dalyvavę kvalifikacijos įgijimo veiklose, vnt.</t>
  </si>
  <si>
    <t>ŠSD 
Sveikatos ir šeimos skyrius,
VšĮ Klaipėdos miesto poliklinika</t>
  </si>
  <si>
    <t>Įsigyta medicininė įranga, vnt.</t>
  </si>
  <si>
    <t xml:space="preserve">004-02-08
</t>
  </si>
  <si>
    <t>VšĮ Jūrininkų sveikatos priežiūros centro patalpų (Pievų Tako g. 38) išlaikymas, vykdant pirminės sveikatos priežiūros funkcijas (vykdytojas – VšĮ Jūrininkų sveikatos priežiūros centras)</t>
  </si>
  <si>
    <t>ŠSD 
Sveikatos ir šeimos skyrius,
VšĮ Jūrininkų sveikatos priežiūros centras</t>
  </si>
  <si>
    <t>Išlaikomų patalpų plotas, kv. m</t>
  </si>
  <si>
    <t xml:space="preserve">004-02-09
</t>
  </si>
  <si>
    <t>Asmens sveikatos priežiūros specialistų pritraukimas ir (ar) išlaikymas</t>
  </si>
  <si>
    <t>004-02-09-01</t>
  </si>
  <si>
    <t>Asmens sveikatos priežiūros specialistų pritraukimas ir (ar) išlaikymas VšĮ Jūrininkų sveikatos priežiūros centre (vykdytojas – VšĮ Jūrininkų sveikatos priežiūros centras)</t>
  </si>
  <si>
    <t>Pritraukta specialistų, skaičius</t>
  </si>
  <si>
    <t>004-02-09-02</t>
  </si>
  <si>
    <t>Asmens sveikatos priežiūros specialistų pritraukimas ir (ar) išlaikymas VšĮ Klaipėdos miesto poliklinikoje (vykdytoja – VšĮ Klaipėdos miesto poliklinika)</t>
  </si>
  <si>
    <t>004-02-09-03</t>
  </si>
  <si>
    <t>Asmens sveikatos priežiūros specialistų pritraukimas ir (ar) išlaikymas VšĮ Klaipėdos psichikos sveikatos centre (vykdytojas – VšĮ Klaipėdos psichikos sveikatos centras)</t>
  </si>
  <si>
    <t>ŠSD 
Sveikatos ir šeimos skyrius,
VšĮ Klaipėdos psichikos sveikatos centras</t>
  </si>
  <si>
    <t>004-02-09-04</t>
  </si>
  <si>
    <t>Asmens sveikatos priežiūros specialistų pritraukimas ir (ar) išlaikymas VšĮ Klaipėdos vaikų ligoninėje (vykdytoja – VšĮ Klaipėdos vaikų ligoninė)</t>
  </si>
  <si>
    <t>ŠSD 
Sveikatos ir šeimos skyrius,
VšĮ Klaipėdos vaikų ligoninė</t>
  </si>
  <si>
    <t>004-02-09-05</t>
  </si>
  <si>
    <t>Asmens sveikatos priežiūros specialistų pritraukimas ir (ar) išlaikymas BĮ Klaipėdos sutrikusio vystymosi kūdikių namuose (vykdytojas – BĮ Klaipėdos sutrikusio vystymosi kūdikių namai)</t>
  </si>
  <si>
    <t>ŠSD
Sveikatos ir šeimos skyrius,
BĮ Klaipėdos sutrikusio vystymosi kūdikių namai</t>
  </si>
  <si>
    <t>004-02-09-06</t>
  </si>
  <si>
    <t>Asmens sveikatos priežiūros specialistų pritraukimas ir (ar) išlaikymas VšĮ Klaipėdos medicininės slaugos ligoninėje (vykdytoja – VšĮ Klaipėdos medicininės slaugos ligoninė)</t>
  </si>
  <si>
    <t>ŠSD
Sveikatos ir šeimos skyrius,
VšĮ Klaipėdos medicininė slaugos ligoninė</t>
  </si>
  <si>
    <t>004-03 (P)</t>
  </si>
  <si>
    <t>Uždavinys: Modernizuoti sveikatos priežiūros įstaigų infrastruktūrą</t>
  </si>
  <si>
    <t>Savivaldybės lėšomis modernizuota sveikatos įstaigų, skaičius</t>
  </si>
  <si>
    <t>004-03-01 (PP)</t>
  </si>
  <si>
    <t>Priemonė: Teikiamų sveikatos priežiūros paslaugų infrastruktūros tobulinimas</t>
  </si>
  <si>
    <t>004-03-01-01 (RP)</t>
  </si>
  <si>
    <t>Sveikatos centro teikiamų sveikatos priežiūros paslaugų prieinamumo ir kokybės gerinimas</t>
  </si>
  <si>
    <t>Projektų finansavimo ir administravimo skyrius,
MVPD 
Statybos skyrius</t>
  </si>
  <si>
    <t>Parengtas techninis projektas, vnt.</t>
  </si>
  <si>
    <t>Skolintos lėšos</t>
  </si>
  <si>
    <t>Atlikta rangos darbų, proc.</t>
  </si>
  <si>
    <t>Parengtas lietaus ir buitinių nuotekų tinklų rekonstravimo projektas, vnt.</t>
  </si>
  <si>
    <t xml:space="preserve">004-03-01-02 (PP)
</t>
  </si>
  <si>
    <t>Sveikatos centro sveikatos priežiūros paslaugoms teikti reikiamos infrastruktūros modernizavimas Klaipėdoje</t>
  </si>
  <si>
    <t xml:space="preserve">Projektų finansavimo ir administravimo   skyrius,     
ŠSD 
Sveikatos ir šeimos skyrius
</t>
  </si>
  <si>
    <t>Įsigyta baldų ir įrangos, proc.</t>
  </si>
  <si>
    <t>74</t>
  </si>
  <si>
    <t>004-03-01-03</t>
  </si>
  <si>
    <t>Ilgalaikės priežiūros dienos ir reabilitacijos centro įrengimas J. Karoso g. 13, Klaipėdos mieste</t>
  </si>
  <si>
    <t>MVPD
Statybos skyrius</t>
  </si>
  <si>
    <t>75</t>
  </si>
  <si>
    <t>004-03-01-04</t>
  </si>
  <si>
    <t>Ilgalaikės priežiūros dienos ir reabilitacijos centro (J. Karoso g. 13) aprūpinimas baldais ir medicinine įranga</t>
  </si>
  <si>
    <t>ŠSD
Sveikatos ir šeimos skyrius,
VšĮ Klaipėdos vaikų ligoninė</t>
  </si>
  <si>
    <t>004-03-01-05</t>
  </si>
  <si>
    <t>Dalies patalpų sujungimas ir infrastruktūros Taikos pr. 107, Klaipėdoje, pritaikymas BĮ Klaipėdos miesto visuomenės sveikatos biuro veiklai</t>
  </si>
  <si>
    <t xml:space="preserve">MVPD          Statybos skyrius     </t>
  </si>
  <si>
    <t>004-03-01-06</t>
  </si>
  <si>
    <t>VšĮ Klaipėdos vaikų ligoninės kompiuterinės tomografijos aparato atnaujinimas (vykdytoja – VšĮ Klaipėdos vaikų ligoninė)</t>
  </si>
  <si>
    <t>Įsigytas kompiuterinės tomografijos aparatas, vnt.</t>
  </si>
  <si>
    <t xml:space="preserve"> MVPD 
Projektavimo skyrius,
UAD Žemėtvarkos skyrius, 
UAD Urbanistikos skyrius     </t>
  </si>
  <si>
    <t>004-03-01-07</t>
  </si>
  <si>
    <t>Mamografo su tomosintezės programa įsigijimas VšĮ Klaipėdos miesto poliklinikoje (vykdytoja – VšĮ Klaipėdos miesto poliklinika)</t>
  </si>
  <si>
    <t>004-03-01-08</t>
  </si>
  <si>
    <t>Dienos chirurgijos centrui skirtos įrangos įsigijimas VšĮ Klaipėdos miesto poliklinikoje (vykdytoja – VšĮ Klaipėdos miesto poliklinika)</t>
  </si>
  <si>
    <t>Įsigyta medicininės įrangos, vnt.</t>
  </si>
  <si>
    <t>004-03-01-09</t>
  </si>
  <si>
    <t>Sveikatos priežiūros įstaigų komplekso šiaurinėje miesto dalyje projektavimas</t>
  </si>
  <si>
    <t>Skolintos lėšos'</t>
  </si>
  <si>
    <t>Europos Sąjungos ir kitos tarptautinės finansinės paramos lėšos'</t>
  </si>
  <si>
    <t>Ankstesnių metų likučiai'</t>
  </si>
  <si>
    <t>Kiti šaltiniai (Europos Sąjungos paramos lėšos)'</t>
  </si>
  <si>
    <t>Kiti šaltiniai (Privalomojo sveikatos draudimo fondo lėšos)'</t>
  </si>
  <si>
    <t>Kiti šaltiniai (kiti finansavimo šaltiniai)'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</si>
  <si>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</si>
  <si>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</si>
  <si>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</si>
  <si>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</si>
  <si>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</si>
  <si>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</si>
  <si>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</si>
  <si>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ŠSD – Švietimo ir sveikatos departamentas.</t>
  </si>
  <si>
    <t>MVPD – Miesto vystymo ir priežiūros departamentas.</t>
  </si>
  <si>
    <t>UAD – Urbanistikos ir architektūros departamentas.</t>
  </si>
  <si>
    <t>Eil. Nr.</t>
  </si>
  <si>
    <t>Programos kodas ir pavadinimas</t>
  </si>
  <si>
    <t>004 Sveikatos apsaugos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</si>
  <si>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</si>
  <si>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</si>
  <si>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</si>
  <si>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</si>
  <si>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1.3.</t>
  </si>
  <si>
    <t>1.4.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</si>
  <si>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</si>
  <si>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</si>
  <si>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</si>
  <si>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</si>
  <si>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</si>
  <si>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</si>
  <si>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</si>
  <si>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</si>
  <si>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</si>
  <si>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</si>
  <si>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</si>
  <si>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</si>
  <si>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</si>
  <si>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</si>
  <si>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</si>
  <si>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</si>
  <si>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</si>
  <si>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Siektinos 
stebėsenos rodiklių reikšmės</t>
  </si>
  <si>
    <t>PATVIRTINTA</t>
  </si>
  <si>
    <t>Klaipėdos miesto savivaldybės administracijos direktoriaus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</si>
  <si>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</si>
  <si>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 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</si>
  <si>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</si>
  <si>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2026 m. asignavimų ir kitų lėšų pasiskirstymas (tūkst. Eur)</t>
  </si>
  <si>
    <t>Klaipėdos miesto savivaldybės administracijos 2026 metų 004 Sveikatos apsaugos programos uždaviniai, priemonės, asignavimai ir kitos lėšos (tūkst. eurų) ir priemonių stebėsenos rodikliai</t>
  </si>
  <si>
    <t>2026 m. kovo 5 d. įsakymu Nr. AD1-179</t>
  </si>
  <si>
    <t xml:space="preserve">(Klaipėdos miesto savivaldybės administracijos direktoriaus 
</t>
  </si>
  <si>
    <t xml:space="preserve">2026 m. kovo 12 d. įsakymo Nr. AD1-200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</si>
</sst>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35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name val="Calibri"/>
      <family val="2"/>
      <charset val="186"/>
    </font>
    <font>
      <sz val="10"/>
      <name val="Times New Roman"/>
      <family val="1"/>
    </font>
    <font>
      <b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000000"/>
      <name val="Times New Roman"/>
      <family val="1"/>
    </font>
    <font>
      <sz val="8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"/>
    </font>
    <font>
      <sz val="10"/>
      <color theme="1"/>
      <name val="Times New Roman"/>
      <family val="1"/>
      <charset val="186"/>
    </font>
    <font>
      <vertAlign val="superscript"/>
      <sz val="12"/>
      <color rgb="FF000000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sz val="12"/>
      <color rgb="FF000000"/>
      <name val="Calibri"/>
      <family val="2"/>
      <charset val="186"/>
    </font>
    <font>
      <strike/>
      <sz val="1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FFCCFF"/>
        <bgColor rgb="FF000000"/>
      </patternFill>
    </fill>
    <fill>
      <patternFill patternType="solid">
        <fgColor theme="0"/>
        <bgColor rgb="FFDBDBDB"/>
      </patternFill>
    </fill>
  </fills>
  <borders count="1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165" fontId="2" fillId="0" borderId="0" applyBorder="0" applyProtection="0"/>
  </cellStyleXfs>
  <cellXfs count="588">
    <xf numFmtId="0" fontId="0" fillId="0" borderId="0" xfId="0"/>
    <xf numFmtId="0" fontId="1" fillId="0" borderId="0" xfId="0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0" fontId="3" fillId="8" borderId="1" xfId="0" applyFont="1" applyFill="1" applyBorder="1" applyAlignment="1">
      <alignment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5" borderId="1" xfId="0" applyNumberFormat="1" applyFont="1" applyFill="1" applyBorder="1" applyAlignment="1">
      <alignment horizontal="center" vertical="top"/>
    </xf>
    <xf numFmtId="164" fontId="3" fillId="8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1" fillId="0" borderId="0" xfId="0" applyFont="1"/>
    <xf numFmtId="0" fontId="3" fillId="3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9" fontId="3" fillId="8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49" fontId="3" fillId="3" borderId="1" xfId="0" applyNumberFormat="1" applyFont="1" applyFill="1" applyBorder="1" applyAlignment="1">
      <alignment horizontal="center" vertical="top" wrapText="1"/>
    </xf>
    <xf numFmtId="164" fontId="5" fillId="3" borderId="1" xfId="1" applyNumberFormat="1" applyFont="1" applyFill="1" applyBorder="1" applyAlignment="1">
      <alignment horizontal="center" vertical="top"/>
    </xf>
    <xf numFmtId="164" fontId="11" fillId="3" borderId="1" xfId="0" applyNumberFormat="1" applyFont="1" applyFill="1" applyBorder="1" applyAlignment="1">
      <alignment horizontal="center" vertical="top" wrapText="1"/>
    </xf>
    <xf numFmtId="164" fontId="7" fillId="0" borderId="0" xfId="0" applyNumberFormat="1" applyFont="1" applyAlignment="1">
      <alignment horizontal="right" vertical="top"/>
    </xf>
    <xf numFmtId="0" fontId="10" fillId="0" borderId="9" xfId="0" applyFont="1" applyBorder="1" applyAlignment="1">
      <alignment horizontal="left" vertical="top" wrapText="1"/>
    </xf>
    <xf numFmtId="0" fontId="14" fillId="3" borderId="10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1" fillId="8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 wrapText="1"/>
    </xf>
    <xf numFmtId="0" fontId="3" fillId="3" borderId="3" xfId="0" applyFont="1" applyFill="1" applyBorder="1" applyAlignment="1">
      <alignment vertical="top" wrapText="1"/>
    </xf>
    <xf numFmtId="0" fontId="5" fillId="3" borderId="13" xfId="0" applyFont="1" applyFill="1" applyBorder="1" applyAlignment="1">
      <alignment vertical="top" wrapText="1"/>
    </xf>
    <xf numFmtId="164" fontId="11" fillId="8" borderId="6" xfId="0" applyNumberFormat="1" applyFont="1" applyFill="1" applyBorder="1" applyAlignment="1">
      <alignment horizontal="center" vertical="top"/>
    </xf>
    <xf numFmtId="164" fontId="11" fillId="5" borderId="3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15" fillId="0" borderId="0" xfId="0" applyFont="1" applyAlignment="1">
      <alignment horizontal="center" vertical="top"/>
    </xf>
    <xf numFmtId="0" fontId="15" fillId="0" borderId="0" xfId="0" applyFont="1"/>
    <xf numFmtId="0" fontId="5" fillId="0" borderId="0" xfId="0" applyFont="1" applyAlignment="1">
      <alignment horizontal="center" vertical="top"/>
    </xf>
    <xf numFmtId="164" fontId="15" fillId="0" borderId="0" xfId="0" applyNumberFormat="1" applyFont="1" applyAlignment="1">
      <alignment horizontal="center" vertical="top"/>
    </xf>
    <xf numFmtId="164" fontId="3" fillId="0" borderId="1" xfId="0" applyNumberFormat="1" applyFont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0" fontId="15" fillId="3" borderId="0" xfId="0" applyFont="1" applyFill="1"/>
    <xf numFmtId="164" fontId="3" fillId="8" borderId="6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vertical="top" wrapText="1"/>
    </xf>
    <xf numFmtId="0" fontId="16" fillId="0" borderId="0" xfId="0" applyFont="1"/>
    <xf numFmtId="0" fontId="17" fillId="0" borderId="0" xfId="0" applyFont="1"/>
    <xf numFmtId="0" fontId="11" fillId="11" borderId="3" xfId="0" applyFont="1" applyFill="1" applyBorder="1" applyAlignment="1">
      <alignment vertical="top" wrapText="1"/>
    </xf>
    <xf numFmtId="0" fontId="11" fillId="10" borderId="15" xfId="0" applyFont="1" applyFill="1" applyBorder="1" applyAlignment="1">
      <alignment vertical="top" wrapText="1"/>
    </xf>
    <xf numFmtId="0" fontId="11" fillId="8" borderId="6" xfId="0" applyFont="1" applyFill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5" fillId="0" borderId="0" xfId="0" applyFont="1" applyAlignment="1">
      <alignment wrapText="1"/>
    </xf>
    <xf numFmtId="0" fontId="17" fillId="3" borderId="0" xfId="0" applyFont="1" applyFill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18" fillId="0" borderId="0" xfId="0" applyFont="1"/>
    <xf numFmtId="0" fontId="5" fillId="0" borderId="0" xfId="0" applyFont="1"/>
    <xf numFmtId="0" fontId="15" fillId="0" borderId="0" xfId="0" applyFont="1" applyAlignment="1">
      <alignment vertical="top"/>
    </xf>
    <xf numFmtId="0" fontId="15" fillId="0" borderId="16" xfId="0" applyFont="1" applyBorder="1" applyAlignment="1">
      <alignment horizontal="center" vertical="top"/>
    </xf>
    <xf numFmtId="164" fontId="15" fillId="0" borderId="16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 wrapText="1"/>
    </xf>
    <xf numFmtId="0" fontId="17" fillId="0" borderId="0" xfId="0" applyFont="1" applyAlignment="1">
      <alignment vertical="top"/>
    </xf>
    <xf numFmtId="0" fontId="5" fillId="7" borderId="2" xfId="0" applyFont="1" applyFill="1" applyBorder="1" applyAlignment="1">
      <alignment horizontal="center" vertical="top" wrapText="1"/>
    </xf>
    <xf numFmtId="164" fontId="11" fillId="3" borderId="6" xfId="0" applyNumberFormat="1" applyFont="1" applyFill="1" applyBorder="1" applyAlignment="1">
      <alignment horizontal="center" vertical="top"/>
    </xf>
    <xf numFmtId="164" fontId="11" fillId="8" borderId="1" xfId="0" applyNumberFormat="1" applyFont="1" applyFill="1" applyBorder="1" applyAlignment="1">
      <alignment horizontal="center" vertical="top"/>
    </xf>
    <xf numFmtId="164" fontId="11" fillId="3" borderId="1" xfId="0" applyNumberFormat="1" applyFont="1" applyFill="1" applyBorder="1" applyAlignment="1">
      <alignment horizontal="center" vertical="top"/>
    </xf>
    <xf numFmtId="164" fontId="11" fillId="8" borderId="1" xfId="0" applyNumberFormat="1" applyFont="1" applyFill="1" applyBorder="1" applyAlignment="1">
      <alignment horizontal="center" vertical="top" wrapText="1"/>
    </xf>
    <xf numFmtId="0" fontId="10" fillId="0" borderId="14" xfId="0" applyFont="1" applyBorder="1" applyAlignment="1">
      <alignment vertical="top" wrapText="1"/>
    </xf>
    <xf numFmtId="0" fontId="10" fillId="10" borderId="14" xfId="0" applyFont="1" applyFill="1" applyBorder="1" applyAlignment="1">
      <alignment vertical="top" wrapText="1"/>
    </xf>
    <xf numFmtId="0" fontId="5" fillId="10" borderId="14" xfId="0" applyFont="1" applyFill="1" applyBorder="1" applyAlignment="1">
      <alignment horizontal="center" vertical="top" wrapText="1"/>
    </xf>
    <xf numFmtId="0" fontId="3" fillId="10" borderId="14" xfId="0" applyFont="1" applyFill="1" applyBorder="1" applyAlignment="1">
      <alignment horizontal="center" vertical="top" wrapText="1"/>
    </xf>
    <xf numFmtId="0" fontId="5" fillId="8" borderId="13" xfId="0" applyFont="1" applyFill="1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center" vertical="top" wrapText="1"/>
    </xf>
    <xf numFmtId="164" fontId="3" fillId="8" borderId="5" xfId="0" applyNumberFormat="1" applyFont="1" applyFill="1" applyBorder="1" applyAlignment="1">
      <alignment horizontal="center" vertical="top" wrapText="1"/>
    </xf>
    <xf numFmtId="164" fontId="3" fillId="7" borderId="2" xfId="0" applyNumberFormat="1" applyFont="1" applyFill="1" applyBorder="1" applyAlignment="1">
      <alignment horizontal="center" vertical="top" wrapText="1"/>
    </xf>
    <xf numFmtId="164" fontId="10" fillId="3" borderId="1" xfId="0" applyNumberFormat="1" applyFont="1" applyFill="1" applyBorder="1" applyAlignment="1">
      <alignment horizontal="center" vertical="top"/>
    </xf>
    <xf numFmtId="164" fontId="10" fillId="3" borderId="1" xfId="0" applyNumberFormat="1" applyFont="1" applyFill="1" applyBorder="1" applyAlignment="1">
      <alignment horizontal="center" vertical="top" wrapText="1"/>
    </xf>
    <xf numFmtId="164" fontId="10" fillId="0" borderId="1" xfId="0" applyNumberFormat="1" applyFont="1" applyBorder="1" applyAlignment="1">
      <alignment horizontal="center" vertical="top" wrapText="1"/>
    </xf>
    <xf numFmtId="164" fontId="14" fillId="0" borderId="1" xfId="1" applyNumberFormat="1" applyFont="1" applyBorder="1" applyAlignment="1">
      <alignment horizontal="center" vertical="top"/>
    </xf>
    <xf numFmtId="0" fontId="5" fillId="0" borderId="2" xfId="0" applyFont="1" applyBorder="1" applyAlignment="1">
      <alignment vertical="top" wrapText="1"/>
    </xf>
    <xf numFmtId="0" fontId="3" fillId="12" borderId="1" xfId="0" applyFont="1" applyFill="1" applyBorder="1" applyAlignment="1">
      <alignment vertical="top" wrapText="1"/>
    </xf>
    <xf numFmtId="0" fontId="4" fillId="12" borderId="11" xfId="0" applyFont="1" applyFill="1" applyBorder="1" applyAlignment="1">
      <alignment horizontal="center" vertical="top" wrapText="1"/>
    </xf>
    <xf numFmtId="0" fontId="26" fillId="12" borderId="5" xfId="0" applyFont="1" applyFill="1" applyBorder="1" applyAlignment="1">
      <alignment horizontal="center" vertical="top"/>
    </xf>
    <xf numFmtId="0" fontId="4" fillId="12" borderId="18" xfId="0" applyFont="1" applyFill="1" applyBorder="1" applyAlignment="1">
      <alignment horizontal="center" vertical="top" wrapText="1"/>
    </xf>
    <xf numFmtId="0" fontId="10" fillId="12" borderId="17" xfId="0" applyFont="1" applyFill="1" applyBorder="1" applyAlignment="1">
      <alignment horizontal="center" vertical="top" wrapText="1"/>
    </xf>
    <xf numFmtId="0" fontId="4" fillId="12" borderId="17" xfId="0" applyFont="1" applyFill="1" applyBorder="1" applyAlignment="1">
      <alignment horizontal="center" vertical="top"/>
    </xf>
    <xf numFmtId="0" fontId="4" fillId="12" borderId="17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/>
    </xf>
    <xf numFmtId="0" fontId="5" fillId="3" borderId="17" xfId="0" applyFont="1" applyFill="1" applyBorder="1" applyAlignment="1">
      <alignment horizontal="center" vertical="top"/>
    </xf>
    <xf numFmtId="0" fontId="14" fillId="3" borderId="18" xfId="0" applyFont="1" applyFill="1" applyBorder="1" applyAlignment="1">
      <alignment horizontal="center" vertical="top"/>
    </xf>
    <xf numFmtId="0" fontId="14" fillId="6" borderId="17" xfId="0" applyFont="1" applyFill="1" applyBorder="1" applyAlignment="1">
      <alignment horizontal="center" vertical="top" wrapText="1"/>
    </xf>
    <xf numFmtId="0" fontId="14" fillId="3" borderId="17" xfId="0" applyFont="1" applyFill="1" applyBorder="1" applyAlignment="1">
      <alignment horizontal="center" vertical="top" wrapText="1"/>
    </xf>
    <xf numFmtId="0" fontId="5" fillId="6" borderId="17" xfId="0" applyFont="1" applyFill="1" applyBorder="1" applyAlignment="1">
      <alignment horizontal="center" vertical="top" wrapText="1"/>
    </xf>
    <xf numFmtId="0" fontId="5" fillId="8" borderId="17" xfId="0" applyFont="1" applyFill="1" applyBorder="1" applyAlignment="1">
      <alignment horizontal="center" vertical="top" wrapText="1"/>
    </xf>
    <xf numFmtId="0" fontId="1" fillId="8" borderId="17" xfId="0" applyFont="1" applyFill="1" applyBorder="1" applyAlignment="1">
      <alignment horizontal="center" vertical="top"/>
    </xf>
    <xf numFmtId="0" fontId="14" fillId="0" borderId="17" xfId="0" applyFont="1" applyBorder="1" applyAlignment="1">
      <alignment horizontal="center" vertical="top"/>
    </xf>
    <xf numFmtId="0" fontId="14" fillId="8" borderId="17" xfId="0" applyFont="1" applyFill="1" applyBorder="1" applyAlignment="1">
      <alignment horizontal="center" vertical="top"/>
    </xf>
    <xf numFmtId="164" fontId="15" fillId="0" borderId="1" xfId="0" applyNumberFormat="1" applyFont="1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/>
    <xf numFmtId="0" fontId="10" fillId="15" borderId="17" xfId="0" applyFont="1" applyFill="1" applyBorder="1" applyAlignment="1">
      <alignment horizontal="center" vertical="top" wrapText="1"/>
    </xf>
    <xf numFmtId="0" fontId="10" fillId="15" borderId="18" xfId="0" applyFont="1" applyFill="1" applyBorder="1" applyAlignment="1">
      <alignment horizontal="center" vertical="top" wrapText="1"/>
    </xf>
    <xf numFmtId="0" fontId="3" fillId="12" borderId="17" xfId="0" applyFont="1" applyFill="1" applyBorder="1" applyAlignment="1">
      <alignment horizontal="center" vertical="top" wrapText="1"/>
    </xf>
    <xf numFmtId="0" fontId="3" fillId="15" borderId="18" xfId="0" applyFont="1" applyFill="1" applyBorder="1" applyAlignment="1">
      <alignment horizontal="center" vertical="top" wrapText="1"/>
    </xf>
    <xf numFmtId="0" fontId="3" fillId="12" borderId="1" xfId="0" applyFont="1" applyFill="1" applyBorder="1" applyAlignment="1">
      <alignment vertical="top"/>
    </xf>
    <xf numFmtId="0" fontId="3" fillId="12" borderId="2" xfId="0" applyFont="1" applyFill="1" applyBorder="1" applyAlignment="1">
      <alignment vertical="top"/>
    </xf>
    <xf numFmtId="0" fontId="5" fillId="0" borderId="18" xfId="0" applyFont="1" applyBorder="1" applyAlignment="1">
      <alignment horizontal="center" vertical="top"/>
    </xf>
    <xf numFmtId="0" fontId="5" fillId="8" borderId="18" xfId="0" applyFont="1" applyFill="1" applyBorder="1" applyAlignment="1">
      <alignment horizontal="center" vertical="top"/>
    </xf>
    <xf numFmtId="0" fontId="15" fillId="8" borderId="1" xfId="0" applyFont="1" applyFill="1" applyBorder="1" applyAlignment="1">
      <alignment horizontal="center" vertical="top"/>
    </xf>
    <xf numFmtId="0" fontId="5" fillId="11" borderId="18" xfId="0" applyFont="1" applyFill="1" applyBorder="1" applyAlignment="1">
      <alignment horizontal="center" vertical="top" wrapText="1"/>
    </xf>
    <xf numFmtId="0" fontId="5" fillId="3" borderId="11" xfId="0" applyFont="1" applyFill="1" applyBorder="1" applyAlignment="1">
      <alignment horizontal="center" vertical="top" wrapText="1"/>
    </xf>
    <xf numFmtId="0" fontId="14" fillId="11" borderId="18" xfId="0" applyFont="1" applyFill="1" applyBorder="1" applyAlignment="1">
      <alignment horizontal="center" vertical="top"/>
    </xf>
    <xf numFmtId="0" fontId="3" fillId="12" borderId="2" xfId="0" applyFont="1" applyFill="1" applyBorder="1" applyAlignment="1">
      <alignment vertical="top" wrapText="1"/>
    </xf>
    <xf numFmtId="0" fontId="17" fillId="3" borderId="0" xfId="0" applyFont="1" applyFill="1" applyAlignment="1">
      <alignment vertical="top" wrapText="1"/>
    </xf>
    <xf numFmtId="49" fontId="5" fillId="3" borderId="2" xfId="0" applyNumberFormat="1" applyFont="1" applyFill="1" applyBorder="1" applyAlignment="1">
      <alignment horizontal="center" vertical="top"/>
    </xf>
    <xf numFmtId="0" fontId="3" fillId="7" borderId="21" xfId="0" applyFont="1" applyFill="1" applyBorder="1" applyAlignment="1">
      <alignment vertical="top" wrapText="1"/>
    </xf>
    <xf numFmtId="0" fontId="3" fillId="7" borderId="22" xfId="0" applyFont="1" applyFill="1" applyBorder="1" applyAlignment="1">
      <alignment vertical="top" wrapText="1"/>
    </xf>
    <xf numFmtId="0" fontId="5" fillId="7" borderId="22" xfId="0" applyFont="1" applyFill="1" applyBorder="1" applyAlignment="1">
      <alignment horizontal="center" vertical="top" wrapText="1"/>
    </xf>
    <xf numFmtId="164" fontId="3" fillId="7" borderId="22" xfId="0" applyNumberFormat="1" applyFont="1" applyFill="1" applyBorder="1" applyAlignment="1">
      <alignment horizontal="center" vertical="top" wrapText="1"/>
    </xf>
    <xf numFmtId="0" fontId="5" fillId="7" borderId="23" xfId="0" applyFont="1" applyFill="1" applyBorder="1" applyAlignment="1">
      <alignment horizontal="center" vertical="top" wrapText="1"/>
    </xf>
    <xf numFmtId="0" fontId="5" fillId="7" borderId="25" xfId="0" applyFont="1" applyFill="1" applyBorder="1" applyAlignment="1">
      <alignment horizontal="center" vertical="top" wrapText="1"/>
    </xf>
    <xf numFmtId="0" fontId="3" fillId="8" borderId="26" xfId="0" applyFont="1" applyFill="1" applyBorder="1" applyAlignment="1">
      <alignment vertical="top" wrapText="1"/>
    </xf>
    <xf numFmtId="0" fontId="3" fillId="8" borderId="27" xfId="0" applyFont="1" applyFill="1" applyBorder="1" applyAlignment="1">
      <alignment horizontal="center" vertical="top" wrapText="1"/>
    </xf>
    <xf numFmtId="0" fontId="15" fillId="0" borderId="27" xfId="0" applyFont="1" applyBorder="1"/>
    <xf numFmtId="0" fontId="3" fillId="0" borderId="30" xfId="0" applyFont="1" applyBorder="1" applyAlignment="1">
      <alignment vertical="top" wrapText="1"/>
    </xf>
    <xf numFmtId="0" fontId="3" fillId="0" borderId="30" xfId="0" applyFont="1" applyBorder="1" applyAlignment="1">
      <alignment horizontal="center" vertical="top" wrapText="1"/>
    </xf>
    <xf numFmtId="164" fontId="3" fillId="3" borderId="31" xfId="0" applyNumberFormat="1" applyFont="1" applyFill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0" fontId="15" fillId="0" borderId="32" xfId="0" applyFont="1" applyBorder="1"/>
    <xf numFmtId="0" fontId="3" fillId="4" borderId="21" xfId="0" applyFont="1" applyFill="1" applyBorder="1" applyAlignment="1">
      <alignment horizontal="left" vertical="top" wrapText="1"/>
    </xf>
    <xf numFmtId="0" fontId="3" fillId="4" borderId="22" xfId="0" applyFont="1" applyFill="1" applyBorder="1" applyAlignment="1">
      <alignment vertical="top" wrapText="1"/>
    </xf>
    <xf numFmtId="0" fontId="11" fillId="4" borderId="25" xfId="0" applyFont="1" applyFill="1" applyBorder="1" applyAlignment="1">
      <alignment vertical="top" wrapText="1"/>
    </xf>
    <xf numFmtId="0" fontId="3" fillId="12" borderId="26" xfId="0" applyFont="1" applyFill="1" applyBorder="1" applyAlignment="1">
      <alignment horizontal="left" vertical="top" wrapText="1"/>
    </xf>
    <xf numFmtId="0" fontId="4" fillId="12" borderId="27" xfId="0" applyFont="1" applyFill="1" applyBorder="1" applyAlignment="1">
      <alignment horizontal="center" vertical="top" wrapText="1"/>
    </xf>
    <xf numFmtId="0" fontId="4" fillId="12" borderId="33" xfId="0" applyFont="1" applyFill="1" applyBorder="1" applyAlignment="1">
      <alignment horizontal="center" vertical="top" wrapText="1"/>
    </xf>
    <xf numFmtId="0" fontId="1" fillId="12" borderId="27" xfId="0" applyFont="1" applyFill="1" applyBorder="1" applyAlignment="1">
      <alignment horizontal="center" vertical="top" wrapText="1"/>
    </xf>
    <xf numFmtId="0" fontId="3" fillId="12" borderId="29" xfId="0" applyFont="1" applyFill="1" applyBorder="1" applyAlignment="1">
      <alignment horizontal="left" vertical="top" wrapText="1"/>
    </xf>
    <xf numFmtId="0" fontId="3" fillId="12" borderId="30" xfId="0" applyFont="1" applyFill="1" applyBorder="1" applyAlignment="1">
      <alignment vertical="top" wrapText="1"/>
    </xf>
    <xf numFmtId="0" fontId="4" fillId="12" borderId="34" xfId="0" applyFont="1" applyFill="1" applyBorder="1" applyAlignment="1">
      <alignment horizontal="center" vertical="top" wrapText="1"/>
    </xf>
    <xf numFmtId="0" fontId="4" fillId="12" borderId="32" xfId="0" applyFont="1" applyFill="1" applyBorder="1" applyAlignment="1">
      <alignment horizontal="center" vertical="top" wrapText="1"/>
    </xf>
    <xf numFmtId="0" fontId="10" fillId="2" borderId="19" xfId="0" applyFont="1" applyFill="1" applyBorder="1" applyAlignment="1">
      <alignment horizontal="center" vertical="top" wrapText="1"/>
    </xf>
    <xf numFmtId="0" fontId="11" fillId="4" borderId="21" xfId="0" applyFont="1" applyFill="1" applyBorder="1" applyAlignment="1">
      <alignment vertical="top" wrapText="1"/>
    </xf>
    <xf numFmtId="0" fontId="3" fillId="12" borderId="26" xfId="0" applyFont="1" applyFill="1" applyBorder="1" applyAlignment="1">
      <alignment vertical="top" wrapText="1"/>
    </xf>
    <xf numFmtId="0" fontId="3" fillId="12" borderId="29" xfId="0" applyFont="1" applyFill="1" applyBorder="1" applyAlignment="1">
      <alignment vertical="top" wrapText="1"/>
    </xf>
    <xf numFmtId="0" fontId="5" fillId="7" borderId="21" xfId="0" applyFont="1" applyFill="1" applyBorder="1" applyAlignment="1">
      <alignment vertical="top" wrapText="1"/>
    </xf>
    <xf numFmtId="0" fontId="3" fillId="8" borderId="26" xfId="0" applyFont="1" applyFill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top"/>
    </xf>
    <xf numFmtId="0" fontId="15" fillId="0" borderId="29" xfId="0" applyFont="1" applyBorder="1" applyAlignment="1">
      <alignment horizontal="center" vertical="top"/>
    </xf>
    <xf numFmtId="0" fontId="5" fillId="8" borderId="26" xfId="0" applyFont="1" applyFill="1" applyBorder="1" applyAlignment="1">
      <alignment horizontal="left" vertical="top" wrapText="1"/>
    </xf>
    <xf numFmtId="0" fontId="1" fillId="8" borderId="27" xfId="0" applyFont="1" applyFill="1" applyBorder="1" applyAlignment="1">
      <alignment horizontal="center" vertical="top" wrapText="1"/>
    </xf>
    <xf numFmtId="0" fontId="5" fillId="13" borderId="26" xfId="0" applyFont="1" applyFill="1" applyBorder="1" applyAlignment="1">
      <alignment vertical="top" wrapText="1"/>
    </xf>
    <xf numFmtId="0" fontId="14" fillId="0" borderId="27" xfId="0" applyFont="1" applyBorder="1" applyAlignment="1">
      <alignment horizontal="center" vertical="top" wrapText="1"/>
    </xf>
    <xf numFmtId="0" fontId="5" fillId="13" borderId="46" xfId="0" applyFont="1" applyFill="1" applyBorder="1" applyAlignment="1">
      <alignment vertical="top" wrapText="1"/>
    </xf>
    <xf numFmtId="0" fontId="5" fillId="13" borderId="48" xfId="0" applyFont="1" applyFill="1" applyBorder="1" applyAlignment="1">
      <alignment vertical="top" wrapText="1"/>
    </xf>
    <xf numFmtId="0" fontId="5" fillId="3" borderId="48" xfId="0" applyFont="1" applyFill="1" applyBorder="1" applyAlignment="1">
      <alignment vertical="top" wrapText="1"/>
    </xf>
    <xf numFmtId="0" fontId="14" fillId="0" borderId="33" xfId="0" applyFont="1" applyBorder="1" applyAlignment="1">
      <alignment horizontal="center" vertical="top" wrapText="1"/>
    </xf>
    <xf numFmtId="0" fontId="14" fillId="3" borderId="48" xfId="0" applyFont="1" applyFill="1" applyBorder="1" applyAlignment="1">
      <alignment vertical="top" wrapText="1"/>
    </xf>
    <xf numFmtId="0" fontId="14" fillId="0" borderId="49" xfId="0" applyFont="1" applyBorder="1" applyAlignment="1">
      <alignment horizontal="center" vertical="top" wrapText="1"/>
    </xf>
    <xf numFmtId="0" fontId="5" fillId="8" borderId="26" xfId="0" applyFont="1" applyFill="1" applyBorder="1" applyAlignment="1">
      <alignment horizontal="center" vertical="top" wrapText="1"/>
    </xf>
    <xf numFmtId="0" fontId="5" fillId="8" borderId="27" xfId="0" applyFont="1" applyFill="1" applyBorder="1" applyAlignment="1">
      <alignment horizontal="center" vertical="top" wrapText="1"/>
    </xf>
    <xf numFmtId="0" fontId="5" fillId="8" borderId="26" xfId="0" applyFont="1" applyFill="1" applyBorder="1" applyAlignment="1">
      <alignment vertical="top" wrapText="1"/>
    </xf>
    <xf numFmtId="0" fontId="14" fillId="8" borderId="26" xfId="0" applyFont="1" applyFill="1" applyBorder="1" applyAlignment="1">
      <alignment vertical="top" wrapText="1"/>
    </xf>
    <xf numFmtId="0" fontId="14" fillId="8" borderId="27" xfId="0" applyFont="1" applyFill="1" applyBorder="1" applyAlignment="1">
      <alignment horizontal="center" vertical="top" wrapText="1"/>
    </xf>
    <xf numFmtId="0" fontId="14" fillId="3" borderId="26" xfId="0" applyFont="1" applyFill="1" applyBorder="1" applyAlignment="1">
      <alignment vertical="top" wrapText="1"/>
    </xf>
    <xf numFmtId="0" fontId="14" fillId="3" borderId="27" xfId="0" applyFont="1" applyFill="1" applyBorder="1" applyAlignment="1">
      <alignment horizontal="center" vertical="top" wrapText="1"/>
    </xf>
    <xf numFmtId="0" fontId="15" fillId="3" borderId="26" xfId="0" applyFont="1" applyFill="1" applyBorder="1" applyAlignment="1">
      <alignment horizontal="center" vertical="top"/>
    </xf>
    <xf numFmtId="0" fontId="16" fillId="0" borderId="26" xfId="0" applyFont="1" applyBorder="1" applyAlignment="1">
      <alignment horizontal="center" vertical="top"/>
    </xf>
    <xf numFmtId="0" fontId="16" fillId="0" borderId="27" xfId="0" applyFont="1" applyBorder="1"/>
    <xf numFmtId="164" fontId="15" fillId="0" borderId="26" xfId="0" applyNumberFormat="1" applyFont="1" applyBorder="1" applyAlignment="1">
      <alignment horizontal="center" vertical="top"/>
    </xf>
    <xf numFmtId="0" fontId="5" fillId="14" borderId="48" xfId="0" applyFont="1" applyFill="1" applyBorder="1" applyAlignment="1">
      <alignment vertical="top" wrapText="1"/>
    </xf>
    <xf numFmtId="0" fontId="14" fillId="8" borderId="49" xfId="0" applyFont="1" applyFill="1" applyBorder="1" applyAlignment="1">
      <alignment vertical="top" wrapText="1"/>
    </xf>
    <xf numFmtId="0" fontId="17" fillId="0" borderId="27" xfId="0" applyFont="1" applyBorder="1"/>
    <xf numFmtId="0" fontId="19" fillId="12" borderId="27" xfId="0" applyFont="1" applyFill="1" applyBorder="1" applyAlignment="1">
      <alignment horizontal="center" vertical="top" wrapText="1"/>
    </xf>
    <xf numFmtId="0" fontId="5" fillId="3" borderId="26" xfId="0" applyFont="1" applyFill="1" applyBorder="1" applyAlignment="1">
      <alignment horizontal="left" vertical="top" wrapText="1"/>
    </xf>
    <xf numFmtId="0" fontId="1" fillId="0" borderId="27" xfId="0" applyFont="1" applyBorder="1" applyAlignment="1">
      <alignment horizontal="center" vertical="top" wrapText="1"/>
    </xf>
    <xf numFmtId="0" fontId="1" fillId="0" borderId="26" xfId="0" applyFont="1" applyBorder="1" applyAlignment="1">
      <alignment vertical="top" wrapText="1"/>
    </xf>
    <xf numFmtId="0" fontId="15" fillId="8" borderId="26" xfId="0" applyFont="1" applyFill="1" applyBorder="1" applyAlignment="1">
      <alignment horizontal="center" vertical="top"/>
    </xf>
    <xf numFmtId="0" fontId="15" fillId="8" borderId="27" xfId="0" applyFont="1" applyFill="1" applyBorder="1"/>
    <xf numFmtId="0" fontId="27" fillId="8" borderId="50" xfId="0" applyFont="1" applyFill="1" applyBorder="1" applyAlignment="1">
      <alignment vertical="top" wrapText="1"/>
    </xf>
    <xf numFmtId="0" fontId="27" fillId="3" borderId="51" xfId="0" applyFont="1" applyFill="1" applyBorder="1" applyAlignment="1">
      <alignment vertical="top" wrapText="1"/>
    </xf>
    <xf numFmtId="0" fontId="1" fillId="0" borderId="45" xfId="0" applyFont="1" applyBorder="1" applyAlignment="1">
      <alignment horizontal="center" vertical="top" wrapText="1"/>
    </xf>
    <xf numFmtId="0" fontId="14" fillId="0" borderId="46" xfId="0" applyFont="1" applyBorder="1" applyAlignment="1">
      <alignment vertical="top" wrapText="1"/>
    </xf>
    <xf numFmtId="0" fontId="3" fillId="12" borderId="27" xfId="0" applyFont="1" applyFill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top" wrapText="1"/>
    </xf>
    <xf numFmtId="0" fontId="3" fillId="7" borderId="21" xfId="0" applyFont="1" applyFill="1" applyBorder="1" applyAlignment="1">
      <alignment horizontal="justify" vertical="top" wrapText="1"/>
    </xf>
    <xf numFmtId="164" fontId="5" fillId="7" borderId="22" xfId="0" applyNumberFormat="1" applyFont="1" applyFill="1" applyBorder="1" applyAlignment="1">
      <alignment horizontal="center" vertical="top"/>
    </xf>
    <xf numFmtId="0" fontId="1" fillId="7" borderId="21" xfId="0" applyFont="1" applyFill="1" applyBorder="1" applyAlignment="1">
      <alignment vertical="top" wrapText="1"/>
    </xf>
    <xf numFmtId="0" fontId="1" fillId="7" borderId="23" xfId="0" applyFont="1" applyFill="1" applyBorder="1" applyAlignment="1">
      <alignment horizontal="center" vertical="top" wrapText="1"/>
    </xf>
    <xf numFmtId="0" fontId="1" fillId="7" borderId="25" xfId="0" applyFont="1" applyFill="1" applyBorder="1" applyAlignment="1">
      <alignment horizontal="center" vertical="top" wrapText="1"/>
    </xf>
    <xf numFmtId="164" fontId="10" fillId="3" borderId="30" xfId="0" applyNumberFormat="1" applyFont="1" applyFill="1" applyBorder="1" applyAlignment="1">
      <alignment horizontal="center" vertical="top" wrapText="1"/>
    </xf>
    <xf numFmtId="0" fontId="14" fillId="3" borderId="54" xfId="0" applyFont="1" applyFill="1" applyBorder="1" applyAlignment="1">
      <alignment vertical="top" wrapText="1"/>
    </xf>
    <xf numFmtId="0" fontId="14" fillId="0" borderId="56" xfId="0" applyFont="1" applyBorder="1" applyAlignment="1">
      <alignment horizontal="center" vertical="top" wrapText="1"/>
    </xf>
    <xf numFmtId="0" fontId="1" fillId="7" borderId="23" xfId="0" applyFont="1" applyFill="1" applyBorder="1" applyAlignment="1">
      <alignment horizontal="center" vertical="top"/>
    </xf>
    <xf numFmtId="0" fontId="5" fillId="8" borderId="26" xfId="0" applyFont="1" applyFill="1" applyBorder="1" applyAlignment="1">
      <alignment horizontal="justify" vertical="top" wrapText="1"/>
    </xf>
    <xf numFmtId="0" fontId="5" fillId="3" borderId="30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horizontal="center" vertical="top" wrapText="1"/>
    </xf>
    <xf numFmtId="164" fontId="21" fillId="3" borderId="30" xfId="0" applyNumberFormat="1" applyFont="1" applyFill="1" applyBorder="1" applyAlignment="1">
      <alignment horizontal="center" vertical="top" wrapText="1"/>
    </xf>
    <xf numFmtId="0" fontId="14" fillId="7" borderId="23" xfId="0" applyFont="1" applyFill="1" applyBorder="1" applyAlignment="1">
      <alignment horizontal="center" vertical="top"/>
    </xf>
    <xf numFmtId="0" fontId="14" fillId="7" borderId="25" xfId="0" applyFont="1" applyFill="1" applyBorder="1" applyAlignment="1">
      <alignment horizontal="center" vertical="top" wrapText="1"/>
    </xf>
    <xf numFmtId="164" fontId="15" fillId="0" borderId="30" xfId="0" applyNumberFormat="1" applyFont="1" applyBorder="1" applyAlignment="1">
      <alignment horizontal="center" vertical="top"/>
    </xf>
    <xf numFmtId="0" fontId="16" fillId="0" borderId="29" xfId="0" applyFont="1" applyBorder="1" applyAlignment="1">
      <alignment horizontal="center" vertical="top"/>
    </xf>
    <xf numFmtId="0" fontId="16" fillId="0" borderId="30" xfId="0" applyFont="1" applyBorder="1" applyAlignment="1">
      <alignment horizontal="center" vertical="top"/>
    </xf>
    <xf numFmtId="0" fontId="16" fillId="0" borderId="32" xfId="0" applyFont="1" applyBorder="1"/>
    <xf numFmtId="164" fontId="3" fillId="3" borderId="30" xfId="0" applyNumberFormat="1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vertical="top" wrapText="1"/>
    </xf>
    <xf numFmtId="0" fontId="15" fillId="4" borderId="46" xfId="0" applyFont="1" applyFill="1" applyBorder="1" applyAlignment="1">
      <alignment horizontal="center" vertical="top"/>
    </xf>
    <xf numFmtId="0" fontId="15" fillId="4" borderId="3" xfId="0" applyFont="1" applyFill="1" applyBorder="1" applyAlignment="1">
      <alignment horizontal="center" vertical="top"/>
    </xf>
    <xf numFmtId="0" fontId="15" fillId="4" borderId="47" xfId="0" applyFont="1" applyFill="1" applyBorder="1"/>
    <xf numFmtId="0" fontId="10" fillId="9" borderId="21" xfId="0" applyFont="1" applyFill="1" applyBorder="1" applyAlignment="1">
      <alignment vertical="top" wrapText="1"/>
    </xf>
    <xf numFmtId="0" fontId="10" fillId="9" borderId="24" xfId="0" applyFont="1" applyFill="1" applyBorder="1" applyAlignment="1">
      <alignment vertical="top" wrapText="1"/>
    </xf>
    <xf numFmtId="0" fontId="3" fillId="9" borderId="24" xfId="0" applyFont="1" applyFill="1" applyBorder="1" applyAlignment="1">
      <alignment horizontal="center" vertical="center" wrapText="1"/>
    </xf>
    <xf numFmtId="0" fontId="5" fillId="9" borderId="57" xfId="0" applyFont="1" applyFill="1" applyBorder="1" applyAlignment="1">
      <alignment vertical="top" wrapText="1"/>
    </xf>
    <xf numFmtId="0" fontId="14" fillId="7" borderId="59" xfId="0" applyFont="1" applyFill="1" applyBorder="1" applyAlignment="1">
      <alignment vertical="top" wrapText="1"/>
    </xf>
    <xf numFmtId="0" fontId="14" fillId="10" borderId="46" xfId="0" applyFont="1" applyFill="1" applyBorder="1" applyAlignment="1">
      <alignment wrapText="1"/>
    </xf>
    <xf numFmtId="0" fontId="10" fillId="0" borderId="60" xfId="0" applyFont="1" applyBorder="1" applyAlignment="1">
      <alignment vertical="top" wrapText="1"/>
    </xf>
    <xf numFmtId="0" fontId="3" fillId="0" borderId="60" xfId="0" applyFont="1" applyBorder="1" applyAlignment="1">
      <alignment horizontal="center" vertical="center" wrapText="1"/>
    </xf>
    <xf numFmtId="0" fontId="10" fillId="11" borderId="60" xfId="0" applyFont="1" applyFill="1" applyBorder="1" applyAlignment="1">
      <alignment horizontal="center" vertical="center" wrapText="1"/>
    </xf>
    <xf numFmtId="0" fontId="17" fillId="0" borderId="29" xfId="0" applyFont="1" applyBorder="1"/>
    <xf numFmtId="0" fontId="17" fillId="0" borderId="30" xfId="0" applyFont="1" applyBorder="1"/>
    <xf numFmtId="0" fontId="17" fillId="0" borderId="32" xfId="0" applyFont="1" applyBorder="1"/>
    <xf numFmtId="0" fontId="3" fillId="4" borderId="22" xfId="0" applyFont="1" applyFill="1" applyBorder="1" applyAlignment="1">
      <alignment vertical="top"/>
    </xf>
    <xf numFmtId="0" fontId="15" fillId="4" borderId="21" xfId="0" applyFont="1" applyFill="1" applyBorder="1" applyAlignment="1">
      <alignment horizontal="center" vertical="top"/>
    </xf>
    <xf numFmtId="0" fontId="15" fillId="4" borderId="22" xfId="0" applyFont="1" applyFill="1" applyBorder="1" applyAlignment="1">
      <alignment horizontal="center" vertical="top"/>
    </xf>
    <xf numFmtId="0" fontId="15" fillId="4" borderId="25" xfId="0" applyFont="1" applyFill="1" applyBorder="1"/>
    <xf numFmtId="0" fontId="3" fillId="12" borderId="30" xfId="0" applyFont="1" applyFill="1" applyBorder="1" applyAlignment="1">
      <alignment vertical="top"/>
    </xf>
    <xf numFmtId="0" fontId="3" fillId="15" borderId="55" xfId="0" applyFont="1" applyFill="1" applyBorder="1" applyAlignment="1">
      <alignment horizontal="center" vertical="top" wrapText="1"/>
    </xf>
    <xf numFmtId="0" fontId="19" fillId="12" borderId="32" xfId="0" applyFont="1" applyFill="1" applyBorder="1" applyAlignment="1">
      <alignment horizontal="center" vertical="top" wrapText="1"/>
    </xf>
    <xf numFmtId="164" fontId="3" fillId="7" borderId="61" xfId="0" applyNumberFormat="1" applyFont="1" applyFill="1" applyBorder="1" applyAlignment="1">
      <alignment horizontal="center" vertical="top" wrapText="1"/>
    </xf>
    <xf numFmtId="0" fontId="5" fillId="9" borderId="23" xfId="0" applyFont="1" applyFill="1" applyBorder="1" applyAlignment="1">
      <alignment horizontal="center" vertical="top"/>
    </xf>
    <xf numFmtId="0" fontId="10" fillId="0" borderId="30" xfId="0" applyFont="1" applyBorder="1" applyAlignment="1">
      <alignment horizontal="center" vertical="top" wrapText="1"/>
    </xf>
    <xf numFmtId="0" fontId="5" fillId="7" borderId="21" xfId="0" applyFont="1" applyFill="1" applyBorder="1" applyAlignment="1">
      <alignment horizontal="left" vertical="top" wrapText="1"/>
    </xf>
    <xf numFmtId="0" fontId="5" fillId="7" borderId="23" xfId="0" applyFont="1" applyFill="1" applyBorder="1" applyAlignment="1">
      <alignment horizontal="center" vertical="top"/>
    </xf>
    <xf numFmtId="164" fontId="10" fillId="0" borderId="30" xfId="0" applyNumberFormat="1" applyFont="1" applyBorder="1" applyAlignment="1">
      <alignment horizontal="center" vertical="top" wrapText="1"/>
    </xf>
    <xf numFmtId="0" fontId="3" fillId="8" borderId="3" xfId="0" applyFont="1" applyFill="1" applyBorder="1" applyAlignment="1">
      <alignment vertical="top" wrapText="1"/>
    </xf>
    <xf numFmtId="0" fontId="15" fillId="8" borderId="46" xfId="0" applyFont="1" applyFill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47" xfId="0" applyFont="1" applyFill="1" applyBorder="1"/>
    <xf numFmtId="0" fontId="5" fillId="0" borderId="30" xfId="0" applyFont="1" applyBorder="1" applyAlignment="1">
      <alignment vertical="top" wrapText="1"/>
    </xf>
    <xf numFmtId="164" fontId="14" fillId="3" borderId="30" xfId="0" applyNumberFormat="1" applyFont="1" applyFill="1" applyBorder="1" applyAlignment="1">
      <alignment horizontal="center" vertical="top" wrapText="1"/>
    </xf>
    <xf numFmtId="0" fontId="5" fillId="3" borderId="29" xfId="0" applyFont="1" applyFill="1" applyBorder="1" applyAlignment="1">
      <alignment vertical="top" wrapText="1"/>
    </xf>
    <xf numFmtId="0" fontId="5" fillId="11" borderId="55" xfId="0" applyFont="1" applyFill="1" applyBorder="1" applyAlignment="1">
      <alignment horizontal="center" vertical="top" wrapText="1"/>
    </xf>
    <xf numFmtId="0" fontId="1" fillId="0" borderId="32" xfId="0" applyFont="1" applyBorder="1" applyAlignment="1">
      <alignment horizontal="center" vertical="top" wrapText="1"/>
    </xf>
    <xf numFmtId="0" fontId="5" fillId="3" borderId="46" xfId="0" applyFont="1" applyFill="1" applyBorder="1" applyAlignment="1">
      <alignment vertical="top" wrapText="1"/>
    </xf>
    <xf numFmtId="0" fontId="1" fillId="0" borderId="47" xfId="0" applyFont="1" applyBorder="1" applyAlignment="1">
      <alignment horizontal="center" vertical="top" wrapText="1"/>
    </xf>
    <xf numFmtId="0" fontId="3" fillId="7" borderId="36" xfId="0" applyFont="1" applyFill="1" applyBorder="1" applyAlignment="1">
      <alignment horizontal="justify" vertical="top" wrapText="1"/>
    </xf>
    <xf numFmtId="0" fontId="3" fillId="7" borderId="37" xfId="0" applyFont="1" applyFill="1" applyBorder="1" applyAlignment="1">
      <alignment vertical="top" wrapText="1"/>
    </xf>
    <xf numFmtId="0" fontId="5" fillId="7" borderId="37" xfId="0" applyFont="1" applyFill="1" applyBorder="1" applyAlignment="1">
      <alignment horizontal="center" vertical="top" wrapText="1"/>
    </xf>
    <xf numFmtId="164" fontId="3" fillId="7" borderId="37" xfId="0" applyNumberFormat="1" applyFont="1" applyFill="1" applyBorder="1" applyAlignment="1">
      <alignment horizontal="center" vertical="top" wrapText="1"/>
    </xf>
    <xf numFmtId="0" fontId="5" fillId="7" borderId="36" xfId="0" applyFont="1" applyFill="1" applyBorder="1" applyAlignment="1">
      <alignment vertical="top" wrapText="1"/>
    </xf>
    <xf numFmtId="49" fontId="5" fillId="7" borderId="38" xfId="0" applyNumberFormat="1" applyFont="1" applyFill="1" applyBorder="1" applyAlignment="1">
      <alignment horizontal="center" vertical="top"/>
    </xf>
    <xf numFmtId="0" fontId="1" fillId="7" borderId="39" xfId="0" applyFont="1" applyFill="1" applyBorder="1" applyAlignment="1">
      <alignment horizontal="center" vertical="top" wrapText="1"/>
    </xf>
    <xf numFmtId="0" fontId="3" fillId="0" borderId="22" xfId="0" applyFont="1" applyBorder="1" applyAlignment="1">
      <alignment vertical="top" wrapText="1"/>
    </xf>
    <xf numFmtId="164" fontId="3" fillId="3" borderId="22" xfId="0" applyNumberFormat="1" applyFont="1" applyFill="1" applyBorder="1" applyAlignment="1">
      <alignment horizontal="center" vertical="top" wrapText="1"/>
    </xf>
    <xf numFmtId="0" fontId="5" fillId="3" borderId="21" xfId="0" applyFont="1" applyFill="1" applyBorder="1" applyAlignment="1">
      <alignment vertical="top" wrapText="1"/>
    </xf>
    <xf numFmtId="49" fontId="5" fillId="3" borderId="23" xfId="0" applyNumberFormat="1" applyFont="1" applyFill="1" applyBorder="1" applyAlignment="1">
      <alignment horizontal="center" vertical="top"/>
    </xf>
    <xf numFmtId="0" fontId="1" fillId="0" borderId="25" xfId="0" applyFont="1" applyBorder="1" applyAlignment="1">
      <alignment horizontal="center" vertical="top" wrapText="1"/>
    </xf>
    <xf numFmtId="0" fontId="3" fillId="0" borderId="40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41" xfId="0" applyFont="1" applyBorder="1" applyAlignment="1">
      <alignment vertical="top" wrapText="1"/>
    </xf>
    <xf numFmtId="164" fontId="19" fillId="0" borderId="3" xfId="0" applyNumberFormat="1" applyFont="1" applyBorder="1" applyAlignment="1">
      <alignment horizontal="center" vertical="top" wrapText="1"/>
    </xf>
    <xf numFmtId="0" fontId="5" fillId="11" borderId="29" xfId="0" applyFont="1" applyFill="1" applyBorder="1" applyAlignment="1">
      <alignment vertical="top" wrapText="1"/>
    </xf>
    <xf numFmtId="0" fontId="5" fillId="11" borderId="62" xfId="0" applyFont="1" applyFill="1" applyBorder="1" applyAlignment="1">
      <alignment horizontal="center" vertical="top"/>
    </xf>
    <xf numFmtId="0" fontId="14" fillId="0" borderId="63" xfId="0" applyFont="1" applyBorder="1" applyAlignment="1">
      <alignment horizontal="center" vertical="top" wrapText="1"/>
    </xf>
    <xf numFmtId="0" fontId="5" fillId="8" borderId="21" xfId="0" applyFont="1" applyFill="1" applyBorder="1" applyAlignment="1">
      <alignment vertical="top" wrapText="1"/>
    </xf>
    <xf numFmtId="0" fontId="3" fillId="8" borderId="22" xfId="0" applyFont="1" applyFill="1" applyBorder="1" applyAlignment="1">
      <alignment vertical="top" wrapText="1"/>
    </xf>
    <xf numFmtId="0" fontId="5" fillId="8" borderId="22" xfId="0" applyFont="1" applyFill="1" applyBorder="1" applyAlignment="1">
      <alignment horizontal="center" vertical="top" wrapText="1"/>
    </xf>
    <xf numFmtId="164" fontId="11" fillId="8" borderId="22" xfId="0" applyNumberFormat="1" applyFont="1" applyFill="1" applyBorder="1" applyAlignment="1">
      <alignment horizontal="center" vertical="top" wrapText="1"/>
    </xf>
    <xf numFmtId="164" fontId="3" fillId="8" borderId="22" xfId="0" applyNumberFormat="1" applyFont="1" applyFill="1" applyBorder="1" applyAlignment="1">
      <alignment horizontal="center" vertical="top" wrapText="1"/>
    </xf>
    <xf numFmtId="0" fontId="15" fillId="8" borderId="21" xfId="0" applyFont="1" applyFill="1" applyBorder="1" applyAlignment="1">
      <alignment horizontal="center" vertical="top"/>
    </xf>
    <xf numFmtId="0" fontId="15" fillId="8" borderId="22" xfId="0" applyFont="1" applyFill="1" applyBorder="1" applyAlignment="1">
      <alignment horizontal="center" vertical="top"/>
    </xf>
    <xf numFmtId="0" fontId="15" fillId="8" borderId="25" xfId="0" applyFont="1" applyFill="1" applyBorder="1"/>
    <xf numFmtId="164" fontId="10" fillId="5" borderId="30" xfId="0" applyNumberFormat="1" applyFont="1" applyFill="1" applyBorder="1" applyAlignment="1">
      <alignment horizontal="center" vertical="top"/>
    </xf>
    <xf numFmtId="0" fontId="5" fillId="8" borderId="46" xfId="0" applyFont="1" applyFill="1" applyBorder="1" applyAlignment="1">
      <alignment vertical="top" wrapText="1"/>
    </xf>
    <xf numFmtId="0" fontId="15" fillId="0" borderId="28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5" fillId="0" borderId="45" xfId="0" applyFont="1" applyBorder="1"/>
    <xf numFmtId="0" fontId="5" fillId="0" borderId="21" xfId="0" applyFont="1" applyBorder="1" applyAlignment="1">
      <alignment vertical="top" wrapText="1"/>
    </xf>
    <xf numFmtId="0" fontId="5" fillId="0" borderId="23" xfId="0" applyFont="1" applyBorder="1" applyAlignment="1">
      <alignment horizontal="center" vertical="top" wrapText="1"/>
    </xf>
    <xf numFmtId="0" fontId="15" fillId="7" borderId="36" xfId="0" applyFont="1" applyFill="1" applyBorder="1" applyAlignment="1">
      <alignment horizontal="center" vertical="top"/>
    </xf>
    <xf numFmtId="0" fontId="15" fillId="7" borderId="37" xfId="0" applyFont="1" applyFill="1" applyBorder="1" applyAlignment="1">
      <alignment horizontal="center" vertical="top"/>
    </xf>
    <xf numFmtId="0" fontId="15" fillId="7" borderId="39" xfId="0" applyFont="1" applyFill="1" applyBorder="1"/>
    <xf numFmtId="0" fontId="11" fillId="7" borderId="43" xfId="0" applyFont="1" applyFill="1" applyBorder="1" applyAlignment="1">
      <alignment horizontal="left" vertical="top" wrapText="1"/>
    </xf>
    <xf numFmtId="164" fontId="3" fillId="7" borderId="22" xfId="0" applyNumberFormat="1" applyFont="1" applyFill="1" applyBorder="1" applyAlignment="1">
      <alignment horizontal="center" vertical="top"/>
    </xf>
    <xf numFmtId="0" fontId="27" fillId="7" borderId="65" xfId="0" applyFont="1" applyFill="1" applyBorder="1" applyAlignment="1">
      <alignment vertical="top" wrapText="1"/>
    </xf>
    <xf numFmtId="164" fontId="3" fillId="3" borderId="35" xfId="0" applyNumberFormat="1" applyFont="1" applyFill="1" applyBorder="1" applyAlignment="1">
      <alignment horizontal="center" vertical="top"/>
    </xf>
    <xf numFmtId="0" fontId="11" fillId="9" borderId="43" xfId="0" applyFont="1" applyFill="1" applyBorder="1" applyAlignment="1">
      <alignment vertical="top" wrapText="1"/>
    </xf>
    <xf numFmtId="0" fontId="5" fillId="8" borderId="46" xfId="0" applyFont="1" applyFill="1" applyBorder="1" applyAlignment="1">
      <alignment horizontal="center" vertical="top" wrapText="1"/>
    </xf>
    <xf numFmtId="0" fontId="11" fillId="9" borderId="21" xfId="0" applyFont="1" applyFill="1" applyBorder="1" applyAlignment="1">
      <alignment horizontal="left" vertical="top" wrapText="1"/>
    </xf>
    <xf numFmtId="0" fontId="11" fillId="9" borderId="66" xfId="0" applyFont="1" applyFill="1" applyBorder="1" applyAlignment="1">
      <alignment vertical="top" wrapText="1"/>
    </xf>
    <xf numFmtId="0" fontId="11" fillId="9" borderId="22" xfId="0" applyFont="1" applyFill="1" applyBorder="1" applyAlignment="1">
      <alignment vertical="top" wrapText="1"/>
    </xf>
    <xf numFmtId="0" fontId="14" fillId="7" borderId="67" xfId="0" applyFont="1" applyFill="1" applyBorder="1" applyAlignment="1">
      <alignment horizontal="left" vertical="top" wrapText="1"/>
    </xf>
    <xf numFmtId="0" fontId="14" fillId="9" borderId="68" xfId="0" applyFont="1" applyFill="1" applyBorder="1" applyAlignment="1">
      <alignment horizontal="center" vertical="top"/>
    </xf>
    <xf numFmtId="0" fontId="20" fillId="7" borderId="64" xfId="0" applyFont="1" applyFill="1" applyBorder="1" applyAlignment="1">
      <alignment horizontal="center" vertical="top" wrapText="1"/>
    </xf>
    <xf numFmtId="0" fontId="18" fillId="10" borderId="70" xfId="0" applyFont="1" applyFill="1" applyBorder="1" applyAlignment="1">
      <alignment wrapText="1"/>
    </xf>
    <xf numFmtId="0" fontId="3" fillId="0" borderId="72" xfId="0" applyFont="1" applyBorder="1" applyAlignment="1">
      <alignment vertical="top" wrapText="1"/>
    </xf>
    <xf numFmtId="49" fontId="3" fillId="0" borderId="31" xfId="0" applyNumberFormat="1" applyFont="1" applyBorder="1" applyAlignment="1">
      <alignment vertical="top" wrapText="1"/>
    </xf>
    <xf numFmtId="164" fontId="10" fillId="0" borderId="30" xfId="1" applyNumberFormat="1" applyFont="1" applyBorder="1" applyAlignment="1">
      <alignment horizontal="center" vertical="top"/>
    </xf>
    <xf numFmtId="0" fontId="15" fillId="3" borderId="29" xfId="0" applyFont="1" applyFill="1" applyBorder="1" applyAlignment="1">
      <alignment horizontal="center" vertical="top"/>
    </xf>
    <xf numFmtId="0" fontId="11" fillId="0" borderId="3" xfId="0" applyFont="1" applyBorder="1" applyAlignment="1">
      <alignment vertical="top" wrapText="1"/>
    </xf>
    <xf numFmtId="0" fontId="14" fillId="0" borderId="47" xfId="0" applyFont="1" applyBorder="1" applyAlignment="1">
      <alignment horizontal="center" vertical="top" wrapText="1"/>
    </xf>
    <xf numFmtId="0" fontId="11" fillId="9" borderId="36" xfId="0" applyFont="1" applyFill="1" applyBorder="1" applyAlignment="1">
      <alignment horizontal="left" vertical="top" wrapText="1"/>
    </xf>
    <xf numFmtId="0" fontId="11" fillId="9" borderId="73" xfId="0" applyFont="1" applyFill="1" applyBorder="1" applyAlignment="1">
      <alignment vertical="top" wrapText="1"/>
    </xf>
    <xf numFmtId="0" fontId="18" fillId="9" borderId="37" xfId="0" applyFont="1" applyFill="1" applyBorder="1" applyAlignment="1">
      <alignment horizontal="center" vertical="center" wrapText="1"/>
    </xf>
    <xf numFmtId="164" fontId="14" fillId="3" borderId="3" xfId="0" applyNumberFormat="1" applyFont="1" applyFill="1" applyBorder="1" applyAlignment="1">
      <alignment horizontal="center" vertical="top"/>
    </xf>
    <xf numFmtId="0" fontId="11" fillId="0" borderId="22" xfId="0" applyFont="1" applyBorder="1" applyAlignment="1">
      <alignment vertical="top" wrapText="1"/>
    </xf>
    <xf numFmtId="164" fontId="5" fillId="3" borderId="22" xfId="0" applyNumberFormat="1" applyFont="1" applyFill="1" applyBorder="1" applyAlignment="1">
      <alignment horizontal="center" vertical="top"/>
    </xf>
    <xf numFmtId="0" fontId="14" fillId="11" borderId="23" xfId="0" applyFont="1" applyFill="1" applyBorder="1" applyAlignment="1">
      <alignment horizontal="center" vertical="top"/>
    </xf>
    <xf numFmtId="0" fontId="14" fillId="0" borderId="25" xfId="0" applyFont="1" applyBorder="1" applyAlignment="1">
      <alignment horizontal="center" vertical="top" wrapText="1"/>
    </xf>
    <xf numFmtId="164" fontId="14" fillId="0" borderId="30" xfId="0" applyNumberFormat="1" applyFont="1" applyBorder="1" applyAlignment="1">
      <alignment horizontal="center" vertical="top"/>
    </xf>
    <xf numFmtId="0" fontId="5" fillId="0" borderId="29" xfId="0" applyFont="1" applyBorder="1" applyAlignment="1">
      <alignment vertical="top" wrapText="1"/>
    </xf>
    <xf numFmtId="0" fontId="14" fillId="11" borderId="55" xfId="0" applyFont="1" applyFill="1" applyBorder="1" applyAlignment="1">
      <alignment horizontal="center" vertical="top"/>
    </xf>
    <xf numFmtId="0" fontId="14" fillId="0" borderId="32" xfId="0" applyFont="1" applyBorder="1" applyAlignment="1">
      <alignment horizontal="center" vertical="top" wrapText="1"/>
    </xf>
    <xf numFmtId="164" fontId="14" fillId="3" borderId="22" xfId="0" applyNumberFormat="1" applyFont="1" applyFill="1" applyBorder="1" applyAlignment="1">
      <alignment horizontal="center" vertical="top"/>
    </xf>
    <xf numFmtId="164" fontId="14" fillId="0" borderId="2" xfId="0" applyNumberFormat="1" applyFont="1" applyBorder="1" applyAlignment="1">
      <alignment horizontal="center" vertical="top"/>
    </xf>
    <xf numFmtId="0" fontId="14" fillId="0" borderId="28" xfId="0" applyFont="1" applyBorder="1" applyAlignment="1">
      <alignment vertical="top" wrapText="1"/>
    </xf>
    <xf numFmtId="0" fontId="14" fillId="11" borderId="20" xfId="0" applyFont="1" applyFill="1" applyBorder="1" applyAlignment="1">
      <alignment horizontal="center" vertical="top"/>
    </xf>
    <xf numFmtId="0" fontId="14" fillId="0" borderId="45" xfId="0" applyFont="1" applyBorder="1" applyAlignment="1">
      <alignment horizontal="center" vertical="top" wrapText="1"/>
    </xf>
    <xf numFmtId="0" fontId="10" fillId="3" borderId="24" xfId="0" applyFont="1" applyFill="1" applyBorder="1" applyAlignment="1">
      <alignment vertical="top" wrapText="1"/>
    </xf>
    <xf numFmtId="0" fontId="14" fillId="11" borderId="24" xfId="0" applyFont="1" applyFill="1" applyBorder="1" applyAlignment="1">
      <alignment horizontal="center" vertical="center"/>
    </xf>
    <xf numFmtId="0" fontId="14" fillId="0" borderId="21" xfId="0" applyFont="1" applyBorder="1" applyAlignment="1">
      <alignment vertical="top" wrapText="1"/>
    </xf>
    <xf numFmtId="0" fontId="14" fillId="11" borderId="58" xfId="0" applyFont="1" applyFill="1" applyBorder="1" applyAlignment="1">
      <alignment horizontal="center" vertical="top"/>
    </xf>
    <xf numFmtId="0" fontId="14" fillId="0" borderId="59" xfId="0" applyFont="1" applyBorder="1" applyAlignment="1">
      <alignment horizontal="center" vertical="top" wrapText="1"/>
    </xf>
    <xf numFmtId="0" fontId="5" fillId="3" borderId="60" xfId="0" applyFont="1" applyFill="1" applyBorder="1" applyAlignment="1">
      <alignment vertical="top" wrapText="1"/>
    </xf>
    <xf numFmtId="166" fontId="14" fillId="3" borderId="30" xfId="0" applyNumberFormat="1" applyFont="1" applyFill="1" applyBorder="1" applyAlignment="1">
      <alignment horizontal="center" vertical="top"/>
    </xf>
    <xf numFmtId="0" fontId="3" fillId="3" borderId="24" xfId="0" applyFont="1" applyFill="1" applyBorder="1" applyAlignment="1">
      <alignment vertical="top" wrapText="1"/>
    </xf>
    <xf numFmtId="166" fontId="14" fillId="3" borderId="24" xfId="0" applyNumberFormat="1" applyFont="1" applyFill="1" applyBorder="1" applyAlignment="1">
      <alignment horizontal="center" vertical="top"/>
    </xf>
    <xf numFmtId="0" fontId="14" fillId="0" borderId="58" xfId="0" applyFont="1" applyBorder="1" applyAlignment="1">
      <alignment horizontal="center" vertical="top"/>
    </xf>
    <xf numFmtId="0" fontId="14" fillId="0" borderId="59" xfId="0" applyFont="1" applyBorder="1" applyAlignment="1">
      <alignment vertical="center" wrapText="1"/>
    </xf>
    <xf numFmtId="0" fontId="5" fillId="0" borderId="60" xfId="0" applyFont="1" applyBorder="1" applyAlignment="1">
      <alignment vertical="top" wrapText="1"/>
    </xf>
    <xf numFmtId="166" fontId="14" fillId="3" borderId="60" xfId="0" applyNumberFormat="1" applyFont="1" applyFill="1" applyBorder="1" applyAlignment="1">
      <alignment horizontal="center" vertical="top"/>
    </xf>
    <xf numFmtId="164" fontId="15" fillId="8" borderId="21" xfId="0" applyNumberFormat="1" applyFont="1" applyFill="1" applyBorder="1" applyAlignment="1">
      <alignment horizontal="center" vertical="top"/>
    </xf>
    <xf numFmtId="164" fontId="21" fillId="5" borderId="30" xfId="0" applyNumberFormat="1" applyFont="1" applyFill="1" applyBorder="1" applyAlignment="1">
      <alignment horizontal="center" vertical="top"/>
    </xf>
    <xf numFmtId="0" fontId="3" fillId="7" borderId="2" xfId="0" applyFont="1" applyFill="1" applyBorder="1" applyAlignment="1">
      <alignment horizontal="justify" vertical="top" wrapText="1"/>
    </xf>
    <xf numFmtId="0" fontId="3" fillId="7" borderId="2" xfId="0" applyFont="1" applyFill="1" applyBorder="1" applyAlignment="1">
      <alignment vertical="top" wrapText="1"/>
    </xf>
    <xf numFmtId="0" fontId="15" fillId="7" borderId="28" xfId="0" applyFont="1" applyFill="1" applyBorder="1" applyAlignment="1">
      <alignment horizontal="center" vertical="top"/>
    </xf>
    <xf numFmtId="0" fontId="15" fillId="7" borderId="2" xfId="0" applyFont="1" applyFill="1" applyBorder="1" applyAlignment="1">
      <alignment horizontal="center" vertical="top"/>
    </xf>
    <xf numFmtId="0" fontId="15" fillId="7" borderId="45" xfId="0" applyFont="1" applyFill="1" applyBorder="1"/>
    <xf numFmtId="164" fontId="5" fillId="3" borderId="22" xfId="1" applyNumberFormat="1" applyFont="1" applyFill="1" applyBorder="1" applyAlignment="1">
      <alignment horizontal="center" vertical="top"/>
    </xf>
    <xf numFmtId="164" fontId="5" fillId="3" borderId="30" xfId="1" applyNumberFormat="1" applyFont="1" applyFill="1" applyBorder="1" applyAlignment="1">
      <alignment horizontal="center" vertical="top"/>
    </xf>
    <xf numFmtId="0" fontId="5" fillId="0" borderId="25" xfId="0" applyFont="1" applyBorder="1" applyAlignment="1">
      <alignment horizontal="center" vertical="top" wrapText="1"/>
    </xf>
    <xf numFmtId="0" fontId="14" fillId="3" borderId="23" xfId="0" applyFont="1" applyFill="1" applyBorder="1" applyAlignment="1">
      <alignment horizontal="center" vertical="top"/>
    </xf>
    <xf numFmtId="0" fontId="10" fillId="3" borderId="22" xfId="0" applyFont="1" applyFill="1" applyBorder="1" applyAlignment="1">
      <alignment vertical="top" wrapText="1"/>
    </xf>
    <xf numFmtId="0" fontId="5" fillId="11" borderId="24" xfId="0" applyFont="1" applyFill="1" applyBorder="1" applyAlignment="1">
      <alignment horizontal="center" vertical="top"/>
    </xf>
    <xf numFmtId="0" fontId="14" fillId="11" borderId="21" xfId="0" applyFont="1" applyFill="1" applyBorder="1" applyAlignment="1">
      <alignment vertical="top" wrapText="1"/>
    </xf>
    <xf numFmtId="0" fontId="28" fillId="0" borderId="59" xfId="0" applyFont="1" applyBorder="1" applyAlignment="1">
      <alignment horizontal="center" vertical="top" wrapText="1"/>
    </xf>
    <xf numFmtId="0" fontId="14" fillId="0" borderId="31" xfId="0" applyFont="1" applyBorder="1" applyAlignment="1">
      <alignment vertical="top" wrapText="1"/>
    </xf>
    <xf numFmtId="0" fontId="14" fillId="3" borderId="60" xfId="0" applyFont="1" applyFill="1" applyBorder="1" applyAlignment="1">
      <alignment horizontal="center" vertical="top"/>
    </xf>
    <xf numFmtId="0" fontId="17" fillId="0" borderId="29" xfId="0" applyFont="1" applyBorder="1" applyAlignment="1">
      <alignment vertical="top"/>
    </xf>
    <xf numFmtId="0" fontId="17" fillId="0" borderId="30" xfId="0" applyFont="1" applyBorder="1" applyAlignment="1">
      <alignment vertical="top"/>
    </xf>
    <xf numFmtId="0" fontId="17" fillId="0" borderId="32" xfId="0" applyFont="1" applyBorder="1" applyAlignment="1">
      <alignment vertical="top"/>
    </xf>
    <xf numFmtId="0" fontId="3" fillId="3" borderId="78" xfId="0" applyFont="1" applyFill="1" applyBorder="1" applyAlignment="1">
      <alignment vertical="top" wrapText="1"/>
    </xf>
    <xf numFmtId="0" fontId="14" fillId="3" borderId="21" xfId="0" applyFont="1" applyFill="1" applyBorder="1" applyAlignment="1">
      <alignment vertical="top" wrapText="1"/>
    </xf>
    <xf numFmtId="0" fontId="29" fillId="0" borderId="79" xfId="0" applyFont="1" applyBorder="1" applyAlignment="1">
      <alignment horizontal="center" vertical="top"/>
    </xf>
    <xf numFmtId="0" fontId="5" fillId="3" borderId="30" xfId="0" applyFont="1" applyFill="1" applyBorder="1" applyAlignment="1">
      <alignment vertical="top" wrapText="1"/>
    </xf>
    <xf numFmtId="0" fontId="14" fillId="3" borderId="53" xfId="0" applyFont="1" applyFill="1" applyBorder="1" applyAlignment="1">
      <alignment vertical="top" wrapText="1"/>
    </xf>
    <xf numFmtId="0" fontId="14" fillId="3" borderId="55" xfId="0" applyFont="1" applyFill="1" applyBorder="1" applyAlignment="1">
      <alignment horizontal="center" vertical="top"/>
    </xf>
    <xf numFmtId="0" fontId="29" fillId="0" borderId="80" xfId="0" applyFont="1" applyBorder="1" applyAlignment="1">
      <alignment horizontal="center" vertical="top"/>
    </xf>
    <xf numFmtId="0" fontId="18" fillId="11" borderId="42" xfId="0" applyFont="1" applyFill="1" applyBorder="1" applyAlignment="1">
      <alignment vertical="top" wrapText="1"/>
    </xf>
    <xf numFmtId="0" fontId="30" fillId="3" borderId="68" xfId="0" applyFont="1" applyFill="1" applyBorder="1" applyAlignment="1">
      <alignment horizontal="center" vertical="top"/>
    </xf>
    <xf numFmtId="0" fontId="29" fillId="0" borderId="81" xfId="0" applyFont="1" applyBorder="1" applyAlignment="1">
      <alignment horizontal="center" vertical="top"/>
    </xf>
    <xf numFmtId="0" fontId="5" fillId="3" borderId="31" xfId="0" applyFont="1" applyFill="1" applyBorder="1" applyAlignment="1">
      <alignment vertical="top" wrapText="1"/>
    </xf>
    <xf numFmtId="164" fontId="20" fillId="3" borderId="22" xfId="1" applyNumberFormat="1" applyFont="1" applyFill="1" applyBorder="1" applyAlignment="1">
      <alignment horizontal="center" vertical="top"/>
    </xf>
    <xf numFmtId="0" fontId="5" fillId="0" borderId="76" xfId="0" applyFont="1" applyBorder="1" applyAlignment="1">
      <alignment vertical="top" wrapText="1"/>
    </xf>
    <xf numFmtId="0" fontId="14" fillId="0" borderId="68" xfId="0" applyFont="1" applyBorder="1" applyAlignment="1">
      <alignment horizontal="center" vertical="top"/>
    </xf>
    <xf numFmtId="0" fontId="31" fillId="0" borderId="81" xfId="0" applyFont="1" applyBorder="1" applyAlignment="1">
      <alignment horizontal="center" vertical="top"/>
    </xf>
    <xf numFmtId="0" fontId="14" fillId="3" borderId="31" xfId="0" applyFont="1" applyFill="1" applyBorder="1" applyAlignment="1">
      <alignment vertical="top" wrapText="1"/>
    </xf>
    <xf numFmtId="164" fontId="14" fillId="3" borderId="30" xfId="1" applyNumberFormat="1" applyFont="1" applyFill="1" applyBorder="1" applyAlignment="1">
      <alignment horizontal="center" vertical="top"/>
    </xf>
    <xf numFmtId="164" fontId="5" fillId="8" borderId="26" xfId="0" applyNumberFormat="1" applyFont="1" applyFill="1" applyBorder="1" applyAlignment="1">
      <alignment horizontal="left" vertical="top" wrapText="1"/>
    </xf>
    <xf numFmtId="0" fontId="5" fillId="0" borderId="26" xfId="0" applyFont="1" applyBorder="1" applyAlignment="1">
      <alignment horizontal="justify" vertical="top" wrapText="1"/>
    </xf>
    <xf numFmtId="164" fontId="5" fillId="5" borderId="22" xfId="0" applyNumberFormat="1" applyFont="1" applyFill="1" applyBorder="1" applyAlignment="1">
      <alignment horizontal="center" vertical="top"/>
    </xf>
    <xf numFmtId="164" fontId="14" fillId="3" borderId="30" xfId="0" applyNumberFormat="1" applyFont="1" applyFill="1" applyBorder="1" applyAlignment="1">
      <alignment horizontal="center" vertical="top"/>
    </xf>
    <xf numFmtId="0" fontId="27" fillId="7" borderId="21" xfId="0" applyFont="1" applyFill="1" applyBorder="1" applyAlignment="1">
      <alignment vertical="top" wrapText="1"/>
    </xf>
    <xf numFmtId="0" fontId="3" fillId="3" borderId="74" xfId="0" applyFont="1" applyFill="1" applyBorder="1" applyAlignment="1">
      <alignment vertical="top" wrapText="1"/>
    </xf>
    <xf numFmtId="0" fontId="5" fillId="8" borderId="21" xfId="0" applyFont="1" applyFill="1" applyBorder="1" applyAlignment="1">
      <alignment horizontal="justify" vertical="top" wrapText="1"/>
    </xf>
    <xf numFmtId="164" fontId="3" fillId="8" borderId="3" xfId="0" applyNumberFormat="1" applyFont="1" applyFill="1" applyBorder="1" applyAlignment="1">
      <alignment horizontal="center" vertical="top" wrapText="1"/>
    </xf>
    <xf numFmtId="164" fontId="20" fillId="3" borderId="22" xfId="0" applyNumberFormat="1" applyFont="1" applyFill="1" applyBorder="1" applyAlignment="1">
      <alignment horizontal="center" vertical="top"/>
    </xf>
    <xf numFmtId="0" fontId="5" fillId="8" borderId="3" xfId="0" applyFont="1" applyFill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top"/>
    </xf>
    <xf numFmtId="0" fontId="5" fillId="3" borderId="15" xfId="0" applyFont="1" applyFill="1" applyBorder="1" applyAlignment="1">
      <alignment vertical="top" wrapText="1"/>
    </xf>
    <xf numFmtId="0" fontId="1" fillId="3" borderId="11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166" fontId="14" fillId="16" borderId="85" xfId="1" applyNumberFormat="1" applyFont="1" applyFill="1" applyBorder="1" applyAlignment="1">
      <alignment vertical="top" wrapText="1"/>
    </xf>
    <xf numFmtId="0" fontId="14" fillId="0" borderId="86" xfId="0" applyFont="1" applyBorder="1" applyAlignment="1">
      <alignment horizontal="center" vertical="top"/>
    </xf>
    <xf numFmtId="166" fontId="14" fillId="16" borderId="87" xfId="1" applyNumberFormat="1" applyFont="1" applyFill="1" applyBorder="1" applyAlignment="1">
      <alignment vertical="top" wrapText="1"/>
    </xf>
    <xf numFmtId="0" fontId="14" fillId="0" borderId="88" xfId="0" applyFont="1" applyBorder="1" applyAlignment="1">
      <alignment vertical="top"/>
    </xf>
    <xf numFmtId="0" fontId="14" fillId="0" borderId="92" xfId="0" applyFont="1" applyBorder="1" applyAlignment="1">
      <alignment horizontal="center" vertical="top"/>
    </xf>
    <xf numFmtId="0" fontId="14" fillId="3" borderId="89" xfId="0" applyFont="1" applyFill="1" applyBorder="1" applyAlignment="1">
      <alignment vertical="top" wrapText="1"/>
    </xf>
    <xf numFmtId="0" fontId="14" fillId="3" borderId="90" xfId="0" applyFont="1" applyFill="1" applyBorder="1" applyAlignment="1">
      <alignment horizontal="center" vertical="top" wrapText="1"/>
    </xf>
    <xf numFmtId="0" fontId="3" fillId="0" borderId="95" xfId="0" applyFont="1" applyBorder="1" applyAlignment="1">
      <alignment vertical="top" wrapText="1"/>
    </xf>
    <xf numFmtId="49" fontId="23" fillId="0" borderId="96" xfId="0" applyNumberFormat="1" applyFont="1" applyBorder="1" applyAlignment="1">
      <alignment vertical="top" wrapText="1"/>
    </xf>
    <xf numFmtId="164" fontId="3" fillId="3" borderId="84" xfId="0" applyNumberFormat="1" applyFont="1" applyFill="1" applyBorder="1" applyAlignment="1">
      <alignment horizontal="center" vertical="top" wrapText="1"/>
    </xf>
    <xf numFmtId="49" fontId="5" fillId="0" borderId="98" xfId="0" applyNumberFormat="1" applyFont="1" applyBorder="1" applyAlignment="1">
      <alignment horizontal="center" vertical="top" wrapText="1"/>
    </xf>
    <xf numFmtId="164" fontId="14" fillId="3" borderId="91" xfId="1" applyNumberFormat="1" applyFont="1" applyFill="1" applyBorder="1" applyAlignment="1">
      <alignment horizontal="center" vertical="top"/>
    </xf>
    <xf numFmtId="0" fontId="5" fillId="0" borderId="100" xfId="0" applyFont="1" applyBorder="1" applyAlignment="1">
      <alignment vertical="top" wrapText="1"/>
    </xf>
    <xf numFmtId="0" fontId="1" fillId="3" borderId="96" xfId="0" applyFont="1" applyFill="1" applyBorder="1" applyAlignment="1">
      <alignment horizontal="center" vertical="top" wrapText="1"/>
    </xf>
    <xf numFmtId="0" fontId="14" fillId="0" borderId="101" xfId="0" applyFont="1" applyBorder="1" applyAlignment="1">
      <alignment horizontal="center" vertical="top"/>
    </xf>
    <xf numFmtId="0" fontId="14" fillId="0" borderId="102" xfId="0" applyFont="1" applyBorder="1" applyAlignment="1">
      <alignment horizontal="center" vertical="top"/>
    </xf>
    <xf numFmtId="0" fontId="8" fillId="2" borderId="36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25" fillId="2" borderId="36" xfId="0" applyFont="1" applyFill="1" applyBorder="1" applyAlignment="1">
      <alignment horizontal="center" vertical="center" wrapText="1"/>
    </xf>
    <xf numFmtId="0" fontId="25" fillId="2" borderId="38" xfId="0" applyFont="1" applyFill="1" applyBorder="1" applyAlignment="1">
      <alignment horizontal="center" vertical="center" wrapText="1"/>
    </xf>
    <xf numFmtId="0" fontId="25" fillId="2" borderId="39" xfId="0" applyFont="1" applyFill="1" applyBorder="1" applyAlignment="1">
      <alignment horizontal="center" vertical="center" wrapText="1"/>
    </xf>
    <xf numFmtId="0" fontId="14" fillId="3" borderId="91" xfId="0" applyFont="1" applyFill="1" applyBorder="1" applyAlignment="1">
      <alignment vertical="top" wrapText="1"/>
    </xf>
    <xf numFmtId="0" fontId="14" fillId="3" borderId="104" xfId="0" applyFont="1" applyFill="1" applyBorder="1" applyAlignment="1">
      <alignment vertical="top" wrapText="1"/>
    </xf>
    <xf numFmtId="0" fontId="14" fillId="0" borderId="90" xfId="0" applyFont="1" applyBorder="1" applyAlignment="1">
      <alignment horizontal="center" vertical="top"/>
    </xf>
    <xf numFmtId="0" fontId="31" fillId="0" borderId="105" xfId="0" applyFont="1" applyBorder="1" applyAlignment="1">
      <alignment horizontal="center" vertical="top"/>
    </xf>
    <xf numFmtId="164" fontId="5" fillId="8" borderId="46" xfId="0" applyNumberFormat="1" applyFont="1" applyFill="1" applyBorder="1" applyAlignment="1">
      <alignment horizontal="left" vertical="top" wrapText="1"/>
    </xf>
    <xf numFmtId="49" fontId="3" fillId="8" borderId="3" xfId="0" applyNumberFormat="1" applyFont="1" applyFill="1" applyBorder="1" applyAlignment="1">
      <alignment horizontal="center" vertical="top" wrapText="1"/>
    </xf>
    <xf numFmtId="164" fontId="11" fillId="8" borderId="3" xfId="0" applyNumberFormat="1" applyFont="1" applyFill="1" applyBorder="1" applyAlignment="1">
      <alignment horizontal="center" vertical="top"/>
    </xf>
    <xf numFmtId="0" fontId="5" fillId="3" borderId="106" xfId="0" applyFont="1" applyFill="1" applyBorder="1" applyAlignment="1">
      <alignment vertical="top" wrapText="1"/>
    </xf>
    <xf numFmtId="164" fontId="5" fillId="3" borderId="4" xfId="1" applyNumberFormat="1" applyFont="1" applyFill="1" applyBorder="1" applyAlignment="1">
      <alignment horizontal="center" vertical="top"/>
    </xf>
    <xf numFmtId="164" fontId="5" fillId="3" borderId="6" xfId="1" applyNumberFormat="1" applyFont="1" applyFill="1" applyBorder="1" applyAlignment="1">
      <alignment horizontal="center" vertical="top"/>
    </xf>
    <xf numFmtId="0" fontId="1" fillId="0" borderId="107" xfId="0" applyFont="1" applyBorder="1" applyAlignment="1">
      <alignment horizontal="left" vertical="top" wrapText="1"/>
    </xf>
    <xf numFmtId="0" fontId="18" fillId="3" borderId="108" xfId="0" applyFont="1" applyFill="1" applyBorder="1" applyAlignment="1">
      <alignment vertical="top" wrapText="1"/>
    </xf>
    <xf numFmtId="49" fontId="5" fillId="3" borderId="109" xfId="0" applyNumberFormat="1" applyFont="1" applyFill="1" applyBorder="1" applyAlignment="1">
      <alignment horizontal="center" vertical="top"/>
    </xf>
    <xf numFmtId="0" fontId="5" fillId="0" borderId="110" xfId="0" applyFont="1" applyBorder="1" applyAlignment="1">
      <alignment horizontal="center" vertical="top" wrapText="1"/>
    </xf>
    <xf numFmtId="0" fontId="17" fillId="3" borderId="111" xfId="0" applyFont="1" applyFill="1" applyBorder="1" applyAlignment="1">
      <alignment horizontal="center" vertical="top"/>
    </xf>
    <xf numFmtId="0" fontId="15" fillId="0" borderId="99" xfId="0" applyFont="1" applyBorder="1" applyAlignment="1">
      <alignment horizontal="center" vertical="top"/>
    </xf>
    <xf numFmtId="0" fontId="15" fillId="0" borderId="112" xfId="0" applyFont="1" applyBorder="1"/>
    <xf numFmtId="0" fontId="3" fillId="0" borderId="75" xfId="0" applyFont="1" applyBorder="1" applyAlignment="1">
      <alignment vertical="top" wrapText="1"/>
    </xf>
    <xf numFmtId="0" fontId="18" fillId="9" borderId="22" xfId="0" applyFont="1" applyFill="1" applyBorder="1" applyAlignment="1">
      <alignment horizontal="center" vertical="top" wrapText="1"/>
    </xf>
    <xf numFmtId="0" fontId="5" fillId="9" borderId="24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vertical="top" wrapText="1"/>
    </xf>
    <xf numFmtId="164" fontId="5" fillId="3" borderId="52" xfId="0" applyNumberFormat="1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horizontal="left" vertical="top" wrapText="1"/>
    </xf>
    <xf numFmtId="0" fontId="17" fillId="3" borderId="82" xfId="0" applyFont="1" applyFill="1" applyBorder="1" applyAlignment="1">
      <alignment horizontal="left" vertical="top" wrapText="1"/>
    </xf>
    <xf numFmtId="0" fontId="3" fillId="3" borderId="115" xfId="0" applyFont="1" applyFill="1" applyBorder="1" applyAlignment="1">
      <alignment vertical="top" wrapText="1"/>
    </xf>
    <xf numFmtId="0" fontId="5" fillId="0" borderId="116" xfId="0" applyFont="1" applyBorder="1" applyAlignment="1">
      <alignment vertical="top" wrapText="1"/>
    </xf>
    <xf numFmtId="0" fontId="24" fillId="0" borderId="117" xfId="0" applyFont="1" applyBorder="1" applyAlignment="1">
      <alignment horizontal="left" vertical="top" wrapText="1"/>
    </xf>
    <xf numFmtId="49" fontId="3" fillId="3" borderId="4" xfId="0" applyNumberFormat="1" applyFont="1" applyFill="1" applyBorder="1" applyAlignment="1">
      <alignment horizontal="center" vertical="top" wrapText="1"/>
    </xf>
    <xf numFmtId="0" fontId="15" fillId="0" borderId="44" xfId="0" applyFont="1" applyBorder="1" applyAlignment="1">
      <alignment horizontal="center" vertical="top"/>
    </xf>
    <xf numFmtId="0" fontId="15" fillId="0" borderId="4" xfId="0" applyFont="1" applyBorder="1" applyAlignment="1">
      <alignment horizontal="center" vertical="top"/>
    </xf>
    <xf numFmtId="0" fontId="15" fillId="0" borderId="113" xfId="0" applyFont="1" applyBorder="1"/>
    <xf numFmtId="0" fontId="3" fillId="3" borderId="118" xfId="0" applyFont="1" applyFill="1" applyBorder="1" applyAlignment="1">
      <alignment vertical="top" wrapText="1"/>
    </xf>
    <xf numFmtId="49" fontId="3" fillId="3" borderId="6" xfId="0" applyNumberFormat="1" applyFont="1" applyFill="1" applyBorder="1" applyAlignment="1">
      <alignment horizontal="center" vertical="top" wrapText="1"/>
    </xf>
    <xf numFmtId="0" fontId="15" fillId="0" borderId="114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0" borderId="82" xfId="0" applyFont="1" applyBorder="1"/>
    <xf numFmtId="0" fontId="3" fillId="3" borderId="2" xfId="0" applyFont="1" applyFill="1" applyBorder="1" applyAlignment="1">
      <alignment horizontal="center" vertical="top" wrapText="1"/>
    </xf>
    <xf numFmtId="0" fontId="21" fillId="3" borderId="30" xfId="0" applyFont="1" applyFill="1" applyBorder="1" applyAlignment="1">
      <alignment horizontal="left" vertical="top" wrapText="1"/>
    </xf>
    <xf numFmtId="164" fontId="3" fillId="3" borderId="2" xfId="0" applyNumberFormat="1" applyFont="1" applyFill="1" applyBorder="1" applyAlignment="1">
      <alignment horizontal="center" vertical="top"/>
    </xf>
    <xf numFmtId="0" fontId="3" fillId="3" borderId="5" xfId="0" applyFont="1" applyFill="1" applyBorder="1" applyAlignment="1">
      <alignment vertical="top" wrapText="1"/>
    </xf>
    <xf numFmtId="164" fontId="5" fillId="3" borderId="2" xfId="1" applyNumberFormat="1" applyFont="1" applyFill="1" applyBorder="1" applyAlignment="1">
      <alignment horizontal="center" vertical="top"/>
    </xf>
    <xf numFmtId="0" fontId="14" fillId="11" borderId="121" xfId="0" applyFont="1" applyFill="1" applyBorder="1" applyAlignment="1">
      <alignment vertical="top" wrapText="1"/>
    </xf>
    <xf numFmtId="0" fontId="18" fillId="0" borderId="5" xfId="0" applyFont="1" applyBorder="1" applyAlignment="1">
      <alignment vertical="top" wrapText="1"/>
    </xf>
    <xf numFmtId="164" fontId="10" fillId="3" borderId="6" xfId="0" applyNumberFormat="1" applyFont="1" applyFill="1" applyBorder="1" applyAlignment="1">
      <alignment horizontal="center" vertical="top" wrapText="1"/>
    </xf>
    <xf numFmtId="0" fontId="10" fillId="2" borderId="43" xfId="0" applyFont="1" applyFill="1" applyBorder="1" applyAlignment="1">
      <alignment horizontal="center" vertical="center" wrapText="1"/>
    </xf>
    <xf numFmtId="0" fontId="14" fillId="3" borderId="123" xfId="0" applyFont="1" applyFill="1" applyBorder="1" applyAlignment="1">
      <alignment horizontal="center" vertical="top" wrapText="1"/>
    </xf>
    <xf numFmtId="0" fontId="14" fillId="3" borderId="124" xfId="0" applyFont="1" applyFill="1" applyBorder="1" applyAlignment="1">
      <alignment horizontal="center" vertical="top" wrapText="1"/>
    </xf>
    <xf numFmtId="0" fontId="14" fillId="3" borderId="125" xfId="0" applyFont="1" applyFill="1" applyBorder="1" applyAlignment="1">
      <alignment horizontal="center" vertical="top" wrapText="1"/>
    </xf>
    <xf numFmtId="0" fontId="17" fillId="0" borderId="126" xfId="0" applyFont="1" applyBorder="1"/>
    <xf numFmtId="0" fontId="17" fillId="0" borderId="127" xfId="0" applyFont="1" applyBorder="1"/>
    <xf numFmtId="0" fontId="14" fillId="7" borderId="128" xfId="0" applyFont="1" applyFill="1" applyBorder="1" applyAlignment="1">
      <alignment horizontal="center" vertical="top"/>
    </xf>
    <xf numFmtId="0" fontId="14" fillId="8" borderId="124" xfId="0" applyFont="1" applyFill="1" applyBorder="1" applyAlignment="1">
      <alignment horizontal="center" vertical="top"/>
    </xf>
    <xf numFmtId="164" fontId="14" fillId="0" borderId="130" xfId="1" applyNumberFormat="1" applyFont="1" applyBorder="1" applyAlignment="1">
      <alignment horizontal="center" vertical="top"/>
    </xf>
    <xf numFmtId="164" fontId="14" fillId="0" borderId="131" xfId="1" applyNumberFormat="1" applyFont="1" applyBorder="1" applyAlignment="1">
      <alignment horizontal="center" vertical="top"/>
    </xf>
    <xf numFmtId="164" fontId="14" fillId="3" borderId="92" xfId="1" applyNumberFormat="1" applyFont="1" applyFill="1" applyBorder="1" applyAlignment="1">
      <alignment horizontal="center" vertical="top"/>
    </xf>
    <xf numFmtId="0" fontId="14" fillId="11" borderId="52" xfId="0" applyFont="1" applyFill="1" applyBorder="1" applyAlignment="1">
      <alignment vertical="top" wrapText="1"/>
    </xf>
    <xf numFmtId="0" fontId="17" fillId="3" borderId="132" xfId="0" applyFont="1" applyFill="1" applyBorder="1" applyAlignment="1">
      <alignment horizontal="left" vertical="top" wrapText="1"/>
    </xf>
    <xf numFmtId="0" fontId="10" fillId="3" borderId="93" xfId="0" applyFont="1" applyFill="1" applyBorder="1" applyAlignment="1">
      <alignment horizontal="left" vertical="top" wrapText="1"/>
    </xf>
    <xf numFmtId="164" fontId="14" fillId="3" borderId="135" xfId="1" applyNumberFormat="1" applyFont="1" applyFill="1" applyBorder="1" applyAlignment="1">
      <alignment horizontal="center" vertical="top"/>
    </xf>
    <xf numFmtId="0" fontId="14" fillId="0" borderId="93" xfId="0" applyFont="1" applyBorder="1" applyAlignment="1">
      <alignment horizontal="center" vertical="top"/>
    </xf>
    <xf numFmtId="0" fontId="31" fillId="0" borderId="136" xfId="0" applyFont="1" applyBorder="1" applyAlignment="1">
      <alignment horizontal="center" vertical="top"/>
    </xf>
    <xf numFmtId="0" fontId="14" fillId="3" borderId="133" xfId="0" applyFont="1" applyFill="1" applyBorder="1" applyAlignment="1">
      <alignment vertical="top" wrapText="1"/>
    </xf>
    <xf numFmtId="0" fontId="1" fillId="0" borderId="0" xfId="0" applyFont="1" applyBorder="1"/>
    <xf numFmtId="0" fontId="4" fillId="0" borderId="76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top"/>
    </xf>
    <xf numFmtId="0" fontId="1" fillId="0" borderId="50" xfId="0" applyFont="1" applyBorder="1" applyAlignment="1">
      <alignment horizontal="center" vertical="top"/>
    </xf>
    <xf numFmtId="0" fontId="1" fillId="0" borderId="27" xfId="0" applyFont="1" applyBorder="1"/>
    <xf numFmtId="164" fontId="1" fillId="3" borderId="45" xfId="0" applyNumberFormat="1" applyFont="1" applyFill="1" applyBorder="1" applyAlignment="1">
      <alignment horizontal="center" vertical="top" wrapText="1"/>
    </xf>
    <xf numFmtId="164" fontId="4" fillId="3" borderId="45" xfId="0" applyNumberFormat="1" applyFont="1" applyFill="1" applyBorder="1" applyAlignment="1">
      <alignment horizontal="center" vertical="top" wrapText="1"/>
    </xf>
    <xf numFmtId="0" fontId="1" fillId="0" borderId="138" xfId="0" applyFont="1" applyBorder="1" applyAlignment="1">
      <alignment horizontal="center" vertical="top"/>
    </xf>
    <xf numFmtId="0" fontId="1" fillId="0" borderId="35" xfId="0" applyFont="1" applyBorder="1" applyAlignment="1">
      <alignment horizontal="left" vertical="top" wrapText="1"/>
    </xf>
    <xf numFmtId="164" fontId="1" fillId="0" borderId="32" xfId="0" applyNumberFormat="1" applyFont="1" applyBorder="1" applyAlignment="1">
      <alignment horizontal="center" vertical="top" wrapText="1"/>
    </xf>
    <xf numFmtId="0" fontId="1" fillId="0" borderId="65" xfId="0" applyFont="1" applyBorder="1" applyAlignment="1">
      <alignment horizontal="center" vertical="top"/>
    </xf>
    <xf numFmtId="0" fontId="1" fillId="0" borderId="24" xfId="0" applyFont="1" applyBorder="1" applyAlignment="1">
      <alignment horizontal="left" vertical="top" wrapText="1"/>
    </xf>
    <xf numFmtId="164" fontId="4" fillId="0" borderId="25" xfId="0" applyNumberFormat="1" applyFont="1" applyBorder="1" applyAlignment="1">
      <alignment horizontal="center" vertical="top" wrapText="1"/>
    </xf>
    <xf numFmtId="164" fontId="6" fillId="3" borderId="64" xfId="0" applyNumberFormat="1" applyFont="1" applyFill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top"/>
    </xf>
    <xf numFmtId="0" fontId="4" fillId="0" borderId="24" xfId="0" applyFont="1" applyBorder="1" applyAlignment="1">
      <alignment horizontal="left" vertical="top" wrapText="1"/>
    </xf>
    <xf numFmtId="0" fontId="14" fillId="0" borderId="35" xfId="0" applyFont="1" applyBorder="1" applyAlignment="1">
      <alignment horizontal="left" vertical="top" wrapText="1"/>
    </xf>
    <xf numFmtId="164" fontId="1" fillId="3" borderId="32" xfId="0" applyNumberFormat="1" applyFont="1" applyFill="1" applyBorder="1" applyAlignment="1">
      <alignment horizontal="center" vertical="top" wrapText="1"/>
    </xf>
    <xf numFmtId="0" fontId="33" fillId="0" borderId="139" xfId="0" applyFont="1" applyBorder="1" applyAlignment="1">
      <alignment horizontal="center" vertical="center" wrapText="1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/>
    </xf>
    <xf numFmtId="0" fontId="18" fillId="3" borderId="134" xfId="0" applyFont="1" applyFill="1" applyBorder="1" applyAlignment="1">
      <alignment vertical="top" wrapText="1"/>
    </xf>
    <xf numFmtId="49" fontId="5" fillId="3" borderId="20" xfId="0" applyNumberFormat="1" applyFont="1" applyFill="1" applyBorder="1" applyAlignment="1">
      <alignment horizontal="center" vertical="top"/>
    </xf>
    <xf numFmtId="0" fontId="5" fillId="0" borderId="140" xfId="0" applyFont="1" applyBorder="1" applyAlignment="1">
      <alignment horizontal="center" vertical="top" wrapText="1"/>
    </xf>
    <xf numFmtId="0" fontId="5" fillId="0" borderId="141" xfId="0" applyFont="1" applyBorder="1" applyAlignment="1">
      <alignment vertical="top" wrapText="1"/>
    </xf>
    <xf numFmtId="164" fontId="5" fillId="3" borderId="130" xfId="1" applyNumberFormat="1" applyFont="1" applyFill="1" applyBorder="1" applyAlignment="1">
      <alignment horizontal="center" vertical="top"/>
    </xf>
    <xf numFmtId="0" fontId="7" fillId="0" borderId="0" xfId="0" applyFont="1" applyAlignment="1">
      <alignment horizontal="left" vertical="top"/>
    </xf>
    <xf numFmtId="164" fontId="5" fillId="0" borderId="119" xfId="0" applyNumberFormat="1" applyFont="1" applyBorder="1" applyAlignment="1">
      <alignment horizontal="left" vertical="top" wrapText="1"/>
    </xf>
    <xf numFmtId="164" fontId="5" fillId="0" borderId="120" xfId="0" applyNumberFormat="1" applyFont="1" applyBorder="1" applyAlignment="1">
      <alignment horizontal="left" vertical="top" wrapText="1"/>
    </xf>
    <xf numFmtId="49" fontId="5" fillId="3" borderId="69" xfId="0" applyNumberFormat="1" applyFont="1" applyFill="1" applyBorder="1" applyAlignment="1">
      <alignment horizontal="center" vertical="top" wrapText="1"/>
    </xf>
    <xf numFmtId="49" fontId="5" fillId="3" borderId="12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0" fillId="2" borderId="42" xfId="0" applyFont="1" applyFill="1" applyBorder="1" applyAlignment="1">
      <alignment horizontal="center" vertical="center" wrapText="1"/>
    </xf>
    <xf numFmtId="0" fontId="10" fillId="2" borderId="44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top" wrapText="1"/>
    </xf>
    <xf numFmtId="0" fontId="10" fillId="2" borderId="45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164" fontId="3" fillId="2" borderId="64" xfId="0" applyNumberFormat="1" applyFont="1" applyFill="1" applyBorder="1" applyAlignment="1">
      <alignment horizontal="center" vertical="center" wrapText="1"/>
    </xf>
    <xf numFmtId="164" fontId="3" fillId="2" borderId="122" xfId="0" applyNumberFormat="1" applyFont="1" applyFill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41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11" fillId="0" borderId="71" xfId="0" applyFont="1" applyBorder="1" applyAlignment="1">
      <alignment horizontal="center" vertical="top" wrapText="1"/>
    </xf>
    <xf numFmtId="0" fontId="11" fillId="0" borderId="54" xfId="0" applyFont="1" applyBorder="1" applyAlignment="1">
      <alignment horizontal="center" vertical="top" wrapText="1"/>
    </xf>
    <xf numFmtId="0" fontId="5" fillId="0" borderId="61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28" xfId="0" applyNumberFormat="1" applyFont="1" applyBorder="1" applyAlignment="1">
      <alignment horizontal="center" vertical="top" wrapText="1"/>
    </xf>
    <xf numFmtId="164" fontId="5" fillId="0" borderId="44" xfId="0" applyNumberFormat="1" applyFont="1" applyBorder="1" applyAlignment="1">
      <alignment horizontal="center" vertical="top" wrapText="1"/>
    </xf>
    <xf numFmtId="164" fontId="5" fillId="0" borderId="46" xfId="0" applyNumberFormat="1" applyFont="1" applyBorder="1" applyAlignment="1">
      <alignment horizontal="center" vertical="top" wrapText="1"/>
    </xf>
    <xf numFmtId="164" fontId="5" fillId="3" borderId="76" xfId="0" applyNumberFormat="1" applyFont="1" applyFill="1" applyBorder="1" applyAlignment="1">
      <alignment horizontal="left" vertical="top" wrapText="1"/>
    </xf>
    <xf numFmtId="164" fontId="5" fillId="3" borderId="77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164" fontId="5" fillId="3" borderId="83" xfId="0" applyNumberFormat="1" applyFont="1" applyFill="1" applyBorder="1" applyAlignment="1">
      <alignment horizontal="center" vertical="top" wrapText="1"/>
    </xf>
    <xf numFmtId="164" fontId="5" fillId="3" borderId="52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164" fontId="5" fillId="3" borderId="42" xfId="0" applyNumberFormat="1" applyFont="1" applyFill="1" applyBorder="1" applyAlignment="1">
      <alignment horizontal="left" vertical="top" wrapText="1"/>
    </xf>
    <xf numFmtId="164" fontId="5" fillId="3" borderId="53" xfId="0" applyNumberFormat="1" applyFont="1" applyFill="1" applyBorder="1" applyAlignment="1">
      <alignment horizontal="left" vertical="top" wrapText="1"/>
    </xf>
    <xf numFmtId="49" fontId="5" fillId="3" borderId="61" xfId="0" applyNumberFormat="1" applyFont="1" applyFill="1" applyBorder="1" applyAlignment="1">
      <alignment horizontal="center" vertical="top" wrapText="1"/>
    </xf>
    <xf numFmtId="49" fontId="5" fillId="3" borderId="31" xfId="0" applyNumberFormat="1" applyFont="1" applyFill="1" applyBorder="1" applyAlignment="1">
      <alignment horizontal="center" vertical="top" wrapText="1"/>
    </xf>
    <xf numFmtId="164" fontId="18" fillId="3" borderId="42" xfId="0" applyNumberFormat="1" applyFont="1" applyFill="1" applyBorder="1" applyAlignment="1">
      <alignment horizontal="left" vertical="top" wrapText="1"/>
    </xf>
    <xf numFmtId="164" fontId="18" fillId="3" borderId="53" xfId="0" applyNumberFormat="1" applyFont="1" applyFill="1" applyBorder="1" applyAlignment="1">
      <alignment horizontal="left" vertical="top" wrapText="1"/>
    </xf>
    <xf numFmtId="49" fontId="22" fillId="3" borderId="12" xfId="0" applyNumberFormat="1" applyFont="1" applyFill="1" applyBorder="1" applyAlignment="1">
      <alignment horizontal="center" vertical="top" wrapText="1"/>
    </xf>
    <xf numFmtId="49" fontId="14" fillId="3" borderId="91" xfId="0" applyNumberFormat="1" applyFont="1" applyFill="1" applyBorder="1" applyAlignment="1">
      <alignment horizontal="center" vertical="top" wrapText="1"/>
    </xf>
    <xf numFmtId="164" fontId="5" fillId="3" borderId="134" xfId="0" applyNumberFormat="1" applyFont="1" applyFill="1" applyBorder="1" applyAlignment="1">
      <alignment horizontal="left" vertical="top" wrapText="1"/>
    </xf>
    <xf numFmtId="164" fontId="5" fillId="3" borderId="103" xfId="0" applyNumberFormat="1" applyFont="1" applyFill="1" applyBorder="1" applyAlignment="1">
      <alignment horizontal="left" vertical="top" wrapText="1"/>
    </xf>
    <xf numFmtId="164" fontId="5" fillId="0" borderId="42" xfId="0" applyNumberFormat="1" applyFont="1" applyBorder="1" applyAlignment="1">
      <alignment horizontal="left" vertical="top" wrapText="1"/>
    </xf>
    <xf numFmtId="164" fontId="5" fillId="0" borderId="53" xfId="0" applyNumberFormat="1" applyFont="1" applyBorder="1" applyAlignment="1">
      <alignment horizontal="left" vertical="top" wrapText="1"/>
    </xf>
    <xf numFmtId="49" fontId="18" fillId="3" borderId="61" xfId="0" applyNumberFormat="1" applyFont="1" applyFill="1" applyBorder="1" applyAlignment="1">
      <alignment horizontal="center" vertical="top" wrapText="1"/>
    </xf>
    <xf numFmtId="49" fontId="18" fillId="3" borderId="31" xfId="0" applyNumberFormat="1" applyFont="1" applyFill="1" applyBorder="1" applyAlignment="1">
      <alignment horizontal="center" vertical="top" wrapText="1"/>
    </xf>
    <xf numFmtId="164" fontId="5" fillId="0" borderId="67" xfId="0" applyNumberFormat="1" applyFont="1" applyBorder="1" applyAlignment="1">
      <alignment horizontal="left" vertical="top" wrapText="1"/>
    </xf>
    <xf numFmtId="164" fontId="5" fillId="0" borderId="52" xfId="0" applyNumberFormat="1" applyFont="1" applyBorder="1" applyAlignment="1">
      <alignment horizontal="left" vertical="top" wrapText="1"/>
    </xf>
    <xf numFmtId="164" fontId="5" fillId="0" borderId="54" xfId="0" applyNumberFormat="1" applyFont="1" applyBorder="1" applyAlignment="1">
      <alignment horizontal="left" vertical="top" wrapText="1"/>
    </xf>
    <xf numFmtId="49" fontId="5" fillId="0" borderId="61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49" fontId="5" fillId="0" borderId="3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30" xfId="0" applyFont="1" applyBorder="1" applyAlignment="1">
      <alignment horizontal="center" vertical="top" wrapText="1"/>
    </xf>
    <xf numFmtId="0" fontId="5" fillId="0" borderId="26" xfId="0" applyFont="1" applyBorder="1" applyAlignment="1">
      <alignment horizontal="center" vertical="top" wrapText="1"/>
    </xf>
    <xf numFmtId="0" fontId="5" fillId="0" borderId="29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4" fillId="0" borderId="67" xfId="0" applyFont="1" applyBorder="1" applyAlignment="1">
      <alignment vertical="top" wrapText="1"/>
    </xf>
    <xf numFmtId="0" fontId="14" fillId="0" borderId="54" xfId="0" applyFont="1" applyBorder="1" applyAlignment="1">
      <alignment vertical="top" wrapText="1"/>
    </xf>
    <xf numFmtId="0" fontId="5" fillId="0" borderId="42" xfId="0" applyFont="1" applyBorder="1" applyAlignment="1">
      <alignment vertical="top" wrapText="1"/>
    </xf>
    <xf numFmtId="0" fontId="5" fillId="0" borderId="53" xfId="0" applyFont="1" applyBorder="1" applyAlignment="1">
      <alignment vertical="top" wrapText="1"/>
    </xf>
    <xf numFmtId="0" fontId="5" fillId="3" borderId="94" xfId="0" applyFont="1" applyFill="1" applyBorder="1" applyAlignment="1">
      <alignment horizontal="left" vertical="top" wrapText="1"/>
    </xf>
    <xf numFmtId="0" fontId="5" fillId="3" borderId="97" xfId="0" applyFont="1" applyFill="1" applyBorder="1" applyAlignment="1">
      <alignment horizontal="left" vertical="top" wrapText="1"/>
    </xf>
    <xf numFmtId="49" fontId="5" fillId="0" borderId="19" xfId="0" applyNumberFormat="1" applyFont="1" applyBorder="1" applyAlignment="1">
      <alignment horizontal="center" vertical="top" wrapText="1"/>
    </xf>
    <xf numFmtId="49" fontId="5" fillId="0" borderId="129" xfId="0" applyNumberFormat="1" applyFont="1" applyBorder="1" applyAlignment="1">
      <alignment horizontal="center" vertical="top" wrapText="1"/>
    </xf>
    <xf numFmtId="49" fontId="5" fillId="0" borderId="8" xfId="0" applyNumberFormat="1" applyFont="1" applyBorder="1" applyAlignment="1">
      <alignment horizontal="center" vertical="top" wrapText="1"/>
    </xf>
    <xf numFmtId="0" fontId="5" fillId="11" borderId="61" xfId="0" applyFont="1" applyFill="1" applyBorder="1" applyAlignment="1">
      <alignment horizontal="center" vertical="top" wrapText="1"/>
    </xf>
    <xf numFmtId="0" fontId="5" fillId="11" borderId="31" xfId="0" applyFont="1" applyFill="1" applyBorder="1" applyAlignment="1">
      <alignment horizontal="center" vertical="top" wrapText="1"/>
    </xf>
    <xf numFmtId="0" fontId="5" fillId="0" borderId="28" xfId="0" applyFont="1" applyBorder="1" applyAlignment="1">
      <alignment horizontal="left" vertical="top" wrapText="1"/>
    </xf>
    <xf numFmtId="0" fontId="5" fillId="0" borderId="44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left" vertical="top" wrapText="1"/>
    </xf>
    <xf numFmtId="0" fontId="14" fillId="0" borderId="44" xfId="0" applyFont="1" applyBorder="1" applyAlignment="1">
      <alignment wrapText="1"/>
    </xf>
    <xf numFmtId="0" fontId="14" fillId="0" borderId="53" xfId="0" applyFont="1" applyBorder="1" applyAlignment="1">
      <alignment wrapText="1"/>
    </xf>
    <xf numFmtId="0" fontId="18" fillId="0" borderId="28" xfId="0" applyFont="1" applyBorder="1" applyAlignment="1">
      <alignment horizontal="left" vertical="top" wrapText="1"/>
    </xf>
    <xf numFmtId="0" fontId="18" fillId="0" borderId="53" xfId="0" applyFont="1" applyBorder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/>
    </xf>
    <xf numFmtId="0" fontId="34" fillId="0" borderId="0" xfId="0" applyFont="1" applyAlignment="1">
      <alignment horizontal="left" wrapText="1"/>
    </xf>
    <xf numFmtId="49" fontId="22" fillId="3" borderId="61" xfId="0" applyNumberFormat="1" applyFont="1" applyFill="1" applyBorder="1" applyAlignment="1">
      <alignment horizontal="center" vertical="top" wrapText="1"/>
    </xf>
    <xf numFmtId="49" fontId="22" fillId="3" borderId="31" xfId="0" applyNumberFormat="1" applyFont="1" applyFill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8" xfId="0" applyFont="1" applyBorder="1" applyAlignment="1">
      <alignment horizontal="left" wrapText="1"/>
    </xf>
    <xf numFmtId="0" fontId="5" fillId="0" borderId="53" xfId="0" applyFont="1" applyBorder="1" applyAlignment="1">
      <alignment horizontal="left" wrapText="1"/>
    </xf>
    <xf numFmtId="0" fontId="5" fillId="0" borderId="44" xfId="0" applyFont="1" applyBorder="1" applyAlignment="1">
      <alignment horizontal="center" vertical="top" wrapText="1"/>
    </xf>
    <xf numFmtId="0" fontId="5" fillId="0" borderId="53" xfId="0" applyFont="1" applyBorder="1" applyAlignment="1">
      <alignment horizontal="center" vertical="top" wrapText="1"/>
    </xf>
    <xf numFmtId="0" fontId="13" fillId="7" borderId="52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13" fillId="7" borderId="13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  <color rgb="FF99FFCC"/>
      <color rgb="FFFF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K228"/>
  <sheetViews>
    <sheetView tabSelected="1" zoomScaleNormal="100" zoomScaleSheetLayoutView="100" workbookViewId="0">
      <selection activeCell="B7" sqref="B7:H7"/>
    </sheetView>
  </sheetViews>
  <sheetFormatPr defaultColWidth="9.140625" defaultRowHeight="12.75" x14ac:dyDescent="0.2"/>
  <cols>
    <col min="1" max="1" width="2.5703125" style="35" customWidth="1"/>
    <col min="2" max="2" width="13.42578125" style="54" customWidth="1"/>
    <col min="3" max="3" width="39.140625" style="54" customWidth="1"/>
    <col min="4" max="4" width="12.7109375" style="34" customWidth="1"/>
    <col min="5" max="5" width="10.42578125" style="37" customWidth="1"/>
    <col min="6" max="6" width="39.5703125" style="34" customWidth="1"/>
    <col min="7" max="7" width="11.42578125" style="34" customWidth="1"/>
    <col min="8" max="8" width="11.28515625" style="35" customWidth="1"/>
    <col min="9" max="16384" width="9.140625" style="35"/>
  </cols>
  <sheetData>
    <row r="1" spans="2:9" ht="18.600000000000001" customHeight="1" x14ac:dyDescent="0.2">
      <c r="B1" s="32"/>
      <c r="C1" s="33"/>
      <c r="D1" s="33"/>
      <c r="E1" s="33"/>
      <c r="F1" s="490" t="s">
        <v>288</v>
      </c>
      <c r="G1" s="490"/>
      <c r="H1" s="490"/>
    </row>
    <row r="2" spans="2:9" ht="18" customHeight="1" x14ac:dyDescent="0.2">
      <c r="B2" s="32"/>
      <c r="C2" s="33"/>
      <c r="D2" s="33"/>
      <c r="E2" s="33"/>
      <c r="F2" s="490" t="s">
        <v>289</v>
      </c>
      <c r="G2" s="490"/>
      <c r="H2" s="490"/>
    </row>
    <row r="3" spans="2:9" ht="16.149999999999999" customHeight="1" x14ac:dyDescent="0.2">
      <c r="B3" s="32"/>
      <c r="C3" s="32"/>
      <c r="D3" s="36"/>
      <c r="E3" s="19"/>
      <c r="F3" s="490" t="s">
        <v>295</v>
      </c>
      <c r="G3" s="490"/>
      <c r="H3" s="490"/>
    </row>
    <row r="4" spans="2:9" ht="16.149999999999999" customHeight="1" x14ac:dyDescent="0.2">
      <c r="B4" s="32"/>
      <c r="C4" s="32"/>
      <c r="D4" s="36"/>
      <c r="E4" s="19"/>
      <c r="F4" s="570" t="s">
        <v>296</v>
      </c>
      <c r="G4" s="571"/>
      <c r="H4" s="571"/>
      <c r="I4" s="571"/>
    </row>
    <row r="5" spans="2:9" ht="16.149999999999999" customHeight="1" x14ac:dyDescent="0.25">
      <c r="B5" s="32"/>
      <c r="C5" s="32"/>
      <c r="D5" s="36"/>
      <c r="E5" s="19"/>
      <c r="F5" s="572" t="s">
        <v>297</v>
      </c>
      <c r="G5" s="572"/>
      <c r="H5" s="572"/>
      <c r="I5" s="572"/>
    </row>
    <row r="6" spans="2:9" ht="16.149999999999999" customHeight="1" x14ac:dyDescent="0.2">
      <c r="B6" s="32"/>
      <c r="C6" s="32"/>
      <c r="D6" s="36"/>
      <c r="E6" s="19"/>
    </row>
    <row r="7" spans="2:9" ht="35.25" customHeight="1" thickBot="1" x14ac:dyDescent="0.25">
      <c r="B7" s="495" t="s">
        <v>294</v>
      </c>
      <c r="C7" s="495"/>
      <c r="D7" s="495"/>
      <c r="E7" s="495"/>
      <c r="F7" s="496"/>
      <c r="G7" s="496"/>
      <c r="H7" s="496"/>
    </row>
    <row r="8" spans="2:9" ht="52.5" customHeight="1" x14ac:dyDescent="0.2">
      <c r="B8" s="501" t="s">
        <v>0</v>
      </c>
      <c r="C8" s="503" t="s">
        <v>1</v>
      </c>
      <c r="D8" s="503" t="s">
        <v>2</v>
      </c>
      <c r="E8" s="505" t="s">
        <v>3</v>
      </c>
      <c r="F8" s="497" t="s">
        <v>4</v>
      </c>
      <c r="G8" s="445" t="s">
        <v>287</v>
      </c>
      <c r="H8" s="499" t="s">
        <v>5</v>
      </c>
    </row>
    <row r="9" spans="2:9" ht="21" customHeight="1" thickBot="1" x14ac:dyDescent="0.25">
      <c r="B9" s="502"/>
      <c r="C9" s="504"/>
      <c r="D9" s="504"/>
      <c r="E9" s="506"/>
      <c r="F9" s="498"/>
      <c r="G9" s="138" t="s">
        <v>6</v>
      </c>
      <c r="H9" s="500"/>
    </row>
    <row r="10" spans="2:9" ht="12.6" customHeight="1" thickBot="1" x14ac:dyDescent="0.25">
      <c r="B10" s="396">
        <v>1</v>
      </c>
      <c r="C10" s="397">
        <v>2</v>
      </c>
      <c r="D10" s="397">
        <v>3</v>
      </c>
      <c r="E10" s="397">
        <v>4</v>
      </c>
      <c r="F10" s="398">
        <v>5</v>
      </c>
      <c r="G10" s="399">
        <v>6</v>
      </c>
      <c r="H10" s="400">
        <v>7</v>
      </c>
    </row>
    <row r="11" spans="2:9" ht="32.25" customHeight="1" x14ac:dyDescent="0.2">
      <c r="B11" s="127" t="s">
        <v>7</v>
      </c>
      <c r="C11" s="128" t="s">
        <v>8</v>
      </c>
      <c r="D11" s="128"/>
      <c r="E11" s="128"/>
      <c r="F11" s="139"/>
      <c r="G11" s="128"/>
      <c r="H11" s="129"/>
    </row>
    <row r="12" spans="2:9" ht="30" customHeight="1" x14ac:dyDescent="0.2">
      <c r="B12" s="130"/>
      <c r="C12" s="77"/>
      <c r="D12" s="77"/>
      <c r="E12" s="77"/>
      <c r="F12" s="140" t="s">
        <v>9</v>
      </c>
      <c r="G12" s="78">
        <v>32</v>
      </c>
      <c r="H12" s="131"/>
    </row>
    <row r="13" spans="2:9" ht="29.25" customHeight="1" x14ac:dyDescent="0.2">
      <c r="B13" s="130"/>
      <c r="C13" s="77"/>
      <c r="D13" s="77"/>
      <c r="E13" s="77"/>
      <c r="F13" s="140" t="s">
        <v>10</v>
      </c>
      <c r="G13" s="79" t="s">
        <v>11</v>
      </c>
      <c r="H13" s="132" t="s">
        <v>12</v>
      </c>
    </row>
    <row r="14" spans="2:9" ht="30.75" customHeight="1" x14ac:dyDescent="0.2">
      <c r="B14" s="130"/>
      <c r="C14" s="77"/>
      <c r="D14" s="77"/>
      <c r="E14" s="77"/>
      <c r="F14" s="140" t="s">
        <v>13</v>
      </c>
      <c r="G14" s="80"/>
      <c r="H14" s="131" t="s">
        <v>14</v>
      </c>
    </row>
    <row r="15" spans="2:9" ht="28.5" customHeight="1" x14ac:dyDescent="0.2">
      <c r="B15" s="130"/>
      <c r="C15" s="77"/>
      <c r="D15" s="77"/>
      <c r="E15" s="77"/>
      <c r="F15" s="140" t="s">
        <v>15</v>
      </c>
      <c r="G15" s="81">
        <v>95</v>
      </c>
      <c r="H15" s="133"/>
    </row>
    <row r="16" spans="2:9" ht="21" customHeight="1" x14ac:dyDescent="0.2">
      <c r="B16" s="130"/>
      <c r="C16" s="77"/>
      <c r="D16" s="77"/>
      <c r="E16" s="77"/>
      <c r="F16" s="140" t="s">
        <v>16</v>
      </c>
      <c r="G16" s="82">
        <v>13</v>
      </c>
      <c r="H16" s="133"/>
    </row>
    <row r="17" spans="2:8" ht="20.25" customHeight="1" x14ac:dyDescent="0.2">
      <c r="B17" s="130"/>
      <c r="C17" s="77"/>
      <c r="D17" s="77"/>
      <c r="E17" s="77"/>
      <c r="F17" s="140" t="s">
        <v>17</v>
      </c>
      <c r="G17" s="82">
        <v>6</v>
      </c>
      <c r="H17" s="133"/>
    </row>
    <row r="18" spans="2:8" ht="44.25" customHeight="1" thickBot="1" x14ac:dyDescent="0.25">
      <c r="B18" s="134"/>
      <c r="C18" s="135"/>
      <c r="D18" s="135"/>
      <c r="E18" s="135"/>
      <c r="F18" s="141" t="s">
        <v>18</v>
      </c>
      <c r="G18" s="136">
        <v>70.400000000000006</v>
      </c>
      <c r="H18" s="137"/>
    </row>
    <row r="19" spans="2:8" ht="42.6" customHeight="1" x14ac:dyDescent="0.2">
      <c r="B19" s="113" t="s">
        <v>19</v>
      </c>
      <c r="C19" s="114" t="s">
        <v>20</v>
      </c>
      <c r="D19" s="115" t="s">
        <v>21</v>
      </c>
      <c r="E19" s="116"/>
      <c r="F19" s="142" t="s">
        <v>22</v>
      </c>
      <c r="G19" s="117">
        <v>100</v>
      </c>
      <c r="H19" s="118"/>
    </row>
    <row r="20" spans="2:8" ht="21.75" customHeight="1" x14ac:dyDescent="0.2">
      <c r="B20" s="119"/>
      <c r="C20" s="3" t="s">
        <v>23</v>
      </c>
      <c r="D20" s="11"/>
      <c r="E20" s="4">
        <f>+E22+E23</f>
        <v>362.7</v>
      </c>
      <c r="F20" s="143"/>
      <c r="G20" s="11"/>
      <c r="H20" s="120"/>
    </row>
    <row r="21" spans="2:8" x14ac:dyDescent="0.2">
      <c r="B21" s="576"/>
      <c r="C21" s="5" t="s">
        <v>24</v>
      </c>
      <c r="D21" s="12"/>
      <c r="E21" s="38"/>
      <c r="F21" s="144"/>
      <c r="G21" s="85"/>
      <c r="H21" s="121"/>
    </row>
    <row r="22" spans="2:8" ht="28.15" customHeight="1" x14ac:dyDescent="0.2">
      <c r="B22" s="576"/>
      <c r="C22" s="5" t="s">
        <v>25</v>
      </c>
      <c r="D22" s="12"/>
      <c r="E22" s="444">
        <v>321.3</v>
      </c>
      <c r="F22" s="144"/>
      <c r="G22" s="85"/>
      <c r="H22" s="121"/>
    </row>
    <row r="23" spans="2:8" ht="18.600000000000001" customHeight="1" thickBot="1" x14ac:dyDescent="0.25">
      <c r="B23" s="577"/>
      <c r="C23" s="122" t="s">
        <v>26</v>
      </c>
      <c r="D23" s="123"/>
      <c r="E23" s="124">
        <v>41.4</v>
      </c>
      <c r="F23" s="145"/>
      <c r="G23" s="125"/>
      <c r="H23" s="126"/>
    </row>
    <row r="24" spans="2:8" ht="106.5" customHeight="1" x14ac:dyDescent="0.2">
      <c r="B24" s="182" t="s">
        <v>27</v>
      </c>
      <c r="C24" s="114" t="s">
        <v>28</v>
      </c>
      <c r="D24" s="115" t="s">
        <v>29</v>
      </c>
      <c r="E24" s="183"/>
      <c r="F24" s="184" t="s">
        <v>30</v>
      </c>
      <c r="G24" s="185">
        <v>103</v>
      </c>
      <c r="H24" s="186"/>
    </row>
    <row r="25" spans="2:8" ht="30" customHeight="1" x14ac:dyDescent="0.2">
      <c r="B25" s="158"/>
      <c r="C25" s="3" t="s">
        <v>23</v>
      </c>
      <c r="D25" s="11"/>
      <c r="E25" s="4">
        <f>SUM(E27:E30)</f>
        <v>2759.9000000000005</v>
      </c>
      <c r="F25" s="146" t="s">
        <v>31</v>
      </c>
      <c r="G25" s="91">
        <v>7</v>
      </c>
      <c r="H25" s="147"/>
    </row>
    <row r="26" spans="2:8" ht="67.5" customHeight="1" x14ac:dyDescent="0.2">
      <c r="B26" s="575"/>
      <c r="C26" s="5" t="s">
        <v>24</v>
      </c>
      <c r="D26" s="12"/>
      <c r="E26" s="38"/>
      <c r="F26" s="148" t="s">
        <v>32</v>
      </c>
      <c r="G26" s="86">
        <v>46</v>
      </c>
      <c r="H26" s="149" t="s">
        <v>33</v>
      </c>
    </row>
    <row r="27" spans="2:8" ht="66.75" customHeight="1" x14ac:dyDescent="0.2">
      <c r="B27" s="582"/>
      <c r="C27" s="5" t="s">
        <v>25</v>
      </c>
      <c r="D27" s="12"/>
      <c r="E27" s="72">
        <v>1158.2</v>
      </c>
      <c r="F27" s="150" t="s">
        <v>34</v>
      </c>
      <c r="G27" s="87">
        <v>100</v>
      </c>
      <c r="H27" s="149" t="s">
        <v>33</v>
      </c>
    </row>
    <row r="28" spans="2:8" ht="31.5" customHeight="1" x14ac:dyDescent="0.2">
      <c r="B28" s="582"/>
      <c r="C28" s="5" t="s">
        <v>35</v>
      </c>
      <c r="D28" s="12"/>
      <c r="E28" s="72">
        <v>1580.9</v>
      </c>
      <c r="F28" s="150" t="s">
        <v>36</v>
      </c>
      <c r="G28" s="88">
        <v>806</v>
      </c>
      <c r="H28" s="149"/>
    </row>
    <row r="29" spans="2:8" ht="31.5" customHeight="1" x14ac:dyDescent="0.2">
      <c r="B29" s="582"/>
      <c r="C29" s="5" t="s">
        <v>37</v>
      </c>
      <c r="D29" s="12"/>
      <c r="E29" s="72">
        <v>12.8</v>
      </c>
      <c r="F29" s="150" t="s">
        <v>38</v>
      </c>
      <c r="G29" s="88">
        <v>200</v>
      </c>
      <c r="H29" s="149" t="s">
        <v>33</v>
      </c>
    </row>
    <row r="30" spans="2:8" ht="39" customHeight="1" x14ac:dyDescent="0.2">
      <c r="B30" s="582"/>
      <c r="C30" s="5" t="s">
        <v>26</v>
      </c>
      <c r="D30" s="12"/>
      <c r="E30" s="73">
        <v>8</v>
      </c>
      <c r="F30" s="150" t="s">
        <v>39</v>
      </c>
      <c r="G30" s="88">
        <v>161</v>
      </c>
      <c r="H30" s="149" t="s">
        <v>40</v>
      </c>
    </row>
    <row r="31" spans="2:8" ht="40.5" customHeight="1" x14ac:dyDescent="0.2">
      <c r="B31" s="582"/>
      <c r="C31" s="5"/>
      <c r="D31" s="12"/>
      <c r="E31" s="73"/>
      <c r="F31" s="150" t="s">
        <v>41</v>
      </c>
      <c r="G31" s="88">
        <v>3745</v>
      </c>
      <c r="H31" s="149"/>
    </row>
    <row r="32" spans="2:8" ht="33.75" customHeight="1" x14ac:dyDescent="0.2">
      <c r="B32" s="582"/>
      <c r="C32" s="5"/>
      <c r="D32" s="12"/>
      <c r="E32" s="73"/>
      <c r="F32" s="150" t="s">
        <v>42</v>
      </c>
      <c r="G32" s="88">
        <v>250</v>
      </c>
      <c r="H32" s="149" t="s">
        <v>33</v>
      </c>
    </row>
    <row r="33" spans="2:8" ht="32.25" customHeight="1" x14ac:dyDescent="0.2">
      <c r="B33" s="582"/>
      <c r="C33" s="5"/>
      <c r="D33" s="12"/>
      <c r="E33" s="73"/>
      <c r="F33" s="150" t="s">
        <v>43</v>
      </c>
      <c r="G33" s="88">
        <v>2000</v>
      </c>
      <c r="H33" s="149"/>
    </row>
    <row r="34" spans="2:8" ht="45.6" customHeight="1" x14ac:dyDescent="0.2">
      <c r="B34" s="582"/>
      <c r="C34" s="5"/>
      <c r="D34" s="12"/>
      <c r="E34" s="73"/>
      <c r="F34" s="150" t="s">
        <v>44</v>
      </c>
      <c r="G34" s="88">
        <v>18809</v>
      </c>
      <c r="H34" s="149" t="s">
        <v>33</v>
      </c>
    </row>
    <row r="35" spans="2:8" ht="42" customHeight="1" x14ac:dyDescent="0.2">
      <c r="B35" s="582"/>
      <c r="C35" s="5"/>
      <c r="D35" s="12"/>
      <c r="E35" s="73"/>
      <c r="F35" s="150" t="s">
        <v>45</v>
      </c>
      <c r="G35" s="88">
        <v>1000</v>
      </c>
      <c r="H35" s="149"/>
    </row>
    <row r="36" spans="2:8" ht="30" customHeight="1" x14ac:dyDescent="0.2">
      <c r="B36" s="582"/>
      <c r="C36" s="5"/>
      <c r="D36" s="12"/>
      <c r="E36" s="73"/>
      <c r="F36" s="150" t="s">
        <v>46</v>
      </c>
      <c r="G36" s="88">
        <v>46</v>
      </c>
      <c r="H36" s="149"/>
    </row>
    <row r="37" spans="2:8" ht="30" customHeight="1" x14ac:dyDescent="0.2">
      <c r="B37" s="582"/>
      <c r="C37" s="5"/>
      <c r="D37" s="12"/>
      <c r="E37" s="73"/>
      <c r="F37" s="150" t="s">
        <v>47</v>
      </c>
      <c r="G37" s="88">
        <v>20</v>
      </c>
      <c r="H37" s="149"/>
    </row>
    <row r="38" spans="2:8" ht="31.5" customHeight="1" x14ac:dyDescent="0.2">
      <c r="B38" s="582"/>
      <c r="C38" s="5"/>
      <c r="D38" s="12"/>
      <c r="E38" s="73"/>
      <c r="F38" s="150" t="s">
        <v>48</v>
      </c>
      <c r="G38" s="88">
        <v>18809</v>
      </c>
      <c r="H38" s="149" t="s">
        <v>33</v>
      </c>
    </row>
    <row r="39" spans="2:8" ht="28.5" customHeight="1" x14ac:dyDescent="0.2">
      <c r="B39" s="582"/>
      <c r="C39" s="5"/>
      <c r="D39" s="12"/>
      <c r="E39" s="73"/>
      <c r="F39" s="148" t="s">
        <v>49</v>
      </c>
      <c r="G39" s="88">
        <v>600</v>
      </c>
      <c r="H39" s="149"/>
    </row>
    <row r="40" spans="2:8" ht="28.5" customHeight="1" x14ac:dyDescent="0.2">
      <c r="B40" s="582"/>
      <c r="C40" s="5"/>
      <c r="D40" s="12"/>
      <c r="E40" s="73"/>
      <c r="F40" s="150" t="s">
        <v>50</v>
      </c>
      <c r="G40" s="88">
        <v>18809</v>
      </c>
      <c r="H40" s="149" t="s">
        <v>33</v>
      </c>
    </row>
    <row r="41" spans="2:8" ht="15.75" customHeight="1" x14ac:dyDescent="0.2">
      <c r="B41" s="582"/>
      <c r="C41" s="5"/>
      <c r="D41" s="12"/>
      <c r="E41" s="73"/>
      <c r="F41" s="150" t="s">
        <v>51</v>
      </c>
      <c r="G41" s="88">
        <v>700</v>
      </c>
      <c r="H41" s="149"/>
    </row>
    <row r="42" spans="2:8" ht="42" customHeight="1" x14ac:dyDescent="0.2">
      <c r="B42" s="582"/>
      <c r="C42" s="5"/>
      <c r="D42" s="12"/>
      <c r="E42" s="73"/>
      <c r="F42" s="150" t="s">
        <v>52</v>
      </c>
      <c r="G42" s="88" t="s">
        <v>53</v>
      </c>
      <c r="H42" s="149"/>
    </row>
    <row r="43" spans="2:8" ht="54.75" customHeight="1" x14ac:dyDescent="0.2">
      <c r="B43" s="582"/>
      <c r="C43" s="5"/>
      <c r="D43" s="12"/>
      <c r="E43" s="73"/>
      <c r="F43" s="150" t="s">
        <v>54</v>
      </c>
      <c r="G43" s="88">
        <v>18809</v>
      </c>
      <c r="H43" s="149" t="s">
        <v>33</v>
      </c>
    </row>
    <row r="44" spans="2:8" ht="55.5" customHeight="1" x14ac:dyDescent="0.2">
      <c r="B44" s="582"/>
      <c r="C44" s="5"/>
      <c r="D44" s="12"/>
      <c r="E44" s="73"/>
      <c r="F44" s="150" t="s">
        <v>55</v>
      </c>
      <c r="G44" s="88">
        <v>1000</v>
      </c>
      <c r="H44" s="149"/>
    </row>
    <row r="45" spans="2:8" ht="43.5" customHeight="1" x14ac:dyDescent="0.2">
      <c r="B45" s="582"/>
      <c r="C45" s="5"/>
      <c r="D45" s="12"/>
      <c r="E45" s="73"/>
      <c r="F45" s="150" t="s">
        <v>56</v>
      </c>
      <c r="G45" s="88">
        <v>1050</v>
      </c>
      <c r="H45" s="149" t="s">
        <v>33</v>
      </c>
    </row>
    <row r="46" spans="2:8" ht="42" customHeight="1" x14ac:dyDescent="0.2">
      <c r="B46" s="582"/>
      <c r="C46" s="5"/>
      <c r="D46" s="12"/>
      <c r="E46" s="73"/>
      <c r="F46" s="150" t="s">
        <v>57</v>
      </c>
      <c r="G46" s="88">
        <v>50</v>
      </c>
      <c r="H46" s="149"/>
    </row>
    <row r="47" spans="2:8" ht="41.25" customHeight="1" x14ac:dyDescent="0.2">
      <c r="B47" s="582"/>
      <c r="C47" s="5"/>
      <c r="D47" s="12"/>
      <c r="E47" s="73"/>
      <c r="F47" s="150" t="s">
        <v>58</v>
      </c>
      <c r="G47" s="88">
        <v>6</v>
      </c>
      <c r="H47" s="149"/>
    </row>
    <row r="48" spans="2:8" ht="44.25" customHeight="1" x14ac:dyDescent="0.2">
      <c r="B48" s="582"/>
      <c r="C48" s="5"/>
      <c r="D48" s="12"/>
      <c r="E48" s="73"/>
      <c r="F48" s="150" t="s">
        <v>59</v>
      </c>
      <c r="G48" s="89">
        <v>500</v>
      </c>
      <c r="H48" s="149" t="s">
        <v>33</v>
      </c>
    </row>
    <row r="49" spans="2:8" ht="30.75" customHeight="1" x14ac:dyDescent="0.2">
      <c r="B49" s="582"/>
      <c r="C49" s="5"/>
      <c r="D49" s="12"/>
      <c r="E49" s="73"/>
      <c r="F49" s="150" t="s">
        <v>60</v>
      </c>
      <c r="G49" s="89">
        <v>30</v>
      </c>
      <c r="H49" s="149"/>
    </row>
    <row r="50" spans="2:8" ht="39.75" customHeight="1" x14ac:dyDescent="0.2">
      <c r="B50" s="582"/>
      <c r="C50" s="5"/>
      <c r="D50" s="12"/>
      <c r="E50" s="73"/>
      <c r="F50" s="150" t="s">
        <v>61</v>
      </c>
      <c r="G50" s="88">
        <v>120</v>
      </c>
      <c r="H50" s="149" t="s">
        <v>33</v>
      </c>
    </row>
    <row r="51" spans="2:8" ht="27.75" customHeight="1" x14ac:dyDescent="0.2">
      <c r="B51" s="582"/>
      <c r="C51" s="5"/>
      <c r="D51" s="12"/>
      <c r="E51" s="73"/>
      <c r="F51" s="150" t="s">
        <v>62</v>
      </c>
      <c r="G51" s="88">
        <v>100</v>
      </c>
      <c r="H51" s="149"/>
    </row>
    <row r="52" spans="2:8" ht="29.25" customHeight="1" x14ac:dyDescent="0.2">
      <c r="B52" s="582"/>
      <c r="C52" s="5"/>
      <c r="D52" s="12"/>
      <c r="E52" s="73"/>
      <c r="F52" s="150" t="s">
        <v>63</v>
      </c>
      <c r="G52" s="89">
        <v>50</v>
      </c>
      <c r="H52" s="149" t="s">
        <v>33</v>
      </c>
    </row>
    <row r="53" spans="2:8" ht="28.5" customHeight="1" x14ac:dyDescent="0.2">
      <c r="B53" s="582"/>
      <c r="C53" s="5"/>
      <c r="D53" s="12"/>
      <c r="E53" s="73"/>
      <c r="F53" s="150" t="s">
        <v>64</v>
      </c>
      <c r="G53" s="89">
        <v>160</v>
      </c>
      <c r="H53" s="149"/>
    </row>
    <row r="54" spans="2:8" ht="39.75" customHeight="1" x14ac:dyDescent="0.2">
      <c r="B54" s="582"/>
      <c r="C54" s="5"/>
      <c r="D54" s="12"/>
      <c r="E54" s="73"/>
      <c r="F54" s="150" t="s">
        <v>65</v>
      </c>
      <c r="G54" s="90">
        <v>130</v>
      </c>
      <c r="H54" s="149" t="s">
        <v>33</v>
      </c>
    </row>
    <row r="55" spans="2:8" ht="42.75" customHeight="1" x14ac:dyDescent="0.2">
      <c r="B55" s="582"/>
      <c r="C55" s="5"/>
      <c r="D55" s="12"/>
      <c r="E55" s="73"/>
      <c r="F55" s="148" t="s">
        <v>66</v>
      </c>
      <c r="G55" s="90">
        <v>54</v>
      </c>
      <c r="H55" s="149"/>
    </row>
    <row r="56" spans="2:8" ht="54.75" customHeight="1" x14ac:dyDescent="0.2">
      <c r="B56" s="582"/>
      <c r="C56" s="5"/>
      <c r="D56" s="12"/>
      <c r="E56" s="73"/>
      <c r="F56" s="150" t="s">
        <v>67</v>
      </c>
      <c r="G56" s="90">
        <v>150</v>
      </c>
      <c r="H56" s="149" t="s">
        <v>33</v>
      </c>
    </row>
    <row r="57" spans="2:8" ht="57.75" customHeight="1" x14ac:dyDescent="0.2">
      <c r="B57" s="582"/>
      <c r="C57" s="5"/>
      <c r="D57" s="12"/>
      <c r="E57" s="73"/>
      <c r="F57" s="150" t="s">
        <v>68</v>
      </c>
      <c r="G57" s="90">
        <v>10</v>
      </c>
      <c r="H57" s="149"/>
    </row>
    <row r="58" spans="2:8" ht="30.75" customHeight="1" x14ac:dyDescent="0.2">
      <c r="B58" s="582"/>
      <c r="C58" s="5"/>
      <c r="D58" s="12"/>
      <c r="E58" s="73"/>
      <c r="F58" s="150" t="s">
        <v>69</v>
      </c>
      <c r="G58" s="88">
        <v>1</v>
      </c>
      <c r="H58" s="149"/>
    </row>
    <row r="59" spans="2:8" ht="32.25" customHeight="1" x14ac:dyDescent="0.2">
      <c r="B59" s="582"/>
      <c r="C59" s="5"/>
      <c r="D59" s="12"/>
      <c r="E59" s="73"/>
      <c r="F59" s="150" t="s">
        <v>70</v>
      </c>
      <c r="G59" s="88">
        <v>60</v>
      </c>
      <c r="H59" s="149"/>
    </row>
    <row r="60" spans="2:8" ht="43.15" customHeight="1" x14ac:dyDescent="0.2">
      <c r="B60" s="582"/>
      <c r="C60" s="5"/>
      <c r="D60" s="12"/>
      <c r="E60" s="73"/>
      <c r="F60" s="150" t="s">
        <v>71</v>
      </c>
      <c r="G60" s="88">
        <v>80</v>
      </c>
      <c r="H60" s="149"/>
    </row>
    <row r="61" spans="2:8" ht="40.5" customHeight="1" x14ac:dyDescent="0.2">
      <c r="B61" s="582"/>
      <c r="C61" s="5"/>
      <c r="D61" s="12"/>
      <c r="E61" s="73"/>
      <c r="F61" s="150" t="s">
        <v>72</v>
      </c>
      <c r="G61" s="88">
        <v>2</v>
      </c>
      <c r="H61" s="149"/>
    </row>
    <row r="62" spans="2:8" ht="39.75" customHeight="1" x14ac:dyDescent="0.2">
      <c r="B62" s="582"/>
      <c r="C62" s="5"/>
      <c r="D62" s="12"/>
      <c r="E62" s="73"/>
      <c r="F62" s="150" t="s">
        <v>73</v>
      </c>
      <c r="G62" s="88">
        <v>66.599999999999994</v>
      </c>
      <c r="H62" s="149"/>
    </row>
    <row r="63" spans="2:8" ht="43.5" customHeight="1" x14ac:dyDescent="0.2">
      <c r="B63" s="582"/>
      <c r="C63" s="5"/>
      <c r="D63" s="12"/>
      <c r="E63" s="73"/>
      <c r="F63" s="150" t="s">
        <v>74</v>
      </c>
      <c r="G63" s="88">
        <v>15</v>
      </c>
      <c r="H63" s="149"/>
    </row>
    <row r="64" spans="2:8" ht="42.75" customHeight="1" x14ac:dyDescent="0.2">
      <c r="B64" s="582"/>
      <c r="C64" s="5"/>
      <c r="D64" s="12"/>
      <c r="E64" s="73"/>
      <c r="F64" s="150" t="s">
        <v>75</v>
      </c>
      <c r="G64" s="88">
        <v>83.3</v>
      </c>
      <c r="H64" s="149"/>
    </row>
    <row r="65" spans="2:8" ht="32.25" customHeight="1" x14ac:dyDescent="0.2">
      <c r="B65" s="582"/>
      <c r="C65" s="5"/>
      <c r="D65" s="12"/>
      <c r="E65" s="73"/>
      <c r="F65" s="150" t="s">
        <v>76</v>
      </c>
      <c r="G65" s="88">
        <v>3110</v>
      </c>
      <c r="H65" s="149"/>
    </row>
    <row r="66" spans="2:8" ht="18.75" customHeight="1" x14ac:dyDescent="0.2">
      <c r="B66" s="582"/>
      <c r="C66" s="5"/>
      <c r="D66" s="12"/>
      <c r="E66" s="73"/>
      <c r="F66" s="151" t="s">
        <v>77</v>
      </c>
      <c r="G66" s="88">
        <v>5</v>
      </c>
      <c r="H66" s="149"/>
    </row>
    <row r="67" spans="2:8" ht="15.75" customHeight="1" x14ac:dyDescent="0.2">
      <c r="B67" s="582"/>
      <c r="C67" s="5"/>
      <c r="D67" s="12"/>
      <c r="E67" s="73"/>
      <c r="F67" s="151" t="s">
        <v>78</v>
      </c>
      <c r="G67" s="89">
        <v>25</v>
      </c>
      <c r="H67" s="149"/>
    </row>
    <row r="68" spans="2:8" ht="15.75" customHeight="1" x14ac:dyDescent="0.2">
      <c r="B68" s="582"/>
      <c r="C68" s="5"/>
      <c r="D68" s="12"/>
      <c r="E68" s="73"/>
      <c r="F68" s="151" t="s">
        <v>79</v>
      </c>
      <c r="G68" s="88">
        <v>3</v>
      </c>
      <c r="H68" s="149"/>
    </row>
    <row r="69" spans="2:8" ht="15.75" customHeight="1" x14ac:dyDescent="0.2">
      <c r="B69" s="582"/>
      <c r="C69" s="5"/>
      <c r="D69" s="12"/>
      <c r="E69" s="73"/>
      <c r="F69" s="151" t="s">
        <v>80</v>
      </c>
      <c r="G69" s="88">
        <v>360</v>
      </c>
      <c r="H69" s="149"/>
    </row>
    <row r="70" spans="2:8" ht="15.75" customHeight="1" x14ac:dyDescent="0.2">
      <c r="B70" s="582"/>
      <c r="C70" s="5"/>
      <c r="D70" s="12"/>
      <c r="E70" s="73"/>
      <c r="F70" s="152" t="s">
        <v>81</v>
      </c>
      <c r="G70" s="446">
        <v>47</v>
      </c>
      <c r="H70" s="153" t="s">
        <v>82</v>
      </c>
    </row>
    <row r="71" spans="2:8" ht="30.75" customHeight="1" x14ac:dyDescent="0.2">
      <c r="B71" s="582"/>
      <c r="C71" s="5"/>
      <c r="D71" s="12"/>
      <c r="E71" s="73"/>
      <c r="F71" s="154" t="s">
        <v>83</v>
      </c>
      <c r="G71" s="447">
        <v>1</v>
      </c>
      <c r="H71" s="155"/>
    </row>
    <row r="72" spans="2:8" ht="27" customHeight="1" thickBot="1" x14ac:dyDescent="0.25">
      <c r="B72" s="583"/>
      <c r="C72" s="122"/>
      <c r="D72" s="123"/>
      <c r="E72" s="187"/>
      <c r="F72" s="188" t="s">
        <v>84</v>
      </c>
      <c r="G72" s="448">
        <v>1</v>
      </c>
      <c r="H72" s="189"/>
    </row>
    <row r="73" spans="2:8" ht="96" customHeight="1" x14ac:dyDescent="0.2">
      <c r="B73" s="182" t="s">
        <v>85</v>
      </c>
      <c r="C73" s="114" t="s">
        <v>86</v>
      </c>
      <c r="D73" s="115" t="s">
        <v>87</v>
      </c>
      <c r="E73" s="116"/>
      <c r="F73" s="142" t="s">
        <v>88</v>
      </c>
      <c r="G73" s="190">
        <v>1</v>
      </c>
      <c r="H73" s="186"/>
    </row>
    <row r="74" spans="2:8" ht="29.45" customHeight="1" x14ac:dyDescent="0.2">
      <c r="B74" s="191"/>
      <c r="C74" s="3" t="s">
        <v>23</v>
      </c>
      <c r="D74" s="39"/>
      <c r="E74" s="4">
        <f t="shared" ref="E74" si="0">+E76</f>
        <v>30</v>
      </c>
      <c r="F74" s="156"/>
      <c r="G74" s="39"/>
      <c r="H74" s="157"/>
    </row>
    <row r="75" spans="2:8" ht="14.45" customHeight="1" x14ac:dyDescent="0.2">
      <c r="B75" s="575"/>
      <c r="C75" s="5" t="s">
        <v>24</v>
      </c>
      <c r="D75" s="12"/>
      <c r="E75" s="38"/>
      <c r="F75" s="144"/>
      <c r="G75" s="85"/>
      <c r="H75" s="121"/>
    </row>
    <row r="76" spans="2:8" ht="31.5" customHeight="1" thickBot="1" x14ac:dyDescent="0.25">
      <c r="B76" s="550"/>
      <c r="C76" s="122" t="s">
        <v>25</v>
      </c>
      <c r="D76" s="192"/>
      <c r="E76" s="187">
        <v>30</v>
      </c>
      <c r="F76" s="145"/>
      <c r="G76" s="125"/>
      <c r="H76" s="126"/>
    </row>
    <row r="77" spans="2:8" ht="108" customHeight="1" x14ac:dyDescent="0.2">
      <c r="B77" s="182" t="s">
        <v>89</v>
      </c>
      <c r="C77" s="114" t="s">
        <v>90</v>
      </c>
      <c r="D77" s="115" t="s">
        <v>29</v>
      </c>
      <c r="E77" s="116"/>
      <c r="F77" s="142" t="s">
        <v>91</v>
      </c>
      <c r="G77" s="190">
        <v>90</v>
      </c>
      <c r="H77" s="186"/>
    </row>
    <row r="78" spans="2:8" ht="17.25" customHeight="1" x14ac:dyDescent="0.2">
      <c r="B78" s="158"/>
      <c r="C78" s="3" t="s">
        <v>23</v>
      </c>
      <c r="D78" s="11"/>
      <c r="E78" s="4">
        <f t="shared" ref="E78" si="1">E80</f>
        <v>41.4</v>
      </c>
      <c r="F78" s="158" t="s">
        <v>92</v>
      </c>
      <c r="G78" s="92">
        <v>116</v>
      </c>
      <c r="H78" s="147"/>
    </row>
    <row r="79" spans="2:8" ht="15.6" customHeight="1" x14ac:dyDescent="0.2">
      <c r="B79" s="563"/>
      <c r="C79" s="10" t="s">
        <v>24</v>
      </c>
      <c r="D79" s="12"/>
      <c r="E79" s="2"/>
      <c r="F79" s="144"/>
      <c r="G79" s="85"/>
      <c r="H79" s="121"/>
    </row>
    <row r="80" spans="2:8" ht="30.6" customHeight="1" thickBot="1" x14ac:dyDescent="0.25">
      <c r="B80" s="511"/>
      <c r="C80" s="122" t="s">
        <v>93</v>
      </c>
      <c r="D80" s="193"/>
      <c r="E80" s="194">
        <v>41.4</v>
      </c>
      <c r="F80" s="145"/>
      <c r="G80" s="125"/>
      <c r="H80" s="126"/>
    </row>
    <row r="81" spans="2:8" ht="108.75" customHeight="1" x14ac:dyDescent="0.2">
      <c r="B81" s="182" t="s">
        <v>94</v>
      </c>
      <c r="C81" s="114" t="s">
        <v>95</v>
      </c>
      <c r="D81" s="115" t="s">
        <v>29</v>
      </c>
      <c r="E81" s="116"/>
      <c r="F81" s="142" t="s">
        <v>96</v>
      </c>
      <c r="G81" s="195">
        <v>4018</v>
      </c>
      <c r="H81" s="196" t="s">
        <v>33</v>
      </c>
    </row>
    <row r="82" spans="2:8" ht="33" customHeight="1" x14ac:dyDescent="0.2">
      <c r="B82" s="156"/>
      <c r="C82" s="3" t="s">
        <v>23</v>
      </c>
      <c r="D82" s="11"/>
      <c r="E82" s="4">
        <f>E84+E85</f>
        <v>285.2</v>
      </c>
      <c r="F82" s="159" t="s">
        <v>97</v>
      </c>
      <c r="G82" s="94">
        <v>80</v>
      </c>
      <c r="H82" s="160"/>
    </row>
    <row r="83" spans="2:8" ht="30.75" customHeight="1" x14ac:dyDescent="0.2">
      <c r="B83" s="563"/>
      <c r="C83" s="5" t="s">
        <v>24</v>
      </c>
      <c r="D83" s="12"/>
      <c r="E83" s="8"/>
      <c r="F83" s="161" t="s">
        <v>98</v>
      </c>
      <c r="G83" s="93">
        <v>80</v>
      </c>
      <c r="H83" s="162"/>
    </row>
    <row r="84" spans="2:8" ht="28.5" customHeight="1" x14ac:dyDescent="0.2">
      <c r="B84" s="564"/>
      <c r="C84" s="5" t="s">
        <v>25</v>
      </c>
      <c r="D84" s="12"/>
      <c r="E84" s="73">
        <v>42.8</v>
      </c>
      <c r="F84" s="144"/>
      <c r="G84" s="95"/>
      <c r="H84" s="121"/>
    </row>
    <row r="85" spans="2:8" ht="28.5" customHeight="1" thickBot="1" x14ac:dyDescent="0.25">
      <c r="B85" s="565"/>
      <c r="C85" s="122" t="s">
        <v>93</v>
      </c>
      <c r="D85" s="123"/>
      <c r="E85" s="187">
        <v>242.4</v>
      </c>
      <c r="F85" s="145"/>
      <c r="G85" s="197"/>
      <c r="H85" s="126"/>
    </row>
    <row r="86" spans="2:8" s="40" customFormat="1" ht="110.25" customHeight="1" x14ac:dyDescent="0.2">
      <c r="B86" s="182" t="s">
        <v>99</v>
      </c>
      <c r="C86" s="114" t="s">
        <v>100</v>
      </c>
      <c r="D86" s="115" t="s">
        <v>29</v>
      </c>
      <c r="E86" s="116"/>
      <c r="F86" s="142" t="s">
        <v>101</v>
      </c>
      <c r="G86" s="190">
        <v>1</v>
      </c>
      <c r="H86" s="186"/>
    </row>
    <row r="87" spans="2:8" ht="28.15" customHeight="1" x14ac:dyDescent="0.2">
      <c r="B87" s="158"/>
      <c r="C87" s="3" t="s">
        <v>23</v>
      </c>
      <c r="D87" s="39"/>
      <c r="E87" s="41">
        <f>SUM(E89:E90)</f>
        <v>47</v>
      </c>
      <c r="F87" s="159" t="s">
        <v>102</v>
      </c>
      <c r="G87" s="92">
        <v>1</v>
      </c>
      <c r="H87" s="147"/>
    </row>
    <row r="88" spans="2:8" ht="14.45" customHeight="1" x14ac:dyDescent="0.2">
      <c r="B88" s="549"/>
      <c r="C88" s="5" t="s">
        <v>24</v>
      </c>
      <c r="D88" s="12"/>
      <c r="E88" s="42"/>
      <c r="F88" s="144"/>
      <c r="G88" s="85"/>
      <c r="H88" s="121"/>
    </row>
    <row r="89" spans="2:8" ht="28.15" customHeight="1" x14ac:dyDescent="0.2">
      <c r="B89" s="549"/>
      <c r="C89" s="5" t="s">
        <v>25</v>
      </c>
      <c r="D89" s="12"/>
      <c r="E89" s="73">
        <v>9.1</v>
      </c>
      <c r="F89" s="163"/>
      <c r="G89" s="85"/>
      <c r="H89" s="121"/>
    </row>
    <row r="90" spans="2:8" ht="27.6" customHeight="1" thickBot="1" x14ac:dyDescent="0.25">
      <c r="B90" s="550"/>
      <c r="C90" s="122" t="s">
        <v>93</v>
      </c>
      <c r="D90" s="123"/>
      <c r="E90" s="187">
        <v>37.9</v>
      </c>
      <c r="F90" s="145"/>
      <c r="G90" s="125"/>
      <c r="H90" s="126"/>
    </row>
    <row r="91" spans="2:8" s="43" customFormat="1" ht="111.75" customHeight="1" x14ac:dyDescent="0.2">
      <c r="B91" s="182" t="s">
        <v>103</v>
      </c>
      <c r="C91" s="114" t="s">
        <v>104</v>
      </c>
      <c r="D91" s="115" t="s">
        <v>29</v>
      </c>
      <c r="E91" s="116"/>
      <c r="F91" s="142" t="s">
        <v>105</v>
      </c>
      <c r="G91" s="190">
        <v>2</v>
      </c>
      <c r="H91" s="186"/>
    </row>
    <row r="92" spans="2:8" s="43" customFormat="1" ht="27" customHeight="1" x14ac:dyDescent="0.2">
      <c r="B92" s="158"/>
      <c r="C92" s="3" t="s">
        <v>106</v>
      </c>
      <c r="D92" s="11"/>
      <c r="E92" s="4">
        <f t="shared" ref="E92" si="2">+E94</f>
        <v>29.5</v>
      </c>
      <c r="F92" s="158"/>
      <c r="G92" s="92"/>
      <c r="H92" s="147"/>
    </row>
    <row r="93" spans="2:8" s="43" customFormat="1" ht="15.75" customHeight="1" x14ac:dyDescent="0.2">
      <c r="B93" s="549"/>
      <c r="C93" s="5" t="s">
        <v>107</v>
      </c>
      <c r="D93" s="12"/>
      <c r="E93" s="2"/>
      <c r="F93" s="164"/>
      <c r="G93" s="96"/>
      <c r="H93" s="165"/>
    </row>
    <row r="94" spans="2:8" s="43" customFormat="1" ht="18.75" customHeight="1" thickBot="1" x14ac:dyDescent="0.25">
      <c r="B94" s="550"/>
      <c r="C94" s="122" t="s">
        <v>108</v>
      </c>
      <c r="D94" s="123"/>
      <c r="E94" s="187">
        <v>29.5</v>
      </c>
      <c r="F94" s="198"/>
      <c r="G94" s="199"/>
      <c r="H94" s="200"/>
    </row>
    <row r="95" spans="2:8" ht="57" customHeight="1" x14ac:dyDescent="0.2">
      <c r="B95" s="182" t="s">
        <v>109</v>
      </c>
      <c r="C95" s="114" t="s">
        <v>110</v>
      </c>
      <c r="D95" s="115" t="s">
        <v>111</v>
      </c>
      <c r="E95" s="116"/>
      <c r="F95" s="142" t="s">
        <v>112</v>
      </c>
      <c r="G95" s="190">
        <v>2</v>
      </c>
      <c r="H95" s="186"/>
    </row>
    <row r="96" spans="2:8" ht="30" customHeight="1" x14ac:dyDescent="0.2">
      <c r="B96" s="158"/>
      <c r="C96" s="3" t="s">
        <v>23</v>
      </c>
      <c r="D96" s="39"/>
      <c r="E96" s="4">
        <f t="shared" ref="E96" si="3">+E98</f>
        <v>43.5</v>
      </c>
      <c r="F96" s="158" t="s">
        <v>113</v>
      </c>
      <c r="G96" s="92">
        <v>2</v>
      </c>
      <c r="H96" s="147"/>
    </row>
    <row r="97" spans="1:11" ht="15.6" customHeight="1" x14ac:dyDescent="0.2">
      <c r="B97" s="549"/>
      <c r="C97" s="5" t="s">
        <v>24</v>
      </c>
      <c r="D97" s="12"/>
      <c r="E97" s="2"/>
      <c r="F97" s="166"/>
      <c r="G97" s="85"/>
      <c r="H97" s="121"/>
    </row>
    <row r="98" spans="1:11" ht="28.15" customHeight="1" thickBot="1" x14ac:dyDescent="0.25">
      <c r="B98" s="550"/>
      <c r="C98" s="122" t="s">
        <v>25</v>
      </c>
      <c r="D98" s="123"/>
      <c r="E98" s="187">
        <f>44.3-0.8</f>
        <v>43.5</v>
      </c>
      <c r="F98" s="145"/>
      <c r="G98" s="125"/>
      <c r="H98" s="126"/>
    </row>
    <row r="99" spans="1:11" ht="113.25" customHeight="1" x14ac:dyDescent="0.2">
      <c r="A99" s="44"/>
      <c r="B99" s="207" t="s">
        <v>114</v>
      </c>
      <c r="C99" s="208" t="s">
        <v>115</v>
      </c>
      <c r="D99" s="420" t="s">
        <v>29</v>
      </c>
      <c r="E99" s="209" t="s">
        <v>82</v>
      </c>
      <c r="F99" s="210" t="s">
        <v>116</v>
      </c>
      <c r="G99" s="451">
        <v>1</v>
      </c>
      <c r="H99" s="211" t="s">
        <v>82</v>
      </c>
      <c r="I99" s="44"/>
      <c r="J99" s="44"/>
      <c r="K99" s="44"/>
    </row>
    <row r="100" spans="1:11" ht="30" customHeight="1" x14ac:dyDescent="0.2">
      <c r="A100" s="44"/>
      <c r="B100" s="212" t="s">
        <v>82</v>
      </c>
      <c r="C100" s="65" t="s">
        <v>23</v>
      </c>
      <c r="D100" s="66" t="s">
        <v>82</v>
      </c>
      <c r="E100" s="67">
        <f t="shared" ref="E100" si="4">+E102</f>
        <v>27.7</v>
      </c>
      <c r="F100" s="167" t="s">
        <v>117</v>
      </c>
      <c r="G100" s="452">
        <v>1</v>
      </c>
      <c r="H100" s="168" t="s">
        <v>82</v>
      </c>
      <c r="I100" s="44"/>
      <c r="J100" s="44"/>
      <c r="K100" s="44"/>
    </row>
    <row r="101" spans="1:11" ht="15" customHeight="1" x14ac:dyDescent="0.2">
      <c r="A101" s="44"/>
      <c r="B101" s="566" t="s">
        <v>82</v>
      </c>
      <c r="C101" s="64" t="s">
        <v>24</v>
      </c>
      <c r="D101" s="57" t="s">
        <v>82</v>
      </c>
      <c r="E101" s="57" t="s">
        <v>82</v>
      </c>
      <c r="F101" s="449"/>
      <c r="G101" s="97"/>
      <c r="H101" s="169"/>
      <c r="I101" s="44"/>
      <c r="J101" s="44"/>
      <c r="K101" s="44"/>
    </row>
    <row r="102" spans="1:11" ht="31.5" customHeight="1" thickBot="1" x14ac:dyDescent="0.25">
      <c r="A102" s="44"/>
      <c r="B102" s="567"/>
      <c r="C102" s="213" t="s">
        <v>93</v>
      </c>
      <c r="D102" s="214" t="s">
        <v>82</v>
      </c>
      <c r="E102" s="215">
        <v>27.7</v>
      </c>
      <c r="F102" s="450"/>
      <c r="G102" s="217"/>
      <c r="H102" s="218"/>
      <c r="I102" s="44"/>
      <c r="J102" s="44"/>
      <c r="K102" s="44"/>
    </row>
    <row r="103" spans="1:11" ht="30.6" customHeight="1" x14ac:dyDescent="0.2">
      <c r="B103" s="127" t="s">
        <v>118</v>
      </c>
      <c r="C103" s="128" t="s">
        <v>119</v>
      </c>
      <c r="D103" s="219"/>
      <c r="E103" s="219"/>
      <c r="F103" s="220"/>
      <c r="G103" s="221"/>
      <c r="H103" s="222"/>
    </row>
    <row r="104" spans="1:11" ht="30.6" customHeight="1" x14ac:dyDescent="0.2">
      <c r="B104" s="130"/>
      <c r="C104" s="77"/>
      <c r="D104" s="102"/>
      <c r="E104" s="103"/>
      <c r="F104" s="140" t="s">
        <v>120</v>
      </c>
      <c r="G104" s="83"/>
      <c r="H104" s="131"/>
    </row>
    <row r="105" spans="1:11" ht="23.25" customHeight="1" x14ac:dyDescent="0.2">
      <c r="B105" s="130"/>
      <c r="C105" s="77"/>
      <c r="D105" s="102"/>
      <c r="E105" s="103"/>
      <c r="F105" s="140" t="s">
        <v>121</v>
      </c>
      <c r="G105" s="98">
        <v>66</v>
      </c>
      <c r="H105" s="131" t="s">
        <v>122</v>
      </c>
    </row>
    <row r="106" spans="1:11" ht="21.75" customHeight="1" x14ac:dyDescent="0.2">
      <c r="B106" s="130"/>
      <c r="C106" s="77"/>
      <c r="D106" s="102"/>
      <c r="E106" s="103"/>
      <c r="F106" s="140" t="s">
        <v>123</v>
      </c>
      <c r="G106" s="99">
        <v>68</v>
      </c>
      <c r="H106" s="131" t="s">
        <v>124</v>
      </c>
    </row>
    <row r="107" spans="1:11" ht="23.25" customHeight="1" x14ac:dyDescent="0.2">
      <c r="B107" s="130"/>
      <c r="C107" s="77"/>
      <c r="D107" s="102"/>
      <c r="E107" s="103"/>
      <c r="F107" s="140" t="s">
        <v>125</v>
      </c>
      <c r="G107" s="99">
        <v>25</v>
      </c>
      <c r="H107" s="131"/>
    </row>
    <row r="108" spans="1:11" ht="30.75" customHeight="1" x14ac:dyDescent="0.2">
      <c r="B108" s="130"/>
      <c r="C108" s="77"/>
      <c r="D108" s="102"/>
      <c r="E108" s="103"/>
      <c r="F108" s="140" t="s">
        <v>126</v>
      </c>
      <c r="G108" s="99">
        <v>77.2</v>
      </c>
      <c r="H108" s="131" t="s">
        <v>127</v>
      </c>
    </row>
    <row r="109" spans="1:11" ht="30.6" customHeight="1" x14ac:dyDescent="0.2">
      <c r="B109" s="130"/>
      <c r="C109" s="77"/>
      <c r="D109" s="102"/>
      <c r="E109" s="103"/>
      <c r="F109" s="140" t="s">
        <v>128</v>
      </c>
      <c r="G109" s="99">
        <v>52</v>
      </c>
      <c r="H109" s="131" t="s">
        <v>129</v>
      </c>
    </row>
    <row r="110" spans="1:11" ht="40.5" customHeight="1" x14ac:dyDescent="0.2">
      <c r="B110" s="130"/>
      <c r="C110" s="77"/>
      <c r="D110" s="102"/>
      <c r="E110" s="103"/>
      <c r="F110" s="140" t="s">
        <v>130</v>
      </c>
      <c r="G110" s="99" t="s">
        <v>131</v>
      </c>
      <c r="H110" s="131" t="s">
        <v>132</v>
      </c>
    </row>
    <row r="111" spans="1:11" ht="30.6" customHeight="1" x14ac:dyDescent="0.2">
      <c r="B111" s="130"/>
      <c r="C111" s="77"/>
      <c r="D111" s="102"/>
      <c r="E111" s="103"/>
      <c r="F111" s="140" t="s">
        <v>133</v>
      </c>
      <c r="G111" s="101">
        <v>9.5</v>
      </c>
      <c r="H111" s="170"/>
    </row>
    <row r="112" spans="1:11" ht="20.25" customHeight="1" thickBot="1" x14ac:dyDescent="0.25">
      <c r="B112" s="134"/>
      <c r="C112" s="135"/>
      <c r="D112" s="223"/>
      <c r="E112" s="223"/>
      <c r="F112" s="141" t="s">
        <v>134</v>
      </c>
      <c r="G112" s="224" t="s">
        <v>135</v>
      </c>
      <c r="H112" s="225"/>
    </row>
    <row r="113" spans="2:8" ht="99" customHeight="1" x14ac:dyDescent="0.2">
      <c r="B113" s="182" t="s">
        <v>136</v>
      </c>
      <c r="C113" s="114" t="s">
        <v>137</v>
      </c>
      <c r="D113" s="115" t="s">
        <v>138</v>
      </c>
      <c r="E113" s="226"/>
      <c r="F113" s="142" t="s">
        <v>139</v>
      </c>
      <c r="G113" s="227">
        <v>3</v>
      </c>
      <c r="H113" s="186"/>
    </row>
    <row r="114" spans="2:8" ht="30.75" customHeight="1" x14ac:dyDescent="0.2">
      <c r="B114" s="158"/>
      <c r="C114" s="3" t="s">
        <v>23</v>
      </c>
      <c r="D114" s="68"/>
      <c r="E114" s="70">
        <f>SUM(E116:E118)</f>
        <v>2747.6</v>
      </c>
      <c r="F114" s="158" t="s">
        <v>140</v>
      </c>
      <c r="G114" s="105">
        <v>60</v>
      </c>
      <c r="H114" s="147" t="s">
        <v>141</v>
      </c>
    </row>
    <row r="115" spans="2:8" ht="30" customHeight="1" x14ac:dyDescent="0.2">
      <c r="B115" s="549"/>
      <c r="C115" s="5" t="s">
        <v>24</v>
      </c>
      <c r="D115" s="12"/>
      <c r="E115" s="69"/>
      <c r="F115" s="171" t="s">
        <v>142</v>
      </c>
      <c r="G115" s="104">
        <v>557</v>
      </c>
      <c r="H115" s="172"/>
    </row>
    <row r="116" spans="2:8" ht="29.45" customHeight="1" x14ac:dyDescent="0.2">
      <c r="B116" s="549"/>
      <c r="C116" s="5" t="s">
        <v>25</v>
      </c>
      <c r="D116" s="12"/>
      <c r="E116" s="73">
        <v>778.3</v>
      </c>
      <c r="F116" s="173" t="s">
        <v>143</v>
      </c>
      <c r="G116" s="104">
        <v>8</v>
      </c>
      <c r="H116" s="172"/>
    </row>
    <row r="117" spans="2:8" ht="16.899999999999999" customHeight="1" x14ac:dyDescent="0.2">
      <c r="B117" s="549"/>
      <c r="C117" s="5" t="s">
        <v>37</v>
      </c>
      <c r="D117" s="12"/>
      <c r="E117" s="72">
        <f>20+1605.7</f>
        <v>1625.7</v>
      </c>
      <c r="F117" s="144"/>
      <c r="G117" s="85"/>
      <c r="H117" s="121"/>
    </row>
    <row r="118" spans="2:8" ht="15.6" customHeight="1" x14ac:dyDescent="0.2">
      <c r="B118" s="549"/>
      <c r="C118" s="5" t="s">
        <v>26</v>
      </c>
      <c r="D118" s="12"/>
      <c r="E118" s="73">
        <v>343.6</v>
      </c>
      <c r="F118" s="144"/>
      <c r="G118" s="85"/>
      <c r="H118" s="121"/>
    </row>
    <row r="119" spans="2:8" ht="17.25" customHeight="1" x14ac:dyDescent="0.2">
      <c r="B119" s="191"/>
      <c r="C119" s="3" t="s">
        <v>106</v>
      </c>
      <c r="D119" s="11"/>
      <c r="E119" s="63">
        <f>SUM(E121:E121)</f>
        <v>10</v>
      </c>
      <c r="F119" s="174"/>
      <c r="G119" s="106"/>
      <c r="H119" s="175"/>
    </row>
    <row r="120" spans="2:8" ht="15.6" customHeight="1" x14ac:dyDescent="0.2">
      <c r="B120" s="568"/>
      <c r="C120" s="5" t="s">
        <v>107</v>
      </c>
      <c r="D120" s="12"/>
      <c r="E120" s="2"/>
      <c r="F120" s="166"/>
      <c r="G120" s="85"/>
      <c r="H120" s="121"/>
    </row>
    <row r="121" spans="2:8" s="43" customFormat="1" ht="16.149999999999999" customHeight="1" thickBot="1" x14ac:dyDescent="0.25">
      <c r="B121" s="569"/>
      <c r="C121" s="421" t="s">
        <v>144</v>
      </c>
      <c r="D121" s="228"/>
      <c r="E121" s="187">
        <v>10</v>
      </c>
      <c r="F121" s="198"/>
      <c r="G121" s="199"/>
      <c r="H121" s="200"/>
    </row>
    <row r="122" spans="2:8" ht="100.5" customHeight="1" x14ac:dyDescent="0.2">
      <c r="B122" s="182" t="s">
        <v>145</v>
      </c>
      <c r="C122" s="114" t="s">
        <v>146</v>
      </c>
      <c r="D122" s="115" t="s">
        <v>138</v>
      </c>
      <c r="E122" s="116"/>
      <c r="F122" s="229" t="s">
        <v>147</v>
      </c>
      <c r="G122" s="230">
        <v>8</v>
      </c>
      <c r="H122" s="186"/>
    </row>
    <row r="123" spans="2:8" ht="29.45" customHeight="1" x14ac:dyDescent="0.2">
      <c r="B123" s="158"/>
      <c r="C123" s="3" t="s">
        <v>23</v>
      </c>
      <c r="D123" s="39"/>
      <c r="E123" s="4">
        <f>SUM(E124:E126)</f>
        <v>54.2</v>
      </c>
      <c r="F123" s="158" t="s">
        <v>148</v>
      </c>
      <c r="G123" s="105">
        <v>1569</v>
      </c>
      <c r="H123" s="147"/>
    </row>
    <row r="124" spans="2:8" ht="15.6" customHeight="1" x14ac:dyDescent="0.2">
      <c r="B124" s="549"/>
      <c r="C124" s="5" t="s">
        <v>24</v>
      </c>
      <c r="D124" s="12"/>
      <c r="E124" s="2"/>
      <c r="F124" s="144"/>
      <c r="G124" s="85"/>
      <c r="H124" s="121"/>
    </row>
    <row r="125" spans="2:8" ht="16.899999999999999" customHeight="1" x14ac:dyDescent="0.2">
      <c r="B125" s="549"/>
      <c r="C125" s="5" t="s">
        <v>37</v>
      </c>
      <c r="D125" s="12"/>
      <c r="E125" s="73">
        <v>40</v>
      </c>
      <c r="F125" s="144"/>
      <c r="G125" s="85"/>
      <c r="H125" s="121"/>
    </row>
    <row r="126" spans="2:8" ht="15.6" customHeight="1" thickBot="1" x14ac:dyDescent="0.25">
      <c r="B126" s="550"/>
      <c r="C126" s="122" t="s">
        <v>26</v>
      </c>
      <c r="D126" s="123"/>
      <c r="E126" s="187">
        <v>14.2</v>
      </c>
      <c r="F126" s="145"/>
      <c r="G126" s="125"/>
      <c r="H126" s="126"/>
    </row>
    <row r="127" spans="2:8" ht="45.6" customHeight="1" x14ac:dyDescent="0.2">
      <c r="B127" s="182" t="s">
        <v>149</v>
      </c>
      <c r="C127" s="114" t="s">
        <v>150</v>
      </c>
      <c r="D127" s="115" t="s">
        <v>21</v>
      </c>
      <c r="E127" s="116"/>
      <c r="F127" s="142" t="s">
        <v>151</v>
      </c>
      <c r="G127" s="117">
        <v>1</v>
      </c>
      <c r="H127" s="186"/>
    </row>
    <row r="128" spans="2:8" ht="28.9" customHeight="1" x14ac:dyDescent="0.2">
      <c r="B128" s="158"/>
      <c r="C128" s="3" t="s">
        <v>23</v>
      </c>
      <c r="D128" s="39"/>
      <c r="E128" s="4">
        <f t="shared" ref="E128" si="5">SUM(E130)</f>
        <v>23.5</v>
      </c>
      <c r="F128" s="158" t="s">
        <v>152</v>
      </c>
      <c r="G128" s="105">
        <v>1</v>
      </c>
      <c r="H128" s="147"/>
    </row>
    <row r="129" spans="2:8" ht="15.6" customHeight="1" x14ac:dyDescent="0.2">
      <c r="B129" s="549"/>
      <c r="C129" s="5" t="s">
        <v>24</v>
      </c>
      <c r="D129" s="12"/>
      <c r="E129" s="2"/>
      <c r="F129" s="144"/>
      <c r="G129" s="85"/>
      <c r="H129" s="121"/>
    </row>
    <row r="130" spans="2:8" ht="29.45" customHeight="1" thickBot="1" x14ac:dyDescent="0.25">
      <c r="B130" s="550"/>
      <c r="C130" s="122" t="s">
        <v>25</v>
      </c>
      <c r="D130" s="123"/>
      <c r="E130" s="231">
        <v>23.5</v>
      </c>
      <c r="F130" s="145"/>
      <c r="G130" s="125"/>
      <c r="H130" s="126"/>
    </row>
    <row r="131" spans="2:8" ht="30.6" customHeight="1" thickBot="1" x14ac:dyDescent="0.25">
      <c r="B131" s="243" t="s">
        <v>153</v>
      </c>
      <c r="C131" s="244" t="s">
        <v>154</v>
      </c>
      <c r="D131" s="245"/>
      <c r="E131" s="246"/>
      <c r="F131" s="247"/>
      <c r="G131" s="248"/>
      <c r="H131" s="249"/>
    </row>
    <row r="132" spans="2:8" ht="57.75" customHeight="1" x14ac:dyDescent="0.2">
      <c r="B132" s="510" t="s">
        <v>155</v>
      </c>
      <c r="C132" s="255" t="s">
        <v>156</v>
      </c>
      <c r="D132" s="507" t="s">
        <v>21</v>
      </c>
      <c r="E132" s="251"/>
      <c r="F132" s="252" t="s">
        <v>157</v>
      </c>
      <c r="G132" s="253" t="s">
        <v>158</v>
      </c>
      <c r="H132" s="254"/>
    </row>
    <row r="133" spans="2:8" ht="28.15" customHeight="1" thickBot="1" x14ac:dyDescent="0.25">
      <c r="B133" s="563"/>
      <c r="C133" s="256" t="s">
        <v>25</v>
      </c>
      <c r="D133" s="508"/>
      <c r="E133" s="237">
        <v>42.8</v>
      </c>
      <c r="F133" s="259" t="s">
        <v>159</v>
      </c>
      <c r="G133" s="260">
        <v>200</v>
      </c>
      <c r="H133" s="261" t="s">
        <v>82</v>
      </c>
    </row>
    <row r="134" spans="2:8" ht="42.75" customHeight="1" x14ac:dyDescent="0.2">
      <c r="B134" s="510" t="s">
        <v>160</v>
      </c>
      <c r="C134" s="255" t="s">
        <v>161</v>
      </c>
      <c r="D134" s="547"/>
      <c r="E134" s="258"/>
      <c r="F134" s="241" t="s">
        <v>162</v>
      </c>
      <c r="G134" s="107">
        <v>350</v>
      </c>
      <c r="H134" s="242"/>
    </row>
    <row r="135" spans="2:8" ht="46.5" customHeight="1" thickBot="1" x14ac:dyDescent="0.25">
      <c r="B135" s="511"/>
      <c r="C135" s="257" t="s">
        <v>35</v>
      </c>
      <c r="D135" s="548"/>
      <c r="E135" s="237">
        <v>17.7</v>
      </c>
      <c r="F135" s="238" t="s">
        <v>163</v>
      </c>
      <c r="G135" s="239">
        <v>350</v>
      </c>
      <c r="H135" s="240"/>
    </row>
    <row r="136" spans="2:8" ht="16.149999999999999" customHeight="1" x14ac:dyDescent="0.2">
      <c r="B136" s="262"/>
      <c r="C136" s="263" t="s">
        <v>23</v>
      </c>
      <c r="D136" s="264"/>
      <c r="E136" s="266">
        <f>SUM(E132:E135)</f>
        <v>60.5</v>
      </c>
      <c r="F136" s="267"/>
      <c r="G136" s="268"/>
      <c r="H136" s="269"/>
    </row>
    <row r="137" spans="2:8" ht="13.9" customHeight="1" x14ac:dyDescent="0.2">
      <c r="B137" s="549"/>
      <c r="C137" s="5" t="s">
        <v>24</v>
      </c>
      <c r="D137" s="12"/>
      <c r="E137" s="2"/>
      <c r="F137" s="144"/>
      <c r="G137" s="85"/>
      <c r="H137" s="121"/>
    </row>
    <row r="138" spans="2:8" ht="28.15" customHeight="1" x14ac:dyDescent="0.2">
      <c r="B138" s="549"/>
      <c r="C138" s="5" t="s">
        <v>164</v>
      </c>
      <c r="D138" s="12"/>
      <c r="E138" s="74">
        <f>SUMIF($C132:$C133,$C133,E132:E135)</f>
        <v>42.8</v>
      </c>
      <c r="F138" s="144"/>
      <c r="G138" s="85"/>
      <c r="H138" s="121"/>
    </row>
    <row r="139" spans="2:8" ht="30.75" customHeight="1" thickBot="1" x14ac:dyDescent="0.25">
      <c r="B139" s="550"/>
      <c r="C139" s="122" t="s">
        <v>165</v>
      </c>
      <c r="D139" s="123"/>
      <c r="E139" s="231">
        <f t="shared" ref="E139" si="6">SUMIF($C132:$C135,$C135,E132:E135)</f>
        <v>17.7</v>
      </c>
      <c r="F139" s="145"/>
      <c r="G139" s="125"/>
      <c r="H139" s="126"/>
    </row>
    <row r="140" spans="2:8" ht="28.9" customHeight="1" thickBot="1" x14ac:dyDescent="0.25">
      <c r="B140" s="243" t="s">
        <v>166</v>
      </c>
      <c r="C140" s="244" t="s">
        <v>167</v>
      </c>
      <c r="D140" s="245"/>
      <c r="E140" s="246"/>
      <c r="F140" s="277"/>
      <c r="G140" s="278"/>
      <c r="H140" s="279"/>
    </row>
    <row r="141" spans="2:8" ht="33" customHeight="1" x14ac:dyDescent="0.2">
      <c r="B141" s="510" t="s">
        <v>168</v>
      </c>
      <c r="C141" s="255" t="s">
        <v>169</v>
      </c>
      <c r="D141" s="507" t="s">
        <v>21</v>
      </c>
      <c r="E141" s="368"/>
      <c r="F141" s="275" t="s">
        <v>170</v>
      </c>
      <c r="G141" s="376">
        <v>1</v>
      </c>
      <c r="H141" s="254"/>
    </row>
    <row r="142" spans="2:8" ht="30.75" customHeight="1" thickBot="1" x14ac:dyDescent="0.25">
      <c r="B142" s="563"/>
      <c r="C142" s="256" t="s">
        <v>25</v>
      </c>
      <c r="D142" s="508"/>
      <c r="E142" s="369">
        <v>53.6</v>
      </c>
      <c r="F142" s="272"/>
      <c r="G142" s="273"/>
      <c r="H142" s="274"/>
    </row>
    <row r="143" spans="2:8" ht="42" customHeight="1" x14ac:dyDescent="0.2">
      <c r="B143" s="510" t="s">
        <v>171</v>
      </c>
      <c r="C143" s="255" t="s">
        <v>172</v>
      </c>
      <c r="D143" s="508"/>
      <c r="E143" s="374"/>
      <c r="F143" s="275" t="s">
        <v>173</v>
      </c>
      <c r="G143" s="276">
        <v>213</v>
      </c>
      <c r="H143" s="254"/>
    </row>
    <row r="144" spans="2:8" ht="30" customHeight="1" thickBot="1" x14ac:dyDescent="0.25">
      <c r="B144" s="511"/>
      <c r="C144" s="257" t="s">
        <v>25</v>
      </c>
      <c r="D144" s="509"/>
      <c r="E144" s="369">
        <v>100</v>
      </c>
      <c r="F144" s="145"/>
      <c r="G144" s="125"/>
      <c r="H144" s="126"/>
    </row>
    <row r="145" spans="2:8" ht="28.9" customHeight="1" x14ac:dyDescent="0.2">
      <c r="B145" s="271"/>
      <c r="C145" s="232" t="s">
        <v>23</v>
      </c>
      <c r="D145" s="375"/>
      <c r="E145" s="373">
        <f>SUM(E141:E144)</f>
        <v>153.6</v>
      </c>
      <c r="F145" s="233"/>
      <c r="G145" s="234"/>
      <c r="H145" s="235"/>
    </row>
    <row r="146" spans="2:8" ht="15.6" customHeight="1" x14ac:dyDescent="0.2">
      <c r="B146" s="549"/>
      <c r="C146" s="5" t="s">
        <v>24</v>
      </c>
      <c r="D146" s="12"/>
      <c r="E146" s="2"/>
      <c r="F146" s="144"/>
      <c r="G146" s="85"/>
      <c r="H146" s="121"/>
    </row>
    <row r="147" spans="2:8" ht="29.45" customHeight="1" thickBot="1" x14ac:dyDescent="0.25">
      <c r="B147" s="550"/>
      <c r="C147" s="122" t="s">
        <v>164</v>
      </c>
      <c r="D147" s="123"/>
      <c r="E147" s="270">
        <f>SUMIF($C141:$C144,$C142,E141:E144)</f>
        <v>153.6</v>
      </c>
      <c r="F147" s="145"/>
      <c r="G147" s="125"/>
      <c r="H147" s="126"/>
    </row>
    <row r="148" spans="2:8" ht="97.5" customHeight="1" x14ac:dyDescent="0.2">
      <c r="B148" s="182" t="s">
        <v>174</v>
      </c>
      <c r="C148" s="280" t="s">
        <v>175</v>
      </c>
      <c r="D148" s="115" t="s">
        <v>176</v>
      </c>
      <c r="E148" s="281"/>
      <c r="F148" s="282" t="s">
        <v>177</v>
      </c>
      <c r="G148" s="117">
        <v>56</v>
      </c>
      <c r="H148" s="186"/>
    </row>
    <row r="149" spans="2:8" ht="23.25" customHeight="1" x14ac:dyDescent="0.2">
      <c r="B149" s="156"/>
      <c r="C149" s="24" t="s">
        <v>23</v>
      </c>
      <c r="D149" s="11"/>
      <c r="E149" s="7">
        <f>+E151</f>
        <v>1071.3</v>
      </c>
      <c r="F149" s="176"/>
      <c r="G149" s="91"/>
      <c r="H149" s="147"/>
    </row>
    <row r="150" spans="2:8" ht="24" customHeight="1" x14ac:dyDescent="0.2">
      <c r="B150" s="580" t="s">
        <v>82</v>
      </c>
      <c r="C150" s="25" t="s">
        <v>24</v>
      </c>
      <c r="D150" s="12"/>
      <c r="E150" s="6"/>
      <c r="F150" s="177"/>
      <c r="G150" s="108"/>
      <c r="H150" s="178"/>
    </row>
    <row r="151" spans="2:8" ht="29.45" customHeight="1" thickBot="1" x14ac:dyDescent="0.25">
      <c r="B151" s="581"/>
      <c r="C151" s="438" t="s">
        <v>93</v>
      </c>
      <c r="D151" s="193"/>
      <c r="E151" s="283">
        <f>1071.3</f>
        <v>1071.3</v>
      </c>
      <c r="F151" s="145"/>
      <c r="G151" s="125"/>
      <c r="H151" s="126"/>
    </row>
    <row r="152" spans="2:8" ht="95.25" customHeight="1" x14ac:dyDescent="0.2">
      <c r="B152" s="182" t="s">
        <v>178</v>
      </c>
      <c r="C152" s="284" t="s">
        <v>179</v>
      </c>
      <c r="D152" s="115" t="s">
        <v>180</v>
      </c>
      <c r="E152" s="281"/>
      <c r="F152" s="370" t="s">
        <v>181</v>
      </c>
      <c r="G152" s="115">
        <v>3</v>
      </c>
      <c r="H152" s="186"/>
    </row>
    <row r="153" spans="2:8" ht="28.9" customHeight="1" x14ac:dyDescent="0.2">
      <c r="B153" s="285"/>
      <c r="C153" s="24" t="s">
        <v>23</v>
      </c>
      <c r="D153" s="11"/>
      <c r="E153" s="61">
        <f>+E156++E155</f>
        <v>76</v>
      </c>
      <c r="F153" s="174"/>
      <c r="G153" s="106"/>
      <c r="H153" s="175"/>
    </row>
    <row r="154" spans="2:8" ht="19.149999999999999" customHeight="1" x14ac:dyDescent="0.2">
      <c r="B154" s="563"/>
      <c r="C154" s="25" t="s">
        <v>24</v>
      </c>
      <c r="D154" s="12"/>
      <c r="E154" s="6"/>
      <c r="F154" s="144"/>
      <c r="G154" s="85"/>
      <c r="H154" s="121"/>
    </row>
    <row r="155" spans="2:8" ht="19.149999999999999" customHeight="1" x14ac:dyDescent="0.2">
      <c r="B155" s="564"/>
      <c r="C155" s="440" t="s">
        <v>26</v>
      </c>
      <c r="D155" s="437"/>
      <c r="E155" s="439">
        <f>63.6+11.2</f>
        <v>74.8</v>
      </c>
      <c r="F155" s="272"/>
      <c r="G155" s="273"/>
      <c r="H155" s="274"/>
    </row>
    <row r="156" spans="2:8" ht="29.45" customHeight="1" thickBot="1" x14ac:dyDescent="0.25">
      <c r="B156" s="565"/>
      <c r="C156" s="438" t="s">
        <v>93</v>
      </c>
      <c r="D156" s="193"/>
      <c r="E156" s="201">
        <f>76-63.6-11.2</f>
        <v>1.1999999999999993</v>
      </c>
      <c r="F156" s="145"/>
      <c r="G156" s="125"/>
      <c r="H156" s="126"/>
    </row>
    <row r="157" spans="2:8" ht="97.5" customHeight="1" x14ac:dyDescent="0.2">
      <c r="B157" s="286" t="s">
        <v>184</v>
      </c>
      <c r="C157" s="287" t="s">
        <v>185</v>
      </c>
      <c r="D157" s="419" t="s">
        <v>186</v>
      </c>
      <c r="E157" s="288"/>
      <c r="F157" s="289" t="s">
        <v>187</v>
      </c>
      <c r="G157" s="290">
        <v>2245.56</v>
      </c>
      <c r="H157" s="291"/>
    </row>
    <row r="158" spans="2:8" ht="28.9" customHeight="1" x14ac:dyDescent="0.2">
      <c r="B158" s="292" t="s">
        <v>82</v>
      </c>
      <c r="C158" s="46" t="s">
        <v>23</v>
      </c>
      <c r="D158" s="47"/>
      <c r="E158" s="28">
        <f>E160</f>
        <v>82.3</v>
      </c>
      <c r="F158" s="174"/>
      <c r="G158" s="106"/>
      <c r="H158" s="175"/>
    </row>
    <row r="159" spans="2:8" ht="22.5" customHeight="1" x14ac:dyDescent="0.2">
      <c r="B159" s="512"/>
      <c r="C159" s="45" t="s">
        <v>24</v>
      </c>
      <c r="D159" s="48"/>
      <c r="E159" s="29"/>
      <c r="F159" s="144"/>
      <c r="G159" s="85"/>
      <c r="H159" s="121"/>
    </row>
    <row r="160" spans="2:8" ht="27.75" customHeight="1" thickBot="1" x14ac:dyDescent="0.25">
      <c r="B160" s="513"/>
      <c r="C160" s="293" t="s">
        <v>25</v>
      </c>
      <c r="D160" s="294"/>
      <c r="E160" s="295">
        <v>82.3</v>
      </c>
      <c r="F160" s="296"/>
      <c r="G160" s="125"/>
      <c r="H160" s="126"/>
    </row>
    <row r="161" spans="1:11" ht="27.75" customHeight="1" thickBot="1" x14ac:dyDescent="0.25">
      <c r="B161" s="299" t="s">
        <v>188</v>
      </c>
      <c r="C161" s="300" t="s">
        <v>189</v>
      </c>
      <c r="D161" s="301"/>
      <c r="E161" s="300"/>
      <c r="F161" s="277"/>
      <c r="G161" s="278"/>
      <c r="H161" s="279"/>
    </row>
    <row r="162" spans="1:11" ht="59.25" customHeight="1" x14ac:dyDescent="0.2">
      <c r="B162" s="510" t="s">
        <v>190</v>
      </c>
      <c r="C162" s="303" t="s">
        <v>191</v>
      </c>
      <c r="D162" s="514" t="s">
        <v>186</v>
      </c>
      <c r="E162" s="304"/>
      <c r="F162" s="275" t="s">
        <v>192</v>
      </c>
      <c r="G162" s="305">
        <v>3</v>
      </c>
      <c r="H162" s="306"/>
    </row>
    <row r="163" spans="1:11" ht="38.25" customHeight="1" thickBot="1" x14ac:dyDescent="0.25">
      <c r="B163" s="511"/>
      <c r="C163" s="236" t="s">
        <v>25</v>
      </c>
      <c r="D163" s="515"/>
      <c r="E163" s="307">
        <v>90</v>
      </c>
      <c r="F163" s="308"/>
      <c r="G163" s="309" t="s">
        <v>82</v>
      </c>
      <c r="H163" s="310"/>
    </row>
    <row r="164" spans="1:11" ht="56.25" customHeight="1" x14ac:dyDescent="0.2">
      <c r="B164" s="510" t="s">
        <v>193</v>
      </c>
      <c r="C164" s="303" t="s">
        <v>194</v>
      </c>
      <c r="D164" s="514" t="s">
        <v>182</v>
      </c>
      <c r="E164" s="311"/>
      <c r="F164" s="275" t="s">
        <v>192</v>
      </c>
      <c r="G164" s="305">
        <v>2</v>
      </c>
      <c r="H164" s="306"/>
    </row>
    <row r="165" spans="1:11" ht="30.75" customHeight="1" thickBot="1" x14ac:dyDescent="0.25">
      <c r="B165" s="511"/>
      <c r="C165" s="236" t="s">
        <v>25</v>
      </c>
      <c r="D165" s="515"/>
      <c r="E165" s="307">
        <v>60</v>
      </c>
      <c r="F165" s="145"/>
      <c r="G165" s="125"/>
      <c r="H165" s="126"/>
    </row>
    <row r="166" spans="1:11" ht="55.5" customHeight="1" x14ac:dyDescent="0.2">
      <c r="B166" s="510" t="s">
        <v>195</v>
      </c>
      <c r="C166" s="303" t="s">
        <v>196</v>
      </c>
      <c r="D166" s="514" t="s">
        <v>197</v>
      </c>
      <c r="E166" s="311"/>
      <c r="F166" s="275" t="s">
        <v>192</v>
      </c>
      <c r="G166" s="305">
        <v>3</v>
      </c>
      <c r="H166" s="306"/>
    </row>
    <row r="167" spans="1:11" ht="37.5" customHeight="1" thickBot="1" x14ac:dyDescent="0.25">
      <c r="B167" s="511"/>
      <c r="C167" s="236" t="s">
        <v>25</v>
      </c>
      <c r="D167" s="515"/>
      <c r="E167" s="307">
        <v>90</v>
      </c>
      <c r="F167" s="145"/>
      <c r="G167" s="125"/>
      <c r="H167" s="126"/>
    </row>
    <row r="168" spans="1:11" ht="56.25" customHeight="1" x14ac:dyDescent="0.2">
      <c r="B168" s="578" t="s">
        <v>198</v>
      </c>
      <c r="C168" s="297" t="s">
        <v>199</v>
      </c>
      <c r="D168" s="551" t="s">
        <v>200</v>
      </c>
      <c r="E168" s="302"/>
      <c r="F168" s="179" t="s">
        <v>192</v>
      </c>
      <c r="G168" s="109">
        <v>2</v>
      </c>
      <c r="H168" s="298"/>
    </row>
    <row r="169" spans="1:11" ht="32.25" customHeight="1" thickBot="1" x14ac:dyDescent="0.25">
      <c r="B169" s="579"/>
      <c r="C169" s="76" t="s">
        <v>25</v>
      </c>
      <c r="D169" s="551"/>
      <c r="E169" s="312">
        <v>60</v>
      </c>
      <c r="F169" s="313"/>
      <c r="G169" s="314" t="s">
        <v>82</v>
      </c>
      <c r="H169" s="315"/>
    </row>
    <row r="170" spans="1:11" ht="69.75" customHeight="1" x14ac:dyDescent="0.2">
      <c r="A170" s="44"/>
      <c r="B170" s="554" t="s">
        <v>201</v>
      </c>
      <c r="C170" s="316" t="s">
        <v>202</v>
      </c>
      <c r="D170" s="514" t="s">
        <v>203</v>
      </c>
      <c r="E170" s="317"/>
      <c r="F170" s="318" t="s">
        <v>192</v>
      </c>
      <c r="G170" s="319">
        <v>1</v>
      </c>
      <c r="H170" s="320" t="s">
        <v>82</v>
      </c>
      <c r="I170" s="44"/>
      <c r="J170" s="44"/>
      <c r="K170" s="44"/>
    </row>
    <row r="171" spans="1:11" ht="35.25" customHeight="1" thickBot="1" x14ac:dyDescent="0.25">
      <c r="A171" s="44"/>
      <c r="B171" s="555"/>
      <c r="C171" s="321" t="s">
        <v>25</v>
      </c>
      <c r="D171" s="515"/>
      <c r="E171" s="322">
        <v>30</v>
      </c>
      <c r="F171" s="216"/>
      <c r="G171" s="217"/>
      <c r="H171" s="218"/>
      <c r="I171" s="44"/>
      <c r="J171" s="44"/>
      <c r="K171" s="44"/>
    </row>
    <row r="172" spans="1:11" ht="56.25" customHeight="1" x14ac:dyDescent="0.2">
      <c r="A172" s="44"/>
      <c r="B172" s="554" t="s">
        <v>204</v>
      </c>
      <c r="C172" s="323" t="s">
        <v>205</v>
      </c>
      <c r="D172" s="514" t="s">
        <v>206</v>
      </c>
      <c r="E172" s="324" t="s">
        <v>82</v>
      </c>
      <c r="F172" s="318" t="s">
        <v>192</v>
      </c>
      <c r="G172" s="325">
        <v>1</v>
      </c>
      <c r="H172" s="326" t="s">
        <v>82</v>
      </c>
      <c r="I172" s="44"/>
      <c r="J172" s="44"/>
      <c r="K172" s="44"/>
    </row>
    <row r="173" spans="1:11" ht="43.5" customHeight="1" thickBot="1" x14ac:dyDescent="0.25">
      <c r="A173" s="44"/>
      <c r="B173" s="555"/>
      <c r="C173" s="327" t="s">
        <v>25</v>
      </c>
      <c r="D173" s="515"/>
      <c r="E173" s="328">
        <v>30</v>
      </c>
      <c r="F173" s="216"/>
      <c r="G173" s="217"/>
      <c r="H173" s="218"/>
      <c r="I173" s="44"/>
      <c r="J173" s="44"/>
      <c r="K173" s="44"/>
    </row>
    <row r="174" spans="1:11" ht="28.15" customHeight="1" x14ac:dyDescent="0.2">
      <c r="B174" s="262"/>
      <c r="C174" s="263" t="s">
        <v>23</v>
      </c>
      <c r="D174" s="264"/>
      <c r="E174" s="265">
        <f t="shared" ref="E174" si="7">SUM(E163:E173)</f>
        <v>360</v>
      </c>
      <c r="F174" s="329"/>
      <c r="G174" s="268"/>
      <c r="H174" s="269"/>
    </row>
    <row r="175" spans="1:11" ht="15.6" customHeight="1" x14ac:dyDescent="0.2">
      <c r="B175" s="549"/>
      <c r="C175" s="5" t="s">
        <v>24</v>
      </c>
      <c r="D175" s="12"/>
      <c r="E175" s="2"/>
      <c r="F175" s="144"/>
      <c r="G175" s="85"/>
      <c r="H175" s="121"/>
    </row>
    <row r="176" spans="1:11" ht="29.45" customHeight="1" thickBot="1" x14ac:dyDescent="0.25">
      <c r="B176" s="550"/>
      <c r="C176" s="122" t="s">
        <v>164</v>
      </c>
      <c r="D176" s="123"/>
      <c r="E176" s="330">
        <f>SUMIF($C162:$C173,$C165,E162:E173)</f>
        <v>360</v>
      </c>
      <c r="F176" s="145"/>
      <c r="G176" s="125"/>
      <c r="H176" s="126"/>
    </row>
    <row r="177" spans="1:11" ht="32.25" customHeight="1" x14ac:dyDescent="0.2">
      <c r="B177" s="202" t="s">
        <v>207</v>
      </c>
      <c r="C177" s="203" t="s">
        <v>208</v>
      </c>
      <c r="D177" s="203"/>
      <c r="E177" s="203"/>
      <c r="F177" s="204"/>
      <c r="G177" s="205"/>
      <c r="H177" s="206"/>
    </row>
    <row r="178" spans="1:11" ht="32.25" customHeight="1" x14ac:dyDescent="0.2">
      <c r="B178" s="84"/>
      <c r="C178" s="77"/>
      <c r="D178" s="110"/>
      <c r="E178" s="77"/>
      <c r="F178" s="140" t="s">
        <v>209</v>
      </c>
      <c r="G178" s="100">
        <v>2</v>
      </c>
      <c r="H178" s="180"/>
    </row>
    <row r="179" spans="1:11" ht="28.9" customHeight="1" thickBot="1" x14ac:dyDescent="0.25">
      <c r="B179" s="331" t="s">
        <v>210</v>
      </c>
      <c r="C179" s="332" t="s">
        <v>211</v>
      </c>
      <c r="D179" s="59"/>
      <c r="E179" s="71"/>
      <c r="F179" s="333"/>
      <c r="G179" s="334"/>
      <c r="H179" s="335"/>
    </row>
    <row r="180" spans="1:11" ht="31.9" customHeight="1" x14ac:dyDescent="0.2">
      <c r="B180" s="556" t="s">
        <v>212</v>
      </c>
      <c r="C180" s="387" t="s">
        <v>213</v>
      </c>
      <c r="D180" s="388"/>
      <c r="E180" s="389"/>
      <c r="F180" s="392"/>
      <c r="G180" s="393"/>
      <c r="H180" s="394"/>
      <c r="I180" s="40"/>
    </row>
    <row r="181" spans="1:11" ht="31.5" customHeight="1" x14ac:dyDescent="0.2">
      <c r="B181" s="557"/>
      <c r="C181" s="27" t="s">
        <v>25</v>
      </c>
      <c r="D181" s="558" t="s">
        <v>214</v>
      </c>
      <c r="E181" s="75">
        <f>3415-3173.6-20.3</f>
        <v>221.10000000000008</v>
      </c>
      <c r="F181" s="380" t="s">
        <v>217</v>
      </c>
      <c r="G181" s="378">
        <f>35-35+10</f>
        <v>10</v>
      </c>
      <c r="H181" s="395"/>
      <c r="I181" s="40"/>
    </row>
    <row r="182" spans="1:11" ht="21.75" customHeight="1" x14ac:dyDescent="0.2">
      <c r="B182" s="557"/>
      <c r="C182" s="27" t="s">
        <v>216</v>
      </c>
      <c r="D182" s="559"/>
      <c r="E182" s="453">
        <v>1461</v>
      </c>
      <c r="F182" s="380"/>
      <c r="G182" s="378"/>
      <c r="H182" s="381"/>
      <c r="I182" s="40"/>
    </row>
    <row r="183" spans="1:11" ht="42.75" customHeight="1" x14ac:dyDescent="0.2">
      <c r="B183" s="557"/>
      <c r="C183" s="377" t="s">
        <v>108</v>
      </c>
      <c r="D183" s="560"/>
      <c r="E183" s="454">
        <f>3713.4-3713.4+1061</f>
        <v>1061</v>
      </c>
      <c r="F183" s="382"/>
      <c r="G183" s="379"/>
      <c r="H183" s="383"/>
      <c r="I183" s="40"/>
    </row>
    <row r="184" spans="1:11" ht="84" customHeight="1" thickBot="1" x14ac:dyDescent="0.25">
      <c r="B184" s="557"/>
      <c r="C184" s="408" t="s">
        <v>25</v>
      </c>
      <c r="D184" s="390" t="s">
        <v>182</v>
      </c>
      <c r="E184" s="455">
        <v>20.3</v>
      </c>
      <c r="F184" s="385" t="s">
        <v>218</v>
      </c>
      <c r="G184" s="386">
        <v>1</v>
      </c>
      <c r="H184" s="384"/>
      <c r="I184" s="40"/>
    </row>
    <row r="185" spans="1:11" ht="42.75" customHeight="1" x14ac:dyDescent="0.2">
      <c r="B185" s="491" t="s">
        <v>219</v>
      </c>
      <c r="C185" s="425" t="s">
        <v>220</v>
      </c>
      <c r="D185" s="493" t="s">
        <v>221</v>
      </c>
      <c r="E185" s="336"/>
      <c r="F185" s="442" t="s">
        <v>222</v>
      </c>
      <c r="G185" s="112" t="s">
        <v>223</v>
      </c>
      <c r="H185" s="338"/>
      <c r="I185" s="111"/>
      <c r="J185" s="111"/>
      <c r="K185" s="49"/>
    </row>
    <row r="186" spans="1:11" ht="33" customHeight="1" x14ac:dyDescent="0.2">
      <c r="B186" s="492"/>
      <c r="C186" s="426" t="s">
        <v>25</v>
      </c>
      <c r="D186" s="494"/>
      <c r="E186" s="17">
        <v>17.5</v>
      </c>
      <c r="F186" s="442"/>
      <c r="G186" s="112"/>
      <c r="H186" s="181"/>
      <c r="I186" s="111"/>
      <c r="J186" s="111"/>
      <c r="K186" s="49"/>
    </row>
    <row r="187" spans="1:11" ht="21.75" customHeight="1" x14ac:dyDescent="0.2">
      <c r="B187" s="492"/>
      <c r="C187" s="443" t="s">
        <v>26</v>
      </c>
      <c r="D187" s="494"/>
      <c r="E187" s="441">
        <f>235.6+41.6</f>
        <v>277.2</v>
      </c>
      <c r="F187" s="456"/>
      <c r="G187" s="112"/>
      <c r="H187" s="181"/>
      <c r="I187" s="111"/>
      <c r="J187" s="111"/>
      <c r="K187" s="49"/>
    </row>
    <row r="188" spans="1:11" ht="31.5" customHeight="1" thickBot="1" x14ac:dyDescent="0.25">
      <c r="B188" s="492"/>
      <c r="C188" s="427" t="s">
        <v>93</v>
      </c>
      <c r="D188" s="494"/>
      <c r="E188" s="410">
        <f>3414-235.6-41.6</f>
        <v>3136.8</v>
      </c>
      <c r="F188" s="457"/>
      <c r="G188" s="423"/>
      <c r="H188" s="424"/>
      <c r="I188" s="50"/>
      <c r="J188" s="50"/>
      <c r="K188" s="49"/>
    </row>
    <row r="189" spans="1:11" ht="46.5" customHeight="1" x14ac:dyDescent="0.2">
      <c r="B189" s="541" t="s">
        <v>224</v>
      </c>
      <c r="C189" s="418" t="s">
        <v>225</v>
      </c>
      <c r="D189" s="544" t="s">
        <v>226</v>
      </c>
      <c r="E189" s="336"/>
      <c r="F189" s="412" t="s">
        <v>217</v>
      </c>
      <c r="G189" s="413" t="s">
        <v>227</v>
      </c>
      <c r="H189" s="414"/>
    </row>
    <row r="190" spans="1:11" ht="33.75" customHeight="1" x14ac:dyDescent="0.2">
      <c r="B190" s="542"/>
      <c r="C190" s="488" t="s">
        <v>25</v>
      </c>
      <c r="D190" s="545"/>
      <c r="E190" s="489">
        <v>200</v>
      </c>
      <c r="F190" s="485"/>
      <c r="G190" s="486"/>
      <c r="H190" s="487"/>
    </row>
    <row r="191" spans="1:11" ht="22.5" customHeight="1" thickBot="1" x14ac:dyDescent="0.25">
      <c r="B191" s="543"/>
      <c r="C191" s="411" t="s">
        <v>216</v>
      </c>
      <c r="D191" s="546"/>
      <c r="E191" s="409">
        <v>1100</v>
      </c>
      <c r="F191" s="415"/>
      <c r="G191" s="416"/>
      <c r="H191" s="417"/>
    </row>
    <row r="192" spans="1:11" s="54" customFormat="1" ht="40.5" customHeight="1" x14ac:dyDescent="0.25">
      <c r="A192" s="58"/>
      <c r="B192" s="552" t="s">
        <v>228</v>
      </c>
      <c r="C192" s="340" t="s">
        <v>229</v>
      </c>
      <c r="D192" s="561" t="s">
        <v>230</v>
      </c>
      <c r="E192" s="341" t="s">
        <v>82</v>
      </c>
      <c r="F192" s="342" t="s">
        <v>222</v>
      </c>
      <c r="G192" s="319">
        <v>30</v>
      </c>
      <c r="H192" s="343" t="s">
        <v>82</v>
      </c>
      <c r="I192" s="58"/>
      <c r="J192" s="58"/>
      <c r="K192" s="58"/>
    </row>
    <row r="193" spans="1:11" s="54" customFormat="1" ht="36" customHeight="1" thickBot="1" x14ac:dyDescent="0.3">
      <c r="A193" s="58"/>
      <c r="B193" s="553"/>
      <c r="C193" s="344" t="s">
        <v>25</v>
      </c>
      <c r="D193" s="562"/>
      <c r="E193" s="345">
        <v>222.2</v>
      </c>
      <c r="F193" s="346"/>
      <c r="G193" s="347"/>
      <c r="H193" s="348"/>
      <c r="I193" s="58"/>
      <c r="J193" s="58"/>
      <c r="K193" s="58"/>
    </row>
    <row r="194" spans="1:11" ht="54.75" customHeight="1" x14ac:dyDescent="0.2">
      <c r="B194" s="521" t="s">
        <v>231</v>
      </c>
      <c r="C194" s="349" t="s">
        <v>232</v>
      </c>
      <c r="D194" s="573" t="s">
        <v>233</v>
      </c>
      <c r="E194" s="336"/>
      <c r="F194" s="350" t="s">
        <v>217</v>
      </c>
      <c r="G194" s="339">
        <v>100</v>
      </c>
      <c r="H194" s="351"/>
    </row>
    <row r="195" spans="1:11" ht="36" customHeight="1" thickBot="1" x14ac:dyDescent="0.25">
      <c r="B195" s="522"/>
      <c r="C195" s="352" t="s">
        <v>25</v>
      </c>
      <c r="D195" s="574"/>
      <c r="E195" s="328">
        <f>400-400+390-200</f>
        <v>190</v>
      </c>
      <c r="F195" s="353"/>
      <c r="G195" s="354"/>
      <c r="H195" s="355"/>
    </row>
    <row r="196" spans="1:11" ht="45" customHeight="1" x14ac:dyDescent="0.2">
      <c r="B196" s="537" t="s">
        <v>234</v>
      </c>
      <c r="C196" s="250" t="s">
        <v>235</v>
      </c>
      <c r="D196" s="539" t="s">
        <v>200</v>
      </c>
      <c r="E196" s="336"/>
      <c r="F196" s="356" t="s">
        <v>236</v>
      </c>
      <c r="G196" s="357">
        <v>1</v>
      </c>
      <c r="H196" s="358"/>
    </row>
    <row r="197" spans="1:11" ht="26.25" customHeight="1" thickBot="1" x14ac:dyDescent="0.25">
      <c r="B197" s="538"/>
      <c r="C197" s="359" t="s">
        <v>26</v>
      </c>
      <c r="D197" s="540"/>
      <c r="E197" s="337">
        <v>847</v>
      </c>
      <c r="F197" s="145"/>
      <c r="G197" s="125"/>
      <c r="H197" s="126"/>
    </row>
    <row r="198" spans="1:11" ht="47.25" customHeight="1" x14ac:dyDescent="0.2">
      <c r="B198" s="531" t="s">
        <v>238</v>
      </c>
      <c r="C198" s="340" t="s">
        <v>239</v>
      </c>
      <c r="D198" s="529" t="s">
        <v>182</v>
      </c>
      <c r="E198" s="360"/>
      <c r="F198" s="361" t="s">
        <v>183</v>
      </c>
      <c r="G198" s="362">
        <v>1</v>
      </c>
      <c r="H198" s="363"/>
    </row>
    <row r="199" spans="1:11" ht="39.75" customHeight="1" thickBot="1" x14ac:dyDescent="0.25">
      <c r="B199" s="532"/>
      <c r="C199" s="364" t="s">
        <v>25</v>
      </c>
      <c r="D199" s="530"/>
      <c r="E199" s="365">
        <v>360</v>
      </c>
      <c r="F199" s="145"/>
      <c r="G199" s="125"/>
      <c r="H199" s="126"/>
    </row>
    <row r="200" spans="1:11" ht="45.75" customHeight="1" x14ac:dyDescent="0.2">
      <c r="B200" s="527" t="s">
        <v>240</v>
      </c>
      <c r="C200" s="340" t="s">
        <v>241</v>
      </c>
      <c r="D200" s="529" t="s">
        <v>182</v>
      </c>
      <c r="E200" s="360"/>
      <c r="F200" s="361" t="s">
        <v>242</v>
      </c>
      <c r="G200" s="362">
        <v>77</v>
      </c>
      <c r="H200" s="363"/>
    </row>
    <row r="201" spans="1:11" ht="39" customHeight="1" thickBot="1" x14ac:dyDescent="0.25">
      <c r="B201" s="528"/>
      <c r="C201" s="364" t="s">
        <v>25</v>
      </c>
      <c r="D201" s="530"/>
      <c r="E201" s="365">
        <v>1243.8</v>
      </c>
      <c r="F201" s="145"/>
      <c r="G201" s="125"/>
      <c r="H201" s="126"/>
    </row>
    <row r="202" spans="1:11" ht="39" customHeight="1" x14ac:dyDescent="0.2">
      <c r="B202" s="535" t="s">
        <v>243</v>
      </c>
      <c r="C202" s="458" t="s">
        <v>244</v>
      </c>
      <c r="D202" s="533" t="s">
        <v>237</v>
      </c>
      <c r="E202" s="459"/>
      <c r="F202" s="462" t="s">
        <v>215</v>
      </c>
      <c r="G202" s="460"/>
      <c r="H202" s="461"/>
    </row>
    <row r="203" spans="1:11" ht="81.75" customHeight="1" thickBot="1" x14ac:dyDescent="0.25">
      <c r="B203" s="536"/>
      <c r="C203" s="401" t="s">
        <v>25</v>
      </c>
      <c r="D203" s="534"/>
      <c r="E203" s="391">
        <v>60</v>
      </c>
      <c r="F203" s="402"/>
      <c r="G203" s="403"/>
      <c r="H203" s="404"/>
    </row>
    <row r="204" spans="1:11" ht="30" customHeight="1" x14ac:dyDescent="0.2">
      <c r="B204" s="405"/>
      <c r="C204" s="232" t="s">
        <v>23</v>
      </c>
      <c r="D204" s="406"/>
      <c r="E204" s="407">
        <f t="shared" ref="E204" si="8">SUM(E205:E210)</f>
        <v>9356.9000000000015</v>
      </c>
      <c r="F204" s="233"/>
      <c r="G204" s="234"/>
      <c r="H204" s="235"/>
    </row>
    <row r="205" spans="1:11" ht="15" customHeight="1" x14ac:dyDescent="0.2">
      <c r="B205" s="518"/>
      <c r="C205" s="5" t="s">
        <v>24</v>
      </c>
      <c r="D205" s="14"/>
      <c r="E205" s="15"/>
      <c r="F205" s="144"/>
      <c r="G205" s="85"/>
      <c r="H205" s="121"/>
    </row>
    <row r="206" spans="1:11" ht="29.45" customHeight="1" x14ac:dyDescent="0.2">
      <c r="B206" s="519"/>
      <c r="C206" s="5" t="s">
        <v>164</v>
      </c>
      <c r="D206" s="14"/>
      <c r="E206" s="60">
        <f>SUMIF($C180:$C203,$C181,E180:E203)</f>
        <v>2534.9</v>
      </c>
      <c r="F206" s="144"/>
      <c r="G206" s="85"/>
      <c r="H206" s="121"/>
    </row>
    <row r="207" spans="1:11" ht="20.25" customHeight="1" x14ac:dyDescent="0.2">
      <c r="B207" s="519"/>
      <c r="C207" s="51" t="s">
        <v>245</v>
      </c>
      <c r="D207" s="14"/>
      <c r="E207" s="62">
        <f>SUMIF($C180:$C203,$C182,E180:E203)</f>
        <v>2561</v>
      </c>
      <c r="F207" s="144"/>
      <c r="G207" s="85"/>
      <c r="H207" s="121"/>
    </row>
    <row r="208" spans="1:11" ht="27.75" customHeight="1" x14ac:dyDescent="0.2">
      <c r="B208" s="519"/>
      <c r="C208" s="26" t="s">
        <v>165</v>
      </c>
      <c r="D208" s="14"/>
      <c r="E208" s="62" cm="1">
        <f t="array" ref="E208">SUMIF($C180:$C203,C00,E180:E203)</f>
        <v>0</v>
      </c>
      <c r="F208" s="144"/>
      <c r="G208" s="85"/>
      <c r="H208" s="121"/>
    </row>
    <row r="209" spans="2:8" ht="27" customHeight="1" x14ac:dyDescent="0.2">
      <c r="B209" s="519"/>
      <c r="C209" s="25" t="s">
        <v>246</v>
      </c>
      <c r="D209" s="14"/>
      <c r="E209" s="62">
        <f>SUMIF($C180:$C203,$C188,E180:E203)</f>
        <v>3136.8</v>
      </c>
      <c r="F209" s="144"/>
      <c r="G209" s="85"/>
      <c r="H209" s="121"/>
    </row>
    <row r="210" spans="2:8" ht="16.899999999999999" customHeight="1" x14ac:dyDescent="0.2">
      <c r="B210" s="520"/>
      <c r="C210" s="5" t="s">
        <v>247</v>
      </c>
      <c r="D210" s="14"/>
      <c r="E210" s="62">
        <f>SUMIF($C180:$C203,$C187,E180:E203)</f>
        <v>1124.2</v>
      </c>
      <c r="F210" s="144"/>
      <c r="G210" s="85"/>
      <c r="H210" s="121"/>
    </row>
    <row r="211" spans="2:8" ht="18.75" customHeight="1" x14ac:dyDescent="0.2">
      <c r="B211" s="366"/>
      <c r="C211" s="3" t="s">
        <v>106</v>
      </c>
      <c r="D211" s="13"/>
      <c r="E211" s="61">
        <f t="shared" ref="E211" si="9">SUM(E212:E215)</f>
        <v>1061</v>
      </c>
      <c r="F211" s="174"/>
      <c r="G211" s="106"/>
      <c r="H211" s="175"/>
    </row>
    <row r="212" spans="2:8" ht="15.6" customHeight="1" x14ac:dyDescent="0.2">
      <c r="B212" s="524"/>
      <c r="C212" s="10" t="s">
        <v>107</v>
      </c>
      <c r="D212" s="16"/>
      <c r="E212" s="15"/>
      <c r="F212" s="144"/>
      <c r="G212" s="85"/>
      <c r="H212" s="121"/>
    </row>
    <row r="213" spans="2:8" ht="15.6" customHeight="1" x14ac:dyDescent="0.2">
      <c r="B213" s="525"/>
      <c r="C213" s="10" t="s">
        <v>248</v>
      </c>
      <c r="D213" s="16"/>
      <c r="E213" s="62">
        <f>SUMIF($C180:$C203,$C183,E180:E203)</f>
        <v>1061</v>
      </c>
      <c r="F213" s="144"/>
      <c r="G213" s="85"/>
      <c r="H213" s="121"/>
    </row>
    <row r="214" spans="2:8" ht="30" customHeight="1" x14ac:dyDescent="0.2">
      <c r="B214" s="525"/>
      <c r="C214" s="432" t="s">
        <v>249</v>
      </c>
      <c r="D214" s="433"/>
      <c r="E214" s="60" cm="1">
        <f t="array" ref="E214">SUMIF($C181:$C203,C00,E181:E203)</f>
        <v>0</v>
      </c>
      <c r="F214" s="434"/>
      <c r="G214" s="435"/>
      <c r="H214" s="436"/>
    </row>
    <row r="215" spans="2:8" ht="23.25" customHeight="1" thickBot="1" x14ac:dyDescent="0.25">
      <c r="B215" s="422"/>
      <c r="C215" s="371" t="s">
        <v>250</v>
      </c>
      <c r="D215" s="428"/>
      <c r="E215" s="60" cm="1">
        <f t="array" ref="E215">SUMIF($C180:$C203,C00,E180:E203)</f>
        <v>0</v>
      </c>
      <c r="F215" s="429"/>
      <c r="G215" s="430"/>
      <c r="H215" s="431"/>
    </row>
    <row r="216" spans="2:8" ht="27.75" customHeight="1" x14ac:dyDescent="0.2">
      <c r="B216" s="372"/>
      <c r="C216" s="263" t="s">
        <v>251</v>
      </c>
      <c r="D216" s="264"/>
      <c r="E216" s="265">
        <f>E20+E25+E74+E78+E96+E114+E119+E123+E128+E136+E145+E204+E211+E92+E87+E82+E153+E149+E158+E174+E100</f>
        <v>18683.800000000003</v>
      </c>
      <c r="F216" s="267"/>
      <c r="G216" s="268"/>
      <c r="H216" s="269"/>
    </row>
    <row r="217" spans="2:8" ht="17.45" customHeight="1" x14ac:dyDescent="0.2">
      <c r="B217" s="367"/>
      <c r="C217" s="5" t="s">
        <v>252</v>
      </c>
      <c r="D217" s="12"/>
      <c r="E217" s="18">
        <f>E82+E181+E182+E183+E184</f>
        <v>3048.6000000000004</v>
      </c>
      <c r="F217" s="144"/>
      <c r="G217" s="85"/>
      <c r="H217" s="121"/>
    </row>
    <row r="218" spans="2:8" ht="15" customHeight="1" x14ac:dyDescent="0.2">
      <c r="B218" s="526"/>
      <c r="C218" s="526"/>
      <c r="D218" s="526"/>
      <c r="E218" s="526"/>
    </row>
    <row r="219" spans="2:8" s="53" customFormat="1" ht="15" customHeight="1" x14ac:dyDescent="0.2">
      <c r="B219" s="517" t="s">
        <v>253</v>
      </c>
      <c r="C219" s="517"/>
      <c r="D219" s="517"/>
      <c r="E219" s="517"/>
      <c r="F219" s="31"/>
      <c r="G219" s="52"/>
    </row>
    <row r="220" spans="2:8" s="53" customFormat="1" ht="15" customHeight="1" x14ac:dyDescent="0.2">
      <c r="B220" s="523" t="s">
        <v>254</v>
      </c>
      <c r="C220" s="523"/>
      <c r="D220" s="523"/>
      <c r="E220" s="523"/>
      <c r="F220" s="31"/>
      <c r="G220" s="52"/>
    </row>
    <row r="221" spans="2:8" s="53" customFormat="1" ht="15" customHeight="1" x14ac:dyDescent="0.2">
      <c r="B221" s="517" t="s">
        <v>255</v>
      </c>
      <c r="C221" s="517"/>
      <c r="D221" s="517"/>
      <c r="E221" s="517"/>
      <c r="F221" s="31"/>
      <c r="G221" s="52"/>
    </row>
    <row r="222" spans="2:8" s="53" customFormat="1" ht="15" customHeight="1" x14ac:dyDescent="0.2">
      <c r="B222" s="517" t="s">
        <v>256</v>
      </c>
      <c r="C222" s="517"/>
      <c r="D222" s="517"/>
      <c r="E222" s="517"/>
      <c r="F222" s="31"/>
      <c r="G222" s="52"/>
    </row>
    <row r="223" spans="2:8" s="53" customFormat="1" ht="15" customHeight="1" x14ac:dyDescent="0.2">
      <c r="B223" s="516" t="s">
        <v>257</v>
      </c>
      <c r="C223" s="516"/>
      <c r="D223" s="30"/>
      <c r="E223" s="30"/>
      <c r="F223" s="31"/>
      <c r="G223" s="52"/>
    </row>
    <row r="224" spans="2:8" ht="13.15" customHeight="1" x14ac:dyDescent="0.2"/>
    <row r="225" spans="2:6" x14ac:dyDescent="0.2">
      <c r="B225" s="32" t="s">
        <v>258</v>
      </c>
      <c r="C225" s="32"/>
    </row>
    <row r="226" spans="2:6" x14ac:dyDescent="0.2">
      <c r="B226" s="32" t="s">
        <v>259</v>
      </c>
      <c r="C226" s="32"/>
    </row>
    <row r="227" spans="2:6" ht="19.149999999999999" customHeight="1" x14ac:dyDescent="0.2">
      <c r="B227" s="32" t="s">
        <v>260</v>
      </c>
    </row>
    <row r="228" spans="2:6" x14ac:dyDescent="0.2">
      <c r="D228" s="55"/>
      <c r="E228" s="56"/>
      <c r="F228" s="55"/>
    </row>
  </sheetData>
  <mergeCells count="75">
    <mergeCell ref="F4:I4"/>
    <mergeCell ref="F5:I5"/>
    <mergeCell ref="F1:H1"/>
    <mergeCell ref="D194:D195"/>
    <mergeCell ref="B170:B171"/>
    <mergeCell ref="B75:B76"/>
    <mergeCell ref="B21:B23"/>
    <mergeCell ref="B79:B80"/>
    <mergeCell ref="B166:B167"/>
    <mergeCell ref="B168:B169"/>
    <mergeCell ref="B162:B163"/>
    <mergeCell ref="B137:B139"/>
    <mergeCell ref="B146:B147"/>
    <mergeCell ref="B141:B142"/>
    <mergeCell ref="B150:B151"/>
    <mergeCell ref="B26:B72"/>
    <mergeCell ref="B154:B156"/>
    <mergeCell ref="B164:B165"/>
    <mergeCell ref="B83:B85"/>
    <mergeCell ref="B115:B118"/>
    <mergeCell ref="B93:B94"/>
    <mergeCell ref="B132:B133"/>
    <mergeCell ref="B129:B130"/>
    <mergeCell ref="B97:B98"/>
    <mergeCell ref="B101:B102"/>
    <mergeCell ref="B124:B126"/>
    <mergeCell ref="B120:B121"/>
    <mergeCell ref="D196:D197"/>
    <mergeCell ref="B189:B191"/>
    <mergeCell ref="D189:D191"/>
    <mergeCell ref="D132:D135"/>
    <mergeCell ref="B88:B90"/>
    <mergeCell ref="B134:B135"/>
    <mergeCell ref="D164:D165"/>
    <mergeCell ref="D166:D167"/>
    <mergeCell ref="D168:D169"/>
    <mergeCell ref="D170:D171"/>
    <mergeCell ref="B192:B193"/>
    <mergeCell ref="B172:B173"/>
    <mergeCell ref="B175:B176"/>
    <mergeCell ref="B180:B184"/>
    <mergeCell ref="D181:D183"/>
    <mergeCell ref="D192:D193"/>
    <mergeCell ref="B223:C223"/>
    <mergeCell ref="B222:E222"/>
    <mergeCell ref="B205:B210"/>
    <mergeCell ref="B194:B195"/>
    <mergeCell ref="B221:E221"/>
    <mergeCell ref="B219:E219"/>
    <mergeCell ref="B220:E220"/>
    <mergeCell ref="B212:B214"/>
    <mergeCell ref="B218:E218"/>
    <mergeCell ref="B200:B201"/>
    <mergeCell ref="D198:D199"/>
    <mergeCell ref="D200:D201"/>
    <mergeCell ref="B198:B199"/>
    <mergeCell ref="D202:D203"/>
    <mergeCell ref="B202:B203"/>
    <mergeCell ref="B196:B197"/>
    <mergeCell ref="F2:H2"/>
    <mergeCell ref="F3:H3"/>
    <mergeCell ref="B185:B188"/>
    <mergeCell ref="D185:D188"/>
    <mergeCell ref="B7:H7"/>
    <mergeCell ref="F8:F9"/>
    <mergeCell ref="H8:H9"/>
    <mergeCell ref="B8:B9"/>
    <mergeCell ref="C8:C9"/>
    <mergeCell ref="D8:D9"/>
    <mergeCell ref="E8:E9"/>
    <mergeCell ref="D141:D144"/>
    <mergeCell ref="B143:B144"/>
    <mergeCell ref="B159:B160"/>
    <mergeCell ref="D172:D173"/>
    <mergeCell ref="D162:D163"/>
  </mergeCells>
  <printOptions horizontalCentered="1"/>
  <pageMargins left="0.39370078740157483" right="0.39370078740157483" top="0.59055118110236227" bottom="0.59055118110236227" header="0" footer="0"/>
  <pageSetup paperSize="9" scale="98" fitToWidth="0" fitToHeight="0" orientation="landscape" r:id="rId1"/>
  <rowBreaks count="20" manualBreakCount="20">
    <brk id="19" max="7" man="1"/>
    <brk id="27" max="7" man="1"/>
    <brk id="38" max="7" man="1"/>
    <brk id="47" max="7" man="1"/>
    <brk id="56" max="7" man="1"/>
    <brk id="66" max="7" man="1"/>
    <brk id="77" max="7" man="1"/>
    <brk id="86" max="7" man="1"/>
    <brk id="95" max="7" man="1"/>
    <brk id="106" max="7" man="1"/>
    <brk id="118" max="7" man="1"/>
    <brk id="130" max="7" man="1"/>
    <brk id="142" max="7" man="1"/>
    <brk id="152" max="7" man="1"/>
    <brk id="161" max="7" man="1"/>
    <brk id="169" max="7" man="1"/>
    <brk id="179" max="7" man="1"/>
    <brk id="190" max="7" man="1"/>
    <brk id="199" max="7" man="1"/>
    <brk id="212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D497-A826-430B-A94F-F60754CA318C}">
  <sheetPr>
    <pageSetUpPr fitToPage="1"/>
  </sheetPr>
  <dimension ref="B1:E23"/>
  <sheetViews>
    <sheetView zoomScaleNormal="100" zoomScaleSheetLayoutView="100" workbookViewId="0">
      <selection activeCell="H36" sqref="H36"/>
    </sheetView>
  </sheetViews>
  <sheetFormatPr defaultColWidth="9.140625" defaultRowHeight="12.75" x14ac:dyDescent="0.2"/>
  <cols>
    <col min="1" max="1" width="2.5703125" style="9" customWidth="1"/>
    <col min="2" max="2" width="4.7109375" style="9" customWidth="1"/>
    <col min="3" max="3" width="44.7109375" style="1" customWidth="1"/>
    <col min="4" max="4" width="13" style="9" customWidth="1"/>
    <col min="5" max="16384" width="9.140625" style="9"/>
  </cols>
  <sheetData>
    <row r="1" spans="2:5" ht="30.75" customHeight="1" x14ac:dyDescent="0.2">
      <c r="B1" s="587" t="s">
        <v>293</v>
      </c>
      <c r="C1" s="587"/>
      <c r="D1" s="587"/>
    </row>
    <row r="2" spans="2:5" ht="13.5" thickBot="1" x14ac:dyDescent="0.25">
      <c r="C2" s="9"/>
    </row>
    <row r="3" spans="2:5" ht="54.75" customHeight="1" thickBot="1" x14ac:dyDescent="0.25">
      <c r="B3" s="464" t="s">
        <v>261</v>
      </c>
      <c r="C3" s="465" t="s">
        <v>262</v>
      </c>
      <c r="D3" s="477" t="s">
        <v>3</v>
      </c>
    </row>
    <row r="4" spans="2:5" ht="13.5" thickBot="1" x14ac:dyDescent="0.25">
      <c r="B4" s="482">
        <v>1</v>
      </c>
      <c r="C4" s="483">
        <v>2</v>
      </c>
      <c r="D4" s="484">
        <v>3</v>
      </c>
    </row>
    <row r="5" spans="2:5" ht="15.6" customHeight="1" thickBot="1" x14ac:dyDescent="0.25">
      <c r="B5" s="584" t="s">
        <v>263</v>
      </c>
      <c r="C5" s="585"/>
      <c r="D5" s="586"/>
      <c r="E5" s="463"/>
    </row>
    <row r="6" spans="2:5" x14ac:dyDescent="0.2">
      <c r="B6" s="478" t="s">
        <v>264</v>
      </c>
      <c r="C6" s="479" t="s">
        <v>23</v>
      </c>
      <c r="D6" s="476">
        <f t="shared" ref="D6" si="0">SUM(D8:D13)</f>
        <v>17583.300000000003</v>
      </c>
    </row>
    <row r="7" spans="2:5" ht="19.149999999999999" customHeight="1" x14ac:dyDescent="0.2">
      <c r="B7" s="467"/>
      <c r="C7" s="20" t="s">
        <v>265</v>
      </c>
      <c r="D7" s="468"/>
    </row>
    <row r="8" spans="2:5" ht="31.9" customHeight="1" x14ac:dyDescent="0.2">
      <c r="B8" s="467" t="s">
        <v>266</v>
      </c>
      <c r="C8" s="21" t="s">
        <v>285</v>
      </c>
      <c r="D8" s="469">
        <f>SUMIF('004 programa'!$C11:$C217,'004 programa'!$C22,'004 programa'!E11:E217)</f>
        <v>5580.3</v>
      </c>
    </row>
    <row r="9" spans="2:5" x14ac:dyDescent="0.2">
      <c r="B9" s="467" t="s">
        <v>267</v>
      </c>
      <c r="C9" s="22" t="s">
        <v>35</v>
      </c>
      <c r="D9" s="469">
        <f>SUMIF('004 programa'!$C11:$C217,'004 programa'!$C28,'004 programa'!E11:E217)</f>
        <v>1598.6000000000001</v>
      </c>
    </row>
    <row r="10" spans="2:5" ht="21" customHeight="1" x14ac:dyDescent="0.2">
      <c r="B10" s="467" t="s">
        <v>268</v>
      </c>
      <c r="C10" s="22" t="s">
        <v>286</v>
      </c>
      <c r="D10" s="469">
        <f>SUMIF('004 programa'!$C11:$C217,'004 programa'!$C29,'004 programa'!E11:E217)</f>
        <v>1678.5</v>
      </c>
    </row>
    <row r="11" spans="2:5" ht="25.5" x14ac:dyDescent="0.2">
      <c r="B11" s="467" t="s">
        <v>269</v>
      </c>
      <c r="C11" s="22" t="s">
        <v>93</v>
      </c>
      <c r="D11" s="469">
        <f>SUMIF('004 programa'!$C11:$C217,'004 programa'!$C90,'004 programa'!E11:E217)</f>
        <v>4558.7</v>
      </c>
    </row>
    <row r="12" spans="2:5" x14ac:dyDescent="0.2">
      <c r="B12" s="467" t="s">
        <v>270</v>
      </c>
      <c r="C12" s="22" t="s">
        <v>216</v>
      </c>
      <c r="D12" s="469">
        <f>SUMIF('004 programa'!$C11:$C217,'004 programa'!$C182,'004 programa'!E11:E217)</f>
        <v>2561</v>
      </c>
    </row>
    <row r="13" spans="2:5" x14ac:dyDescent="0.2">
      <c r="B13" s="467" t="s">
        <v>271</v>
      </c>
      <c r="C13" s="22" t="s">
        <v>26</v>
      </c>
      <c r="D13" s="469">
        <f>SUMIF('004 programa'!$C11:$C217,'004 programa'!$C30,'004 programa'!E11:E217)</f>
        <v>1606.2</v>
      </c>
    </row>
    <row r="14" spans="2:5" ht="18" customHeight="1" x14ac:dyDescent="0.2">
      <c r="B14" s="466" t="s">
        <v>272</v>
      </c>
      <c r="C14" s="20" t="s">
        <v>291</v>
      </c>
      <c r="D14" s="470">
        <f t="shared" ref="D14" si="1">SUM(D16:D21)</f>
        <v>1100.5</v>
      </c>
    </row>
    <row r="15" spans="2:5" ht="18" customHeight="1" x14ac:dyDescent="0.2">
      <c r="B15" s="467"/>
      <c r="C15" s="20" t="s">
        <v>292</v>
      </c>
      <c r="D15" s="468"/>
    </row>
    <row r="16" spans="2:5" x14ac:dyDescent="0.2">
      <c r="B16" s="467" t="s">
        <v>273</v>
      </c>
      <c r="C16" s="23" t="s">
        <v>274</v>
      </c>
      <c r="D16" s="469">
        <f>SUMIF('004 programa'!$C11:$C217,'004 programa'!$C94,'004 programa'!E11:E217)</f>
        <v>1090.5</v>
      </c>
    </row>
    <row r="17" spans="2:4" x14ac:dyDescent="0.2">
      <c r="B17" s="467" t="s">
        <v>275</v>
      </c>
      <c r="C17" s="23" t="s">
        <v>276</v>
      </c>
      <c r="D17" s="469" cm="1">
        <f t="array" ref="D17">SUMIF('004 programa'!$C12:$C218,C00,'004 programa'!E12:E218)</f>
        <v>0</v>
      </c>
    </row>
    <row r="18" spans="2:4" ht="25.5" x14ac:dyDescent="0.2">
      <c r="B18" s="467" t="s">
        <v>277</v>
      </c>
      <c r="C18" s="23" t="s">
        <v>278</v>
      </c>
      <c r="D18" s="469" cm="1">
        <f t="array" ref="D18">SUMIF('004 programa'!$C11:$C217,C00,'004 programa'!E11:E217)</f>
        <v>0</v>
      </c>
    </row>
    <row r="19" spans="2:4" x14ac:dyDescent="0.2">
      <c r="B19" s="467" t="s">
        <v>279</v>
      </c>
      <c r="C19" s="23" t="s">
        <v>280</v>
      </c>
      <c r="D19" s="469" cm="1">
        <f t="array" ref="D19">SUMIF('004 programa'!$C11:$C217,C00,'004 programa'!E11:E217)</f>
        <v>0</v>
      </c>
    </row>
    <row r="20" spans="2:4" x14ac:dyDescent="0.2">
      <c r="B20" s="467" t="s">
        <v>281</v>
      </c>
      <c r="C20" s="23" t="s">
        <v>282</v>
      </c>
      <c r="D20" s="469">
        <f>SUMIF('004 programa'!$C11:$C201,'004 programa'!$C121,'004 programa'!E11:E201)</f>
        <v>10</v>
      </c>
    </row>
    <row r="21" spans="2:4" ht="13.5" thickBot="1" x14ac:dyDescent="0.25">
      <c r="B21" s="471" t="s">
        <v>283</v>
      </c>
      <c r="C21" s="480" t="s">
        <v>284</v>
      </c>
      <c r="D21" s="481" cm="1">
        <f t="array" ref="D21">SUMIF('004 programa'!$C11:$C217,C00,'004 programa'!E11:E217)</f>
        <v>0</v>
      </c>
    </row>
    <row r="22" spans="2:4" ht="20.25" customHeight="1" x14ac:dyDescent="0.2">
      <c r="B22" s="474"/>
      <c r="C22" s="475" t="s">
        <v>290</v>
      </c>
      <c r="D22" s="476">
        <f t="shared" ref="D22" si="2">D6+D14</f>
        <v>18683.800000000003</v>
      </c>
    </row>
    <row r="23" spans="2:4" ht="13.5" thickBot="1" x14ac:dyDescent="0.25">
      <c r="B23" s="471"/>
      <c r="C23" s="472" t="s">
        <v>252</v>
      </c>
      <c r="D23" s="473">
        <f>'004 programa'!E82+'004 programa'!E181+'004 programa'!E182+'004 programa'!E183+'004 programa'!E184</f>
        <v>3048.6000000000004</v>
      </c>
    </row>
  </sheetData>
  <mergeCells count="2">
    <mergeCell ref="B5:D5"/>
    <mergeCell ref="B1:D1"/>
  </mergeCells>
  <pageMargins left="0.7" right="0.7" top="0.75" bottom="0.75" header="0.3" footer="0.3"/>
  <pageSetup paperSize="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004 programa</vt:lpstr>
      <vt:lpstr>Lėšų suvestinė </vt:lpstr>
      <vt:lpstr>'004 programa'!Print_Area</vt:lpstr>
      <vt:lpstr>'004 programa'!Print_Titles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2026-03-09T18:44:09Z</cp:lastPrinted>
  <dcterms:created xsi:type="dcterms:W3CDTF">2023-07-10T07:04:14Z</dcterms:created>
  <dcterms:modified xsi:type="dcterms:W3CDTF">2026-03-12T09:42:48Z</dcterms:modified>
  <cp:category/>
  <cp:contentStatus/>
</cp:coreProperties>
</file>