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6. Keitimas (gegužė 2)\"/>
    </mc:Choice>
  </mc:AlternateContent>
  <xr:revisionPtr revIDLastSave="0" documentId="13_ncr:1_{59ED4077-C59E-4D7D-AF14-02E6CA60F1A7}" xr6:coauthVersionLast="47" xr6:coauthVersionMax="47" xr10:uidLastSave="{00000000-0000-0000-0000-000000000000}"/>
  <bookViews>
    <workbookView xWindow="-108" yWindow="-108" windowWidth="30936" windowHeight="16776" tabRatio="603" xr2:uid="{EF082B20-5454-481E-8ECF-44F36E11C9BB}"/>
  </bookViews>
  <sheets>
    <sheet name="10 programa " sheetId="1" r:id="rId1"/>
    <sheet name="Lėšų suvestinė " sheetId="3" r:id="rId2"/>
  </sheets>
  <definedNames>
    <definedName name="_xlnm.Print_Area" localSheetId="0">'10 programa '!$A$1:$H$410</definedName>
    <definedName name="_xlnm.Print_Titles" localSheetId="0">'10 programa 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4" i="1" l="1"/>
  <c r="E77" i="1"/>
  <c r="E31" i="1"/>
  <c r="E21" i="1"/>
  <c r="E136" i="1" s="1"/>
  <c r="E390" i="1" a="1"/>
  <c r="E390" i="1" s="1"/>
  <c r="E389" i="1"/>
  <c r="E374" i="1"/>
  <c r="E373" i="1"/>
  <c r="E339" i="1"/>
  <c r="E338" i="1"/>
  <c r="E327" i="1"/>
  <c r="E328" i="1" a="1"/>
  <c r="E328" i="1" s="1"/>
  <c r="E301" i="1"/>
  <c r="E300" i="1" a="1"/>
  <c r="E300" i="1" s="1"/>
  <c r="E284" i="1"/>
  <c r="E281" i="1"/>
  <c r="E280" i="1"/>
  <c r="E279" i="1" a="1"/>
  <c r="E279" i="1" s="1"/>
  <c r="E260" i="1"/>
  <c r="E243" i="1"/>
  <c r="E211" i="1"/>
  <c r="E210" i="1"/>
  <c r="E202" i="1"/>
  <c r="E201" i="1"/>
  <c r="E208" i="1"/>
  <c r="E155" i="1"/>
  <c r="E156" i="1"/>
  <c r="E157" i="1"/>
  <c r="E144" i="1"/>
  <c r="E143" i="1"/>
  <c r="E142" i="1"/>
  <c r="E139" i="1"/>
  <c r="E138" i="1"/>
  <c r="E137" i="1"/>
  <c r="E135" i="1"/>
  <c r="E39" i="1"/>
  <c r="E253" i="1"/>
  <c r="E127" i="1"/>
  <c r="E128" i="1"/>
  <c r="E124" i="1"/>
  <c r="E125" i="1"/>
  <c r="E82" i="1"/>
  <c r="E57" i="1"/>
  <c r="E36" i="1"/>
  <c r="E26" i="1"/>
  <c r="E20" i="1"/>
  <c r="G361" i="1"/>
  <c r="D19" i="3" l="1"/>
  <c r="E299" i="1"/>
  <c r="E176" i="1"/>
  <c r="D12" i="3"/>
  <c r="E364" i="1"/>
  <c r="D13" i="3"/>
  <c r="E241" i="1"/>
  <c r="E218" i="1"/>
  <c r="E237" i="1"/>
  <c r="E238" i="1"/>
  <c r="E239" i="1"/>
  <c r="E240" i="1"/>
  <c r="E220" i="1"/>
  <c r="E217" i="1"/>
  <c r="G259" i="1"/>
  <c r="E336" i="1" l="1"/>
  <c r="E234" i="1"/>
  <c r="E106" i="1"/>
  <c r="E117" i="1" l="1"/>
  <c r="D11" i="3"/>
  <c r="E394" i="1"/>
  <c r="E92" i="1"/>
  <c r="E361" i="1"/>
  <c r="E263" i="1"/>
  <c r="E397" i="1"/>
  <c r="D23" i="3" s="1"/>
  <c r="E140" i="1"/>
  <c r="D21" i="3" a="1"/>
  <c r="D21" i="3" s="1"/>
  <c r="E312" i="1"/>
  <c r="E192" i="1"/>
  <c r="D20" i="3"/>
  <c r="D10" i="3"/>
  <c r="E375" i="1"/>
  <c r="D16" i="3"/>
  <c r="E216" i="1" l="1"/>
  <c r="E278" i="1" s="1"/>
  <c r="E371" i="1"/>
  <c r="D9" i="3"/>
  <c r="E282" i="1"/>
  <c r="E392" i="1"/>
  <c r="E159" i="1"/>
  <c r="D18" i="3" a="1"/>
  <c r="D18" i="3" s="1"/>
  <c r="D17" i="3" a="1"/>
  <c r="D17" i="3" s="1"/>
  <c r="E184" i="1"/>
  <c r="E133" i="1" l="1"/>
  <c r="E276" i="1"/>
  <c r="D8" i="3"/>
  <c r="E325" i="1"/>
  <c r="E387" i="1"/>
  <c r="E153" i="1"/>
  <c r="E297" i="1"/>
  <c r="D14" i="3"/>
  <c r="D6" i="3" l="1"/>
  <c r="D22" i="3" s="1"/>
  <c r="E381" i="1"/>
  <c r="E377" i="1"/>
  <c r="E172" i="1"/>
  <c r="E168" i="1"/>
  <c r="E164" i="1"/>
  <c r="E310" i="1" l="1"/>
  <c r="E39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Snieguolė Kačerauskaitė</author>
    <author>Gintarė Skirmantienė</author>
    <author>Rima Ališauskė</author>
    <author>Saulina Paulauskienė</author>
    <author>Regina Intienė</author>
  </authors>
  <commentList>
    <comment ref="G12" authorId="0" shapeId="0" xr:uid="{5C6A95DE-ECBE-475F-A55E-F82635419DF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Vydūno 284 (1-4 kl.) ir priešmokyklinio ugdymo vaikai 1693 + pailgintos dienos grupės 1392 mokiniai (116 grupių).
</t>
        </r>
      </text>
    </comment>
    <comment ref="C43" authorId="1" shapeId="0" xr:uid="{CF0B28BC-7200-42E8-9A74-1D989F87E86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8 956 Eur laikinai finansuota suma (t.y 20 proc. bendros projekto finanavimo sumos), kuri pasibaigus  Projektui (2026-11-30) bus grąžinta į savivaldybės biudžetą.
</t>
        </r>
      </text>
    </comment>
    <comment ref="E44" authorId="1" shapeId="0" xr:uid="{9B2F4158-7674-4CF9-B153-BA942E1D442F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Projekto pabaiga 2026-08-31</t>
        </r>
      </text>
    </comment>
    <comment ref="C45" authorId="0" shapeId="0" xr:uid="{E6CFD608-AC9C-4DBC-921A-5674AA0BD2F6}">
      <text>
        <r>
          <rPr>
            <sz val="11"/>
            <color theme="1"/>
            <rFont val="Calibri"/>
            <family val="2"/>
            <charset val="186"/>
            <scheme val="minor"/>
          </rPr>
          <t>Pažangos plane numatytoms veikloms įgyvendinti iki 2026-04-30 skiriama iki 12 563 953,81 Eur:
1. „Žaliakalnio“  gimnazija,
2. „Aitvaro“ gimnazija,
3. „Santarvės“ progimnazija,
4. „Smeltės“ progimnazija,
5. Liudviko Stulpino progimnazija,
6. „Saulėtekio“ progimnazija.</t>
        </r>
      </text>
    </comment>
    <comment ref="E59" authorId="0" shapeId="0" xr:uid="{8EB2A45C-500C-4AF1-B2C2-15F87CF09841}">
      <text>
        <r>
          <rPr>
            <sz val="11"/>
            <color theme="1"/>
            <rFont val="Calibri"/>
            <family val="2"/>
            <charset val="186"/>
            <scheme val="minor"/>
          </rPr>
          <t>Planuojamas vaikų skaičius - 2040.</t>
        </r>
      </text>
    </comment>
    <comment ref="C74" authorId="0" shapeId="0" xr:uid="{0B118F23-1533-4380-91C0-1477B3FBB2E0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finansinis prisidėjimas prie Projekto iš savivaldybės biudžeto – 249 100 Eur, iš jų: 
1. 24 910 Eur suma negrąžinamai;
2. 224 190 Eur laikinai finansuota suma, kuri iki Projekto pabaigos bus grąžinta į savivaldybės biudžetą.
</t>
        </r>
      </text>
    </comment>
    <comment ref="E88" authorId="0" shapeId="0" xr:uid="{1CE6F4D4-EBE9-440D-80AC-930F1C0EEF00}">
      <text>
        <r>
          <rPr>
            <sz val="11"/>
            <color theme="1"/>
            <rFont val="Calibri"/>
            <family val="2"/>
            <charset val="186"/>
            <scheme val="minor"/>
          </rPr>
          <t>Planuojama, kad 2025 m. 5–12 (14 komplektų) klasėse mokysis 270 mokinių.</t>
        </r>
      </text>
    </comment>
    <comment ref="G102" authorId="1" shapeId="0" xr:uid="{A0E3727D-536C-44C0-9E0E-D619E5DE847B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EMP - 8800 vnt. 
Nepersonalizuotos -100 vnt.</t>
        </r>
      </text>
    </comment>
    <comment ref="E103" authorId="1" shapeId="0" xr:uid="{A5A967C0-716F-4D11-AB43-7BFAF0059AE1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EMP - 8800 vnt. 
Nepersonalizuotos -100 vnt.</t>
        </r>
      </text>
    </comment>
    <comment ref="E117" authorId="2" shapeId="0" xr:uid="{68317590-E567-4132-AE61-AD68F5ED9380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lėšos netiesioginėms išlaidoms</t>
        </r>
      </text>
    </comment>
    <comment ref="C121" authorId="1" shapeId="0" xr:uid="{F4241055-CFB1-46DB-8318-9A05F78A006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Projekto pabaiga 2027 m. rugpjūčio 31 d. </t>
        </r>
      </text>
    </comment>
    <comment ref="G162" authorId="0" shapeId="0" xr:uid="{2F9479AF-F438-486D-A085-026A60A96A5D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Jei projektas laimėtų konkursą pilna finansavimo apimtimi
</t>
        </r>
      </text>
    </comment>
    <comment ref="C181" authorId="1" shapeId="0" xr:uid="{BAA01290-DD5D-4F95-A7B0-3CCFE0D9B55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1.Klaipėdos vaikų laisvalaikio centras
2.Klaipėdos Litorinos mokykla
3.Klaipėdos Vitės progimnazija
4.Klaipėdos Vyturio progimnazija
5.Klaipėdos lopšelis-darželis „Čiauškutė“
6.Klaipėdos miesto savivaldybės Imanuelio Kanto viešoji biblioteka
7.Klaipėdos pedagoginė psichologinė tarnyba
8.Klaipėdos sutrikusio vystymosi kūdikių namai
</t>
        </r>
      </text>
    </comment>
    <comment ref="G190" authorId="3" shapeId="0" xr:uid="{A8B9714A-72C5-4EC4-AEE8-88568587ADC0}">
      <text>
        <r>
          <rPr>
            <sz val="11"/>
            <color theme="1"/>
            <rFont val="Calibri"/>
            <family val="2"/>
            <charset val="186"/>
            <scheme val="minor"/>
          </rPr>
          <t>1. „Aukuro“ gimn.
2. Vydūno gimn.</t>
        </r>
      </text>
    </comment>
    <comment ref="G200" authorId="3" shapeId="0" xr:uid="{05B6FDB1-6827-4CF6-B45F-37EA4F33131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Sendvario progimn.
</t>
        </r>
      </text>
    </comment>
    <comment ref="G201" authorId="3" shapeId="0" xr:uid="{112CEA60-0C68-4497-A996-DB4F964B36C7}">
      <text>
        <r>
          <rPr>
            <sz val="11"/>
            <color theme="1"/>
            <rFont val="Calibri"/>
            <family val="2"/>
            <charset val="186"/>
            <scheme val="minor"/>
          </rPr>
          <t>1. Aukuro gimn.
2. Vydūno gimn. (dangos)</t>
        </r>
      </text>
    </comment>
    <comment ref="E202" authorId="3" shapeId="0" xr:uid="{CB2D6E3B-2A2D-42AE-97E1-263DB707F80E}">
      <text>
        <r>
          <rPr>
            <sz val="11"/>
            <color theme="1"/>
            <rFont val="Calibri"/>
            <family val="2"/>
            <charset val="186"/>
            <scheme val="minor"/>
          </rPr>
          <t>darbai</t>
        </r>
      </text>
    </comment>
    <comment ref="E203" authorId="3" shapeId="0" xr:uid="{8ED9BB21-B751-459F-B784-9DA91CFEDD62}">
      <text>
        <r>
          <rPr>
            <sz val="11"/>
            <color theme="1"/>
            <rFont val="Calibri"/>
            <family val="2"/>
            <charset val="186"/>
            <scheme val="minor"/>
          </rPr>
          <t>projektas</t>
        </r>
      </text>
    </comment>
    <comment ref="E205" authorId="3" shapeId="0" xr:uid="{6F41A3CB-6C23-48AE-964F-25B38CC10EB5}">
      <text>
        <r>
          <rPr>
            <sz val="11"/>
            <color theme="1"/>
            <rFont val="Calibri"/>
            <family val="2"/>
            <charset val="186"/>
            <scheme val="minor"/>
          </rPr>
          <t>Sintetinės dangos krepšinio aikštelėje įrengimas. Universalios (mini futbolo) aikštelės dangos atnaujinimas.</t>
        </r>
      </text>
    </comment>
    <comment ref="E211" authorId="1" shapeId="0" xr:uid="{A89F44C6-D2BE-4014-B5E8-E6026F786401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gimnazijos baldų atnaujimui.</t>
        </r>
      </text>
    </comment>
    <comment ref="G235" authorId="4" shapeId="0" xr:uid="{6B57E3F6-B261-4110-A6BC-3E6125C9046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Regina Intienė:
1. Vėtrungėlės“ skyrius
2. „Radastėlės“ skyrius
3. „Radastėlė“
4. „Šaltinėlis“ „Kregždutės“ skyrius
5. „Eglutė“
</t>
        </r>
      </text>
    </comment>
    <comment ref="G259" authorId="3" shapeId="0" xr:uid="{23352643-36D5-4F9D-B58B-7B67A8DA847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1.M. Mažvydo progimn.
2.Moksleivių saviraiškos centras </t>
        </r>
      </text>
    </comment>
    <comment ref="G260" authorId="3" shapeId="0" xr:uid="{474EED0D-B625-406E-88E9-0A075B6A8A6E}">
      <text>
        <r>
          <rPr>
            <sz val="11"/>
            <color theme="1"/>
            <rFont val="Calibri"/>
            <family val="2"/>
            <charset val="186"/>
            <scheme val="minor"/>
          </rPr>
          <t>1.Varpo gimnazija
2.Suaugusiųjų gimnazija
PAS vykdomos:
1.Vytauto Didžiojo gimnazija
2.Uostamiesčio progimnazija
3.Verdenės progimnazija</t>
        </r>
      </text>
    </comment>
    <comment ref="E264" authorId="3" shapeId="0" xr:uid="{25845730-5529-4B06-B203-2252C37A46D2}">
      <text>
        <r>
          <rPr>
            <sz val="11"/>
            <color theme="1"/>
            <rFont val="Calibri"/>
            <family val="2"/>
            <charset val="186"/>
            <scheme val="minor"/>
          </rPr>
          <t>dangos</t>
        </r>
      </text>
    </comment>
    <comment ref="E265" authorId="3" shapeId="0" xr:uid="{443BA3DA-5DE4-49C9-8B34-373A3482747D}">
      <text>
        <r>
          <rPr>
            <sz val="11"/>
            <color theme="1"/>
            <rFont val="Calibri"/>
            <family val="2"/>
            <charset val="186"/>
            <scheme val="minor"/>
          </rPr>
          <t>vėdinimas</t>
        </r>
      </text>
    </comment>
    <comment ref="E266" authorId="3" shapeId="0" xr:uid="{144B0635-3D3A-47DF-BA1C-B8F325B14343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vėdinimas
</t>
        </r>
      </text>
    </comment>
    <comment ref="E271" authorId="1" shapeId="0" xr:uid="{80A53B88-B075-4989-8DA9-ACB373712164}">
      <text>
        <r>
          <rPr>
            <sz val="11"/>
            <color theme="1"/>
            <rFont val="Calibri"/>
            <family val="2"/>
            <charset val="186"/>
            <scheme val="minor"/>
          </rPr>
          <t>1.Vytauto Didžiojo gimnazija-5,6 tūkst.Eur;
2.Uostamiesčio - 9,6 tūkst.Eur;
3.Verdenės  progimnazija - 7,0 tūkst.Eur.
Atlikti remonto darbai, kad vėdinimo sistema veiktų 100 proc.</t>
        </r>
      </text>
    </comment>
    <comment ref="G271" authorId="3" shapeId="0" xr:uid="{ECDE2491-9050-4B13-9C62-27B2201087E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PAS vykdomos:
1.Vytauto Didžiojo gimnazija
2.Uostamiesčio progimnazija
3.Verdenės progimnazija</t>
        </r>
      </text>
    </comment>
    <comment ref="G293" authorId="1" shapeId="0" xr:uid="{1FC95AF3-D108-4DF3-B31F-E9D7B9CD0596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gimnazija.</t>
        </r>
      </text>
    </comment>
    <comment ref="E294" authorId="1" shapeId="0" xr:uid="{DD1222CA-A0AA-4871-B6C8-A01CF17DABDF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"Ąžuolyno" gimnazijoje</t>
        </r>
      </text>
    </comment>
    <comment ref="E296" authorId="4" shapeId="0" xr:uid="{93FC20BF-F5D5-412F-A219-84D496E48F9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Regina Intienė:
1. Litorina- 5,0 tūkst. Eur.
2. Moksleivių saviraiškos centras - 20,6 tūkst. Eur.
</t>
        </r>
      </text>
    </comment>
    <comment ref="G308" authorId="1" shapeId="0" xr:uid="{E288C708-62FA-40A8-8322-4A21F12D106A}">
      <text>
        <r>
          <rPr>
            <sz val="11"/>
            <color theme="1"/>
            <rFont val="Calibri"/>
            <family val="2"/>
            <charset val="186"/>
            <scheme val="minor"/>
          </rPr>
          <t>Gintarė Skirmantienė:
Klaipėdos Baltijos gimnazijos lifto, skirto asmenims su judėjimo negalia, funkcijų gerinimas ir vikšrinių kopiklių įsigijimas</t>
        </r>
      </text>
    </comment>
    <comment ref="E309" authorId="1" shapeId="0" xr:uid="{E9CF2BBD-FC31-47F2-80BF-9DB2A13B65A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Gintarė Skirmantienė:
Baltijos progimnazija
</t>
        </r>
      </text>
    </comment>
    <comment ref="G342" authorId="3" shapeId="0" xr:uid="{CEFE2F80-EE85-4590-AF99-087858CBE05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1."Smeltės" progimn.
2. Medeinės mokykla
3. P. Mašioto progimn.
4. "Saulėtekio" progimn.
5. Varpo gimn.
6. l/d "Sakalėlis"
7. l/d "Želmenėlis"
8. l/d "Bitutė"
9. l/d "Inkarėlis"
</t>
        </r>
      </text>
    </comment>
    <comment ref="G351" authorId="3" shapeId="0" xr:uid="{D6AF19E3-D138-4234-A602-40C070A43FF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l/d "Ąžuoliukas"
2. l/d "Švyturėlis"
3. "Vyturio" progimn.
4. VLC klubas"Žuvėdra"
</t>
        </r>
      </text>
    </comment>
    <comment ref="G354" authorId="3" shapeId="0" xr:uid="{004FC88A-4E7A-4E68-8983-1868E512207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P.Mašioto progimn.
</t>
        </r>
      </text>
    </comment>
    <comment ref="G355" authorId="3" shapeId="0" xr:uid="{B6155980-59FE-4485-959B-40D099D0D606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P.Mašioto progimn.
</t>
        </r>
      </text>
    </comment>
    <comment ref="G356" authorId="3" shapeId="0" xr:uid="{8AE6FDEF-D070-4517-9AA1-CADFD9C8BBA4}">
      <text>
        <r>
          <rPr>
            <sz val="11"/>
            <color theme="1"/>
            <rFont val="Calibri"/>
            <family val="2"/>
            <charset val="186"/>
            <scheme val="minor"/>
          </rPr>
          <t>1. Vyturio progimn.
2. l/d "Inkarėlis"
3. l/d "Ąžuoliukas"
4. Baltijos gimn.
5. l/d "Berželis"
6. l/d "Švyturėlis"
7. l/d "Volungėlė"
8. l/d "Nykštukas"
9. l/d "Alksniukas"
10. "Saulėtekio"progimn.</t>
        </r>
      </text>
    </comment>
    <comment ref="G358" authorId="3" shapeId="0" xr:uid="{68D070B7-B1A5-4CA8-93F7-BDCFB1AB8A76}">
      <text>
        <r>
          <rPr>
            <sz val="11"/>
            <color theme="1"/>
            <rFont val="Calibri"/>
            <family val="2"/>
            <charset val="186"/>
            <scheme val="minor"/>
          </rPr>
          <t>1. VLC klubas"Žuvėdra"
2. Uostamiesčio progimn.
3. l/d "Sakalėlis"
4. M. Mažvydo progim.
5. Regos ugdymo centras
6. l/d "Šaltinėlis"
7. l/d "Švyturėlis"
8. l/d "Pagrandukas"</t>
        </r>
      </text>
    </comment>
    <comment ref="G360" authorId="3" shapeId="0" xr:uid="{25B3B507-B9BB-4106-906B-5DD5DE78F36E}">
      <text>
        <r>
          <rPr>
            <sz val="11"/>
            <color theme="1"/>
            <rFont val="Calibri"/>
            <family val="2"/>
            <charset val="186"/>
            <scheme val="minor"/>
          </rPr>
          <t>l/d Žilvitis, 
l/d Žemuogėlė, 
l/d Obelėlė, 
l/d Giliukas</t>
        </r>
      </text>
    </comment>
    <comment ref="G361" authorId="3" shapeId="0" xr:uid="{8FF09B2E-3C9C-4048-B90A-9FE3A215CBF1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 l/d Žemuogėlė</t>
        </r>
      </text>
    </comment>
    <comment ref="G363" authorId="3" shapeId="0" xr:uid="{EE32AD89-D04F-4F17-A6AF-2901B9E53ED1}">
      <text>
        <r>
          <rPr>
            <sz val="11"/>
            <color theme="1"/>
            <rFont val="Calibri"/>
            <family val="2"/>
            <charset val="186"/>
            <scheme val="minor"/>
          </rPr>
          <t>"Saulėtekio" progimn., "Smeltės" progimn., "Gabijos" progimn., 
"M.Mažvydo" progimn.
"Aitvaro" gimn.
Vydūno gimn.</t>
        </r>
      </text>
    </comment>
    <comment ref="G369" authorId="3" shapeId="0" xr:uid="{CAE938B3-3B78-4FB8-9890-FAF0C2C64D17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l/d "Versmė"
2. l/d "Žemuogėlė"
3. l/d "Vyturėlis"
4. l/d "Pumpurėlis"
5. l/d "Žilvitis"
6. l/d "Liepaitė"
7. Marijos Montessori mokykla-darželis
8. l/d "Ąžuoliukas"
9. l/d "Žuvėdra"
10. l/d „Sakalėlis“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<sst xmlns="http://schemas.openxmlformats.org/spreadsheetml/2006/main" count="809" uniqueCount="478">
  <si>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</si>
  <si>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</si>
  <si>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</si>
  <si>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</si>
  <si>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
(matavimo vnt.)</t>
  </si>
  <si>
    <t>Siektinos stebėsenos rodiklių reikšmės</t>
  </si>
  <si>
    <t>Savivaldybės strateginio plėtros plano rodiklis</t>
  </si>
  <si>
    <t>2026 m.</t>
  </si>
  <si>
    <t>010-01 (T)</t>
  </si>
  <si>
    <t>Uždavinys: Sudaryti sąlygas ugdytis ir gerinti ugdymo proceso kokybę</t>
  </si>
  <si>
    <t>Visos dienos užimtumo modelyje dalyvaujančių mokinių skaičius, asm. per metus</t>
  </si>
  <si>
    <t>R-1.3.2-1</t>
  </si>
  <si>
    <t>Mokinių, nepasiekusių patenkinamo lygio pagrindinio ugdymo pasiekimų patikrinime, dalis, proc.</t>
  </si>
  <si>
    <t>R-1.3.2-2</t>
  </si>
  <si>
    <t>Apibendrintas valstybinių brandos egzaminų (VBE) rodiklis</t>
  </si>
  <si>
    <t>Švietimo paslaugų vertinimo indeksas</t>
  </si>
  <si>
    <t>&gt;79,8</t>
  </si>
  <si>
    <t>Asmenų, kuriems suteikta specialioji ir psichologinė pagalba, dalis nuo bendro mokinių ir vaikų skaičiaus (proc.)</t>
  </si>
  <si>
    <t>Švietimo pagalbą gaunančių mokinių dalis, proc.</t>
  </si>
  <si>
    <t>010-01-01 (TP)</t>
  </si>
  <si>
    <t>Priemonė: Veiklos organizavimo užtikrinimas švietimo įstaigose</t>
  </si>
  <si>
    <t>010-01-01-01</t>
  </si>
  <si>
    <t>Ugdymo proceso ir aplinkos užtikrinimas savivaldybės ikimokyklinio ugdymo įstaigose</t>
  </si>
  <si>
    <t>ŠSD Švietimo skyrius, Biudžetinės švietimo įstaigos</t>
  </si>
  <si>
    <t>Įstaigų skaičius, vnt.</t>
  </si>
  <si>
    <t>Savivaldybės biudžeto lėšos (nuosavos, be ankstesnių metų likučio)</t>
  </si>
  <si>
    <t>Vaikų skaičius, vnt.</t>
  </si>
  <si>
    <t>P-1.3.2.5-1</t>
  </si>
  <si>
    <t>Lietuvos Respublikos valstybės biudžeto dotacijos</t>
  </si>
  <si>
    <t>Ikimokykliniame ir priešmokykliniame ugdyme dalyvaujančių 3–5 metų vaikų dalis, proc.</t>
  </si>
  <si>
    <t>Pajamų įmokos ir kitos pajamos</t>
  </si>
  <si>
    <t>Naujai komplektuojamų priešmokyklinio ugdymo grupių, kuriose yra ne daugiau kaip 20 mokinių, dalis, proc.</t>
  </si>
  <si>
    <t>Ankstesnių metų likučiai</t>
  </si>
  <si>
    <t>Kiti finansavimo šaltiniai</t>
  </si>
  <si>
    <t>010-01-01-02</t>
  </si>
  <si>
    <t>Ugdymo proceso užtikrinimas nevalstybinėse ikimokyklinio ugdymo įstaigose</t>
  </si>
  <si>
    <t>010-01-01-03</t>
  </si>
  <si>
    <t xml:space="preserve">Mokinio padėjėjų etatų skaičiaus užtikrinimas </t>
  </si>
  <si>
    <t>Papildomai įsteigta mokinio padėjėjų etatų, skaičius</t>
  </si>
  <si>
    <t>010-01-01-04</t>
  </si>
  <si>
    <t>Ugdymo proceso ir aplinkos užtikrinimas savivaldybės pradinėje mokykloje ir mokyklose-darželiuose</t>
  </si>
  <si>
    <t xml:space="preserve">iš jų mokinių skaičius, vnt. </t>
  </si>
  <si>
    <t>010-01-01-05</t>
  </si>
  <si>
    <t>Ugdymo proceso užtikrinimas nevalstybinėje pradinėje mokykloje ir mokyklose-darželiuose</t>
  </si>
  <si>
    <t>010-01-01-06</t>
  </si>
  <si>
    <t xml:space="preserve">Ugdymo proceso ir aplinkos užtikrinimas savivaldybės bendrojo ugdymo mokyklose </t>
  </si>
  <si>
    <t>Naujai komplektuojamų bendrojo ugdymo mokyklų bendrosios paskirties 1 klasių komplektų, kuriuose yra ne daugiau kaip 24 mokiniai, dalis, proc.</t>
  </si>
  <si>
    <t>Vienai sąlyginei mokytojo pareigybei tenkančių mokinių skaičius bendrojo ugdymo mokyklose, vnt.</t>
  </si>
  <si>
    <t>Mokinių, besimokančių mokykloje (klasėje), skirtoje mokiniams, dėl įgimtų ar įgytų sutrikimų turintiems specialiųjų ugdymosi poreikių, kurių  gyvenamoji vieta deklaruota kitoje savivaldybėje, nei yra mokykla, dalis mokykloje (klasėje), proc.</t>
  </si>
  <si>
    <t>010-01-01-07</t>
  </si>
  <si>
    <t>Projekto „Erasmus+ akreditacijos KA121“ įgyvendinimas Gedminų progimnazijoje</t>
  </si>
  <si>
    <t xml:space="preserve">Įgyvendintas projektas, vnt. </t>
  </si>
  <si>
    <t>„Tūkstantmečio mokyklų“ programos įgyvendinimas</t>
  </si>
  <si>
    <t>Europos Sąjungos ir kitos tarptautinės finansinės paramos lėšos</t>
  </si>
  <si>
    <t>MVPD Statinių administravimo skyrius</t>
  </si>
  <si>
    <t>Projektų finansavimo ir administravimo skyrius</t>
  </si>
  <si>
    <t xml:space="preserve">Ugdymo proceso užtikrinimas nevalstybinėse bendrojo ugdymo mokyklose </t>
  </si>
  <si>
    <t>Klaipėdos miesto bendrojo ugdymo mokyklų antrųjų klasių mokinių vežimo paslaugos mokyti plaukti užtikrinimas</t>
  </si>
  <si>
    <t>ŠSD Švietimo skyrius</t>
  </si>
  <si>
    <t>Mokytis plaukti vežiojamų vaikų skaičius, vnt.</t>
  </si>
  <si>
    <t>Klaipėdos Simono Dacho progimnazijos pradinių klasių mokinių vežiojimo į fizinio ugdymo pamokas užtikrinimas</t>
  </si>
  <si>
    <t>Mokinių skaičius, vnt.</t>
  </si>
  <si>
    <t>Ugdymo proceso ir aplinkos užtikrinimas savivaldybės neformaliojo vaikų švietimo įstaigose</t>
  </si>
  <si>
    <t>Suorganizuota edukacinių ir kultūrinių renginių, skaičius</t>
  </si>
  <si>
    <t>BĮ Klaipėdos pedagoginės psichologinės tarnybos veiklos užtikrinimas</t>
  </si>
  <si>
    <t>Aptarnauta asmenų, skaičius</t>
  </si>
  <si>
    <t>P-2.4.3.3-2</t>
  </si>
  <si>
    <t>Projekto „Integruota interaktyviųjų viešųjų sodų sistema Baltijos jūros regione „Interactive gardens“ įgyvendinimas</t>
  </si>
  <si>
    <t xml:space="preserve">Atnaujinta aplinka terapiniams užsiėmimams, proc. </t>
  </si>
  <si>
    <t>BĮ Klaipėdos regos ugdymo centro veiklos užtikrinimas</t>
  </si>
  <si>
    <t>BĮ Klaipėdos miesto pedagogų švietimo ir kultūros centro veiklos užtikrinimas</t>
  </si>
  <si>
    <t>Organizuota gerosios patirties sklaidos renginių, skaičius</t>
  </si>
  <si>
    <t>Kvalifikacijos pažymėjimų skaičius, vnt.</t>
  </si>
  <si>
    <t>P-1.1.2.1-3</t>
  </si>
  <si>
    <t>Mokinių maitinimo ir pavežėjimo užtikrinimas Klaipėdos „Aukuro“ gimnazijoje (sporto klasėse)</t>
  </si>
  <si>
    <t>Mokinių maitinimo ir pavėžėjimo užtikrinimas Klaipėdos jūrų kadetų gimnazijoje</t>
  </si>
  <si>
    <t>Klasių skaičius, vnt.</t>
  </si>
  <si>
    <t>Universitetinių klasių veiklos organizavimas (Baltijos, „Žemynos“, Vytauto Didžiojo ir „Vėtrungės“ gimnazijose)</t>
  </si>
  <si>
    <t>Dėstytojų etatų  skaičius, vnt.</t>
  </si>
  <si>
    <t>P-1.3.2.4-3</t>
  </si>
  <si>
    <t xml:space="preserve">Ugdymo prieinamumo ir ugdymo formų įvairovės užtikrinimas </t>
  </si>
  <si>
    <t>Vaikų, kuriems iš dalies kompensuojamas ugdymas nevalstybinėse įstaigose, skaičius, vnt.</t>
  </si>
  <si>
    <t>Ugdymo prieinamumo užtikrinimas nevalstybinėse bendrojo ugdymo mokyklose besimokantiems mokiniams, atvykusiems į Lietuvos Respubliką iš Ukrainos dėl Rusijos Federacijos karinių veiksmų</t>
  </si>
  <si>
    <t xml:space="preserve">I–II dalies valstybinių brandos egzaminų administravimas </t>
  </si>
  <si>
    <t>Egzaminų ir patikrinimų skaičius, vnt.</t>
  </si>
  <si>
    <t>Tris ir daugiau valstybinių brandos egzaminų išlaikiusių abiturientų dalis, proc.</t>
  </si>
  <si>
    <t>Maitinimo paslaugų kompensavimas</t>
  </si>
  <si>
    <t>Elektroninio mokinio pažymėjimo diegimas ir naudojimo užtikrinimas savivaldybės bendrojo ugdymo mokyklose</t>
  </si>
  <si>
    <t>Mokinių, aprūpintų elektroniniais pažymėjimais, skaičius</t>
  </si>
  <si>
    <t>Sistemos įdiegimas įstaigose, vnt.</t>
  </si>
  <si>
    <t>Durų įrengimas, vnt.</t>
  </si>
  <si>
    <t>Pedagogų pritraukimas ir išlaikymas Klaipėdos biudžetinėse švietimo įstaigose</t>
  </si>
  <si>
    <t>Pedagogų, kuriems kompensuojamos kelionės išlaidos, skaičius</t>
  </si>
  <si>
    <t>Asmenų, kuriems kompensuojamos gyvenamojo ploto nuomos išlaidos, skaičius</t>
  </si>
  <si>
    <t>Asmenų, kuriems apmokamos studijos, skaičius</t>
  </si>
  <si>
    <t>Kiti šaltiniai (valstybės biudžeto lėšos)</t>
  </si>
  <si>
    <t>Ikimokyklinių ugdymo įstaigų ir mokyklų-darželių  informacinių technologijų aptarnavimas</t>
  </si>
  <si>
    <t>AD Kibernetinio saugumo ir IT  skyrius</t>
  </si>
  <si>
    <t>Abiturientų, išlaikiusių valstybinius brandos egzaminus aukščiausiais įvertinimais, ir pedagogų skatinimas</t>
  </si>
  <si>
    <t>Šimtukų skaičius, vnt.</t>
  </si>
  <si>
    <t>Abiturientų, išlaikusių valstybinius brandos egzaminus šimtukais, skaičius</t>
  </si>
  <si>
    <t>P-1.3.2.9-1</t>
  </si>
  <si>
    <t>Mokytojų skaičius, vnt.</t>
  </si>
  <si>
    <t>Metų mokytojas, vnt.</t>
  </si>
  <si>
    <t>Visos dienos mokyklos paslaugų prieinamumo didinimas</t>
  </si>
  <si>
    <t>Jaunesnių nei 18 metų vaikų, dalyvaujančių veikloje, skaičius, vnt.</t>
  </si>
  <si>
    <t> </t>
  </si>
  <si>
    <t>Kiti šaltiniai (Europos Sąjungos paramos lėšos)</t>
  </si>
  <si>
    <t>Projekto ,,Įtraukties švietime stiprinimas (PASTIPRA)“ įgyvendinimas Klaipėdos ,,Medeinės“ mokykloje</t>
  </si>
  <si>
    <t>Švietimo pagalbos specialistų pareigybių skaičius</t>
  </si>
  <si>
    <t>Pagalbą gavusių vaikų skaičius</t>
  </si>
  <si>
    <t>Profesinio orientavimo užtikrinimas bendrojo ugdymo mokyklose</t>
  </si>
  <si>
    <t>Pareigybių skaičius</t>
  </si>
  <si>
    <t>010-01-01-31</t>
  </si>
  <si>
    <t>010-01-01-32</t>
  </si>
  <si>
    <t>BĮ atstovavimo teismuose ir teismų sprendimų vykdymo organizavimas bei teismo išlaidų apmokėjimas</t>
  </si>
  <si>
    <t>Per ataskaitinį laikotarpį užbaigtų bylų, skaičius</t>
  </si>
  <si>
    <t>Savivaldybės biudžetas (įskaitant skolintas lėšas)</t>
  </si>
  <si>
    <t>Iš jo:</t>
  </si>
  <si>
    <t>Savivaldybės biudžeto lėšos (nuosavos, be ankstesnių metų likučio)'</t>
  </si>
  <si>
    <t>Lietuvos Respublikos valstybės biudžeto dotacijos'</t>
  </si>
  <si>
    <t>Europos Sąjungos ir kitos tarptautinės finansinės paramos lėšos'</t>
  </si>
  <si>
    <t>Pajamų įmokos ir kitos pajamos'</t>
  </si>
  <si>
    <t>Ankstesnių metų likučiai'</t>
  </si>
  <si>
    <t>Kiti šaltiniai</t>
  </si>
  <si>
    <t>Iš jų:</t>
  </si>
  <si>
    <t>Kiti šaltiniai (valstybės biudžeto lėšos)'</t>
  </si>
  <si>
    <t>Kiti šaltiniai (Europos Sąjungos paramos lėšos)'</t>
  </si>
  <si>
    <t>Kiti finansavimo šaltiniai'</t>
  </si>
  <si>
    <t>010-01-02 (TP)</t>
  </si>
  <si>
    <t>Priemonė: Neformaliojo vaikų ir suaugusiųjų švietimo organizavimas</t>
  </si>
  <si>
    <t>010-01-02-01</t>
  </si>
  <si>
    <t xml:space="preserve">Ugdymo proceso užtikrinimas sporto mokyklose </t>
  </si>
  <si>
    <t>010-01-02-02</t>
  </si>
  <si>
    <t>Vasaros poilsio organizavimas</t>
  </si>
  <si>
    <t>Programų skaičius, vnt.</t>
  </si>
  <si>
    <t>P-2.4.3.2-1</t>
  </si>
  <si>
    <t>010-01-02-03</t>
  </si>
  <si>
    <t>Neformaliojo vaikų švietimo programų įgyvendinimas ir neformaliojo vaikų švietimo paslaugų plėtra</t>
  </si>
  <si>
    <t>Programose dalyvaujančių vaikų skaičius, vnt.</t>
  </si>
  <si>
    <t>P-1.3.2.3-3</t>
  </si>
  <si>
    <t>010-01-03 (TP)</t>
  </si>
  <si>
    <t>Priemonė: Savivaldybės administracijos vaiko gerovės komisijos veiklos užtikrinimas</t>
  </si>
  <si>
    <t>ŠSD Sveikatos ir šeimos skyrius</t>
  </si>
  <si>
    <t>Prevencinių renginių skaičius, vnt.</t>
  </si>
  <si>
    <t>Suorganizuota mokymų, kvalifikacijos kėlimo renginių, vnt.</t>
  </si>
  <si>
    <t>Vaikų skaičius, kurie gaus koordinuotai teikiamas paslaugas įgyvendinant projektą, savivaldybėje</t>
  </si>
  <si>
    <t>010-01-04 (TP)</t>
  </si>
  <si>
    <t xml:space="preserve">Priemonė: Miesto metodinių būrelių veiklos užtikrinimas </t>
  </si>
  <si>
    <r>
      <rPr>
        <sz val="10"/>
        <color rgb="FF000000"/>
        <rFont val="Times New Roman"/>
        <family val="1"/>
        <charset val="186"/>
      </rPr>
      <t>ŠSD Švietimo skyrius, Biudžetinės švietimo įstaigos</t>
    </r>
  </si>
  <si>
    <t>Metodinių būrelių skaičius, vnt.</t>
  </si>
  <si>
    <t>010-01-05 (TP)</t>
  </si>
  <si>
    <t>Priemonė: Priėmimo į savivaldybės bendrojo ir ikimokyklinio ugdymo įstaigas informacinių sistemų priežiūra</t>
  </si>
  <si>
    <t>Administruojama sistemų, vnt.</t>
  </si>
  <si>
    <t>010-01-06 (TP)</t>
  </si>
  <si>
    <t xml:space="preserve">Priemonė: Savivaldybės švietimo įstaigų civilinės atsakomybės draudimas </t>
  </si>
  <si>
    <t>010-01-07</t>
  </si>
  <si>
    <t>Priemonė: Švietimo pagalbos ir koordinuotai teikiamų paslaugų užtikrinimo projekto įgyvendinimas</t>
  </si>
  <si>
    <t>Vaikų, kurie gaus koordinuotai teikiamas paslaugas, skaičius, vnt.</t>
  </si>
  <si>
    <t xml:space="preserve"> ŠSD Švietimo skyrius, Biudžetinės švietimo įstaigos</t>
  </si>
  <si>
    <t>010-01-08</t>
  </si>
  <si>
    <t>Priemonė: Kultūrinių kompetencijų ugdymo modelio moksleiviams įgyvendinimas</t>
  </si>
  <si>
    <t>Dalyvaujančių įstaigų skaičius</t>
  </si>
  <si>
    <t>Edukatorių organizuojami mokymai, valandų skaičius</t>
  </si>
  <si>
    <t>010-02 (P)</t>
  </si>
  <si>
    <t>Uždavinys: Renovuoti ugdymo įstaigų pastatus ir patalpas</t>
  </si>
  <si>
    <t>Mokyklų pastatų, kurie yra geros būklės, skaičius (vnt.) ir dalis bendroje mokyklų pastatų struktūroje (proc.)</t>
  </si>
  <si>
    <t>18/50</t>
  </si>
  <si>
    <t>R-1.3.1-1</t>
  </si>
  <si>
    <t>Ugdymo vietų skaičius 1–5 metų amžiaus vaikams šiaurinėje ir centrinėje miesto teritorijose, vnt.</t>
  </si>
  <si>
    <t>R-1.3.2-3</t>
  </si>
  <si>
    <t>Atnaujintų savivaldybės bendrojo ugdymo mokyklų sporto aikštynų skaičius, vnt.</t>
  </si>
  <si>
    <t>010-02-01 (TP)</t>
  </si>
  <si>
    <t>Priemonė: Švietimo įstaigų modulinių kompleksų nuoma ir išpirkimas</t>
  </si>
  <si>
    <t>Turto valdymo skyrius</t>
  </si>
  <si>
    <t>Išsinuomota modulinių pastatų, vnt.</t>
  </si>
  <si>
    <t>1</t>
  </si>
  <si>
    <t>Modulinio pastato išpirkimas, vnt.</t>
  </si>
  <si>
    <t>010-02-02 (PP)</t>
  </si>
  <si>
    <t>Priemonė: Savivaldybės ugdymo įstaigų pastatų ir aplinkos modernizavimas bei plėtra</t>
  </si>
  <si>
    <t>Savivaldybės bendrojo ugdymo mokyklų pastatų ir aplinkos modernizavimas bei plėtra:</t>
  </si>
  <si>
    <t>010-02-02-01</t>
  </si>
  <si>
    <t>Švietimo įstaigų sklypų parinkimas ir teritorijų planavimo dokumentų parengimas šiaurinėje ir centrinėje miesto dalyse</t>
  </si>
  <si>
    <t>UAD Žemėtvarkos skyrius, Urbanistikos  skyrius</t>
  </si>
  <si>
    <t>Parinkta vieta sklypo suformavimui, vnt.</t>
  </si>
  <si>
    <t>2</t>
  </si>
  <si>
    <t>010-02-02-02</t>
  </si>
  <si>
    <t>Sporto aikštynų atnaujinimas:</t>
  </si>
  <si>
    <t>Parengta techninių projektų, vnt.</t>
  </si>
  <si>
    <t>Atnaujinta aikštynų, skaičius</t>
  </si>
  <si>
    <t>P-2.2.1.2-1</t>
  </si>
  <si>
    <t>„Aukuro“ gimnazija</t>
  </si>
  <si>
    <t xml:space="preserve">„Sendvario“ progimnazija </t>
  </si>
  <si>
    <t xml:space="preserve">„Baltijos“ gimnazija </t>
  </si>
  <si>
    <t>Vydūno gimnazija</t>
  </si>
  <si>
    <t>"Varpo" gimnazija</t>
  </si>
  <si>
    <t>010-02-02-03</t>
  </si>
  <si>
    <t xml:space="preserve">Klaipėdos „Ąžuolyno“ gimnazijos modernizavimas </t>
  </si>
  <si>
    <t>MVPD Statybos skyrius</t>
  </si>
  <si>
    <t>P-1.3.1.1-3</t>
  </si>
  <si>
    <t>Atlikta rangos darbų, proc.</t>
  </si>
  <si>
    <t>Skolintos lėšos</t>
  </si>
  <si>
    <t>Įrengtas fizikos kabinetas, proc.</t>
  </si>
  <si>
    <t>Atnaujinti mokykliniai baldai, vnt.</t>
  </si>
  <si>
    <t>100</t>
  </si>
  <si>
    <t>Vėdinimo ir kondicionavimo sistemų įrengimas biudžetinėse švietimo įstaigose</t>
  </si>
  <si>
    <t>Įrengta kondicionavimo sistemų bendrojo ugdymo įstaigose, vnt.</t>
  </si>
  <si>
    <t>139</t>
  </si>
  <si>
    <t>MVPD Projektavimo skyrius</t>
  </si>
  <si>
    <t>„Vyturio“ progimnazija</t>
  </si>
  <si>
    <t>Parengtas techninis projektas („Vyturio“ progimnazija), vnt.</t>
  </si>
  <si>
    <t>Atlikta rangos darbų („Vyturio“ progimnazija), proc.</t>
  </si>
  <si>
    <t>13</t>
  </si>
  <si>
    <t>Parengtas techninis projektas („Aukuro“ gimnazija), vnt.</t>
  </si>
  <si>
    <t>Atlikta rangos darbų („Aukuro“ gimnazija), proc.</t>
  </si>
  <si>
    <t>„Versmės“ progimnazija</t>
  </si>
  <si>
    <t>Parengtas techninis projektas („Versmės“ progimnazija),  vnt.</t>
  </si>
  <si>
    <t>Jūrų kadetų gimnazija</t>
  </si>
  <si>
    <t>Parengtas techninis projektas (Jūrų kadetų gimnazija),  vnt.</t>
  </si>
  <si>
    <t>Simono Dacho progimnazija</t>
  </si>
  <si>
    <t>Parengtas techninis projektas (Simono Dacho progimnazija), vnt.</t>
  </si>
  <si>
    <t>Atlikta rangos darbų (Simono Dacho progmnazija), proc.</t>
  </si>
  <si>
    <t>Gedminų progimnazija</t>
  </si>
  <si>
    <t>Parengtas techninis projektas (Gedminų progimnazija), vnt.</t>
  </si>
  <si>
    <t>Atlikta rangos darbų (Gedminų progmnazija), proc.</t>
  </si>
  <si>
    <t>„Varpelio“ mokykla-darželis</t>
  </si>
  <si>
    <t>Parengtas techninis projektas („Varpelio“ mokykla-darželis), vnt.</t>
  </si>
  <si>
    <t>„Gilijos“ pradinė mokykla</t>
  </si>
  <si>
    <t>Parengtas techninis projektas („Gilijos“ pradinė mokykla), vnt.</t>
  </si>
  <si>
    <t>„Aitvaro“ gimnazija</t>
  </si>
  <si>
    <t>Parengtas techninis projektas („Aitvaro“ gimnazija), vnt.</t>
  </si>
  <si>
    <t>„Gabijos“ progimnazija</t>
  </si>
  <si>
    <t>Parengtas techninis projektas („Gabijos“ progimnazija), vnt.</t>
  </si>
  <si>
    <t>Energinio efektyvumo didinimas ikimokyklinio ugdymo įstaigose:</t>
  </si>
  <si>
    <t>l.-d. „Vėtrungėlė“</t>
  </si>
  <si>
    <t>Atlikta rangos darbų (l.-d. „Vėtrungėlė“), proc.</t>
  </si>
  <si>
    <t>l.-d. „Vėtrungėlė“ skyrius</t>
  </si>
  <si>
    <t>l.-d. „Radastėlė“ skyrius</t>
  </si>
  <si>
    <t xml:space="preserve">l.-d. „Radastėlė“ </t>
  </si>
  <si>
    <t>Atlikta rangos darbų (l.-d. „Radastėlė“), proc.</t>
  </si>
  <si>
    <t>Atlikta rangos darbų (l.-d. „Šaltinėlis“ „Kregždutės“ skyrius), proc.</t>
  </si>
  <si>
    <t>l.-d. „Eglutė“</t>
  </si>
  <si>
    <t>Atlikta rangos darbų (l.-d. „Eglutė“), proc.</t>
  </si>
  <si>
    <t>18</t>
  </si>
  <si>
    <t>Švietimo ugdymo paslaugų plėtra Tauralaukyje  (Klaipėdos g. 31) – pastato rekonstravimas į ikimokyklinio ir priešmokyklinio ugdymo įstaigą</t>
  </si>
  <si>
    <t xml:space="preserve">Atlikta rangos darbų, proc.
</t>
  </si>
  <si>
    <t>Ugdymo paslaugų prieinamumo didinimas, modernizuojant Klaipėdos lopšelio-darželio „Traukinukas“ „Boružėlės“ skyriaus pastatą</t>
  </si>
  <si>
    <t>Parengtas techninis projektas, vnt.</t>
  </si>
  <si>
    <t xml:space="preserve">Naujų ar rekonstruotų pastatų, kurių pirminės energijos paklausa yra bent 20 % mažesnė, nei reikalauja energijos beveik nevartojantis pastatas, plotas (kvadratiniai metrai) </t>
  </si>
  <si>
    <t xml:space="preserve">Metinis konsoliduotų viešųjų paslaugų vartotojų skaičius (vartotojai per metus) </t>
  </si>
  <si>
    <t>Neformaliojo vaikų švietimo įstaigų pastatų rekonstravimas:</t>
  </si>
  <si>
    <t>Klaipėdos Jeronimo Kačinsko muzikos mokyklos (Statybininkų pr. 5) pastato energinio efektyvumo didinimas</t>
  </si>
  <si>
    <t>Klaipėdos karalienės Luizės jaunimo centro įgalinimas teikti šiuolaikinius jaunimo poreikius atitinkančias paslaugas</t>
  </si>
  <si>
    <t>VšĮ Klaipėdos valstybinei kolegijai priklausančio nekilnojamojo turto įsigijimas, pritaikant jį savivaldybės vykdomoms švietimo funkcijoms</t>
  </si>
  <si>
    <t>VšĮ Klaipėdos kolegijai priklausančių pastatų įsigijimas, vnt.</t>
  </si>
  <si>
    <t>010-02-02-12</t>
  </si>
  <si>
    <t>Sporto salių atnaujinimas</t>
  </si>
  <si>
    <t>Įstaigų, kuriose atnaujintos sporto salės, skaičius</t>
  </si>
  <si>
    <t>3</t>
  </si>
  <si>
    <t>Įstaigų, kuriose atlikti sporto salių vėdinimo remonto darbai, skaičius</t>
  </si>
  <si>
    <t>Vėdinimo sistemų projektų parengimas</t>
  </si>
  <si>
    <t>Martyno Mažvydo progimnazija</t>
  </si>
  <si>
    <t>Vitės progimnazija</t>
  </si>
  <si>
    <t xml:space="preserve">Moksleivių saviraiškos centras </t>
  </si>
  <si>
    <t>„Varpo“ gimnazija</t>
  </si>
  <si>
    <t>Suaugusiųjų gimnazija</t>
  </si>
  <si>
    <t>„Pajūrio“ progimnazija</t>
  </si>
  <si>
    <t>,,Medeinės" mokykla</t>
  </si>
  <si>
    <t>Litorinos mokykla / Moksleivių saviraiškos centras</t>
  </si>
  <si>
    <t>Techninės priežiūros paslauga</t>
  </si>
  <si>
    <t>010-02-02-13</t>
  </si>
  <si>
    <t>Juozo Karoso muzikos mokyklos palėpės įrengimas ugdymui</t>
  </si>
  <si>
    <t>010-02-02-14</t>
  </si>
  <si>
    <t xml:space="preserve">Medelyno mokyklos  techninio darbo projekto parengimas </t>
  </si>
  <si>
    <t>Skolintos lėšos'</t>
  </si>
  <si>
    <t xml:space="preserve">Kiti šaltiniai </t>
  </si>
  <si>
    <t>010-02-03 (TP)</t>
  </si>
  <si>
    <t>Priemonė: Mokymosi aplinkos pritaikymas švietimo reikmėms</t>
  </si>
  <si>
    <t>010-02-03-01</t>
  </si>
  <si>
    <t>Lauko žaidimų aikštelių ir įrenginių atnaujinimas ikimokyklinėse ugdymo įstaigose</t>
  </si>
  <si>
    <t>Įstaigų teritorijų skaičius, vnt.</t>
  </si>
  <si>
    <t>19</t>
  </si>
  <si>
    <t>010-02-03-02</t>
  </si>
  <si>
    <t>Patalpų ir inventoriaus atnaujinimas užtikrinant atitiktį higienos normoms</t>
  </si>
  <si>
    <t>30</t>
  </si>
  <si>
    <t>010-02-03-03</t>
  </si>
  <si>
    <t>Gamtos mokslų laboratorijų įrengimas Klaipėdos miesto savivaldybės progimnazijose</t>
  </si>
  <si>
    <t>Elektroninių cigarečių detektorių įrengimas bendrojo ugdymo mokyklose</t>
  </si>
  <si>
    <t>010-02-03-05</t>
  </si>
  <si>
    <t>Patalpų pritaikymas ugdymo reikmėms</t>
  </si>
  <si>
    <t>010-02-04</t>
  </si>
  <si>
    <t>Priemonė: Įtraukiojo ugdymo strategijos įgyvendinimas</t>
  </si>
  <si>
    <t>010-02-04-01</t>
  </si>
  <si>
    <t>Grupių skaičius, vnt.</t>
  </si>
  <si>
    <t>010-02-04-02</t>
  </si>
  <si>
    <t>Multisensorinių nusiraminimo kambarių įrengimas, priemonių įsigijimas</t>
  </si>
  <si>
    <t>23</t>
  </si>
  <si>
    <t>Įrengtų kambarių skaičius, vnt.</t>
  </si>
  <si>
    <t>10</t>
  </si>
  <si>
    <t>Metodinių priemonių ar įrangos įsigimui, proc.</t>
  </si>
  <si>
    <t>010-02-04-03</t>
  </si>
  <si>
    <t>Patalpų pritaikymas vaikų su negalia ugdymui</t>
  </si>
  <si>
    <t>P-1.3.1.1-2</t>
  </si>
  <si>
    <t>010-03 (T)</t>
  </si>
  <si>
    <t>Uždavinys: Aprūpinti švietimo įstaigas reikalingu inventoriumi</t>
  </si>
  <si>
    <t>Aprūpinimo informacinių ir komunikacinių technologijų įranga vertinimas:</t>
  </si>
  <si>
    <t>R-1.3.1-2</t>
  </si>
  <si>
    <t>Mokinių mokymui skirtų kompiuterių skaičius, tenkantis 100-ui mokinių, vnt.</t>
  </si>
  <si>
    <t>010-03-01 (TP)</t>
  </si>
  <si>
    <t>Priemonė: Baldų ir įrangos atnaujinimas</t>
  </si>
  <si>
    <t>010-03-01-01</t>
  </si>
  <si>
    <t>Vaikiškų lovyčių įsigijimas savivaldybės ikimokyklinio ugdymo įstaigoms</t>
  </si>
  <si>
    <t>Lovyčių skaičius, vnt.</t>
  </si>
  <si>
    <t>010-03-01-02</t>
  </si>
  <si>
    <t xml:space="preserve">Įrenginių įsigijimas švietimo įstaigų maisto blokams </t>
  </si>
  <si>
    <t>Įsigyta įrenginių, vnt.</t>
  </si>
  <si>
    <t>010-03-01-03</t>
  </si>
  <si>
    <t>Baldų, įrangos, metodinių priemonių ir specifikacijų įsigijimas ikimokyklinio ir priešmokyklinio ugdymo įstaigai (Tauralaukio rekonstruojamame pastate Klaipėdos g. 31)</t>
  </si>
  <si>
    <t>Įsigyta baldų ir įrangos, vnt.</t>
  </si>
  <si>
    <t>Įsigyta metodinių priemonių, vnt.</t>
  </si>
  <si>
    <t>010-03-01-04</t>
  </si>
  <si>
    <t>Kompiuterių brandos egzaminams ir nacionaliniams mokinių pasiekimų patikrinimams organizuoti įsigijimas</t>
  </si>
  <si>
    <t>Kompiuterių skaičius, vnt.</t>
  </si>
  <si>
    <t>010-03-02 (TP)</t>
  </si>
  <si>
    <t>Priemonė: Švietimo paslaugų modernizavimo  programos priemonių įgyvendinimas</t>
  </si>
  <si>
    <t>010-03-02-01</t>
  </si>
  <si>
    <t>Neformaliojo švietimo ir pagalbos įstaigų aprūpinimas mobilia interaktyvia įranga</t>
  </si>
  <si>
    <t>Interaktyvių ekranų skaičius, vnt.</t>
  </si>
  <si>
    <t>010-03-02-02</t>
  </si>
  <si>
    <t>Hibridinių klasių įrengimas</t>
  </si>
  <si>
    <t>Hibridinių klasių skaičius, vnt.</t>
  </si>
  <si>
    <t>010-04 (T)</t>
  </si>
  <si>
    <t>Uždavinys: Organizuoti materialinį, ūkinį ir techninį ugdymo įstaigų aptarnavimą</t>
  </si>
  <si>
    <t>010-04-01 (TP)</t>
  </si>
  <si>
    <t>Priemonė: Ugdymo įstaigų ūkinio aptarnavimo organizavimas</t>
  </si>
  <si>
    <t>010-04-01-01</t>
  </si>
  <si>
    <t xml:space="preserve">Švietimo įstaigų paprastasis remontas </t>
  </si>
  <si>
    <t>Įstaigų, kuriose atlikti remonto darbai, skaičius</t>
  </si>
  <si>
    <t>010-04-01-02</t>
  </si>
  <si>
    <t>Šilumos ir karšto vandens tiekimo sistemų priežiūra</t>
  </si>
  <si>
    <t>Įstaigų skaičius</t>
  </si>
  <si>
    <t>010-04-01-03</t>
  </si>
  <si>
    <t>Šildymo sistemų, vandentiekio ir buitinių nuotekų tinklų remontas</t>
  </si>
  <si>
    <t>Renovuota, suremontuota sistemų, skaičius</t>
  </si>
  <si>
    <t>010-04-01-04</t>
  </si>
  <si>
    <t>Gaisrinės saugos reikalavimų vykdymas švietimo įstaigose</t>
  </si>
  <si>
    <t>Įstaigų, kuriose likviduoti pažeidimai, skaičius</t>
  </si>
  <si>
    <t>010-04-01-05</t>
  </si>
  <si>
    <t>Švietimo įstaigų sanitarinių patalpų remontas</t>
  </si>
  <si>
    <t>010-04-01-06</t>
  </si>
  <si>
    <t xml:space="preserve">Švietimo įstaigų elektros instaliacijos remontas </t>
  </si>
  <si>
    <t>010-04-01-07</t>
  </si>
  <si>
    <t>Švietimo įstaigų pastatų išorės remontas</t>
  </si>
  <si>
    <t>010-04-01-08</t>
  </si>
  <si>
    <t xml:space="preserve">Švietimo įstaigų lauko inžinerinių tinklų remontas </t>
  </si>
  <si>
    <t xml:space="preserve">Parengta techninių projektų, vnt.    </t>
  </si>
  <si>
    <t>Suremontuota įstaigų, skaičius</t>
  </si>
  <si>
    <t>010-04-01-09</t>
  </si>
  <si>
    <t>Švietimo įstaigų teritorijų aptvėrimas</t>
  </si>
  <si>
    <t>010-04-01-10</t>
  </si>
  <si>
    <t>Įstaigų ūkinis aptarnavimas</t>
  </si>
  <si>
    <t>Nuomojamo ryšių kabelio tinklo ilgis, km</t>
  </si>
  <si>
    <t>Saugomų pastatų, objektų skaičius</t>
  </si>
  <si>
    <t>Įstaigų, kuriose valomi langai, skaičius</t>
  </si>
  <si>
    <t>Įstaigų pastatų, kuriuose atlikta kasmetinė apžiūra, skaičius</t>
  </si>
  <si>
    <t>010-04-01-11</t>
  </si>
  <si>
    <t>Riebalų gaudyklių montavimas</t>
  </si>
  <si>
    <t>010-04-02 (TP)</t>
  </si>
  <si>
    <t xml:space="preserve">Priemonė: Mokinių pavėžėjimo užtikrinimas </t>
  </si>
  <si>
    <t>Pavėžėta mokinių, skaičius</t>
  </si>
  <si>
    <t>267</t>
  </si>
  <si>
    <t>010-04-03 (TP)</t>
  </si>
  <si>
    <t>Priemonė: Švietimo įstaigų persikėlimo į kitas patalpas organizavimas</t>
  </si>
  <si>
    <t>Perkelta įstaigų, skaičius</t>
  </si>
  <si>
    <t>7</t>
  </si>
  <si>
    <t>010-04-04 (TP)</t>
  </si>
  <si>
    <t>Priemonė: Švietimo įstaigų energinių išteklių efektyvinimas</t>
  </si>
  <si>
    <t>010-04-04-01</t>
  </si>
  <si>
    <t>Automatizuotos šilumos punkto kontrolės ir valdymo sistemų aptarnavimas švietimo įstaigų pastatuose</t>
  </si>
  <si>
    <t>Aptarnaujamų įstaigų pastatų skaičius, vnt.</t>
  </si>
  <si>
    <t>010-04-05 (TP)</t>
  </si>
  <si>
    <t>Priemonė: Komunalinių paslaugų įsigijimas</t>
  </si>
  <si>
    <t>Šildoma įstaigų, skaičius</t>
  </si>
  <si>
    <t>Tvarkoma paviršinių (lietaus) nuotekų, įstaigų skaičius</t>
  </si>
  <si>
    <t>Tvarkomas centralizuotas vandentiekis ir kanalizacija, įstaigų skaičius</t>
  </si>
  <si>
    <t>Įstaigų, kurioms elektros energija įsigyjama centralizuotai, skaičius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</si>
  <si>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</si>
  <si>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</si>
  <si>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</si>
  <si>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</si>
  <si>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 xml:space="preserve">TP – tęstinės veiklos priemonė. </t>
  </si>
  <si>
    <t>PP – pažangos priemonė.</t>
  </si>
  <si>
    <t>RP – regioninė pažangos priemonė.</t>
  </si>
  <si>
    <t>MVPD – Miesto vystymo ir priežiūros departamentas.</t>
  </si>
  <si>
    <t>ŠSD – Švietimo ir sveikatos departamentas.</t>
  </si>
  <si>
    <t xml:space="preserve">AD – Administravimo departamentas. </t>
  </si>
  <si>
    <t>UAD – Urbanistikos ir architektūros departamentas.</t>
  </si>
  <si>
    <t>Eil. Nr.</t>
  </si>
  <si>
    <t>Programos kodas ir pavadinimas</t>
  </si>
  <si>
    <t>010 Ugdymo proceso užtikrinimo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</si>
  <si>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</si>
  <si>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</si>
  <si>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</si>
  <si>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</si>
  <si>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1.3.</t>
  </si>
  <si>
    <t>1.4.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</si>
  <si>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</si>
  <si>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</si>
  <si>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</si>
  <si>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</si>
  <si>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</si>
  <si>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</si>
  <si>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</si>
  <si>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</si>
  <si>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</si>
  <si>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</si>
  <si>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</si>
  <si>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</si>
  <si>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2.6.</t>
  </si>
  <si>
    <t>Kelių priežiūros ir plėtros programos lėšos (KPP)</t>
  </si>
  <si>
    <t>Specialiųjų ugdymosi priemonių emocijų ugdymui įsigijimas</t>
  </si>
  <si>
    <t>010-02-03-04</t>
  </si>
  <si>
    <t>010-01-01-08</t>
  </si>
  <si>
    <t>010-01-01-09</t>
  </si>
  <si>
    <t>010-01-01-10</t>
  </si>
  <si>
    <t>010-01-01-11</t>
  </si>
  <si>
    <t>010-01-01-12</t>
  </si>
  <si>
    <t>010-01-01-13</t>
  </si>
  <si>
    <t>010-01-01-14</t>
  </si>
  <si>
    <t>010-01-01-15</t>
  </si>
  <si>
    <t>010-01-01-16</t>
  </si>
  <si>
    <t>010-01-01-17</t>
  </si>
  <si>
    <t>010-01-01-18</t>
  </si>
  <si>
    <t>010-01-01-19</t>
  </si>
  <si>
    <t>010-01-01-20</t>
  </si>
  <si>
    <t>010-01-01-21</t>
  </si>
  <si>
    <t>010-01-01-22</t>
  </si>
  <si>
    <t>010-01-01-23</t>
  </si>
  <si>
    <t>010-01-01-24</t>
  </si>
  <si>
    <t>010-01-01-25</t>
  </si>
  <si>
    <t>010-01-01-26</t>
  </si>
  <si>
    <t>010-01-01-27</t>
  </si>
  <si>
    <t>010-01-01-28</t>
  </si>
  <si>
    <t>010-01-01-29</t>
  </si>
  <si>
    <t>010-01-01-30</t>
  </si>
  <si>
    <t>010-02-02-04</t>
  </si>
  <si>
    <t>010-02-02-05</t>
  </si>
  <si>
    <t>010-02-02-06</t>
  </si>
  <si>
    <t>010-02-02-07</t>
  </si>
  <si>
    <t>010-02-02-08 (RP)</t>
  </si>
  <si>
    <t>010-02-02-09</t>
  </si>
  <si>
    <t xml:space="preserve">010-02-02-10
</t>
  </si>
  <si>
    <t xml:space="preserve">010-02-02-11
</t>
  </si>
  <si>
    <t>Klaipėdos lopšelių-darželių pastatų atnaujinimas</t>
  </si>
  <si>
    <t xml:space="preserve">Mokyklų modernizavimas </t>
  </si>
  <si>
    <t>ŠSD Švietimo skyrius, Biudžetinės švietimo įstaigos, VšĮ Klaipėdos futbolo mokykla</t>
  </si>
  <si>
    <r>
      <rPr>
        <sz val="10"/>
        <color theme="1"/>
        <rFont val="Times New Roman"/>
        <family val="1"/>
        <charset val="186"/>
      </rPr>
      <t xml:space="preserve">Mokinio </t>
    </r>
    <r>
      <rPr>
        <sz val="10"/>
        <color rgb="FF000000"/>
        <rFont val="Times New Roman"/>
        <family val="1"/>
        <charset val="186"/>
      </rPr>
      <t>padėjėjų skaičius, vnt.</t>
    </r>
  </si>
  <si>
    <t>l.-d. „Šaltinėlis“ „Kregždutės“ skyrius</t>
  </si>
  <si>
    <t>Atlikta rangos darbų (l.-d. „Vėtrungėlė“ skyrius), proc.</t>
  </si>
  <si>
    <t>Atlikta rangos darbų (l.-d. „Radastėlė“ skyrius), proc.</t>
  </si>
  <si>
    <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</si>
  <si>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Pajamų įmokos ir kitos pajamos
</t>
  </si>
  <si>
    <t>2026 metų asignavimų ir kitų lėšų pasiskirstymas (tūkst. Eur)</t>
  </si>
  <si>
    <t>PATVIRTINTA</t>
  </si>
  <si>
    <t>Klaipėdos miesto savivaldybės administracijos direktoriaus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</si>
  <si>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</si>
  <si>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</si>
  <si>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
</t>
  </si>
  <si>
    <t xml:space="preserve">Klaipėdos miesto savivaldybės administracijos 2026 metų 010 Ugdymo proceso užtikrinimo programos uždaviniai, priemonės, asignavimai ir kitos lėšos (tūkst. eurų) bei priemonių stebėsenos rodikliai </t>
  </si>
  <si>
    <t xml:space="preserve">Projektų finansavimo ir administravimo skyrius, 
MVPD Statybų skyrius
</t>
  </si>
  <si>
    <t xml:space="preserve">Projektų finansavimo ir administravimo skyrius, 
ŠSD Sveikatos ir šeimos skyrius
</t>
  </si>
  <si>
    <t>2026 m. kovo 5 d. įsakymu Nr. AD1-179</t>
  </si>
  <si>
    <t xml:space="preserve">(Klaipėdos miesto savivaldybės administracijos direktoriaus 
</t>
  </si>
  <si>
    <t xml:space="preserve">Švietimo įstaigų pedagoginių darbuotojų, išlaikomų iš savivaldybės biudžeto lėšų (išskyrus valstybės biudžeto dotacijas), padidinto darbo užmokesčio užtikrinimas </t>
  </si>
  <si>
    <t>010-01-01-33</t>
  </si>
  <si>
    <t>Projekto „Visos dienos mokyklos paslaugų prieinamumo didinimas“ įgyvendinimas Gedminų progimnazijoje</t>
  </si>
  <si>
    <t>Jaunesnių nei 18 metų vaikų, dalyvaujančių veikloje, skaičius</t>
  </si>
  <si>
    <t xml:space="preserve">2026 m. gegužės 25 d. įsakymo Nr. AD1- 358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</si>
</sst>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[$-409]General"/>
    <numFmt numFmtId="166" formatCode="0.0"/>
    <numFmt numFmtId="167" formatCode="[$-409]0.00"/>
    <numFmt numFmtId="168" formatCode="[$-409]#,##0"/>
  </numFmts>
  <fonts count="36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000000"/>
      <name val="Times New Roman"/>
      <family val="1"/>
      <charset val="1"/>
    </font>
    <font>
      <sz val="10"/>
      <color rgb="FF000000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Calibri"/>
      <family val="2"/>
      <charset val="186"/>
    </font>
    <font>
      <sz val="8"/>
      <color theme="1"/>
      <name val="Times New Roman"/>
      <family val="1"/>
      <charset val="186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sz val="10"/>
      <color rgb="FF242424"/>
      <name val="Times New Roman"/>
      <family val="1"/>
      <charset val="186"/>
    </font>
    <font>
      <strike/>
      <sz val="10"/>
      <color rgb="FF00000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strike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u/>
      <sz val="10"/>
      <color rgb="FF000000"/>
      <name val="Calibri"/>
      <family val="2"/>
      <charset val="186"/>
      <scheme val="minor"/>
    </font>
    <font>
      <b/>
      <sz val="12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theme="0"/>
        <bgColor rgb="FFDBDBDB"/>
      </patternFill>
    </fill>
    <fill>
      <patternFill patternType="solid">
        <fgColor rgb="FFFFFFFF"/>
        <bgColor rgb="FFDBDBDB"/>
      </patternFill>
    </fill>
  </fills>
  <borders count="1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rgb="FF000000"/>
      </right>
      <top style="thin">
        <color rgb="FF000000"/>
      </top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/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rgb="FF000000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rgb="FF000000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/>
      <top style="medium">
        <color theme="1"/>
      </top>
      <bottom style="medium">
        <color theme="1"/>
      </bottom>
      <diagonal/>
    </border>
    <border>
      <left style="medium">
        <color rgb="FF000000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medium">
        <color rgb="FF000000"/>
      </left>
      <right style="thin">
        <color indexed="64"/>
      </right>
      <top style="medium">
        <color theme="1"/>
      </top>
      <bottom/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rgb="FF000000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1062">
    <xf numFmtId="0" fontId="0" fillId="0" borderId="0" xfId="0"/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1" fillId="0" borderId="0" xfId="0" applyFont="1" applyAlignment="1">
      <alignment horizontal="left" vertical="top"/>
    </xf>
    <xf numFmtId="4" fontId="1" fillId="0" borderId="0" xfId="0" applyNumberFormat="1" applyFont="1"/>
    <xf numFmtId="164" fontId="1" fillId="3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1" fillId="0" borderId="0" xfId="0" applyNumberFormat="1" applyFont="1"/>
    <xf numFmtId="164" fontId="1" fillId="0" borderId="2" xfId="0" applyNumberFormat="1" applyFont="1" applyBorder="1" applyAlignment="1">
      <alignment horizontal="center" vertical="top" wrapText="1"/>
    </xf>
    <xf numFmtId="0" fontId="4" fillId="3" borderId="3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4" fillId="3" borderId="4" xfId="0" applyNumberFormat="1" applyFont="1" applyFill="1" applyBorder="1" applyAlignment="1">
      <alignment horizontal="center" vertical="top" wrapText="1"/>
    </xf>
    <xf numFmtId="164" fontId="9" fillId="3" borderId="4" xfId="0" applyNumberFormat="1" applyFont="1" applyFill="1" applyBorder="1" applyAlignment="1">
      <alignment horizontal="center" vertical="top" wrapText="1"/>
    </xf>
    <xf numFmtId="164" fontId="9" fillId="3" borderId="1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/>
    </xf>
    <xf numFmtId="0" fontId="5" fillId="3" borderId="1" xfId="0" applyFont="1" applyFill="1" applyBorder="1" applyAlignment="1">
      <alignment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vertical="top" wrapText="1"/>
    </xf>
    <xf numFmtId="164" fontId="5" fillId="3" borderId="4" xfId="0" applyNumberFormat="1" applyFont="1" applyFill="1" applyBorder="1" applyAlignment="1">
      <alignment horizontal="center" vertical="top"/>
    </xf>
    <xf numFmtId="0" fontId="5" fillId="0" borderId="4" xfId="0" applyFont="1" applyBorder="1" applyAlignment="1">
      <alignment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12" fillId="0" borderId="0" xfId="0" applyFont="1"/>
    <xf numFmtId="0" fontId="12" fillId="3" borderId="0" xfId="0" applyFont="1" applyFill="1"/>
    <xf numFmtId="164" fontId="5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5" fillId="0" borderId="0" xfId="0" applyFont="1"/>
    <xf numFmtId="0" fontId="5" fillId="8" borderId="4" xfId="0" applyFont="1" applyFill="1" applyBorder="1" applyAlignment="1">
      <alignment vertical="top" wrapText="1"/>
    </xf>
    <xf numFmtId="0" fontId="5" fillId="8" borderId="4" xfId="0" applyFont="1" applyFill="1" applyBorder="1" applyAlignment="1">
      <alignment horizontal="center" vertical="top" wrapText="1"/>
    </xf>
    <xf numFmtId="164" fontId="5" fillId="8" borderId="4" xfId="0" applyNumberFormat="1" applyFont="1" applyFill="1" applyBorder="1" applyAlignment="1">
      <alignment horizontal="center" vertical="top" wrapText="1"/>
    </xf>
    <xf numFmtId="164" fontId="5" fillId="8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8" borderId="1" xfId="0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vertical="top" wrapText="1"/>
    </xf>
    <xf numFmtId="164" fontId="5" fillId="3" borderId="1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164" fontId="10" fillId="0" borderId="6" xfId="0" applyNumberFormat="1" applyFont="1" applyBorder="1" applyAlignment="1">
      <alignment vertical="top" wrapText="1"/>
    </xf>
    <xf numFmtId="164" fontId="10" fillId="0" borderId="1" xfId="0" applyNumberFormat="1" applyFont="1" applyBorder="1" applyAlignment="1">
      <alignment vertical="top" wrapText="1"/>
    </xf>
    <xf numFmtId="0" fontId="5" fillId="4" borderId="4" xfId="0" applyFont="1" applyFill="1" applyBorder="1" applyAlignment="1">
      <alignment vertical="top" wrapText="1"/>
    </xf>
    <xf numFmtId="0" fontId="5" fillId="4" borderId="4" xfId="0" applyFont="1" applyFill="1" applyBorder="1" applyAlignment="1">
      <alignment vertical="top"/>
    </xf>
    <xf numFmtId="164" fontId="5" fillId="4" borderId="4" xfId="0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64" fontId="5" fillId="3" borderId="4" xfId="0" applyNumberFormat="1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/>
    </xf>
    <xf numFmtId="0" fontId="10" fillId="9" borderId="10" xfId="0" applyFont="1" applyFill="1" applyBorder="1" applyAlignment="1">
      <alignment vertical="top" wrapText="1"/>
    </xf>
    <xf numFmtId="0" fontId="10" fillId="8" borderId="3" xfId="0" applyFont="1" applyFill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164" fontId="4" fillId="6" borderId="1" xfId="1" applyNumberFormat="1" applyFont="1" applyFill="1" applyBorder="1" applyAlignment="1">
      <alignment horizontal="center" vertical="top"/>
    </xf>
    <xf numFmtId="49" fontId="5" fillId="8" borderId="4" xfId="0" applyNumberFormat="1" applyFont="1" applyFill="1" applyBorder="1" applyAlignment="1">
      <alignment horizontal="center" vertical="top" wrapText="1"/>
    </xf>
    <xf numFmtId="164" fontId="5" fillId="8" borderId="4" xfId="0" applyNumberFormat="1" applyFont="1" applyFill="1" applyBorder="1" applyAlignment="1">
      <alignment horizontal="center" vertical="top"/>
    </xf>
    <xf numFmtId="49" fontId="5" fillId="0" borderId="1" xfId="0" applyNumberFormat="1" applyFont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/>
    </xf>
    <xf numFmtId="164" fontId="5" fillId="6" borderId="2" xfId="1" applyNumberFormat="1" applyFont="1" applyFill="1" applyBorder="1" applyAlignment="1">
      <alignment horizontal="center" vertical="top"/>
    </xf>
    <xf numFmtId="49" fontId="5" fillId="0" borderId="10" xfId="0" applyNumberFormat="1" applyFont="1" applyBorder="1" applyAlignment="1">
      <alignment horizontal="center" vertical="top" wrapText="1"/>
    </xf>
    <xf numFmtId="164" fontId="5" fillId="5" borderId="6" xfId="0" applyNumberFormat="1" applyFont="1" applyFill="1" applyBorder="1" applyAlignment="1">
      <alignment horizontal="center" vertical="top"/>
    </xf>
    <xf numFmtId="164" fontId="5" fillId="7" borderId="4" xfId="0" applyNumberFormat="1" applyFont="1" applyFill="1" applyBorder="1" applyAlignment="1">
      <alignment horizontal="center" vertical="top"/>
    </xf>
    <xf numFmtId="49" fontId="4" fillId="8" borderId="4" xfId="0" applyNumberFormat="1" applyFont="1" applyFill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164" fontId="5" fillId="5" borderId="4" xfId="0" applyNumberFormat="1" applyFont="1" applyFill="1" applyBorder="1" applyAlignment="1">
      <alignment horizontal="center" vertical="top"/>
    </xf>
    <xf numFmtId="49" fontId="5" fillId="0" borderId="3" xfId="0" applyNumberFormat="1" applyFont="1" applyBorder="1" applyAlignment="1">
      <alignment horizontal="center" vertical="top" wrapText="1"/>
    </xf>
    <xf numFmtId="49" fontId="5" fillId="3" borderId="4" xfId="0" applyNumberFormat="1" applyFont="1" applyFill="1" applyBorder="1" applyAlignment="1">
      <alignment horizontal="center" vertical="top" wrapText="1"/>
    </xf>
    <xf numFmtId="49" fontId="4" fillId="7" borderId="4" xfId="0" applyNumberFormat="1" applyFont="1" applyFill="1" applyBorder="1" applyAlignment="1">
      <alignment horizontal="center" vertical="top" wrapText="1"/>
    </xf>
    <xf numFmtId="0" fontId="5" fillId="8" borderId="12" xfId="0" applyFont="1" applyFill="1" applyBorder="1" applyAlignment="1">
      <alignment vertical="top" wrapText="1"/>
    </xf>
    <xf numFmtId="164" fontId="5" fillId="8" borderId="16" xfId="0" applyNumberFormat="1" applyFont="1" applyFill="1" applyBorder="1" applyAlignment="1">
      <alignment horizontal="center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 vertical="top" wrapText="1"/>
    </xf>
    <xf numFmtId="164" fontId="5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/>
    <xf numFmtId="0" fontId="12" fillId="0" borderId="0" xfId="0" applyFont="1" applyAlignment="1">
      <alignment horizontal="center" vertical="top"/>
    </xf>
    <xf numFmtId="164" fontId="12" fillId="0" borderId="0" xfId="0" applyNumberFormat="1" applyFont="1" applyAlignment="1">
      <alignment horizontal="center" vertical="top"/>
    </xf>
    <xf numFmtId="0" fontId="4" fillId="3" borderId="10" xfId="0" applyFont="1" applyFill="1" applyBorder="1" applyAlignment="1">
      <alignment vertical="top" wrapText="1"/>
    </xf>
    <xf numFmtId="0" fontId="9" fillId="3" borderId="5" xfId="0" applyFont="1" applyFill="1" applyBorder="1" applyAlignment="1">
      <alignment vertical="top" wrapText="1"/>
    </xf>
    <xf numFmtId="164" fontId="18" fillId="5" borderId="1" xfId="0" applyNumberFormat="1" applyFont="1" applyFill="1" applyBorder="1" applyAlignment="1">
      <alignment horizontal="center" vertical="top"/>
    </xf>
    <xf numFmtId="164" fontId="21" fillId="3" borderId="1" xfId="0" applyNumberFormat="1" applyFont="1" applyFill="1" applyBorder="1" applyAlignment="1">
      <alignment horizontal="center" vertical="top" wrapText="1"/>
    </xf>
    <xf numFmtId="0" fontId="21" fillId="3" borderId="3" xfId="0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vertical="top" wrapText="1"/>
    </xf>
    <xf numFmtId="164" fontId="20" fillId="0" borderId="0" xfId="0" applyNumberFormat="1" applyFont="1"/>
    <xf numFmtId="0" fontId="20" fillId="0" borderId="0" xfId="0" applyFont="1"/>
    <xf numFmtId="0" fontId="20" fillId="3" borderId="1" xfId="0" applyFont="1" applyFill="1" applyBorder="1" applyAlignment="1">
      <alignment vertical="top" wrapText="1"/>
    </xf>
    <xf numFmtId="0" fontId="12" fillId="0" borderId="23" xfId="0" applyFont="1" applyBorder="1" applyAlignment="1">
      <alignment horizontal="center" vertical="top"/>
    </xf>
    <xf numFmtId="0" fontId="4" fillId="0" borderId="6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164" fontId="4" fillId="5" borderId="1" xfId="0" applyNumberFormat="1" applyFont="1" applyFill="1" applyBorder="1" applyAlignment="1">
      <alignment horizontal="center" vertical="top" wrapText="1"/>
    </xf>
    <xf numFmtId="164" fontId="4" fillId="0" borderId="9" xfId="0" applyNumberFormat="1" applyFont="1" applyBorder="1" applyAlignment="1">
      <alignment horizontal="center" vertical="top" wrapText="1"/>
    </xf>
    <xf numFmtId="164" fontId="4" fillId="3" borderId="5" xfId="0" applyNumberFormat="1" applyFont="1" applyFill="1" applyBorder="1" applyAlignment="1">
      <alignment horizontal="center" vertical="top" wrapText="1"/>
    </xf>
    <xf numFmtId="164" fontId="21" fillId="3" borderId="4" xfId="0" applyNumberFormat="1" applyFont="1" applyFill="1" applyBorder="1" applyAlignment="1">
      <alignment horizontal="center" vertical="top" wrapText="1"/>
    </xf>
    <xf numFmtId="164" fontId="21" fillId="3" borderId="6" xfId="0" applyNumberFormat="1" applyFont="1" applyFill="1" applyBorder="1" applyAlignment="1">
      <alignment horizontal="center" vertical="top" wrapText="1"/>
    </xf>
    <xf numFmtId="164" fontId="13" fillId="0" borderId="0" xfId="0" applyNumberFormat="1" applyFont="1" applyAlignment="1">
      <alignment vertical="top" wrapText="1"/>
    </xf>
    <xf numFmtId="164" fontId="10" fillId="0" borderId="5" xfId="0" applyNumberFormat="1" applyFont="1" applyBorder="1" applyAlignment="1">
      <alignment horizontal="center" vertical="top" wrapText="1"/>
    </xf>
    <xf numFmtId="164" fontId="10" fillId="9" borderId="2" xfId="0" applyNumberFormat="1" applyFont="1" applyFill="1" applyBorder="1" applyAlignment="1">
      <alignment horizontal="center" vertical="top" wrapText="1"/>
    </xf>
    <xf numFmtId="164" fontId="4" fillId="3" borderId="3" xfId="0" applyNumberFormat="1" applyFont="1" applyFill="1" applyBorder="1" applyAlignment="1">
      <alignment horizontal="center" vertical="top"/>
    </xf>
    <xf numFmtId="164" fontId="4" fillId="3" borderId="4" xfId="0" applyNumberFormat="1" applyFont="1" applyFill="1" applyBorder="1" applyAlignment="1">
      <alignment horizontal="center" vertical="top"/>
    </xf>
    <xf numFmtId="164" fontId="10" fillId="3" borderId="4" xfId="0" applyNumberFormat="1" applyFont="1" applyFill="1" applyBorder="1" applyAlignment="1">
      <alignment horizontal="center" vertical="top"/>
    </xf>
    <xf numFmtId="164" fontId="9" fillId="3" borderId="4" xfId="0" applyNumberFormat="1" applyFont="1" applyFill="1" applyBorder="1" applyAlignment="1">
      <alignment horizontal="center" vertical="top"/>
    </xf>
    <xf numFmtId="164" fontId="4" fillId="0" borderId="0" xfId="0" applyNumberFormat="1" applyFont="1" applyAlignment="1">
      <alignment horizontal="left" vertical="top" wrapText="1"/>
    </xf>
    <xf numFmtId="164" fontId="12" fillId="0" borderId="23" xfId="0" applyNumberFormat="1" applyFont="1" applyBorder="1" applyAlignment="1">
      <alignment horizontal="center" vertical="top"/>
    </xf>
    <xf numFmtId="0" fontId="4" fillId="3" borderId="6" xfId="0" applyFont="1" applyFill="1" applyBorder="1" applyAlignment="1">
      <alignment vertical="top" wrapText="1"/>
    </xf>
    <xf numFmtId="0" fontId="4" fillId="3" borderId="9" xfId="0" applyFont="1" applyFill="1" applyBorder="1" applyAlignment="1">
      <alignment vertical="top" wrapText="1"/>
    </xf>
    <xf numFmtId="0" fontId="28" fillId="0" borderId="0" xfId="0" applyFont="1" applyAlignment="1">
      <alignment vertical="top"/>
    </xf>
    <xf numFmtId="0" fontId="4" fillId="3" borderId="11" xfId="0" applyFont="1" applyFill="1" applyBorder="1" applyAlignment="1">
      <alignment vertical="top" wrapText="1"/>
    </xf>
    <xf numFmtId="0" fontId="5" fillId="3" borderId="6" xfId="0" applyFont="1" applyFill="1" applyBorder="1" applyAlignment="1">
      <alignment horizontal="center" vertical="top" wrapText="1"/>
    </xf>
    <xf numFmtId="164" fontId="5" fillId="3" borderId="5" xfId="0" applyNumberFormat="1" applyFont="1" applyFill="1" applyBorder="1" applyAlignment="1">
      <alignment horizontal="center" vertical="top" wrapText="1"/>
    </xf>
    <xf numFmtId="0" fontId="24" fillId="0" borderId="6" xfId="0" applyFont="1" applyBorder="1" applyAlignment="1">
      <alignment horizontal="left" vertical="top" wrapText="1"/>
    </xf>
    <xf numFmtId="0" fontId="10" fillId="3" borderId="6" xfId="0" applyFont="1" applyFill="1" applyBorder="1" applyAlignment="1">
      <alignment horizontal="left" vertical="top" wrapText="1"/>
    </xf>
    <xf numFmtId="0" fontId="5" fillId="0" borderId="15" xfId="0" applyFont="1" applyBorder="1" applyAlignment="1">
      <alignment horizontal="center" vertical="top" wrapText="1"/>
    </xf>
    <xf numFmtId="164" fontId="4" fillId="3" borderId="6" xfId="0" applyNumberFormat="1" applyFont="1" applyFill="1" applyBorder="1" applyAlignment="1">
      <alignment horizontal="center" vertical="top"/>
    </xf>
    <xf numFmtId="164" fontId="4" fillId="0" borderId="2" xfId="0" applyNumberFormat="1" applyFont="1" applyBorder="1" applyAlignment="1">
      <alignment horizontal="center" vertical="top" wrapText="1"/>
    </xf>
    <xf numFmtId="164" fontId="5" fillId="6" borderId="4" xfId="1" applyNumberFormat="1" applyFont="1" applyFill="1" applyBorder="1" applyAlignment="1">
      <alignment horizontal="center" vertical="top"/>
    </xf>
    <xf numFmtId="0" fontId="21" fillId="3" borderId="10" xfId="0" applyFont="1" applyFill="1" applyBorder="1" applyAlignment="1">
      <alignment vertical="top" wrapText="1"/>
    </xf>
    <xf numFmtId="0" fontId="4" fillId="3" borderId="6" xfId="0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164" fontId="17" fillId="3" borderId="1" xfId="0" applyNumberFormat="1" applyFont="1" applyFill="1" applyBorder="1" applyAlignment="1">
      <alignment horizontal="center" vertical="top" wrapText="1"/>
    </xf>
    <xf numFmtId="164" fontId="4" fillId="3" borderId="16" xfId="0" applyNumberFormat="1" applyFont="1" applyFill="1" applyBorder="1" applyAlignment="1">
      <alignment horizontal="center" vertical="top" wrapText="1"/>
    </xf>
    <xf numFmtId="164" fontId="21" fillId="3" borderId="3" xfId="0" applyNumberFormat="1" applyFont="1" applyFill="1" applyBorder="1" applyAlignment="1">
      <alignment horizontal="center" vertical="top" wrapText="1"/>
    </xf>
    <xf numFmtId="164" fontId="21" fillId="3" borderId="17" xfId="0" applyNumberFormat="1" applyFont="1" applyFill="1" applyBorder="1" applyAlignment="1">
      <alignment horizontal="center" vertical="top" wrapText="1"/>
    </xf>
    <xf numFmtId="0" fontId="21" fillId="3" borderId="14" xfId="0" applyFont="1" applyFill="1" applyBorder="1" applyAlignment="1">
      <alignment vertical="top" wrapText="1"/>
    </xf>
    <xf numFmtId="0" fontId="21" fillId="3" borderId="6" xfId="0" applyFont="1" applyFill="1" applyBorder="1" applyAlignment="1">
      <alignment vertical="top" wrapText="1"/>
    </xf>
    <xf numFmtId="0" fontId="21" fillId="3" borderId="6" xfId="0" applyFont="1" applyFill="1" applyBorder="1" applyAlignment="1">
      <alignment horizontal="center" vertical="top" wrapText="1"/>
    </xf>
    <xf numFmtId="0" fontId="21" fillId="3" borderId="22" xfId="0" applyFont="1" applyFill="1" applyBorder="1" applyAlignment="1">
      <alignment horizontal="center" vertical="top" wrapText="1"/>
    </xf>
    <xf numFmtId="0" fontId="21" fillId="0" borderId="10" xfId="0" applyFont="1" applyBorder="1" applyAlignment="1">
      <alignment vertical="top" wrapText="1"/>
    </xf>
    <xf numFmtId="164" fontId="21" fillId="0" borderId="4" xfId="0" applyNumberFormat="1" applyFont="1" applyBorder="1" applyAlignment="1">
      <alignment horizontal="center" vertical="top" wrapText="1"/>
    </xf>
    <xf numFmtId="164" fontId="21" fillId="0" borderId="2" xfId="0" applyNumberFormat="1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center" vertical="top"/>
    </xf>
    <xf numFmtId="0" fontId="5" fillId="10" borderId="17" xfId="0" applyFont="1" applyFill="1" applyBorder="1" applyAlignment="1">
      <alignment vertical="top" wrapText="1"/>
    </xf>
    <xf numFmtId="0" fontId="21" fillId="10" borderId="17" xfId="0" applyFont="1" applyFill="1" applyBorder="1" applyAlignment="1">
      <alignment vertical="top" wrapText="1"/>
    </xf>
    <xf numFmtId="164" fontId="5" fillId="8" borderId="16" xfId="0" applyNumberFormat="1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16" xfId="0" applyFont="1" applyFill="1" applyBorder="1" applyAlignment="1">
      <alignment horizontal="center" vertical="top" wrapText="1"/>
    </xf>
    <xf numFmtId="164" fontId="5" fillId="4" borderId="4" xfId="0" applyNumberFormat="1" applyFont="1" applyFill="1" applyBorder="1" applyAlignment="1">
      <alignment vertical="top" wrapText="1"/>
    </xf>
    <xf numFmtId="0" fontId="12" fillId="0" borderId="1" xfId="0" applyFont="1" applyBorder="1"/>
    <xf numFmtId="0" fontId="5" fillId="11" borderId="4" xfId="0" applyFont="1" applyFill="1" applyBorder="1" applyAlignment="1">
      <alignment vertical="top" wrapText="1"/>
    </xf>
    <xf numFmtId="164" fontId="5" fillId="11" borderId="4" xfId="0" applyNumberFormat="1" applyFont="1" applyFill="1" applyBorder="1" applyAlignment="1">
      <alignment vertical="top" wrapText="1"/>
    </xf>
    <xf numFmtId="0" fontId="5" fillId="11" borderId="1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 wrapText="1"/>
    </xf>
    <xf numFmtId="0" fontId="5" fillId="7" borderId="4" xfId="0" applyFont="1" applyFill="1" applyBorder="1" applyAlignment="1">
      <alignment vertical="top" wrapText="1"/>
    </xf>
    <xf numFmtId="0" fontId="12" fillId="4" borderId="4" xfId="0" applyFont="1" applyFill="1" applyBorder="1"/>
    <xf numFmtId="0" fontId="1" fillId="3" borderId="1" xfId="0" applyFont="1" applyFill="1" applyBorder="1" applyAlignment="1">
      <alignment horizontal="center" vertical="top" wrapText="1"/>
    </xf>
    <xf numFmtId="0" fontId="12" fillId="0" borderId="29" xfId="0" applyFont="1" applyBorder="1" applyAlignment="1">
      <alignment vertical="top"/>
    </xf>
    <xf numFmtId="0" fontId="5" fillId="3" borderId="32" xfId="0" applyFont="1" applyFill="1" applyBorder="1" applyAlignment="1">
      <alignment vertical="top" wrapText="1"/>
    </xf>
    <xf numFmtId="0" fontId="4" fillId="3" borderId="29" xfId="0" applyFont="1" applyFill="1" applyBorder="1" applyAlignment="1">
      <alignment vertical="top" wrapText="1"/>
    </xf>
    <xf numFmtId="164" fontId="4" fillId="3" borderId="29" xfId="0" applyNumberFormat="1" applyFont="1" applyFill="1" applyBorder="1" applyAlignment="1">
      <alignment horizontal="center" vertical="top" wrapText="1"/>
    </xf>
    <xf numFmtId="0" fontId="4" fillId="3" borderId="29" xfId="0" applyFont="1" applyFill="1" applyBorder="1" applyAlignment="1">
      <alignment horizontal="center" vertical="top" wrapText="1"/>
    </xf>
    <xf numFmtId="164" fontId="1" fillId="0" borderId="29" xfId="0" applyNumberFormat="1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3" fontId="5" fillId="3" borderId="4" xfId="0" applyNumberFormat="1" applyFont="1" applyFill="1" applyBorder="1" applyAlignment="1">
      <alignment vertical="top" wrapText="1"/>
    </xf>
    <xf numFmtId="3" fontId="5" fillId="3" borderId="32" xfId="0" applyNumberFormat="1" applyFont="1" applyFill="1" applyBorder="1" applyAlignment="1">
      <alignment vertical="top" wrapText="1"/>
    </xf>
    <xf numFmtId="164" fontId="9" fillId="3" borderId="29" xfId="0" applyNumberFormat="1" applyFont="1" applyFill="1" applyBorder="1" applyAlignment="1">
      <alignment horizontal="center" vertical="top" wrapText="1"/>
    </xf>
    <xf numFmtId="3" fontId="4" fillId="3" borderId="1" xfId="0" applyNumberFormat="1" applyFont="1" applyFill="1" applyBorder="1" applyAlignment="1">
      <alignment horizontal="center" vertical="top" wrapText="1"/>
    </xf>
    <xf numFmtId="0" fontId="5" fillId="3" borderId="34" xfId="0" applyFont="1" applyFill="1" applyBorder="1" applyAlignment="1">
      <alignment vertical="top" wrapText="1"/>
    </xf>
    <xf numFmtId="0" fontId="24" fillId="0" borderId="36" xfId="0" applyFont="1" applyBorder="1" applyAlignment="1">
      <alignment vertical="top" wrapText="1"/>
    </xf>
    <xf numFmtId="0" fontId="20" fillId="3" borderId="29" xfId="0" applyFont="1" applyFill="1" applyBorder="1" applyAlignment="1">
      <alignment vertical="top" wrapText="1"/>
    </xf>
    <xf numFmtId="0" fontId="12" fillId="0" borderId="4" xfId="0" applyFont="1" applyBorder="1"/>
    <xf numFmtId="0" fontId="28" fillId="0" borderId="1" xfId="0" applyFont="1" applyBorder="1"/>
    <xf numFmtId="164" fontId="22" fillId="3" borderId="4" xfId="0" applyNumberFormat="1" applyFont="1" applyFill="1" applyBorder="1" applyAlignment="1">
      <alignment horizontal="center" vertical="top" wrapText="1"/>
    </xf>
    <xf numFmtId="164" fontId="21" fillId="3" borderId="29" xfId="0" applyNumberFormat="1" applyFont="1" applyFill="1" applyBorder="1" applyAlignment="1">
      <alignment horizontal="center" vertical="top" wrapText="1"/>
    </xf>
    <xf numFmtId="0" fontId="12" fillId="0" borderId="29" xfId="0" applyFont="1" applyBorder="1"/>
    <xf numFmtId="0" fontId="4" fillId="3" borderId="33" xfId="0" applyFont="1" applyFill="1" applyBorder="1" applyAlignment="1">
      <alignment vertical="top" wrapText="1"/>
    </xf>
    <xf numFmtId="164" fontId="22" fillId="3" borderId="32" xfId="0" applyNumberFormat="1" applyFont="1" applyFill="1" applyBorder="1" applyAlignment="1">
      <alignment horizontal="center" vertical="top" wrapText="1"/>
    </xf>
    <xf numFmtId="0" fontId="4" fillId="3" borderId="32" xfId="0" applyFont="1" applyFill="1" applyBorder="1" applyAlignment="1">
      <alignment horizontal="center" vertical="top" wrapText="1"/>
    </xf>
    <xf numFmtId="164" fontId="21" fillId="3" borderId="32" xfId="0" applyNumberFormat="1" applyFont="1" applyFill="1" applyBorder="1" applyAlignment="1">
      <alignment horizontal="center" vertical="top" wrapText="1"/>
    </xf>
    <xf numFmtId="164" fontId="10" fillId="3" borderId="4" xfId="0" applyNumberFormat="1" applyFont="1" applyFill="1" applyBorder="1" applyAlignment="1">
      <alignment horizontal="center" vertical="top" wrapText="1"/>
    </xf>
    <xf numFmtId="0" fontId="28" fillId="0" borderId="29" xfId="0" applyFont="1" applyBorder="1" applyAlignment="1">
      <alignment vertical="top"/>
    </xf>
    <xf numFmtId="0" fontId="4" fillId="0" borderId="29" xfId="0" applyFont="1" applyBorder="1" applyAlignment="1">
      <alignment vertical="top" wrapText="1"/>
    </xf>
    <xf numFmtId="0" fontId="12" fillId="0" borderId="2" xfId="0" applyFont="1" applyBorder="1"/>
    <xf numFmtId="0" fontId="5" fillId="0" borderId="32" xfId="0" applyFont="1" applyBorder="1" applyAlignment="1">
      <alignment vertical="top" wrapText="1"/>
    </xf>
    <xf numFmtId="164" fontId="12" fillId="0" borderId="1" xfId="0" applyNumberFormat="1" applyFont="1" applyBorder="1"/>
    <xf numFmtId="164" fontId="9" fillId="0" borderId="4" xfId="0" applyNumberFormat="1" applyFont="1" applyBorder="1" applyAlignment="1">
      <alignment horizontal="center" vertical="top" wrapText="1"/>
    </xf>
    <xf numFmtId="164" fontId="9" fillId="3" borderId="32" xfId="0" applyNumberFormat="1" applyFont="1" applyFill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5" fillId="9" borderId="32" xfId="0" applyFont="1" applyFill="1" applyBorder="1" applyAlignment="1">
      <alignment vertical="top" wrapText="1"/>
    </xf>
    <xf numFmtId="0" fontId="4" fillId="0" borderId="30" xfId="0" applyFont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166" fontId="4" fillId="3" borderId="16" xfId="0" applyNumberFormat="1" applyFont="1" applyFill="1" applyBorder="1" applyAlignment="1">
      <alignment horizontal="center" vertical="top" wrapText="1"/>
    </xf>
    <xf numFmtId="0" fontId="4" fillId="3" borderId="30" xfId="0" applyFont="1" applyFill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0" fontId="4" fillId="3" borderId="6" xfId="0" applyFont="1" applyFill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5" fillId="3" borderId="16" xfId="0" applyFont="1" applyFill="1" applyBorder="1" applyAlignment="1">
      <alignment vertical="top" wrapText="1"/>
    </xf>
    <xf numFmtId="0" fontId="4" fillId="0" borderId="6" xfId="0" applyFont="1" applyBorder="1" applyAlignment="1">
      <alignment horizontal="center" vertical="top"/>
    </xf>
    <xf numFmtId="0" fontId="20" fillId="3" borderId="14" xfId="0" applyFont="1" applyFill="1" applyBorder="1" applyAlignment="1">
      <alignment horizontal="center" vertical="top" wrapText="1"/>
    </xf>
    <xf numFmtId="0" fontId="5" fillId="3" borderId="41" xfId="0" applyFont="1" applyFill="1" applyBorder="1" applyAlignment="1">
      <alignment vertical="top" wrapText="1"/>
    </xf>
    <xf numFmtId="0" fontId="4" fillId="3" borderId="30" xfId="0" applyFont="1" applyFill="1" applyBorder="1" applyAlignment="1">
      <alignment vertical="top" wrapText="1"/>
    </xf>
    <xf numFmtId="164" fontId="17" fillId="3" borderId="29" xfId="0" applyNumberFormat="1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164" fontId="10" fillId="0" borderId="32" xfId="0" applyNumberFormat="1" applyFont="1" applyBorder="1" applyAlignment="1">
      <alignment horizontal="center" vertical="top" wrapText="1"/>
    </xf>
    <xf numFmtId="164" fontId="4" fillId="9" borderId="32" xfId="0" applyNumberFormat="1" applyFont="1" applyFill="1" applyBorder="1" applyAlignment="1">
      <alignment horizontal="center" vertical="top" wrapText="1"/>
    </xf>
    <xf numFmtId="164" fontId="4" fillId="3" borderId="42" xfId="0" applyNumberFormat="1" applyFont="1" applyFill="1" applyBorder="1" applyAlignment="1">
      <alignment horizontal="center" vertical="top" wrapText="1"/>
    </xf>
    <xf numFmtId="164" fontId="4" fillId="3" borderId="28" xfId="0" applyNumberFormat="1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left" vertical="top" wrapText="1"/>
    </xf>
    <xf numFmtId="0" fontId="29" fillId="3" borderId="13" xfId="0" applyFont="1" applyFill="1" applyBorder="1" applyAlignment="1">
      <alignment wrapText="1"/>
    </xf>
    <xf numFmtId="0" fontId="28" fillId="3" borderId="1" xfId="0" applyFont="1" applyFill="1" applyBorder="1"/>
    <xf numFmtId="164" fontId="4" fillId="3" borderId="41" xfId="0" applyNumberFormat="1" applyFont="1" applyFill="1" applyBorder="1" applyAlignment="1">
      <alignment wrapText="1"/>
    </xf>
    <xf numFmtId="0" fontId="4" fillId="9" borderId="41" xfId="0" applyFont="1" applyFill="1" applyBorder="1" applyAlignment="1">
      <alignment horizontal="center" vertical="top" wrapText="1"/>
    </xf>
    <xf numFmtId="0" fontId="29" fillId="3" borderId="45" xfId="0" applyFont="1" applyFill="1" applyBorder="1" applyAlignment="1">
      <alignment wrapText="1"/>
    </xf>
    <xf numFmtId="164" fontId="4" fillId="3" borderId="35" xfId="0" applyNumberFormat="1" applyFont="1" applyFill="1" applyBorder="1" applyAlignment="1">
      <alignment horizontal="center" vertical="top" wrapText="1"/>
    </xf>
    <xf numFmtId="0" fontId="5" fillId="3" borderId="47" xfId="0" applyFont="1" applyFill="1" applyBorder="1" applyAlignment="1">
      <alignment vertical="top" wrapText="1"/>
    </xf>
    <xf numFmtId="164" fontId="4" fillId="3" borderId="34" xfId="0" applyNumberFormat="1" applyFont="1" applyFill="1" applyBorder="1" applyAlignment="1">
      <alignment horizontal="center" vertical="top" wrapText="1"/>
    </xf>
    <xf numFmtId="0" fontId="4" fillId="9" borderId="32" xfId="0" applyFont="1" applyFill="1" applyBorder="1" applyAlignment="1">
      <alignment horizontal="center" vertical="top" wrapText="1"/>
    </xf>
    <xf numFmtId="0" fontId="4" fillId="9" borderId="33" xfId="0" applyFont="1" applyFill="1" applyBorder="1" applyAlignment="1">
      <alignment horizontal="center" vertical="top" wrapText="1"/>
    </xf>
    <xf numFmtId="0" fontId="4" fillId="9" borderId="39" xfId="0" applyFont="1" applyFill="1" applyBorder="1" applyAlignment="1">
      <alignment horizontal="center" vertical="top" wrapText="1"/>
    </xf>
    <xf numFmtId="0" fontId="22" fillId="3" borderId="32" xfId="0" applyFont="1" applyFill="1" applyBorder="1" applyAlignment="1">
      <alignment vertical="top" wrapText="1"/>
    </xf>
    <xf numFmtId="0" fontId="12" fillId="8" borderId="1" xfId="0" applyFont="1" applyFill="1" applyBorder="1"/>
    <xf numFmtId="0" fontId="12" fillId="8" borderId="4" xfId="0" applyFont="1" applyFill="1" applyBorder="1"/>
    <xf numFmtId="0" fontId="5" fillId="0" borderId="29" xfId="0" applyFont="1" applyBorder="1" applyAlignment="1">
      <alignment vertical="top" wrapText="1"/>
    </xf>
    <xf numFmtId="0" fontId="5" fillId="0" borderId="29" xfId="0" applyFont="1" applyBorder="1" applyAlignment="1">
      <alignment horizontal="center" vertical="top" wrapText="1"/>
    </xf>
    <xf numFmtId="164" fontId="5" fillId="0" borderId="29" xfId="0" applyNumberFormat="1" applyFont="1" applyBorder="1" applyAlignment="1">
      <alignment horizontal="center" vertical="top" wrapText="1"/>
    </xf>
    <xf numFmtId="164" fontId="4" fillId="3" borderId="29" xfId="0" applyNumberFormat="1" applyFont="1" applyFill="1" applyBorder="1" applyAlignment="1">
      <alignment horizontal="center" vertical="top"/>
    </xf>
    <xf numFmtId="0" fontId="4" fillId="3" borderId="16" xfId="0" applyFont="1" applyFill="1" applyBorder="1" applyAlignment="1">
      <alignment horizontal="center" vertical="top"/>
    </xf>
    <xf numFmtId="0" fontId="4" fillId="3" borderId="5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4" fillId="8" borderId="16" xfId="0" applyFont="1" applyFill="1" applyBorder="1" applyAlignment="1">
      <alignment horizontal="center" vertical="top"/>
    </xf>
    <xf numFmtId="0" fontId="5" fillId="3" borderId="29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35" xfId="0" applyFont="1" applyBorder="1" applyAlignment="1">
      <alignment vertical="center" wrapText="1"/>
    </xf>
    <xf numFmtId="164" fontId="10" fillId="3" borderId="35" xfId="0" applyNumberFormat="1" applyFont="1" applyFill="1" applyBorder="1" applyAlignment="1">
      <alignment horizontal="center" vertical="top" wrapText="1"/>
    </xf>
    <xf numFmtId="0" fontId="5" fillId="11" borderId="4" xfId="0" applyFont="1" applyFill="1" applyBorder="1" applyAlignment="1">
      <alignment vertical="top"/>
    </xf>
    <xf numFmtId="164" fontId="5" fillId="11" borderId="4" xfId="0" applyNumberFormat="1" applyFont="1" applyFill="1" applyBorder="1" applyAlignment="1">
      <alignment vertical="top"/>
    </xf>
    <xf numFmtId="0" fontId="5" fillId="13" borderId="1" xfId="0" applyFont="1" applyFill="1" applyBorder="1" applyAlignment="1">
      <alignment horizontal="center" vertical="top"/>
    </xf>
    <xf numFmtId="49" fontId="4" fillId="3" borderId="5" xfId="0" applyNumberFormat="1" applyFont="1" applyFill="1" applyBorder="1" applyAlignment="1">
      <alignment horizontal="center" vertical="top"/>
    </xf>
    <xf numFmtId="0" fontId="4" fillId="3" borderId="33" xfId="0" applyFont="1" applyFill="1" applyBorder="1" applyAlignment="1">
      <alignment horizontal="center" vertical="top" wrapText="1"/>
    </xf>
    <xf numFmtId="49" fontId="4" fillId="3" borderId="30" xfId="0" applyNumberFormat="1" applyFont="1" applyFill="1" applyBorder="1" applyAlignment="1">
      <alignment horizontal="center" vertical="top"/>
    </xf>
    <xf numFmtId="0" fontId="4" fillId="0" borderId="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2" fillId="3" borderId="40" xfId="0" applyFont="1" applyFill="1" applyBorder="1"/>
    <xf numFmtId="164" fontId="4" fillId="3" borderId="32" xfId="0" applyNumberFormat="1" applyFont="1" applyFill="1" applyBorder="1" applyAlignment="1">
      <alignment horizontal="center" vertical="top" wrapText="1"/>
    </xf>
    <xf numFmtId="49" fontId="4" fillId="3" borderId="41" xfId="0" applyNumberFormat="1" applyFont="1" applyFill="1" applyBorder="1" applyAlignment="1">
      <alignment horizontal="center" vertical="top"/>
    </xf>
    <xf numFmtId="0" fontId="21" fillId="3" borderId="29" xfId="0" applyFont="1" applyFill="1" applyBorder="1" applyAlignment="1">
      <alignment vertical="top" wrapText="1"/>
    </xf>
    <xf numFmtId="0" fontId="17" fillId="3" borderId="29" xfId="0" applyFont="1" applyFill="1" applyBorder="1" applyAlignment="1">
      <alignment horizontal="center" vertical="top" wrapText="1"/>
    </xf>
    <xf numFmtId="0" fontId="21" fillId="3" borderId="19" xfId="0" applyFont="1" applyFill="1" applyBorder="1" applyAlignment="1">
      <alignment vertical="top" wrapText="1"/>
    </xf>
    <xf numFmtId="164" fontId="21" fillId="3" borderId="31" xfId="0" applyNumberFormat="1" applyFont="1" applyFill="1" applyBorder="1" applyAlignment="1">
      <alignment horizontal="center" vertical="top" wrapText="1"/>
    </xf>
    <xf numFmtId="164" fontId="21" fillId="3" borderId="13" xfId="0" applyNumberFormat="1" applyFont="1" applyFill="1" applyBorder="1" applyAlignment="1">
      <alignment horizontal="center" vertical="top" wrapText="1"/>
    </xf>
    <xf numFmtId="0" fontId="21" fillId="0" borderId="12" xfId="0" applyFont="1" applyBorder="1" applyAlignment="1">
      <alignment vertical="top" wrapText="1"/>
    </xf>
    <xf numFmtId="0" fontId="21" fillId="3" borderId="17" xfId="0" applyFont="1" applyFill="1" applyBorder="1" applyAlignment="1">
      <alignment vertical="top" wrapText="1"/>
    </xf>
    <xf numFmtId="164" fontId="21" fillId="0" borderId="1" xfId="0" applyNumberFormat="1" applyFont="1" applyBorder="1" applyAlignment="1">
      <alignment horizontal="center" vertical="top" wrapText="1"/>
    </xf>
    <xf numFmtId="0" fontId="9" fillId="3" borderId="46" xfId="0" applyFont="1" applyFill="1" applyBorder="1" applyAlignment="1">
      <alignment vertical="top" wrapText="1"/>
    </xf>
    <xf numFmtId="0" fontId="5" fillId="9" borderId="32" xfId="0" applyFont="1" applyFill="1" applyBorder="1" applyAlignment="1">
      <alignment horizontal="left" vertical="top" wrapText="1"/>
    </xf>
    <xf numFmtId="0" fontId="4" fillId="9" borderId="33" xfId="0" applyFont="1" applyFill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center" vertical="top"/>
    </xf>
    <xf numFmtId="164" fontId="10" fillId="8" borderId="4" xfId="0" applyNumberFormat="1" applyFont="1" applyFill="1" applyBorder="1" applyAlignment="1">
      <alignment horizontal="center" vertical="top" wrapText="1"/>
    </xf>
    <xf numFmtId="49" fontId="4" fillId="3" borderId="14" xfId="0" applyNumberFormat="1" applyFont="1" applyFill="1" applyBorder="1" applyAlignment="1">
      <alignment horizontal="center" vertical="top"/>
    </xf>
    <xf numFmtId="49" fontId="1" fillId="3" borderId="14" xfId="0" applyNumberFormat="1" applyFont="1" applyFill="1" applyBorder="1" applyAlignment="1">
      <alignment horizontal="center" vertical="top"/>
    </xf>
    <xf numFmtId="0" fontId="24" fillId="3" borderId="17" xfId="0" applyFont="1" applyFill="1" applyBorder="1" applyAlignment="1">
      <alignment vertical="top" wrapText="1"/>
    </xf>
    <xf numFmtId="49" fontId="1" fillId="3" borderId="17" xfId="0" applyNumberFormat="1" applyFont="1" applyFill="1" applyBorder="1" applyAlignment="1">
      <alignment horizontal="center" vertical="top"/>
    </xf>
    <xf numFmtId="49" fontId="4" fillId="0" borderId="35" xfId="0" applyNumberFormat="1" applyFont="1" applyBorder="1" applyAlignment="1">
      <alignment horizontal="center" vertical="top"/>
    </xf>
    <xf numFmtId="0" fontId="5" fillId="11" borderId="4" xfId="0" applyFont="1" applyFill="1" applyBorder="1" applyAlignment="1">
      <alignment horizontal="center" vertical="top" wrapText="1"/>
    </xf>
    <xf numFmtId="0" fontId="4" fillId="3" borderId="42" xfId="0" applyFont="1" applyFill="1" applyBorder="1" applyAlignment="1">
      <alignment horizontal="center" vertical="top" wrapText="1"/>
    </xf>
    <xf numFmtId="0" fontId="24" fillId="3" borderId="32" xfId="0" applyFont="1" applyFill="1" applyBorder="1" applyAlignment="1">
      <alignment vertical="top" wrapText="1"/>
    </xf>
    <xf numFmtId="164" fontId="1" fillId="3" borderId="29" xfId="1" applyNumberFormat="1" applyFont="1" applyFill="1" applyBorder="1" applyAlignment="1">
      <alignment horizontal="center" vertical="top"/>
    </xf>
    <xf numFmtId="164" fontId="3" fillId="8" borderId="17" xfId="0" applyNumberFormat="1" applyFont="1" applyFill="1" applyBorder="1" applyAlignment="1">
      <alignment horizontal="center" vertical="top"/>
    </xf>
    <xf numFmtId="0" fontId="9" fillId="0" borderId="29" xfId="0" applyFont="1" applyBorder="1" applyAlignment="1">
      <alignment vertical="top" wrapText="1"/>
    </xf>
    <xf numFmtId="0" fontId="5" fillId="4" borderId="12" xfId="0" applyFont="1" applyFill="1" applyBorder="1" applyAlignment="1">
      <alignment vertical="top" wrapText="1"/>
    </xf>
    <xf numFmtId="49" fontId="5" fillId="0" borderId="38" xfId="0" applyNumberFormat="1" applyFont="1" applyBorder="1" applyAlignment="1">
      <alignment horizontal="center" vertical="top" wrapText="1"/>
    </xf>
    <xf numFmtId="164" fontId="10" fillId="5" borderId="35" xfId="0" applyNumberFormat="1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center" wrapText="1"/>
    </xf>
    <xf numFmtId="0" fontId="5" fillId="7" borderId="29" xfId="0" applyFont="1" applyFill="1" applyBorder="1" applyAlignment="1">
      <alignment vertical="top" wrapText="1"/>
    </xf>
    <xf numFmtId="49" fontId="5" fillId="7" borderId="29" xfId="0" applyNumberFormat="1" applyFont="1" applyFill="1" applyBorder="1" applyAlignment="1">
      <alignment horizontal="center" vertical="top" wrapText="1"/>
    </xf>
    <xf numFmtId="164" fontId="5" fillId="7" borderId="29" xfId="0" applyNumberFormat="1" applyFont="1" applyFill="1" applyBorder="1" applyAlignment="1">
      <alignment horizontal="center" vertical="top"/>
    </xf>
    <xf numFmtId="0" fontId="12" fillId="7" borderId="29" xfId="0" applyFont="1" applyFill="1" applyBorder="1"/>
    <xf numFmtId="0" fontId="4" fillId="3" borderId="51" xfId="0" applyFont="1" applyFill="1" applyBorder="1" applyAlignment="1">
      <alignment vertical="top" wrapText="1"/>
    </xf>
    <xf numFmtId="164" fontId="4" fillId="3" borderId="35" xfId="0" applyNumberFormat="1" applyFont="1" applyFill="1" applyBorder="1" applyAlignment="1">
      <alignment horizontal="center" vertical="top"/>
    </xf>
    <xf numFmtId="0" fontId="4" fillId="3" borderId="30" xfId="0" applyFont="1" applyFill="1" applyBorder="1" applyAlignment="1">
      <alignment horizontal="center" vertical="center"/>
    </xf>
    <xf numFmtId="0" fontId="4" fillId="3" borderId="52" xfId="0" applyFont="1" applyFill="1" applyBorder="1" applyAlignment="1">
      <alignment vertical="top" wrapText="1"/>
    </xf>
    <xf numFmtId="164" fontId="4" fillId="0" borderId="29" xfId="0" applyNumberFormat="1" applyFont="1" applyBorder="1" applyAlignment="1">
      <alignment horizontal="center" vertical="top"/>
    </xf>
    <xf numFmtId="164" fontId="4" fillId="3" borderId="33" xfId="0" applyNumberFormat="1" applyFont="1" applyFill="1" applyBorder="1" applyAlignment="1">
      <alignment horizontal="center" vertical="top"/>
    </xf>
    <xf numFmtId="0" fontId="5" fillId="7" borderId="12" xfId="0" applyFont="1" applyFill="1" applyBorder="1" applyAlignment="1">
      <alignment vertical="top" wrapText="1"/>
    </xf>
    <xf numFmtId="49" fontId="4" fillId="7" borderId="17" xfId="0" applyNumberFormat="1" applyFont="1" applyFill="1" applyBorder="1" applyAlignment="1">
      <alignment horizontal="center" vertical="top" wrapText="1"/>
    </xf>
    <xf numFmtId="49" fontId="5" fillId="0" borderId="33" xfId="0" applyNumberFormat="1" applyFont="1" applyBorder="1" applyAlignment="1">
      <alignment horizontal="center" vertical="top" wrapText="1"/>
    </xf>
    <xf numFmtId="164" fontId="5" fillId="5" borderId="33" xfId="0" applyNumberFormat="1" applyFont="1" applyFill="1" applyBorder="1" applyAlignment="1">
      <alignment horizontal="center" vertical="top"/>
    </xf>
    <xf numFmtId="164" fontId="5" fillId="3" borderId="33" xfId="0" applyNumberFormat="1" applyFont="1" applyFill="1" applyBorder="1" applyAlignment="1">
      <alignment horizontal="center" vertical="top"/>
    </xf>
    <xf numFmtId="49" fontId="5" fillId="8" borderId="17" xfId="0" applyNumberFormat="1" applyFont="1" applyFill="1" applyBorder="1" applyAlignment="1">
      <alignment horizontal="center" vertical="top" wrapText="1"/>
    </xf>
    <xf numFmtId="0" fontId="5" fillId="8" borderId="3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center" vertical="center"/>
    </xf>
    <xf numFmtId="0" fontId="10" fillId="8" borderId="0" xfId="0" applyFont="1" applyFill="1" applyAlignment="1">
      <alignment vertical="top"/>
    </xf>
    <xf numFmtId="0" fontId="12" fillId="4" borderId="77" xfId="0" applyFont="1" applyFill="1" applyBorder="1"/>
    <xf numFmtId="0" fontId="12" fillId="4" borderId="81" xfId="0" applyFont="1" applyFill="1" applyBorder="1"/>
    <xf numFmtId="0" fontId="5" fillId="11" borderId="82" xfId="0" applyFont="1" applyFill="1" applyBorder="1" applyAlignment="1">
      <alignment vertical="top" wrapText="1"/>
    </xf>
    <xf numFmtId="0" fontId="5" fillId="11" borderId="78" xfId="0" applyFont="1" applyFill="1" applyBorder="1" applyAlignment="1">
      <alignment horizontal="center" vertical="top" wrapText="1"/>
    </xf>
    <xf numFmtId="0" fontId="5" fillId="11" borderId="78" xfId="0" applyFont="1" applyFill="1" applyBorder="1" applyAlignment="1">
      <alignment vertical="top" wrapText="1"/>
    </xf>
    <xf numFmtId="3" fontId="4" fillId="3" borderId="82" xfId="0" applyNumberFormat="1" applyFont="1" applyFill="1" applyBorder="1" applyAlignment="1">
      <alignment horizontal="left" vertical="top" wrapText="1"/>
    </xf>
    <xf numFmtId="0" fontId="4" fillId="0" borderId="78" xfId="0" applyFont="1" applyBorder="1" applyAlignment="1">
      <alignment horizontal="center" vertical="top" wrapText="1"/>
    </xf>
    <xf numFmtId="3" fontId="4" fillId="3" borderId="82" xfId="0" applyNumberFormat="1" applyFont="1" applyFill="1" applyBorder="1" applyAlignment="1">
      <alignment vertical="top" wrapText="1"/>
    </xf>
    <xf numFmtId="0" fontId="4" fillId="3" borderId="78" xfId="0" applyFont="1" applyFill="1" applyBorder="1" applyAlignment="1">
      <alignment horizontal="center" vertical="top" wrapText="1"/>
    </xf>
    <xf numFmtId="0" fontId="4" fillId="12" borderId="82" xfId="0" applyFont="1" applyFill="1" applyBorder="1" applyAlignment="1">
      <alignment vertical="top" wrapText="1"/>
    </xf>
    <xf numFmtId="0" fontId="4" fillId="12" borderId="77" xfId="0" applyFont="1" applyFill="1" applyBorder="1" applyAlignment="1">
      <alignment vertical="top" wrapText="1"/>
    </xf>
    <xf numFmtId="0" fontId="12" fillId="0" borderId="82" xfId="0" applyFont="1" applyBorder="1"/>
    <xf numFmtId="0" fontId="12" fillId="0" borderId="78" xfId="0" applyFont="1" applyBorder="1"/>
    <xf numFmtId="0" fontId="12" fillId="0" borderId="79" xfId="0" applyFont="1" applyBorder="1" applyAlignment="1">
      <alignment vertical="top"/>
    </xf>
    <xf numFmtId="0" fontId="12" fillId="0" borderId="80" xfId="0" applyFont="1" applyBorder="1" applyAlignment="1">
      <alignment vertical="top"/>
    </xf>
    <xf numFmtId="3" fontId="4" fillId="3" borderId="79" xfId="0" applyNumberFormat="1" applyFont="1" applyFill="1" applyBorder="1" applyAlignment="1">
      <alignment vertical="top" wrapText="1"/>
    </xf>
    <xf numFmtId="0" fontId="4" fillId="3" borderId="80" xfId="0" applyFont="1" applyFill="1" applyBorder="1" applyAlignment="1">
      <alignment horizontal="center" vertical="top" wrapText="1"/>
    </xf>
    <xf numFmtId="0" fontId="12" fillId="0" borderId="83" xfId="0" applyFont="1" applyBorder="1"/>
    <xf numFmtId="0" fontId="4" fillId="0" borderId="80" xfId="0" applyFont="1" applyBorder="1" applyAlignment="1">
      <alignment horizontal="center" vertical="top" wrapText="1"/>
    </xf>
    <xf numFmtId="0" fontId="4" fillId="12" borderId="79" xfId="0" applyFont="1" applyFill="1" applyBorder="1" applyAlignment="1">
      <alignment vertical="top" wrapText="1"/>
    </xf>
    <xf numFmtId="0" fontId="12" fillId="0" borderId="77" xfId="0" applyFont="1" applyBorder="1"/>
    <xf numFmtId="0" fontId="12" fillId="0" borderId="81" xfId="0" applyFont="1" applyBorder="1"/>
    <xf numFmtId="3" fontId="20" fillId="3" borderId="79" xfId="0" applyNumberFormat="1" applyFont="1" applyFill="1" applyBorder="1" applyAlignment="1">
      <alignment vertical="top" wrapText="1"/>
    </xf>
    <xf numFmtId="0" fontId="12" fillId="3" borderId="82" xfId="0" applyFont="1" applyFill="1" applyBorder="1"/>
    <xf numFmtId="166" fontId="28" fillId="3" borderId="82" xfId="0" applyNumberFormat="1" applyFont="1" applyFill="1" applyBorder="1"/>
    <xf numFmtId="0" fontId="28" fillId="0" borderId="82" xfId="0" applyFont="1" applyBorder="1"/>
    <xf numFmtId="0" fontId="12" fillId="0" borderId="79" xfId="0" applyFont="1" applyBorder="1"/>
    <xf numFmtId="0" fontId="12" fillId="0" borderId="80" xfId="0" applyFont="1" applyBorder="1"/>
    <xf numFmtId="3" fontId="4" fillId="3" borderId="84" xfId="0" applyNumberFormat="1" applyFont="1" applyFill="1" applyBorder="1" applyAlignment="1">
      <alignment horizontal="left" vertical="top" wrapText="1"/>
    </xf>
    <xf numFmtId="0" fontId="4" fillId="0" borderId="85" xfId="0" applyFont="1" applyBorder="1" applyAlignment="1">
      <alignment horizontal="center" vertical="top" wrapText="1"/>
    </xf>
    <xf numFmtId="0" fontId="12" fillId="0" borderId="85" xfId="0" applyFont="1" applyBorder="1"/>
    <xf numFmtId="0" fontId="28" fillId="0" borderId="79" xfId="0" applyFont="1" applyBorder="1" applyAlignment="1">
      <alignment vertical="top"/>
    </xf>
    <xf numFmtId="0" fontId="28" fillId="0" borderId="80" xfId="0" applyFont="1" applyBorder="1" applyAlignment="1">
      <alignment vertical="top"/>
    </xf>
    <xf numFmtId="0" fontId="4" fillId="3" borderId="79" xfId="0" applyFont="1" applyFill="1" applyBorder="1" applyAlignment="1">
      <alignment vertical="top" wrapText="1"/>
    </xf>
    <xf numFmtId="3" fontId="4" fillId="3" borderId="86" xfId="0" applyNumberFormat="1" applyFont="1" applyFill="1" applyBorder="1" applyAlignment="1">
      <alignment vertical="top" wrapText="1"/>
    </xf>
    <xf numFmtId="0" fontId="4" fillId="0" borderId="87" xfId="0" applyFont="1" applyBorder="1" applyAlignment="1">
      <alignment horizontal="center" vertical="top" wrapText="1"/>
    </xf>
    <xf numFmtId="3" fontId="4" fillId="3" borderId="79" xfId="0" applyNumberFormat="1" applyFont="1" applyFill="1" applyBorder="1" applyAlignment="1">
      <alignment horizontal="left" vertical="top" wrapText="1"/>
    </xf>
    <xf numFmtId="0" fontId="4" fillId="0" borderId="81" xfId="0" applyFont="1" applyBorder="1" applyAlignment="1">
      <alignment horizontal="center" vertical="top" wrapText="1"/>
    </xf>
    <xf numFmtId="3" fontId="4" fillId="3" borderId="88" xfId="0" applyNumberFormat="1" applyFont="1" applyFill="1" applyBorder="1" applyAlignment="1">
      <alignment vertical="top" wrapText="1"/>
    </xf>
    <xf numFmtId="0" fontId="4" fillId="0" borderId="89" xfId="0" applyFont="1" applyBorder="1" applyAlignment="1">
      <alignment horizontal="center" vertical="top" wrapText="1"/>
    </xf>
    <xf numFmtId="0" fontId="4" fillId="0" borderId="91" xfId="0" applyFont="1" applyBorder="1" applyAlignment="1">
      <alignment horizontal="center" vertical="top" wrapText="1"/>
    </xf>
    <xf numFmtId="0" fontId="31" fillId="0" borderId="82" xfId="0" applyFont="1" applyBorder="1" applyAlignment="1">
      <alignment vertical="top" wrapText="1"/>
    </xf>
    <xf numFmtId="0" fontId="31" fillId="0" borderId="79" xfId="0" applyFont="1" applyBorder="1" applyAlignment="1">
      <alignment vertical="top" wrapText="1"/>
    </xf>
    <xf numFmtId="0" fontId="4" fillId="9" borderId="88" xfId="0" applyFont="1" applyFill="1" applyBorder="1" applyAlignment="1">
      <alignment vertical="top" wrapText="1"/>
    </xf>
    <xf numFmtId="0" fontId="4" fillId="9" borderId="90" xfId="0" applyFont="1" applyFill="1" applyBorder="1" applyAlignment="1">
      <alignment horizontal="left" vertical="top" wrapText="1"/>
    </xf>
    <xf numFmtId="0" fontId="20" fillId="3" borderId="91" xfId="0" applyFont="1" applyFill="1" applyBorder="1" applyAlignment="1">
      <alignment horizontal="center" vertical="top" wrapText="1"/>
    </xf>
    <xf numFmtId="0" fontId="4" fillId="0" borderId="90" xfId="0" applyFont="1" applyBorder="1" applyAlignment="1">
      <alignment vertical="top"/>
    </xf>
    <xf numFmtId="0" fontId="25" fillId="0" borderId="93" xfId="0" applyFont="1" applyBorder="1" applyAlignment="1">
      <alignment horizontal="center" vertical="top" wrapText="1"/>
    </xf>
    <xf numFmtId="0" fontId="4" fillId="0" borderId="95" xfId="0" applyFont="1" applyBorder="1" applyAlignment="1">
      <alignment horizontal="center" vertical="top" wrapText="1"/>
    </xf>
    <xf numFmtId="0" fontId="25" fillId="0" borderId="97" xfId="0" applyFont="1" applyBorder="1" applyAlignment="1">
      <alignment horizontal="center" vertical="top" wrapText="1"/>
    </xf>
    <xf numFmtId="0" fontId="20" fillId="9" borderId="84" xfId="0" applyFont="1" applyFill="1" applyBorder="1" applyAlignment="1">
      <alignment vertical="top" wrapText="1"/>
    </xf>
    <xf numFmtId="0" fontId="4" fillId="0" borderId="98" xfId="0" applyFont="1" applyBorder="1" applyAlignment="1">
      <alignment wrapText="1"/>
    </xf>
    <xf numFmtId="0" fontId="28" fillId="3" borderId="82" xfId="0" applyFont="1" applyFill="1" applyBorder="1"/>
    <xf numFmtId="0" fontId="28" fillId="0" borderId="79" xfId="0" applyFont="1" applyBorder="1"/>
    <xf numFmtId="0" fontId="20" fillId="12" borderId="84" xfId="0" applyFont="1" applyFill="1" applyBorder="1" applyAlignment="1">
      <alignment vertical="top" wrapText="1"/>
    </xf>
    <xf numFmtId="0" fontId="4" fillId="0" borderId="99" xfId="0" applyFont="1" applyBorder="1" applyAlignment="1">
      <alignment wrapText="1"/>
    </xf>
    <xf numFmtId="0" fontId="4" fillId="9" borderId="100" xfId="0" applyFont="1" applyFill="1" applyBorder="1" applyAlignment="1">
      <alignment vertical="top" wrapText="1"/>
    </xf>
    <xf numFmtId="0" fontId="4" fillId="0" borderId="101" xfId="0" applyFont="1" applyBorder="1" applyAlignment="1">
      <alignment wrapText="1"/>
    </xf>
    <xf numFmtId="0" fontId="4" fillId="0" borderId="80" xfId="0" applyFont="1" applyBorder="1" applyAlignment="1">
      <alignment wrapText="1"/>
    </xf>
    <xf numFmtId="0" fontId="12" fillId="8" borderId="77" xfId="0" applyFont="1" applyFill="1" applyBorder="1"/>
    <xf numFmtId="0" fontId="12" fillId="8" borderId="81" xfId="0" applyFont="1" applyFill="1" applyBorder="1"/>
    <xf numFmtId="0" fontId="12" fillId="8" borderId="82" xfId="0" applyFont="1" applyFill="1" applyBorder="1"/>
    <xf numFmtId="0" fontId="12" fillId="8" borderId="78" xfId="0" applyFont="1" applyFill="1" applyBorder="1"/>
    <xf numFmtId="0" fontId="4" fillId="0" borderId="82" xfId="0" applyFont="1" applyBorder="1" applyAlignment="1">
      <alignment vertical="top" wrapText="1"/>
    </xf>
    <xf numFmtId="164" fontId="4" fillId="3" borderId="78" xfId="0" applyNumberFormat="1" applyFont="1" applyFill="1" applyBorder="1" applyAlignment="1">
      <alignment horizontal="center" vertical="top" wrapText="1"/>
    </xf>
    <xf numFmtId="0" fontId="4" fillId="0" borderId="79" xfId="0" applyFont="1" applyBorder="1" applyAlignment="1">
      <alignment vertical="top" wrapText="1"/>
    </xf>
    <xf numFmtId="3" fontId="4" fillId="8" borderId="77" xfId="0" applyNumberFormat="1" applyFont="1" applyFill="1" applyBorder="1" applyAlignment="1">
      <alignment vertical="top" wrapText="1"/>
    </xf>
    <xf numFmtId="0" fontId="4" fillId="8" borderId="81" xfId="0" applyFont="1" applyFill="1" applyBorder="1" applyAlignment="1">
      <alignment horizontal="center" vertical="top" wrapText="1"/>
    </xf>
    <xf numFmtId="0" fontId="4" fillId="3" borderId="82" xfId="0" applyFont="1" applyFill="1" applyBorder="1" applyAlignment="1">
      <alignment vertical="top" wrapText="1"/>
    </xf>
    <xf numFmtId="0" fontId="4" fillId="5" borderId="82" xfId="0" applyFont="1" applyFill="1" applyBorder="1" applyAlignment="1">
      <alignment horizontal="left" vertical="top" wrapText="1"/>
    </xf>
    <xf numFmtId="0" fontId="28" fillId="0" borderId="86" xfId="0" applyFont="1" applyBorder="1"/>
    <xf numFmtId="0" fontId="12" fillId="0" borderId="87" xfId="0" applyFont="1" applyBorder="1"/>
    <xf numFmtId="167" fontId="4" fillId="3" borderId="82" xfId="1" applyNumberFormat="1" applyFont="1" applyFill="1" applyBorder="1" applyAlignment="1">
      <alignment vertical="top" wrapText="1"/>
    </xf>
    <xf numFmtId="167" fontId="4" fillId="3" borderId="79" xfId="1" applyNumberFormat="1" applyFont="1" applyFill="1" applyBorder="1" applyAlignment="1">
      <alignment vertical="top" wrapText="1"/>
    </xf>
    <xf numFmtId="164" fontId="4" fillId="0" borderId="78" xfId="0" applyNumberFormat="1" applyFont="1" applyBorder="1" applyAlignment="1">
      <alignment horizontal="center" vertical="top" wrapText="1"/>
    </xf>
    <xf numFmtId="0" fontId="4" fillId="15" borderId="82" xfId="0" applyFont="1" applyFill="1" applyBorder="1" applyAlignment="1">
      <alignment vertical="top" wrapText="1"/>
    </xf>
    <xf numFmtId="0" fontId="4" fillId="3" borderId="95" xfId="0" applyFont="1" applyFill="1" applyBorder="1" applyAlignment="1">
      <alignment wrapText="1"/>
    </xf>
    <xf numFmtId="0" fontId="4" fillId="3" borderId="97" xfId="0" applyFont="1" applyFill="1" applyBorder="1" applyAlignment="1">
      <alignment wrapText="1"/>
    </xf>
    <xf numFmtId="168" fontId="4" fillId="3" borderId="77" xfId="1" applyNumberFormat="1" applyFont="1" applyFill="1" applyBorder="1" applyAlignment="1">
      <alignment horizontal="left" vertical="top" wrapText="1"/>
    </xf>
    <xf numFmtId="168" fontId="4" fillId="3" borderId="86" xfId="1" applyNumberFormat="1" applyFont="1" applyFill="1" applyBorder="1" applyAlignment="1">
      <alignment horizontal="left" vertical="top" wrapText="1"/>
    </xf>
    <xf numFmtId="0" fontId="4" fillId="3" borderId="87" xfId="0" applyFont="1" applyFill="1" applyBorder="1" applyAlignment="1">
      <alignment horizontal="center" vertical="top" wrapText="1"/>
    </xf>
    <xf numFmtId="168" fontId="4" fillId="3" borderId="82" xfId="1" applyNumberFormat="1" applyFont="1" applyFill="1" applyBorder="1" applyAlignment="1">
      <alignment horizontal="left" vertical="top" wrapText="1"/>
    </xf>
    <xf numFmtId="0" fontId="4" fillId="3" borderId="81" xfId="0" applyFont="1" applyFill="1" applyBorder="1" applyAlignment="1">
      <alignment horizontal="center" vertical="top" wrapText="1"/>
    </xf>
    <xf numFmtId="0" fontId="4" fillId="3" borderId="89" xfId="0" applyFont="1" applyFill="1" applyBorder="1" applyAlignment="1">
      <alignment horizontal="center" vertical="top" wrapText="1"/>
    </xf>
    <xf numFmtId="168" fontId="4" fillId="3" borderId="82" xfId="1" applyNumberFormat="1" applyFont="1" applyFill="1" applyBorder="1" applyAlignment="1">
      <alignment vertical="top" wrapText="1"/>
    </xf>
    <xf numFmtId="0" fontId="4" fillId="3" borderId="95" xfId="0" applyFont="1" applyFill="1" applyBorder="1" applyAlignment="1">
      <alignment horizontal="center" vertical="top" wrapText="1"/>
    </xf>
    <xf numFmtId="0" fontId="4" fillId="3" borderId="77" xfId="0" applyFont="1" applyFill="1" applyBorder="1" applyAlignment="1">
      <alignment vertical="top" wrapText="1"/>
    </xf>
    <xf numFmtId="0" fontId="4" fillId="3" borderId="102" xfId="0" applyFont="1" applyFill="1" applyBorder="1" applyAlignment="1">
      <alignment wrapText="1"/>
    </xf>
    <xf numFmtId="0" fontId="12" fillId="0" borderId="82" xfId="0" applyFont="1" applyBorder="1" applyAlignment="1">
      <alignment wrapText="1"/>
    </xf>
    <xf numFmtId="0" fontId="4" fillId="3" borderId="96" xfId="0" applyFont="1" applyFill="1" applyBorder="1" applyAlignment="1">
      <alignment vertical="top" wrapText="1"/>
    </xf>
    <xf numFmtId="0" fontId="4" fillId="0" borderId="101" xfId="0" applyFont="1" applyBorder="1" applyAlignment="1">
      <alignment horizontal="center" vertical="top" wrapText="1"/>
    </xf>
    <xf numFmtId="0" fontId="20" fillId="3" borderId="103" xfId="0" applyFont="1" applyFill="1" applyBorder="1" applyAlignment="1">
      <alignment vertical="top" wrapText="1"/>
    </xf>
    <xf numFmtId="0" fontId="4" fillId="0" borderId="104" xfId="0" applyFont="1" applyBorder="1" applyAlignment="1">
      <alignment horizontal="center" vertical="top" wrapText="1"/>
    </xf>
    <xf numFmtId="0" fontId="20" fillId="0" borderId="94" xfId="0" applyFont="1" applyBorder="1" applyAlignment="1">
      <alignment vertical="top"/>
    </xf>
    <xf numFmtId="0" fontId="5" fillId="11" borderId="77" xfId="0" applyFont="1" applyFill="1" applyBorder="1" applyAlignment="1">
      <alignment vertical="top" wrapText="1"/>
    </xf>
    <xf numFmtId="0" fontId="5" fillId="11" borderId="81" xfId="0" applyFont="1" applyFill="1" applyBorder="1" applyAlignment="1">
      <alignment horizontal="center" vertical="top" wrapText="1"/>
    </xf>
    <xf numFmtId="0" fontId="4" fillId="3" borderId="104" xfId="0" applyFont="1" applyFill="1" applyBorder="1" applyAlignment="1">
      <alignment horizontal="center" vertical="top" wrapText="1"/>
    </xf>
    <xf numFmtId="0" fontId="4" fillId="3" borderId="101" xfId="0" applyFont="1" applyFill="1" applyBorder="1" applyAlignment="1">
      <alignment horizontal="center" vertical="top" wrapText="1"/>
    </xf>
    <xf numFmtId="0" fontId="4" fillId="3" borderId="97" xfId="0" applyFont="1" applyFill="1" applyBorder="1" applyAlignment="1">
      <alignment horizontal="center" vertical="top" wrapText="1"/>
    </xf>
    <xf numFmtId="0" fontId="4" fillId="0" borderId="102" xfId="0" applyFont="1" applyBorder="1" applyAlignment="1">
      <alignment vertical="top" wrapText="1"/>
    </xf>
    <xf numFmtId="0" fontId="12" fillId="7" borderId="79" xfId="0" applyFont="1" applyFill="1" applyBorder="1"/>
    <xf numFmtId="0" fontId="12" fillId="7" borderId="80" xfId="0" applyFont="1" applyFill="1" applyBorder="1"/>
    <xf numFmtId="166" fontId="4" fillId="14" borderId="82" xfId="1" applyNumberFormat="1" applyFont="1" applyFill="1" applyBorder="1" applyAlignment="1">
      <alignment vertical="top" wrapText="1"/>
    </xf>
    <xf numFmtId="0" fontId="4" fillId="0" borderId="80" xfId="0" applyFont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top" wrapText="1"/>
    </xf>
    <xf numFmtId="0" fontId="9" fillId="3" borderId="79" xfId="0" applyFont="1" applyFill="1" applyBorder="1" applyAlignment="1">
      <alignment vertical="top" wrapText="1"/>
    </xf>
    <xf numFmtId="0" fontId="9" fillId="3" borderId="29" xfId="0" applyFont="1" applyFill="1" applyBorder="1" applyAlignment="1">
      <alignment horizontal="center" vertical="top" wrapText="1"/>
    </xf>
    <xf numFmtId="0" fontId="9" fillId="0" borderId="82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164" fontId="9" fillId="3" borderId="78" xfId="0" applyNumberFormat="1" applyFont="1" applyFill="1" applyBorder="1" applyAlignment="1">
      <alignment horizontal="center" vertical="top" wrapText="1"/>
    </xf>
    <xf numFmtId="0" fontId="12" fillId="3" borderId="32" xfId="0" applyFont="1" applyFill="1" applyBorder="1"/>
    <xf numFmtId="0" fontId="12" fillId="3" borderId="85" xfId="0" applyFont="1" applyFill="1" applyBorder="1"/>
    <xf numFmtId="0" fontId="12" fillId="3" borderId="79" xfId="0" applyFont="1" applyFill="1" applyBorder="1"/>
    <xf numFmtId="0" fontId="12" fillId="3" borderId="29" xfId="0" applyFont="1" applyFill="1" applyBorder="1"/>
    <xf numFmtId="0" fontId="12" fillId="3" borderId="80" xfId="0" applyFont="1" applyFill="1" applyBorder="1"/>
    <xf numFmtId="0" fontId="22" fillId="13" borderId="1" xfId="0" applyFont="1" applyFill="1" applyBorder="1" applyAlignment="1">
      <alignment horizontal="center" vertical="top" wrapText="1"/>
    </xf>
    <xf numFmtId="164" fontId="21" fillId="3" borderId="35" xfId="0" applyNumberFormat="1" applyFont="1" applyFill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/>
    </xf>
    <xf numFmtId="0" fontId="26" fillId="0" borderId="82" xfId="0" applyFont="1" applyBorder="1" applyAlignment="1">
      <alignment vertical="top"/>
    </xf>
    <xf numFmtId="164" fontId="21" fillId="0" borderId="17" xfId="0" applyNumberFormat="1" applyFont="1" applyBorder="1" applyAlignment="1">
      <alignment horizontal="center" vertical="top" wrapText="1"/>
    </xf>
    <xf numFmtId="164" fontId="21" fillId="0" borderId="14" xfId="0" applyNumberFormat="1" applyFont="1" applyBorder="1" applyAlignment="1">
      <alignment horizontal="center" vertical="top" wrapText="1"/>
    </xf>
    <xf numFmtId="164" fontId="9" fillId="0" borderId="6" xfId="0" applyNumberFormat="1" applyFont="1" applyBorder="1" applyAlignment="1">
      <alignment horizontal="center" vertical="top" wrapText="1"/>
    </xf>
    <xf numFmtId="164" fontId="9" fillId="0" borderId="1" xfId="0" applyNumberFormat="1" applyFont="1" applyBorder="1" applyAlignment="1">
      <alignment horizontal="center" vertical="top" wrapText="1"/>
    </xf>
    <xf numFmtId="168" fontId="4" fillId="0" borderId="82" xfId="1" applyNumberFormat="1" applyFont="1" applyBorder="1" applyAlignment="1">
      <alignment horizontal="left" vertical="top" wrapText="1"/>
    </xf>
    <xf numFmtId="168" fontId="4" fillId="0" borderId="86" xfId="1" applyNumberFormat="1" applyFont="1" applyBorder="1" applyAlignment="1">
      <alignment horizontal="left" vertical="top" wrapText="1"/>
    </xf>
    <xf numFmtId="49" fontId="4" fillId="3" borderId="15" xfId="0" applyNumberFormat="1" applyFont="1" applyFill="1" applyBorder="1" applyAlignment="1">
      <alignment horizontal="center" vertical="top"/>
    </xf>
    <xf numFmtId="0" fontId="12" fillId="0" borderId="86" xfId="0" applyFont="1" applyBorder="1"/>
    <xf numFmtId="0" fontId="4" fillId="0" borderId="113" xfId="0" applyFont="1" applyBorder="1" applyAlignment="1">
      <alignment horizontal="center" vertical="top" wrapText="1"/>
    </xf>
    <xf numFmtId="0" fontId="9" fillId="0" borderId="118" xfId="0" applyFont="1" applyBorder="1" applyAlignment="1">
      <alignment horizontal="center" vertical="top" wrapText="1"/>
    </xf>
    <xf numFmtId="0" fontId="4" fillId="0" borderId="119" xfId="0" applyFont="1" applyBorder="1" applyAlignment="1">
      <alignment horizontal="center" vertical="top" wrapText="1"/>
    </xf>
    <xf numFmtId="0" fontId="12" fillId="0" borderId="6" xfId="0" applyFont="1" applyBorder="1"/>
    <xf numFmtId="0" fontId="12" fillId="0" borderId="118" xfId="0" applyFont="1" applyBorder="1"/>
    <xf numFmtId="0" fontId="9" fillId="0" borderId="119" xfId="0" applyFont="1" applyBorder="1" applyAlignment="1">
      <alignment horizontal="center" vertical="top" wrapText="1"/>
    </xf>
    <xf numFmtId="3" fontId="4" fillId="3" borderId="90" xfId="0" applyNumberFormat="1" applyFont="1" applyFill="1" applyBorder="1" applyAlignment="1">
      <alignment vertical="top" wrapText="1"/>
    </xf>
    <xf numFmtId="3" fontId="9" fillId="3" borderId="114" xfId="0" applyNumberFormat="1" applyFont="1" applyFill="1" applyBorder="1" applyAlignment="1">
      <alignment horizontal="left" vertical="top" wrapText="1"/>
    </xf>
    <xf numFmtId="49" fontId="17" fillId="3" borderId="117" xfId="0" applyNumberFormat="1" applyFont="1" applyFill="1" applyBorder="1" applyAlignment="1">
      <alignment horizontal="center" vertical="top"/>
    </xf>
    <xf numFmtId="164" fontId="9" fillId="3" borderId="118" xfId="0" applyNumberFormat="1" applyFont="1" applyFill="1" applyBorder="1" applyAlignment="1">
      <alignment horizontal="center" vertical="top" wrapText="1"/>
    </xf>
    <xf numFmtId="3" fontId="4" fillId="3" borderId="111" xfId="0" applyNumberFormat="1" applyFont="1" applyFill="1" applyBorder="1" applyAlignment="1">
      <alignment horizontal="left" vertical="top" wrapText="1"/>
    </xf>
    <xf numFmtId="49" fontId="1" fillId="3" borderId="106" xfId="0" applyNumberFormat="1" applyFont="1" applyFill="1" applyBorder="1" applyAlignment="1">
      <alignment horizontal="center" vertical="top"/>
    </xf>
    <xf numFmtId="164" fontId="4" fillId="3" borderId="119" xfId="0" applyNumberFormat="1" applyFont="1" applyFill="1" applyBorder="1" applyAlignment="1">
      <alignment horizontal="center" vertical="top" wrapText="1"/>
    </xf>
    <xf numFmtId="0" fontId="12" fillId="7" borderId="75" xfId="0" applyFont="1" applyFill="1" applyBorder="1"/>
    <xf numFmtId="0" fontId="12" fillId="7" borderId="109" xfId="0" applyFont="1" applyFill="1" applyBorder="1"/>
    <xf numFmtId="3" fontId="9" fillId="3" borderId="88" xfId="0" applyNumberFormat="1" applyFont="1" applyFill="1" applyBorder="1" applyAlignment="1">
      <alignment vertical="top" wrapText="1"/>
    </xf>
    <xf numFmtId="0" fontId="12" fillId="0" borderId="89" xfId="0" applyFont="1" applyBorder="1"/>
    <xf numFmtId="0" fontId="4" fillId="3" borderId="106" xfId="0" applyFont="1" applyFill="1" applyBorder="1" applyAlignment="1">
      <alignment horizontal="center" vertical="top" wrapText="1"/>
    </xf>
    <xf numFmtId="0" fontId="9" fillId="0" borderId="114" xfId="0" applyFont="1" applyBorder="1" applyAlignment="1">
      <alignment vertical="top" wrapText="1"/>
    </xf>
    <xf numFmtId="0" fontId="12" fillId="0" borderId="120" xfId="0" applyFont="1" applyBorder="1"/>
    <xf numFmtId="0" fontId="9" fillId="0" borderId="88" xfId="0" applyFont="1" applyBorder="1" applyAlignment="1">
      <alignment vertical="top" wrapText="1"/>
    </xf>
    <xf numFmtId="0" fontId="4" fillId="0" borderId="111" xfId="0" applyFont="1" applyBorder="1" applyAlignment="1">
      <alignment vertical="top" wrapText="1"/>
    </xf>
    <xf numFmtId="0" fontId="4" fillId="0" borderId="121" xfId="0" applyFont="1" applyBorder="1" applyAlignment="1">
      <alignment vertical="top" wrapText="1"/>
    </xf>
    <xf numFmtId="0" fontId="4" fillId="3" borderId="91" xfId="0" applyFont="1" applyFill="1" applyBorder="1" applyAlignment="1">
      <alignment horizontal="center" vertical="top" wrapText="1"/>
    </xf>
    <xf numFmtId="0" fontId="12" fillId="8" borderId="95" xfId="0" applyFont="1" applyFill="1" applyBorder="1"/>
    <xf numFmtId="0" fontId="12" fillId="7" borderId="76" xfId="0" applyFont="1" applyFill="1" applyBorder="1"/>
    <xf numFmtId="3" fontId="9" fillId="8" borderId="88" xfId="0" applyNumberFormat="1" applyFont="1" applyFill="1" applyBorder="1" applyAlignment="1">
      <alignment vertical="top" wrapText="1"/>
    </xf>
    <xf numFmtId="0" fontId="12" fillId="0" borderId="88" xfId="0" applyFont="1" applyBorder="1"/>
    <xf numFmtId="4" fontId="10" fillId="3" borderId="10" xfId="0" applyNumberFormat="1" applyFont="1" applyFill="1" applyBorder="1" applyAlignment="1">
      <alignment horizontal="center" vertical="top" wrapText="1"/>
    </xf>
    <xf numFmtId="4" fontId="10" fillId="3" borderId="1" xfId="0" applyNumberFormat="1" applyFont="1" applyFill="1" applyBorder="1" applyAlignment="1">
      <alignment horizontal="center" vertical="top" wrapText="1"/>
    </xf>
    <xf numFmtId="0" fontId="24" fillId="3" borderId="4" xfId="0" applyFont="1" applyFill="1" applyBorder="1" applyAlignment="1">
      <alignment vertical="top" wrapText="1"/>
    </xf>
    <xf numFmtId="0" fontId="12" fillId="0" borderId="5" xfId="0" applyFont="1" applyBorder="1"/>
    <xf numFmtId="0" fontId="12" fillId="0" borderId="95" xfId="0" applyFont="1" applyBorder="1"/>
    <xf numFmtId="164" fontId="12" fillId="0" borderId="0" xfId="0" applyNumberFormat="1" applyFont="1"/>
    <xf numFmtId="164" fontId="4" fillId="3" borderId="6" xfId="0" applyNumberFormat="1" applyFont="1" applyFill="1" applyBorder="1" applyAlignment="1">
      <alignment horizontal="center" vertical="top" wrapText="1"/>
    </xf>
    <xf numFmtId="3" fontId="26" fillId="3" borderId="77" xfId="0" applyNumberFormat="1" applyFont="1" applyFill="1" applyBorder="1" applyAlignment="1">
      <alignment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117" xfId="0" applyFont="1" applyBorder="1" applyAlignment="1">
      <alignment horizontal="center" vertical="top" wrapText="1"/>
    </xf>
    <xf numFmtId="164" fontId="4" fillId="0" borderId="29" xfId="1" applyNumberFormat="1" applyFont="1" applyBorder="1" applyAlignment="1">
      <alignment horizontal="center" vertical="top"/>
    </xf>
    <xf numFmtId="164" fontId="4" fillId="0" borderId="4" xfId="1" applyNumberFormat="1" applyFont="1" applyBorder="1" applyAlignment="1">
      <alignment horizontal="center" vertical="top"/>
    </xf>
    <xf numFmtId="164" fontId="4" fillId="0" borderId="1" xfId="1" applyNumberFormat="1" applyFont="1" applyBorder="1" applyAlignment="1">
      <alignment horizontal="center" vertical="top"/>
    </xf>
    <xf numFmtId="0" fontId="4" fillId="5" borderId="1" xfId="0" applyFont="1" applyFill="1" applyBorder="1" applyAlignment="1">
      <alignment horizontal="center" vertical="top" wrapText="1"/>
    </xf>
    <xf numFmtId="0" fontId="4" fillId="5" borderId="29" xfId="0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4" fillId="5" borderId="4" xfId="0" applyNumberFormat="1" applyFont="1" applyFill="1" applyBorder="1" applyAlignment="1">
      <alignment horizontal="center" vertical="top" wrapText="1"/>
    </xf>
    <xf numFmtId="3" fontId="4" fillId="5" borderId="1" xfId="0" applyNumberFormat="1" applyFont="1" applyFill="1" applyBorder="1" applyAlignment="1">
      <alignment horizontal="center" vertical="top" wrapText="1"/>
    </xf>
    <xf numFmtId="164" fontId="21" fillId="5" borderId="29" xfId="0" applyNumberFormat="1" applyFont="1" applyFill="1" applyBorder="1" applyAlignment="1">
      <alignment horizontal="center" vertical="top" wrapText="1"/>
    </xf>
    <xf numFmtId="164" fontId="17" fillId="5" borderId="6" xfId="0" applyNumberFormat="1" applyFont="1" applyFill="1" applyBorder="1" applyAlignment="1">
      <alignment horizontal="center" vertical="top"/>
    </xf>
    <xf numFmtId="164" fontId="17" fillId="5" borderId="6" xfId="0" applyNumberFormat="1" applyFont="1" applyFill="1" applyBorder="1" applyAlignment="1">
      <alignment horizontal="center" vertical="top" wrapText="1"/>
    </xf>
    <xf numFmtId="164" fontId="9" fillId="5" borderId="29" xfId="0" applyNumberFormat="1" applyFont="1" applyFill="1" applyBorder="1" applyAlignment="1">
      <alignment horizontal="center" vertical="top" wrapText="1"/>
    </xf>
    <xf numFmtId="164" fontId="4" fillId="5" borderId="29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3" fontId="4" fillId="3" borderId="122" xfId="0" applyNumberFormat="1" applyFont="1" applyFill="1" applyBorder="1" applyAlignment="1">
      <alignment vertical="top" wrapText="1"/>
    </xf>
    <xf numFmtId="0" fontId="4" fillId="3" borderId="115" xfId="0" applyFont="1" applyFill="1" applyBorder="1" applyAlignment="1">
      <alignment horizontal="center" vertical="top" wrapText="1"/>
    </xf>
    <xf numFmtId="0" fontId="4" fillId="0" borderId="76" xfId="0" applyFont="1" applyBorder="1" applyAlignment="1">
      <alignment horizontal="center" vertical="top" wrapText="1"/>
    </xf>
    <xf numFmtId="0" fontId="20" fillId="0" borderId="86" xfId="0" applyFont="1" applyBorder="1" applyAlignment="1">
      <alignment vertical="top"/>
    </xf>
    <xf numFmtId="0" fontId="20" fillId="9" borderId="30" xfId="0" applyFont="1" applyFill="1" applyBorder="1" applyAlignment="1">
      <alignment vertical="top" wrapText="1"/>
    </xf>
    <xf numFmtId="0" fontId="21" fillId="0" borderId="106" xfId="0" applyFont="1" applyBorder="1" applyAlignment="1">
      <alignment vertical="top" wrapText="1"/>
    </xf>
    <xf numFmtId="0" fontId="21" fillId="0" borderId="14" xfId="0" applyFont="1" applyBorder="1" applyAlignment="1">
      <alignment vertical="top" wrapText="1"/>
    </xf>
    <xf numFmtId="0" fontId="20" fillId="9" borderId="3" xfId="0" applyFont="1" applyFill="1" applyBorder="1" applyAlignment="1">
      <alignment horizontal="center" vertical="top" wrapText="1"/>
    </xf>
    <xf numFmtId="0" fontId="4" fillId="0" borderId="126" xfId="0" applyFont="1" applyBorder="1" applyAlignment="1">
      <alignment wrapText="1"/>
    </xf>
    <xf numFmtId="164" fontId="4" fillId="3" borderId="14" xfId="0" applyNumberFormat="1" applyFont="1" applyFill="1" applyBorder="1" applyAlignment="1">
      <alignment horizontal="center" vertical="top" wrapText="1"/>
    </xf>
    <xf numFmtId="0" fontId="22" fillId="0" borderId="17" xfId="0" applyFont="1" applyBorder="1" applyAlignment="1">
      <alignment vertical="top" wrapText="1"/>
    </xf>
    <xf numFmtId="164" fontId="20" fillId="3" borderId="17" xfId="0" applyNumberFormat="1" applyFont="1" applyFill="1" applyBorder="1" applyAlignment="1">
      <alignment horizontal="center" vertical="top" wrapText="1"/>
    </xf>
    <xf numFmtId="0" fontId="29" fillId="0" borderId="127" xfId="0" applyFont="1" applyBorder="1" applyAlignment="1">
      <alignment vertical="top"/>
    </xf>
    <xf numFmtId="3" fontId="4" fillId="3" borderId="129" xfId="0" applyNumberFormat="1" applyFont="1" applyFill="1" applyBorder="1" applyAlignment="1">
      <alignment vertical="top" wrapText="1"/>
    </xf>
    <xf numFmtId="0" fontId="4" fillId="3" borderId="130" xfId="0" applyFont="1" applyFill="1" applyBorder="1" applyAlignment="1">
      <alignment horizontal="center" vertical="top" wrapText="1"/>
    </xf>
    <xf numFmtId="0" fontId="4" fillId="0" borderId="131" xfId="0" applyFont="1" applyBorder="1" applyAlignment="1">
      <alignment horizontal="center" vertical="top" wrapText="1"/>
    </xf>
    <xf numFmtId="49" fontId="17" fillId="8" borderId="6" xfId="0" applyNumberFormat="1" applyFont="1" applyFill="1" applyBorder="1" applyAlignment="1">
      <alignment horizontal="center" vertical="top"/>
    </xf>
    <xf numFmtId="0" fontId="18" fillId="3" borderId="49" xfId="0" applyFont="1" applyFill="1" applyBorder="1" applyAlignment="1">
      <alignment vertical="top" wrapText="1"/>
    </xf>
    <xf numFmtId="164" fontId="18" fillId="3" borderId="4" xfId="0" applyNumberFormat="1" applyFont="1" applyFill="1" applyBorder="1" applyAlignment="1">
      <alignment horizontal="center" vertical="top"/>
    </xf>
    <xf numFmtId="0" fontId="1" fillId="3" borderId="37" xfId="0" applyFont="1" applyFill="1" applyBorder="1" applyAlignment="1">
      <alignment vertical="top" wrapText="1"/>
    </xf>
    <xf numFmtId="164" fontId="17" fillId="3" borderId="29" xfId="0" applyNumberFormat="1" applyFont="1" applyFill="1" applyBorder="1" applyAlignment="1">
      <alignment horizontal="center" vertical="top"/>
    </xf>
    <xf numFmtId="3" fontId="1" fillId="3" borderId="82" xfId="0" applyNumberFormat="1" applyFont="1" applyFill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/>
    </xf>
    <xf numFmtId="0" fontId="1" fillId="3" borderId="59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29" xfId="0" applyFont="1" applyFill="1" applyBorder="1" applyAlignment="1">
      <alignment vertical="top" wrapText="1"/>
    </xf>
    <xf numFmtId="164" fontId="1" fillId="3" borderId="29" xfId="0" applyNumberFormat="1" applyFont="1" applyFill="1" applyBorder="1" applyAlignment="1">
      <alignment horizontal="center" vertical="top" wrapText="1"/>
    </xf>
    <xf numFmtId="0" fontId="19" fillId="0" borderId="79" xfId="0" applyFont="1" applyBorder="1"/>
    <xf numFmtId="0" fontId="19" fillId="0" borderId="29" xfId="0" applyFont="1" applyBorder="1"/>
    <xf numFmtId="0" fontId="3" fillId="3" borderId="4" xfId="0" applyFont="1" applyFill="1" applyBorder="1" applyAlignment="1">
      <alignment vertical="top" wrapText="1"/>
    </xf>
    <xf numFmtId="164" fontId="1" fillId="3" borderId="4" xfId="0" applyNumberFormat="1" applyFont="1" applyFill="1" applyBorder="1" applyAlignment="1">
      <alignment horizontal="center" vertical="top" wrapText="1"/>
    </xf>
    <xf numFmtId="3" fontId="1" fillId="3" borderId="86" xfId="0" applyNumberFormat="1" applyFont="1" applyFill="1" applyBorder="1" applyAlignment="1">
      <alignment horizontal="left" vertical="top" wrapText="1"/>
    </xf>
    <xf numFmtId="49" fontId="1" fillId="3" borderId="15" xfId="0" applyNumberFormat="1" applyFont="1" applyFill="1" applyBorder="1" applyAlignment="1">
      <alignment horizontal="center" vertical="top"/>
    </xf>
    <xf numFmtId="3" fontId="1" fillId="3" borderId="112" xfId="0" applyNumberFormat="1" applyFont="1" applyFill="1" applyBorder="1" applyAlignment="1">
      <alignment horizontal="left" vertical="top" wrapText="1"/>
    </xf>
    <xf numFmtId="49" fontId="1" fillId="3" borderId="27" xfId="0" applyNumberFormat="1" applyFont="1" applyFill="1" applyBorder="1" applyAlignment="1">
      <alignment horizontal="center" vertical="top"/>
    </xf>
    <xf numFmtId="164" fontId="3" fillId="3" borderId="4" xfId="0" applyNumberFormat="1" applyFont="1" applyFill="1" applyBorder="1" applyAlignment="1">
      <alignment horizontal="center" vertical="top" wrapText="1"/>
    </xf>
    <xf numFmtId="49" fontId="17" fillId="0" borderId="117" xfId="0" applyNumberFormat="1" applyFont="1" applyBorder="1" applyAlignment="1">
      <alignment horizontal="center" vertical="top"/>
    </xf>
    <xf numFmtId="0" fontId="18" fillId="3" borderId="32" xfId="0" applyFont="1" applyFill="1" applyBorder="1" applyAlignment="1">
      <alignment vertical="top" wrapText="1"/>
    </xf>
    <xf numFmtId="0" fontId="17" fillId="3" borderId="114" xfId="0" applyFont="1" applyFill="1" applyBorder="1" applyAlignment="1">
      <alignment horizontal="left" vertical="top" wrapText="1"/>
    </xf>
    <xf numFmtId="0" fontId="1" fillId="3" borderId="60" xfId="0" applyFont="1" applyFill="1" applyBorder="1" applyAlignment="1">
      <alignment horizontal="left" vertical="top" wrapText="1"/>
    </xf>
    <xf numFmtId="0" fontId="17" fillId="3" borderId="111" xfId="0" applyFont="1" applyFill="1" applyBorder="1" applyAlignment="1">
      <alignment horizontal="left" vertical="top" wrapText="1"/>
    </xf>
    <xf numFmtId="49" fontId="17" fillId="0" borderId="106" xfId="0" applyNumberFormat="1" applyFont="1" applyBorder="1" applyAlignment="1">
      <alignment horizontal="center" vertical="top"/>
    </xf>
    <xf numFmtId="0" fontId="3" fillId="3" borderId="32" xfId="0" applyFont="1" applyFill="1" applyBorder="1" applyAlignment="1">
      <alignment vertical="top" wrapText="1"/>
    </xf>
    <xf numFmtId="3" fontId="1" fillId="3" borderId="77" xfId="0" applyNumberFormat="1" applyFont="1" applyFill="1" applyBorder="1" applyAlignment="1">
      <alignment horizontal="left" vertical="top" wrapText="1"/>
    </xf>
    <xf numFmtId="0" fontId="3" fillId="3" borderId="41" xfId="0" applyFont="1" applyFill="1" applyBorder="1" applyAlignment="1">
      <alignment vertical="top" wrapText="1"/>
    </xf>
    <xf numFmtId="3" fontId="17" fillId="3" borderId="114" xfId="0" applyNumberFormat="1" applyFont="1" applyFill="1" applyBorder="1" applyAlignment="1">
      <alignment vertical="top" wrapText="1"/>
    </xf>
    <xf numFmtId="0" fontId="1" fillId="3" borderId="30" xfId="0" applyFont="1" applyFill="1" applyBorder="1" applyAlignment="1">
      <alignment vertical="top" wrapText="1"/>
    </xf>
    <xf numFmtId="3" fontId="1" fillId="3" borderId="90" xfId="0" applyNumberFormat="1" applyFont="1" applyFill="1" applyBorder="1" applyAlignment="1">
      <alignment vertical="top" wrapText="1"/>
    </xf>
    <xf numFmtId="0" fontId="3" fillId="3" borderId="17" xfId="0" applyFont="1" applyFill="1" applyBorder="1" applyAlignment="1">
      <alignment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17" fillId="3" borderId="114" xfId="0" applyFont="1" applyFill="1" applyBorder="1" applyAlignment="1">
      <alignment vertical="top" wrapText="1"/>
    </xf>
    <xf numFmtId="0" fontId="17" fillId="3" borderId="50" xfId="0" applyFont="1" applyFill="1" applyBorder="1" applyAlignment="1">
      <alignment vertical="top" wrapText="1"/>
    </xf>
    <xf numFmtId="0" fontId="1" fillId="0" borderId="40" xfId="0" applyFont="1" applyBorder="1" applyAlignment="1">
      <alignment vertical="top" wrapText="1"/>
    </xf>
    <xf numFmtId="168" fontId="1" fillId="3" borderId="112" xfId="1" applyNumberFormat="1" applyFont="1" applyFill="1" applyBorder="1" applyAlignment="1">
      <alignment horizontal="left" vertical="top" wrapText="1"/>
    </xf>
    <xf numFmtId="49" fontId="1" fillId="0" borderId="27" xfId="0" applyNumberFormat="1" applyFont="1" applyBorder="1" applyAlignment="1">
      <alignment horizontal="center" vertical="top"/>
    </xf>
    <xf numFmtId="164" fontId="1" fillId="0" borderId="113" xfId="0" applyNumberFormat="1" applyFont="1" applyBorder="1" applyAlignment="1">
      <alignment horizontal="center" vertical="top" wrapText="1"/>
    </xf>
    <xf numFmtId="0" fontId="18" fillId="3" borderId="32" xfId="0" applyFont="1" applyFill="1" applyBorder="1" applyAlignment="1">
      <alignment horizontal="left" vertical="top" wrapText="1"/>
    </xf>
    <xf numFmtId="164" fontId="17" fillId="3" borderId="32" xfId="0" applyNumberFormat="1" applyFont="1" applyFill="1" applyBorder="1" applyAlignment="1">
      <alignment horizontal="center" vertical="top" wrapText="1"/>
    </xf>
    <xf numFmtId="168" fontId="17" fillId="3" borderId="107" xfId="1" applyNumberFormat="1" applyFont="1" applyFill="1" applyBorder="1" applyAlignment="1">
      <alignment horizontal="left" vertical="top" wrapText="1"/>
    </xf>
    <xf numFmtId="1" fontId="17" fillId="0" borderId="108" xfId="0" applyNumberFormat="1" applyFont="1" applyBorder="1" applyAlignment="1">
      <alignment horizontal="center" vertical="top"/>
    </xf>
    <xf numFmtId="0" fontId="19" fillId="0" borderId="110" xfId="0" applyFont="1" applyBorder="1"/>
    <xf numFmtId="0" fontId="17" fillId="3" borderId="33" xfId="0" applyFont="1" applyFill="1" applyBorder="1" applyAlignment="1">
      <alignment horizontal="left" vertical="top" wrapText="1"/>
    </xf>
    <xf numFmtId="168" fontId="1" fillId="3" borderId="90" xfId="1" applyNumberFormat="1" applyFont="1" applyFill="1" applyBorder="1" applyAlignment="1">
      <alignment horizontal="left" vertical="top" wrapText="1"/>
    </xf>
    <xf numFmtId="1" fontId="1" fillId="0" borderId="27" xfId="0" applyNumberFormat="1" applyFont="1" applyBorder="1" applyAlignment="1">
      <alignment horizontal="center" vertical="top"/>
    </xf>
    <xf numFmtId="0" fontId="17" fillId="3" borderId="64" xfId="0" applyFont="1" applyFill="1" applyBorder="1" applyAlignment="1">
      <alignment horizontal="left" vertical="top" wrapText="1"/>
    </xf>
    <xf numFmtId="0" fontId="18" fillId="0" borderId="34" xfId="0" applyFont="1" applyBorder="1" applyAlignment="1">
      <alignment horizontal="left" vertical="top" wrapText="1"/>
    </xf>
    <xf numFmtId="164" fontId="17" fillId="3" borderId="34" xfId="0" applyNumberFormat="1" applyFont="1" applyFill="1" applyBorder="1" applyAlignment="1">
      <alignment horizontal="center" vertical="top" wrapText="1"/>
    </xf>
    <xf numFmtId="168" fontId="17" fillId="0" borderId="114" xfId="1" applyNumberFormat="1" applyFont="1" applyBorder="1" applyAlignment="1">
      <alignment horizontal="left" vertical="top" wrapText="1"/>
    </xf>
    <xf numFmtId="164" fontId="19" fillId="0" borderId="115" xfId="0" applyNumberFormat="1" applyFont="1" applyBorder="1"/>
    <xf numFmtId="0" fontId="19" fillId="0" borderId="76" xfId="0" applyFont="1" applyBorder="1"/>
    <xf numFmtId="0" fontId="17" fillId="3" borderId="62" xfId="0" applyFont="1" applyFill="1" applyBorder="1" applyAlignment="1">
      <alignment horizontal="left" vertical="top" wrapText="1"/>
    </xf>
    <xf numFmtId="0" fontId="17" fillId="0" borderId="35" xfId="0" applyFont="1" applyBorder="1" applyAlignment="1">
      <alignment horizontal="left" vertical="top" wrapText="1"/>
    </xf>
    <xf numFmtId="164" fontId="17" fillId="3" borderId="35" xfId="0" applyNumberFormat="1" applyFont="1" applyFill="1" applyBorder="1" applyAlignment="1">
      <alignment horizontal="center" vertical="top" wrapText="1"/>
    </xf>
    <xf numFmtId="168" fontId="1" fillId="0" borderId="111" xfId="1" applyNumberFormat="1" applyFont="1" applyBorder="1" applyAlignment="1">
      <alignment horizontal="left" vertical="top" wrapText="1"/>
    </xf>
    <xf numFmtId="1" fontId="1" fillId="0" borderId="116" xfId="0" applyNumberFormat="1" applyFont="1" applyBorder="1" applyAlignment="1">
      <alignment horizontal="center" vertical="top"/>
    </xf>
    <xf numFmtId="164" fontId="1" fillId="0" borderId="105" xfId="0" applyNumberFormat="1" applyFont="1" applyBorder="1" applyAlignment="1">
      <alignment horizontal="center" vertical="top" wrapText="1"/>
    </xf>
    <xf numFmtId="0" fontId="3" fillId="3" borderId="4" xfId="0" applyFont="1" applyFill="1" applyBorder="1" applyAlignment="1">
      <alignment horizontal="left" vertical="top" wrapText="1"/>
    </xf>
    <xf numFmtId="168" fontId="1" fillId="3" borderId="82" xfId="1" applyNumberFormat="1" applyFont="1" applyFill="1" applyBorder="1" applyAlignment="1">
      <alignment horizontal="left" vertical="top" wrapText="1"/>
    </xf>
    <xf numFmtId="49" fontId="1" fillId="3" borderId="5" xfId="0" applyNumberFormat="1" applyFont="1" applyFill="1" applyBorder="1" applyAlignment="1">
      <alignment horizontal="center" vertical="top"/>
    </xf>
    <xf numFmtId="1" fontId="1" fillId="3" borderId="5" xfId="0" applyNumberFormat="1" applyFont="1" applyFill="1" applyBorder="1" applyAlignment="1">
      <alignment horizontal="center" vertical="top"/>
    </xf>
    <xf numFmtId="164" fontId="1" fillId="0" borderId="78" xfId="0" applyNumberFormat="1" applyFont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1" fillId="3" borderId="70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left" vertical="top" wrapText="1"/>
    </xf>
    <xf numFmtId="0" fontId="19" fillId="0" borderId="82" xfId="0" applyFont="1" applyBorder="1"/>
    <xf numFmtId="0" fontId="19" fillId="0" borderId="1" xfId="0" applyFont="1" applyBorder="1"/>
    <xf numFmtId="0" fontId="19" fillId="0" borderId="78" xfId="0" applyFont="1" applyBorder="1"/>
    <xf numFmtId="0" fontId="3" fillId="4" borderId="56" xfId="0" applyFont="1" applyFill="1" applyBorder="1" applyAlignment="1">
      <alignment horizontal="left" vertical="top" wrapText="1"/>
    </xf>
    <xf numFmtId="0" fontId="3" fillId="11" borderId="56" xfId="0" applyFont="1" applyFill="1" applyBorder="1" applyAlignment="1">
      <alignment horizontal="left" vertical="top" wrapText="1"/>
    </xf>
    <xf numFmtId="0" fontId="3" fillId="8" borderId="56" xfId="0" applyFont="1" applyFill="1" applyBorder="1" applyAlignment="1">
      <alignment horizontal="left" vertical="top" wrapText="1"/>
    </xf>
    <xf numFmtId="0" fontId="3" fillId="0" borderId="57" xfId="0" applyFont="1" applyBorder="1" applyAlignment="1">
      <alignment horizontal="left" vertical="top" wrapText="1"/>
    </xf>
    <xf numFmtId="0" fontId="1" fillId="3" borderId="60" xfId="0" applyFont="1" applyFill="1" applyBorder="1" applyAlignment="1">
      <alignment vertical="top" wrapText="1"/>
    </xf>
    <xf numFmtId="0" fontId="1" fillId="8" borderId="56" xfId="0" applyFont="1" applyFill="1" applyBorder="1" applyAlignment="1">
      <alignment vertical="top" wrapText="1"/>
    </xf>
    <xf numFmtId="0" fontId="3" fillId="3" borderId="58" xfId="0" applyFont="1" applyFill="1" applyBorder="1" applyAlignment="1">
      <alignment horizontal="justify" vertical="top" wrapText="1"/>
    </xf>
    <xf numFmtId="0" fontId="1" fillId="0" borderId="59" xfId="0" applyFont="1" applyBorder="1" applyAlignment="1">
      <alignment vertical="top" wrapText="1"/>
    </xf>
    <xf numFmtId="0" fontId="3" fillId="8" borderId="73" xfId="0" applyFont="1" applyFill="1" applyBorder="1" applyAlignment="1">
      <alignment horizontal="left" vertical="top" wrapText="1"/>
    </xf>
    <xf numFmtId="0" fontId="17" fillId="8" borderId="59" xfId="0" applyFont="1" applyFill="1" applyBorder="1" applyAlignment="1">
      <alignment vertical="top" wrapText="1"/>
    </xf>
    <xf numFmtId="164" fontId="1" fillId="8" borderId="56" xfId="0" applyNumberFormat="1" applyFont="1" applyFill="1" applyBorder="1" applyAlignment="1">
      <alignment horizontal="left" vertical="top" wrapText="1"/>
    </xf>
    <xf numFmtId="164" fontId="3" fillId="7" borderId="57" xfId="0" applyNumberFormat="1" applyFont="1" applyFill="1" applyBorder="1" applyAlignment="1">
      <alignment horizontal="left" vertical="top" wrapText="1"/>
    </xf>
    <xf numFmtId="164" fontId="3" fillId="8" borderId="56" xfId="0" applyNumberFormat="1" applyFont="1" applyFill="1" applyBorder="1" applyAlignment="1">
      <alignment horizontal="left" vertical="top" wrapText="1"/>
    </xf>
    <xf numFmtId="164" fontId="3" fillId="7" borderId="56" xfId="0" applyNumberFormat="1" applyFont="1" applyFill="1" applyBorder="1" applyAlignment="1">
      <alignment horizontal="left" vertical="top" wrapText="1"/>
    </xf>
    <xf numFmtId="164" fontId="3" fillId="8" borderId="68" xfId="0" applyNumberFormat="1" applyFont="1" applyFill="1" applyBorder="1" applyAlignment="1">
      <alignment vertical="top" wrapText="1"/>
    </xf>
    <xf numFmtId="164" fontId="3" fillId="3" borderId="59" xfId="0" applyNumberFormat="1" applyFont="1" applyFill="1" applyBorder="1" applyAlignment="1">
      <alignment vertical="top" wrapText="1"/>
    </xf>
    <xf numFmtId="164" fontId="3" fillId="3" borderId="60" xfId="0" applyNumberFormat="1" applyFont="1" applyFill="1" applyBorder="1" applyAlignment="1">
      <alignment vertical="top" wrapText="1"/>
    </xf>
    <xf numFmtId="164" fontId="3" fillId="7" borderId="56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justify" vertical="top" wrapText="1"/>
    </xf>
    <xf numFmtId="0" fontId="19" fillId="0" borderId="0" xfId="0" applyFont="1" applyAlignment="1">
      <alignment vertical="top"/>
    </xf>
    <xf numFmtId="0" fontId="3" fillId="3" borderId="12" xfId="0" applyFont="1" applyFill="1" applyBorder="1" applyAlignment="1">
      <alignment vertical="top" wrapText="1"/>
    </xf>
    <xf numFmtId="0" fontId="1" fillId="3" borderId="82" xfId="0" applyFont="1" applyFill="1" applyBorder="1" applyAlignment="1">
      <alignment vertical="top" wrapText="1"/>
    </xf>
    <xf numFmtId="0" fontId="1" fillId="3" borderId="5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top"/>
    </xf>
    <xf numFmtId="0" fontId="1" fillId="3" borderId="79" xfId="0" applyFont="1" applyFill="1" applyBorder="1" applyAlignment="1">
      <alignment vertical="top" wrapText="1"/>
    </xf>
    <xf numFmtId="0" fontId="1" fillId="3" borderId="30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left" vertical="top" wrapText="1"/>
    </xf>
    <xf numFmtId="164" fontId="18" fillId="3" borderId="6" xfId="0" applyNumberFormat="1" applyFont="1" applyFill="1" applyBorder="1" applyAlignment="1">
      <alignment horizontal="center" vertical="top" wrapText="1"/>
    </xf>
    <xf numFmtId="0" fontId="18" fillId="0" borderId="4" xfId="0" applyFont="1" applyBorder="1" applyAlignment="1">
      <alignment vertical="top" wrapText="1"/>
    </xf>
    <xf numFmtId="164" fontId="17" fillId="3" borderId="4" xfId="0" applyNumberFormat="1" applyFont="1" applyFill="1" applyBorder="1" applyAlignment="1">
      <alignment horizontal="center" vertical="top" wrapText="1"/>
    </xf>
    <xf numFmtId="164" fontId="17" fillId="0" borderId="4" xfId="0" applyNumberFormat="1" applyFont="1" applyBorder="1" applyAlignment="1">
      <alignment horizontal="center" vertical="top" wrapText="1"/>
    </xf>
    <xf numFmtId="0" fontId="17" fillId="3" borderId="38" xfId="0" applyFont="1" applyFill="1" applyBorder="1" applyAlignment="1">
      <alignment vertical="top" wrapText="1"/>
    </xf>
    <xf numFmtId="164" fontId="17" fillId="0" borderId="33" xfId="0" applyNumberFormat="1" applyFont="1" applyBorder="1" applyAlignment="1">
      <alignment horizontal="center" vertical="top" wrapText="1"/>
    </xf>
    <xf numFmtId="0" fontId="1" fillId="3" borderId="92" xfId="0" applyFont="1" applyFill="1" applyBorder="1" applyAlignment="1">
      <alignment vertical="top" wrapText="1"/>
    </xf>
    <xf numFmtId="0" fontId="1" fillId="0" borderId="36" xfId="0" applyFont="1" applyBorder="1" applyAlignment="1">
      <alignment horizontal="center" vertical="top" wrapText="1"/>
    </xf>
    <xf numFmtId="3" fontId="1" fillId="3" borderId="94" xfId="0" applyNumberFormat="1" applyFont="1" applyFill="1" applyBorder="1" applyAlignment="1">
      <alignment vertical="top" wrapText="1"/>
    </xf>
    <xf numFmtId="0" fontId="32" fillId="0" borderId="15" xfId="0" applyFont="1" applyBorder="1" applyAlignment="1">
      <alignment horizontal="center" vertical="top" wrapText="1"/>
    </xf>
    <xf numFmtId="3" fontId="1" fillId="3" borderId="88" xfId="0" applyNumberFormat="1" applyFont="1" applyFill="1" applyBorder="1" applyAlignment="1">
      <alignment vertical="top" wrapText="1"/>
    </xf>
    <xf numFmtId="0" fontId="32" fillId="0" borderId="6" xfId="0" applyFont="1" applyBorder="1" applyAlignment="1">
      <alignment horizontal="center" vertical="top" wrapText="1"/>
    </xf>
    <xf numFmtId="3" fontId="1" fillId="3" borderId="96" xfId="0" applyNumberFormat="1" applyFont="1" applyFill="1" applyBorder="1" applyAlignment="1">
      <alignment vertical="top" wrapText="1"/>
    </xf>
    <xf numFmtId="0" fontId="1" fillId="3" borderId="35" xfId="0" applyFont="1" applyFill="1" applyBorder="1" applyAlignment="1">
      <alignment horizontal="center" vertical="top" wrapText="1"/>
    </xf>
    <xf numFmtId="0" fontId="1" fillId="5" borderId="14" xfId="0" applyFont="1" applyFill="1" applyBorder="1" applyAlignment="1">
      <alignment horizontal="center" vertical="top" wrapText="1"/>
    </xf>
    <xf numFmtId="0" fontId="17" fillId="3" borderId="29" xfId="0" applyFont="1" applyFill="1" applyBorder="1" applyAlignment="1">
      <alignment vertical="top" wrapText="1"/>
    </xf>
    <xf numFmtId="0" fontId="18" fillId="0" borderId="34" xfId="0" applyFont="1" applyBorder="1" applyAlignment="1">
      <alignment vertical="top" wrapText="1"/>
    </xf>
    <xf numFmtId="164" fontId="18" fillId="3" borderId="17" xfId="0" applyNumberFormat="1" applyFont="1" applyFill="1" applyBorder="1" applyAlignment="1">
      <alignment horizontal="center" vertical="top" wrapText="1"/>
    </xf>
    <xf numFmtId="0" fontId="17" fillId="3" borderId="6" xfId="0" applyFont="1" applyFill="1" applyBorder="1" applyAlignment="1">
      <alignment vertical="top" wrapText="1"/>
    </xf>
    <xf numFmtId="164" fontId="17" fillId="5" borderId="4" xfId="0" applyNumberFormat="1" applyFont="1" applyFill="1" applyBorder="1" applyAlignment="1">
      <alignment horizontal="center" vertical="top" wrapText="1"/>
    </xf>
    <xf numFmtId="164" fontId="17" fillId="5" borderId="1" xfId="0" applyNumberFormat="1" applyFont="1" applyFill="1" applyBorder="1" applyAlignment="1">
      <alignment horizontal="center" vertical="top" wrapText="1"/>
    </xf>
    <xf numFmtId="0" fontId="17" fillId="0" borderId="35" xfId="0" applyFont="1" applyBorder="1" applyAlignment="1">
      <alignment horizontal="left" vertical="top"/>
    </xf>
    <xf numFmtId="164" fontId="18" fillId="3" borderId="4" xfId="0" applyNumberFormat="1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7" fillId="0" borderId="29" xfId="0" applyFont="1" applyBorder="1" applyAlignment="1">
      <alignment vertical="top" wrapText="1"/>
    </xf>
    <xf numFmtId="0" fontId="18" fillId="0" borderId="32" xfId="0" applyFont="1" applyBorder="1" applyAlignment="1">
      <alignment vertical="top" wrapText="1"/>
    </xf>
    <xf numFmtId="0" fontId="18" fillId="3" borderId="4" xfId="0" applyFont="1" applyFill="1" applyBorder="1" applyAlignment="1">
      <alignment vertical="top" wrapText="1"/>
    </xf>
    <xf numFmtId="164" fontId="17" fillId="0" borderId="1" xfId="0" applyNumberFormat="1" applyFont="1" applyBorder="1" applyAlignment="1">
      <alignment horizontal="center" vertical="top" wrapText="1"/>
    </xf>
    <xf numFmtId="0" fontId="17" fillId="0" borderId="30" xfId="0" applyFont="1" applyBorder="1" applyAlignment="1">
      <alignment vertical="top"/>
    </xf>
    <xf numFmtId="164" fontId="17" fillId="5" borderId="29" xfId="0" applyNumberFormat="1" applyFont="1" applyFill="1" applyBorder="1" applyAlignment="1">
      <alignment horizontal="center" vertical="top" wrapText="1"/>
    </xf>
    <xf numFmtId="0" fontId="1" fillId="0" borderId="35" xfId="0" applyFont="1" applyBorder="1" applyAlignment="1">
      <alignment vertical="top"/>
    </xf>
    <xf numFmtId="0" fontId="1" fillId="3" borderId="9" xfId="0" applyFont="1" applyFill="1" applyBorder="1" applyAlignment="1">
      <alignment vertical="top" wrapText="1"/>
    </xf>
    <xf numFmtId="0" fontId="1" fillId="0" borderId="30" xfId="0" applyFont="1" applyBorder="1" applyAlignment="1">
      <alignment vertical="top"/>
    </xf>
    <xf numFmtId="0" fontId="3" fillId="5" borderId="32" xfId="0" applyFont="1" applyFill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164" fontId="3" fillId="5" borderId="4" xfId="0" applyNumberFormat="1" applyFont="1" applyFill="1" applyBorder="1" applyAlignment="1">
      <alignment horizontal="center" vertical="top" wrapText="1"/>
    </xf>
    <xf numFmtId="0" fontId="3" fillId="11" borderId="82" xfId="0" applyFont="1" applyFill="1" applyBorder="1" applyAlignment="1">
      <alignment vertical="top" wrapText="1"/>
    </xf>
    <xf numFmtId="0" fontId="3" fillId="11" borderId="1" xfId="0" applyFont="1" applyFill="1" applyBorder="1" applyAlignment="1">
      <alignment horizontal="center" vertical="top"/>
    </xf>
    <xf numFmtId="3" fontId="21" fillId="3" borderId="86" xfId="0" applyNumberFormat="1" applyFont="1" applyFill="1" applyBorder="1" applyAlignment="1">
      <alignment vertical="top" wrapText="1"/>
    </xf>
    <xf numFmtId="0" fontId="9" fillId="0" borderId="32" xfId="0" applyFont="1" applyBorder="1" applyAlignment="1">
      <alignment horizontal="center" vertical="top" wrapText="1"/>
    </xf>
    <xf numFmtId="0" fontId="4" fillId="0" borderId="124" xfId="0" applyFont="1" applyBorder="1" applyAlignment="1">
      <alignment horizontal="center" vertical="top" wrapText="1"/>
    </xf>
    <xf numFmtId="0" fontId="9" fillId="0" borderId="85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3" fontId="4" fillId="3" borderId="123" xfId="0" applyNumberFormat="1" applyFont="1" applyFill="1" applyBorder="1" applyAlignment="1">
      <alignment vertical="top" wrapText="1"/>
    </xf>
    <xf numFmtId="3" fontId="9" fillId="3" borderId="84" xfId="0" applyNumberFormat="1" applyFont="1" applyFill="1" applyBorder="1" applyAlignment="1">
      <alignment vertical="top" wrapText="1"/>
    </xf>
    <xf numFmtId="3" fontId="9" fillId="3" borderId="122" xfId="0" applyNumberFormat="1" applyFont="1" applyFill="1" applyBorder="1" applyAlignment="1">
      <alignment vertical="top" wrapText="1"/>
    </xf>
    <xf numFmtId="0" fontId="9" fillId="3" borderId="115" xfId="0" applyFont="1" applyFill="1" applyBorder="1" applyAlignment="1">
      <alignment horizontal="center" vertical="top" wrapText="1"/>
    </xf>
    <xf numFmtId="0" fontId="9" fillId="0" borderId="76" xfId="0" applyFont="1" applyBorder="1" applyAlignment="1">
      <alignment horizontal="center" vertical="top" wrapText="1"/>
    </xf>
    <xf numFmtId="0" fontId="21" fillId="9" borderId="15" xfId="0" applyFont="1" applyFill="1" applyBorder="1" applyAlignment="1">
      <alignment vertical="top" wrapText="1"/>
    </xf>
    <xf numFmtId="0" fontId="21" fillId="9" borderId="2" xfId="0" applyFont="1" applyFill="1" applyBorder="1" applyAlignment="1">
      <alignment horizontal="center" vertical="top" wrapText="1"/>
    </xf>
    <xf numFmtId="0" fontId="20" fillId="9" borderId="1" xfId="0" applyFont="1" applyFill="1" applyBorder="1" applyAlignment="1">
      <alignment horizontal="center" vertical="top" wrapText="1"/>
    </xf>
    <xf numFmtId="0" fontId="9" fillId="0" borderId="87" xfId="0" applyFont="1" applyBorder="1" applyAlignment="1">
      <alignment wrapText="1"/>
    </xf>
    <xf numFmtId="0" fontId="4" fillId="0" borderId="78" xfId="0" applyFont="1" applyBorder="1" applyAlignment="1">
      <alignment wrapText="1"/>
    </xf>
    <xf numFmtId="0" fontId="20" fillId="9" borderId="15" xfId="0" applyFont="1" applyFill="1" applyBorder="1" applyAlignment="1">
      <alignment vertical="top" wrapText="1"/>
    </xf>
    <xf numFmtId="0" fontId="22" fillId="3" borderId="17" xfId="0" applyFont="1" applyFill="1" applyBorder="1" applyAlignment="1">
      <alignment vertical="top" wrapText="1"/>
    </xf>
    <xf numFmtId="0" fontId="4" fillId="3" borderId="35" xfId="0" applyFont="1" applyFill="1" applyBorder="1" applyAlignment="1">
      <alignment vertical="top" wrapText="1"/>
    </xf>
    <xf numFmtId="3" fontId="26" fillId="5" borderId="86" xfId="0" applyNumberFormat="1" applyFont="1" applyFill="1" applyBorder="1" applyAlignment="1">
      <alignment vertical="top" wrapText="1"/>
    </xf>
    <xf numFmtId="3" fontId="4" fillId="3" borderId="77" xfId="0" applyNumberFormat="1" applyFont="1" applyFill="1" applyBorder="1" applyAlignment="1">
      <alignment vertical="top" wrapText="1"/>
    </xf>
    <xf numFmtId="0" fontId="12" fillId="0" borderId="57" xfId="0" applyFont="1" applyBorder="1"/>
    <xf numFmtId="0" fontId="9" fillId="3" borderId="32" xfId="0" applyFont="1" applyFill="1" applyBorder="1" applyAlignment="1">
      <alignment horizontal="center" vertical="top" wrapText="1"/>
    </xf>
    <xf numFmtId="0" fontId="9" fillId="0" borderId="87" xfId="0" applyFont="1" applyBorder="1" applyAlignment="1">
      <alignment horizontal="center" vertical="top" wrapText="1"/>
    </xf>
    <xf numFmtId="0" fontId="20" fillId="9" borderId="56" xfId="0" applyFont="1" applyFill="1" applyBorder="1" applyAlignment="1">
      <alignment vertical="top" wrapText="1"/>
    </xf>
    <xf numFmtId="0" fontId="21" fillId="9" borderId="132" xfId="0" applyFont="1" applyFill="1" applyBorder="1" applyAlignment="1">
      <alignment vertical="top" wrapText="1"/>
    </xf>
    <xf numFmtId="0" fontId="21" fillId="3" borderId="108" xfId="0" applyFont="1" applyFill="1" applyBorder="1" applyAlignment="1">
      <alignment horizontal="center" vertical="top" wrapText="1"/>
    </xf>
    <xf numFmtId="0" fontId="4" fillId="9" borderId="20" xfId="0" applyFont="1" applyFill="1" applyBorder="1" applyAlignment="1">
      <alignment horizontal="center" vertical="top" wrapText="1"/>
    </xf>
    <xf numFmtId="0" fontId="12" fillId="0" borderId="110" xfId="0" applyFont="1" applyBorder="1"/>
    <xf numFmtId="0" fontId="4" fillId="0" borderId="87" xfId="0" applyFont="1" applyBorder="1" applyAlignment="1">
      <alignment wrapText="1"/>
    </xf>
    <xf numFmtId="0" fontId="4" fillId="8" borderId="32" xfId="0" applyFont="1" applyFill="1" applyBorder="1" applyAlignment="1">
      <alignment horizontal="center" vertical="top" wrapText="1"/>
    </xf>
    <xf numFmtId="164" fontId="5" fillId="8" borderId="32" xfId="0" applyNumberFormat="1" applyFont="1" applyFill="1" applyBorder="1" applyAlignment="1">
      <alignment horizontal="center" vertical="top" wrapText="1"/>
    </xf>
    <xf numFmtId="0" fontId="1" fillId="0" borderId="58" xfId="0" applyFont="1" applyBorder="1" applyAlignment="1">
      <alignment horizontal="center" vertical="top" wrapText="1"/>
    </xf>
    <xf numFmtId="0" fontId="4" fillId="9" borderId="123" xfId="0" applyFont="1" applyFill="1" applyBorder="1" applyAlignment="1">
      <alignment vertical="top" wrapText="1"/>
    </xf>
    <xf numFmtId="0" fontId="9" fillId="9" borderId="84" xfId="0" applyFont="1" applyFill="1" applyBorder="1" applyAlignment="1">
      <alignment vertical="top" wrapText="1"/>
    </xf>
    <xf numFmtId="0" fontId="29" fillId="0" borderId="29" xfId="0" applyFont="1" applyBorder="1" applyAlignment="1">
      <alignment vertical="top"/>
    </xf>
    <xf numFmtId="0" fontId="17" fillId="0" borderId="123" xfId="0" applyFont="1" applyBorder="1" applyAlignment="1">
      <alignment horizontal="left" vertical="top" wrapText="1"/>
    </xf>
    <xf numFmtId="0" fontId="17" fillId="9" borderId="39" xfId="0" applyFont="1" applyFill="1" applyBorder="1" applyAlignment="1">
      <alignment horizontal="center" vertical="top" wrapText="1"/>
    </xf>
    <xf numFmtId="0" fontId="4" fillId="0" borderId="124" xfId="0" applyFont="1" applyBorder="1" applyAlignment="1">
      <alignment wrapText="1"/>
    </xf>
    <xf numFmtId="0" fontId="17" fillId="0" borderId="84" xfId="0" applyFont="1" applyBorder="1" applyAlignment="1">
      <alignment horizontal="left" vertical="top" wrapText="1"/>
    </xf>
    <xf numFmtId="0" fontId="17" fillId="9" borderId="48" xfId="0" applyFont="1" applyFill="1" applyBorder="1" applyAlignment="1">
      <alignment horizontal="center" vertical="top" wrapText="1"/>
    </xf>
    <xf numFmtId="0" fontId="9" fillId="0" borderId="85" xfId="0" applyFont="1" applyBorder="1" applyAlignment="1">
      <alignment wrapText="1"/>
    </xf>
    <xf numFmtId="0" fontId="17" fillId="3" borderId="59" xfId="0" applyFont="1" applyFill="1" applyBorder="1" applyAlignment="1">
      <alignment vertical="top" wrapText="1"/>
    </xf>
    <xf numFmtId="0" fontId="3" fillId="7" borderId="135" xfId="0" applyFont="1" applyFill="1" applyBorder="1" applyAlignment="1">
      <alignment horizontal="justify" vertical="top" wrapText="1"/>
    </xf>
    <xf numFmtId="0" fontId="5" fillId="7" borderId="136" xfId="0" applyFont="1" applyFill="1" applyBorder="1" applyAlignment="1">
      <alignment vertical="top" wrapText="1"/>
    </xf>
    <xf numFmtId="0" fontId="4" fillId="7" borderId="136" xfId="0" applyFont="1" applyFill="1" applyBorder="1" applyAlignment="1">
      <alignment horizontal="center" vertical="top" wrapText="1"/>
    </xf>
    <xf numFmtId="164" fontId="4" fillId="7" borderId="136" xfId="0" applyNumberFormat="1" applyFont="1" applyFill="1" applyBorder="1" applyAlignment="1">
      <alignment horizontal="center" vertical="top"/>
    </xf>
    <xf numFmtId="0" fontId="12" fillId="7" borderId="137" xfId="0" applyFont="1" applyFill="1" applyBorder="1"/>
    <xf numFmtId="0" fontId="12" fillId="7" borderId="136" xfId="0" applyFont="1" applyFill="1" applyBorder="1"/>
    <xf numFmtId="0" fontId="12" fillId="7" borderId="138" xfId="0" applyFont="1" applyFill="1" applyBorder="1"/>
    <xf numFmtId="0" fontId="9" fillId="3" borderId="41" xfId="0" applyFont="1" applyFill="1" applyBorder="1" applyAlignment="1">
      <alignment horizontal="center" vertical="top" wrapText="1"/>
    </xf>
    <xf numFmtId="0" fontId="3" fillId="7" borderId="73" xfId="0" applyFont="1" applyFill="1" applyBorder="1" applyAlignment="1">
      <alignment horizontal="justify" vertical="top" wrapText="1"/>
    </xf>
    <xf numFmtId="0" fontId="5" fillId="3" borderId="2" xfId="0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5" fillId="7" borderId="135" xfId="0" applyFont="1" applyFill="1" applyBorder="1" applyAlignment="1">
      <alignment vertical="top" wrapText="1"/>
    </xf>
    <xf numFmtId="164" fontId="5" fillId="7" borderId="136" xfId="0" applyNumberFormat="1" applyFont="1" applyFill="1" applyBorder="1" applyAlignment="1">
      <alignment horizontal="center" vertical="top" wrapText="1"/>
    </xf>
    <xf numFmtId="0" fontId="12" fillId="7" borderId="139" xfId="0" applyFont="1" applyFill="1" applyBorder="1"/>
    <xf numFmtId="0" fontId="4" fillId="3" borderId="140" xfId="0" applyFont="1" applyFill="1" applyBorder="1" applyAlignment="1">
      <alignment horizontal="center" vertical="top" wrapText="1"/>
    </xf>
    <xf numFmtId="0" fontId="4" fillId="3" borderId="14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9" fillId="0" borderId="18" xfId="0" applyFont="1" applyBorder="1" applyAlignment="1">
      <alignment vertical="top" wrapText="1"/>
    </xf>
    <xf numFmtId="0" fontId="21" fillId="3" borderId="11" xfId="0" applyFont="1" applyFill="1" applyBorder="1" applyAlignment="1">
      <alignment vertical="top" wrapText="1"/>
    </xf>
    <xf numFmtId="164" fontId="21" fillId="3" borderId="2" xfId="0" applyNumberFormat="1" applyFont="1" applyFill="1" applyBorder="1" applyAlignment="1">
      <alignment horizontal="center" vertical="top" wrapText="1"/>
    </xf>
    <xf numFmtId="49" fontId="4" fillId="3" borderId="4" xfId="0" applyNumberFormat="1" applyFont="1" applyFill="1" applyBorder="1" applyAlignment="1">
      <alignment horizontal="center" vertical="top"/>
    </xf>
    <xf numFmtId="164" fontId="4" fillId="3" borderId="81" xfId="0" applyNumberFormat="1" applyFont="1" applyFill="1" applyBorder="1" applyAlignment="1">
      <alignment horizontal="center" vertical="top" wrapText="1"/>
    </xf>
    <xf numFmtId="0" fontId="1" fillId="3" borderId="142" xfId="0" applyFont="1" applyFill="1" applyBorder="1" applyAlignment="1">
      <alignment horizontal="left" vertical="top" wrapText="1"/>
    </xf>
    <xf numFmtId="0" fontId="5" fillId="3" borderId="143" xfId="0" applyFont="1" applyFill="1" applyBorder="1" applyAlignment="1">
      <alignment vertical="top" wrapText="1"/>
    </xf>
    <xf numFmtId="0" fontId="12" fillId="0" borderId="143" xfId="0" applyFont="1" applyBorder="1"/>
    <xf numFmtId="164" fontId="4" fillId="3" borderId="143" xfId="0" applyNumberFormat="1" applyFont="1" applyFill="1" applyBorder="1" applyAlignment="1">
      <alignment horizontal="center" vertical="top" wrapText="1"/>
    </xf>
    <xf numFmtId="0" fontId="12" fillId="0" borderId="144" xfId="0" applyFont="1" applyBorder="1"/>
    <xf numFmtId="0" fontId="12" fillId="0" borderId="145" xfId="0" applyFont="1" applyBorder="1"/>
    <xf numFmtId="0" fontId="4" fillId="0" borderId="147" xfId="0" applyFont="1" applyBorder="1"/>
    <xf numFmtId="0" fontId="12" fillId="0" borderId="147" xfId="0" applyFont="1" applyBorder="1"/>
    <xf numFmtId="164" fontId="4" fillId="3" borderId="147" xfId="0" applyNumberFormat="1" applyFont="1" applyFill="1" applyBorder="1" applyAlignment="1">
      <alignment horizontal="center" vertical="top" wrapText="1"/>
    </xf>
    <xf numFmtId="164" fontId="4" fillId="3" borderId="148" xfId="0" applyNumberFormat="1" applyFont="1" applyFill="1" applyBorder="1" applyAlignment="1">
      <alignment horizontal="center" vertical="top" wrapText="1"/>
    </xf>
    <xf numFmtId="0" fontId="4" fillId="0" borderId="150" xfId="0" applyFont="1" applyBorder="1" applyAlignment="1">
      <alignment vertical="top" wrapText="1"/>
    </xf>
    <xf numFmtId="164" fontId="9" fillId="0" borderId="152" xfId="0" applyNumberFormat="1" applyFont="1" applyBorder="1" applyAlignment="1">
      <alignment horizontal="center" vertical="top" wrapText="1"/>
    </xf>
    <xf numFmtId="168" fontId="4" fillId="3" borderId="153" xfId="1" applyNumberFormat="1" applyFont="1" applyFill="1" applyBorder="1" applyAlignment="1">
      <alignment vertical="top" wrapText="1"/>
    </xf>
    <xf numFmtId="49" fontId="4" fillId="0" borderId="154" xfId="0" applyNumberFormat="1" applyFont="1" applyBorder="1" applyAlignment="1">
      <alignment horizontal="center" vertical="top"/>
    </xf>
    <xf numFmtId="164" fontId="4" fillId="3" borderId="155" xfId="0" applyNumberFormat="1" applyFont="1" applyFill="1" applyBorder="1" applyAlignment="1">
      <alignment horizontal="center" vertical="top" wrapText="1"/>
    </xf>
    <xf numFmtId="168" fontId="4" fillId="3" borderId="123" xfId="1" applyNumberFormat="1" applyFont="1" applyFill="1" applyBorder="1" applyAlignment="1">
      <alignment horizontal="left" vertical="top" wrapText="1"/>
    </xf>
    <xf numFmtId="49" fontId="4" fillId="3" borderId="42" xfId="0" applyNumberFormat="1" applyFont="1" applyFill="1" applyBorder="1" applyAlignment="1">
      <alignment horizontal="center" vertical="top"/>
    </xf>
    <xf numFmtId="164" fontId="4" fillId="0" borderId="124" xfId="0" applyNumberFormat="1" applyFont="1" applyBorder="1" applyAlignment="1">
      <alignment horizontal="center" vertical="top" wrapText="1"/>
    </xf>
    <xf numFmtId="168" fontId="9" fillId="3" borderId="156" xfId="1" applyNumberFormat="1" applyFont="1" applyFill="1" applyBorder="1" applyAlignment="1">
      <alignment horizontal="left" vertical="top" wrapText="1"/>
    </xf>
    <xf numFmtId="49" fontId="9" fillId="3" borderId="157" xfId="0" applyNumberFormat="1" applyFont="1" applyFill="1" applyBorder="1" applyAlignment="1">
      <alignment horizontal="center" vertical="top"/>
    </xf>
    <xf numFmtId="0" fontId="12" fillId="0" borderId="158" xfId="0" applyFont="1" applyBorder="1"/>
    <xf numFmtId="0" fontId="1" fillId="3" borderId="84" xfId="0" applyFont="1" applyFill="1" applyBorder="1" applyAlignment="1">
      <alignment horizontal="left" vertical="top" wrapText="1"/>
    </xf>
    <xf numFmtId="0" fontId="1" fillId="9" borderId="159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1" fillId="0" borderId="160" xfId="0" applyFont="1" applyBorder="1" applyAlignment="1">
      <alignment horizontal="center" vertical="top"/>
    </xf>
    <xf numFmtId="0" fontId="1" fillId="0" borderId="143" xfId="0" applyFont="1" applyBorder="1" applyAlignment="1">
      <alignment horizontal="left" vertical="top" wrapText="1"/>
    </xf>
    <xf numFmtId="164" fontId="3" fillId="0" borderId="145" xfId="0" applyNumberFormat="1" applyFont="1" applyBorder="1" applyAlignment="1">
      <alignment horizontal="center" vertical="top" wrapText="1"/>
    </xf>
    <xf numFmtId="0" fontId="1" fillId="0" borderId="149" xfId="0" applyFont="1" applyBorder="1" applyAlignment="1">
      <alignment horizontal="center" vertical="top"/>
    </xf>
    <xf numFmtId="0" fontId="1" fillId="0" borderId="152" xfId="0" applyFont="1" applyBorder="1" applyAlignment="1">
      <alignment horizontal="left" vertical="top" wrapText="1"/>
    </xf>
    <xf numFmtId="164" fontId="1" fillId="0" borderId="161" xfId="0" applyNumberFormat="1" applyFont="1" applyBorder="1" applyAlignment="1">
      <alignment horizontal="center" vertical="top" wrapText="1"/>
    </xf>
    <xf numFmtId="0" fontId="3" fillId="0" borderId="146" xfId="0" applyFont="1" applyBorder="1" applyAlignment="1">
      <alignment horizontal="center" vertical="top"/>
    </xf>
    <xf numFmtId="0" fontId="1" fillId="0" borderId="146" xfId="0" applyFont="1" applyBorder="1" applyAlignment="1">
      <alignment horizontal="center" vertical="top"/>
    </xf>
    <xf numFmtId="164" fontId="1" fillId="0" borderId="147" xfId="0" applyNumberFormat="1" applyFont="1" applyBorder="1" applyAlignment="1">
      <alignment horizontal="center" vertical="top" wrapText="1"/>
    </xf>
    <xf numFmtId="164" fontId="1" fillId="3" borderId="147" xfId="0" applyNumberFormat="1" applyFont="1" applyFill="1" applyBorder="1" applyAlignment="1">
      <alignment horizontal="center" vertical="top" wrapText="1"/>
    </xf>
    <xf numFmtId="164" fontId="3" fillId="3" borderId="147" xfId="0" applyNumberFormat="1" applyFont="1" applyFill="1" applyBorder="1" applyAlignment="1">
      <alignment horizontal="center" vertical="top" wrapText="1"/>
    </xf>
    <xf numFmtId="0" fontId="1" fillId="0" borderId="162" xfId="0" applyFont="1" applyBorder="1" applyAlignment="1">
      <alignment horizontal="center" vertical="top"/>
    </xf>
    <xf numFmtId="164" fontId="1" fillId="3" borderId="163" xfId="0" applyNumberFormat="1" applyFont="1" applyFill="1" applyBorder="1" applyAlignment="1">
      <alignment horizontal="center" vertical="top" wrapText="1"/>
    </xf>
    <xf numFmtId="0" fontId="3" fillId="0" borderId="164" xfId="0" applyFont="1" applyBorder="1" applyAlignment="1">
      <alignment horizontal="center" vertical="top"/>
    </xf>
    <xf numFmtId="0" fontId="3" fillId="0" borderId="4" xfId="0" applyFont="1" applyBorder="1" applyAlignment="1">
      <alignment horizontal="left" vertical="top" wrapText="1"/>
    </xf>
    <xf numFmtId="164" fontId="3" fillId="0" borderId="165" xfId="0" applyNumberFormat="1" applyFont="1" applyBorder="1" applyAlignment="1">
      <alignment horizontal="center" vertical="top" wrapText="1"/>
    </xf>
    <xf numFmtId="0" fontId="33" fillId="0" borderId="169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top" wrapText="1"/>
    </xf>
    <xf numFmtId="0" fontId="5" fillId="0" borderId="24" xfId="0" applyFont="1" applyBorder="1" applyAlignment="1">
      <alignment vertical="center" wrapText="1"/>
    </xf>
    <xf numFmtId="0" fontId="4" fillId="3" borderId="103" xfId="0" applyFont="1" applyFill="1" applyBorder="1" applyAlignment="1">
      <alignment vertical="top" wrapText="1"/>
    </xf>
    <xf numFmtId="49" fontId="4" fillId="0" borderId="17" xfId="0" applyNumberFormat="1" applyFont="1" applyBorder="1" applyAlignment="1">
      <alignment horizontal="center" vertical="top"/>
    </xf>
    <xf numFmtId="0" fontId="3" fillId="7" borderId="172" xfId="0" applyFont="1" applyFill="1" applyBorder="1" applyAlignment="1">
      <alignment horizontal="left" vertical="top" wrapText="1"/>
    </xf>
    <xf numFmtId="0" fontId="5" fillId="7" borderId="173" xfId="0" applyFont="1" applyFill="1" applyBorder="1" applyAlignment="1">
      <alignment vertical="top"/>
    </xf>
    <xf numFmtId="0" fontId="4" fillId="7" borderId="174" xfId="0" applyFont="1" applyFill="1" applyBorder="1" applyAlignment="1">
      <alignment vertical="top" wrapText="1"/>
    </xf>
    <xf numFmtId="164" fontId="4" fillId="7" borderId="173" xfId="0" applyNumberFormat="1" applyFont="1" applyFill="1" applyBorder="1" applyAlignment="1">
      <alignment horizontal="center" vertical="top" wrapText="1"/>
    </xf>
    <xf numFmtId="0" fontId="12" fillId="7" borderId="175" xfId="0" applyFont="1" applyFill="1" applyBorder="1"/>
    <xf numFmtId="0" fontId="12" fillId="7" borderId="167" xfId="0" applyFont="1" applyFill="1" applyBorder="1"/>
    <xf numFmtId="0" fontId="12" fillId="7" borderId="168" xfId="0" applyFont="1" applyFill="1" applyBorder="1"/>
    <xf numFmtId="0" fontId="20" fillId="0" borderId="90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164" fontId="18" fillId="5" borderId="2" xfId="0" applyNumberFormat="1" applyFont="1" applyFill="1" applyBorder="1" applyAlignment="1">
      <alignment horizontal="center" vertical="top"/>
    </xf>
    <xf numFmtId="164" fontId="4" fillId="6" borderId="4" xfId="1" applyNumberFormat="1" applyFont="1" applyFill="1" applyBorder="1" applyAlignment="1">
      <alignment horizontal="center" vertical="top"/>
    </xf>
    <xf numFmtId="3" fontId="9" fillId="3" borderId="103" xfId="0" applyNumberFormat="1" applyFont="1" applyFill="1" applyBorder="1" applyAlignment="1">
      <alignment vertical="top" wrapText="1"/>
    </xf>
    <xf numFmtId="0" fontId="9" fillId="0" borderId="17" xfId="0" applyFont="1" applyBorder="1" applyAlignment="1">
      <alignment horizontal="center" vertical="top" wrapText="1"/>
    </xf>
    <xf numFmtId="0" fontId="12" fillId="0" borderId="104" xfId="0" applyFont="1" applyBorder="1"/>
    <xf numFmtId="0" fontId="3" fillId="7" borderId="166" xfId="0" applyFont="1" applyFill="1" applyBorder="1" applyAlignment="1">
      <alignment horizontal="justify" vertical="top" wrapText="1"/>
    </xf>
    <xf numFmtId="3" fontId="5" fillId="7" borderId="167" xfId="0" applyNumberFormat="1" applyFont="1" applyFill="1" applyBorder="1" applyAlignment="1">
      <alignment horizontal="left" vertical="top" wrapText="1"/>
    </xf>
    <xf numFmtId="0" fontId="4" fillId="7" borderId="167" xfId="0" applyFont="1" applyFill="1" applyBorder="1" applyAlignment="1">
      <alignment horizontal="center" vertical="top" wrapText="1"/>
    </xf>
    <xf numFmtId="164" fontId="9" fillId="7" borderId="167" xfId="0" applyNumberFormat="1" applyFont="1" applyFill="1" applyBorder="1" applyAlignment="1">
      <alignment horizontal="center" vertical="top"/>
    </xf>
    <xf numFmtId="0" fontId="3" fillId="11" borderId="59" xfId="0" applyFont="1" applyFill="1" applyBorder="1" applyAlignment="1">
      <alignment horizontal="left" vertical="top" wrapText="1"/>
    </xf>
    <xf numFmtId="0" fontId="5" fillId="11" borderId="3" xfId="0" applyFont="1" applyFill="1" applyBorder="1" applyAlignment="1">
      <alignment vertical="top" wrapText="1"/>
    </xf>
    <xf numFmtId="164" fontId="5" fillId="11" borderId="3" xfId="0" applyNumberFormat="1" applyFont="1" applyFill="1" applyBorder="1" applyAlignment="1">
      <alignment vertical="top" wrapText="1"/>
    </xf>
    <xf numFmtId="0" fontId="5" fillId="11" borderId="86" xfId="0" applyFont="1" applyFill="1" applyBorder="1" applyAlignment="1">
      <alignment vertical="top" wrapText="1"/>
    </xf>
    <xf numFmtId="0" fontId="5" fillId="11" borderId="2" xfId="0" applyFont="1" applyFill="1" applyBorder="1" applyAlignment="1">
      <alignment horizontal="center" vertical="top"/>
    </xf>
    <xf numFmtId="0" fontId="5" fillId="11" borderId="87" xfId="0" applyFont="1" applyFill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top" wrapText="1"/>
    </xf>
    <xf numFmtId="3" fontId="4" fillId="3" borderId="77" xfId="0" applyNumberFormat="1" applyFont="1" applyFill="1" applyBorder="1" applyAlignment="1">
      <alignment horizontal="left" vertical="top" wrapText="1"/>
    </xf>
    <xf numFmtId="0" fontId="4" fillId="3" borderId="17" xfId="0" applyFont="1" applyFill="1" applyBorder="1" applyAlignment="1">
      <alignment horizontal="center" vertical="top" wrapText="1"/>
    </xf>
    <xf numFmtId="0" fontId="5" fillId="7" borderId="167" xfId="0" applyFont="1" applyFill="1" applyBorder="1" applyAlignment="1">
      <alignment vertical="top" wrapText="1"/>
    </xf>
    <xf numFmtId="164" fontId="5" fillId="7" borderId="167" xfId="0" applyNumberFormat="1" applyFont="1" applyFill="1" applyBorder="1" applyAlignment="1">
      <alignment horizontal="center" vertical="top" wrapText="1"/>
    </xf>
    <xf numFmtId="0" fontId="10" fillId="9" borderId="2" xfId="0" applyFont="1" applyFill="1" applyBorder="1" applyAlignment="1">
      <alignment vertical="top"/>
    </xf>
    <xf numFmtId="0" fontId="5" fillId="3" borderId="2" xfId="0" applyFont="1" applyFill="1" applyBorder="1" applyAlignment="1">
      <alignment horizontal="center" vertical="top" wrapText="1"/>
    </xf>
    <xf numFmtId="49" fontId="1" fillId="0" borderId="16" xfId="0" applyNumberFormat="1" applyFont="1" applyBorder="1" applyAlignment="1">
      <alignment horizontal="center" vertical="top"/>
    </xf>
    <xf numFmtId="0" fontId="3" fillId="11" borderId="58" xfId="0" applyFont="1" applyFill="1" applyBorder="1" applyAlignment="1">
      <alignment horizontal="left" vertical="top" wrapText="1"/>
    </xf>
    <xf numFmtId="0" fontId="5" fillId="11" borderId="2" xfId="0" applyFont="1" applyFill="1" applyBorder="1" applyAlignment="1">
      <alignment vertical="top" wrapText="1"/>
    </xf>
    <xf numFmtId="0" fontId="5" fillId="11" borderId="2" xfId="0" applyFont="1" applyFill="1" applyBorder="1" applyAlignment="1">
      <alignment vertical="top"/>
    </xf>
    <xf numFmtId="164" fontId="5" fillId="11" borderId="2" xfId="0" applyNumberFormat="1" applyFont="1" applyFill="1" applyBorder="1" applyAlignment="1">
      <alignment vertical="top"/>
    </xf>
    <xf numFmtId="0" fontId="5" fillId="11" borderId="15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top" wrapText="1"/>
    </xf>
    <xf numFmtId="3" fontId="4" fillId="8" borderId="77" xfId="0" applyNumberFormat="1" applyFont="1" applyFill="1" applyBorder="1" applyAlignment="1">
      <alignment horizontal="left" vertical="top" wrapText="1"/>
    </xf>
    <xf numFmtId="49" fontId="4" fillId="8" borderId="16" xfId="0" applyNumberFormat="1" applyFont="1" applyFill="1" applyBorder="1" applyAlignment="1">
      <alignment horizontal="center" vertical="top"/>
    </xf>
    <xf numFmtId="0" fontId="18" fillId="3" borderId="14" xfId="0" applyFont="1" applyFill="1" applyBorder="1" applyAlignment="1">
      <alignment vertical="top" wrapText="1"/>
    </xf>
    <xf numFmtId="164" fontId="18" fillId="0" borderId="14" xfId="0" applyNumberFormat="1" applyFont="1" applyBorder="1" applyAlignment="1">
      <alignment horizontal="center" vertical="top" wrapText="1"/>
    </xf>
    <xf numFmtId="0" fontId="28" fillId="3" borderId="86" xfId="0" applyFont="1" applyFill="1" applyBorder="1"/>
    <xf numFmtId="0" fontId="28" fillId="3" borderId="2" xfId="0" applyFont="1" applyFill="1" applyBorder="1"/>
    <xf numFmtId="0" fontId="17" fillId="8" borderId="64" xfId="0" applyFont="1" applyFill="1" applyBorder="1" applyAlignment="1">
      <alignment vertical="top" wrapText="1"/>
    </xf>
    <xf numFmtId="0" fontId="10" fillId="8" borderId="17" xfId="0" applyFont="1" applyFill="1" applyBorder="1" applyAlignment="1">
      <alignment vertical="top" wrapText="1"/>
    </xf>
    <xf numFmtId="0" fontId="9" fillId="8" borderId="17" xfId="0" applyFont="1" applyFill="1" applyBorder="1" applyAlignment="1">
      <alignment horizontal="center" vertical="top" wrapText="1"/>
    </xf>
    <xf numFmtId="164" fontId="10" fillId="8" borderId="17" xfId="0" applyNumberFormat="1" applyFont="1" applyFill="1" applyBorder="1" applyAlignment="1">
      <alignment horizontal="center" vertical="top" wrapText="1"/>
    </xf>
    <xf numFmtId="0" fontId="4" fillId="8" borderId="94" xfId="0" applyFont="1" applyFill="1" applyBorder="1" applyAlignment="1">
      <alignment vertical="top"/>
    </xf>
    <xf numFmtId="0" fontId="4" fillId="8" borderId="19" xfId="0" applyFont="1" applyFill="1" applyBorder="1" applyAlignment="1">
      <alignment horizontal="center" vertical="top"/>
    </xf>
    <xf numFmtId="0" fontId="4" fillId="8" borderId="176" xfId="0" applyFont="1" applyFill="1" applyBorder="1" applyAlignment="1">
      <alignment horizontal="center" vertical="top" wrapText="1"/>
    </xf>
    <xf numFmtId="0" fontId="18" fillId="7" borderId="172" xfId="0" applyFont="1" applyFill="1" applyBorder="1" applyAlignment="1">
      <alignment horizontal="justify" vertical="top" wrapText="1"/>
    </xf>
    <xf numFmtId="0" fontId="11" fillId="7" borderId="173" xfId="0" applyFont="1" applyFill="1" applyBorder="1" applyAlignment="1">
      <alignment vertical="top" wrapText="1"/>
    </xf>
    <xf numFmtId="164" fontId="10" fillId="7" borderId="173" xfId="0" applyNumberFormat="1" applyFont="1" applyFill="1" applyBorder="1" applyAlignment="1">
      <alignment horizontal="center" vertical="top" wrapText="1"/>
    </xf>
    <xf numFmtId="0" fontId="1" fillId="8" borderId="59" xfId="0" applyFont="1" applyFill="1" applyBorder="1" applyAlignment="1">
      <alignment vertical="top" wrapText="1"/>
    </xf>
    <xf numFmtId="0" fontId="4" fillId="8" borderId="177" xfId="0" applyFont="1" applyFill="1" applyBorder="1" applyAlignment="1">
      <alignment horizontal="left" vertical="top" wrapText="1"/>
    </xf>
    <xf numFmtId="0" fontId="30" fillId="7" borderId="167" xfId="0" applyFont="1" applyFill="1" applyBorder="1" applyAlignment="1">
      <alignment horizontal="center" vertical="top" wrapText="1"/>
    </xf>
    <xf numFmtId="0" fontId="4" fillId="8" borderId="77" xfId="0" applyFont="1" applyFill="1" applyBorder="1" applyAlignment="1">
      <alignment vertical="top" wrapText="1"/>
    </xf>
    <xf numFmtId="0" fontId="4" fillId="8" borderId="4" xfId="0" applyFont="1" applyFill="1" applyBorder="1" applyAlignment="1">
      <alignment horizontal="center" vertical="top"/>
    </xf>
    <xf numFmtId="0" fontId="1" fillId="8" borderId="56" xfId="0" applyFont="1" applyFill="1" applyBorder="1" applyAlignment="1">
      <alignment horizontal="justify" vertical="top" wrapText="1"/>
    </xf>
    <xf numFmtId="0" fontId="20" fillId="3" borderId="86" xfId="0" applyFont="1" applyFill="1" applyBorder="1" applyAlignment="1">
      <alignment vertical="top" wrapText="1"/>
    </xf>
    <xf numFmtId="0" fontId="4" fillId="3" borderId="2" xfId="0" applyFont="1" applyFill="1" applyBorder="1" applyAlignment="1">
      <alignment horizontal="center" vertical="top"/>
    </xf>
    <xf numFmtId="164" fontId="5" fillId="3" borderId="2" xfId="0" applyNumberFormat="1" applyFont="1" applyFill="1" applyBorder="1" applyAlignment="1">
      <alignment horizontal="center" vertical="top"/>
    </xf>
    <xf numFmtId="164" fontId="5" fillId="11" borderId="2" xfId="0" applyNumberFormat="1" applyFont="1" applyFill="1" applyBorder="1" applyAlignment="1">
      <alignment vertical="top" wrapText="1"/>
    </xf>
    <xf numFmtId="0" fontId="5" fillId="11" borderId="86" xfId="0" applyFont="1" applyFill="1" applyBorder="1" applyAlignment="1">
      <alignment horizontal="left" vertical="top" wrapText="1"/>
    </xf>
    <xf numFmtId="0" fontId="5" fillId="11" borderId="2" xfId="0" applyFont="1" applyFill="1" applyBorder="1" applyAlignment="1">
      <alignment horizontal="center" vertical="top" wrapText="1"/>
    </xf>
    <xf numFmtId="0" fontId="3" fillId="7" borderId="166" xfId="0" applyFont="1" applyFill="1" applyBorder="1" applyAlignment="1">
      <alignment vertical="top" wrapText="1"/>
    </xf>
    <xf numFmtId="0" fontId="16" fillId="2" borderId="60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3" fontId="16" fillId="2" borderId="33" xfId="0" applyNumberFormat="1" applyFont="1" applyFill="1" applyBorder="1" applyAlignment="1">
      <alignment horizontal="center" vertical="center" wrapText="1"/>
    </xf>
    <xf numFmtId="0" fontId="14" fillId="2" borderId="123" xfId="0" applyFont="1" applyFill="1" applyBorder="1" applyAlignment="1">
      <alignment horizontal="center" vertical="center" wrapText="1"/>
    </xf>
    <xf numFmtId="0" fontId="14" fillId="2" borderId="124" xfId="0" applyFont="1" applyFill="1" applyBorder="1" applyAlignment="1">
      <alignment horizontal="center" vertical="center" wrapText="1"/>
    </xf>
    <xf numFmtId="0" fontId="5" fillId="2" borderId="180" xfId="0" applyFont="1" applyFill="1" applyBorder="1" applyAlignment="1">
      <alignment horizontal="center" vertical="top" wrapText="1"/>
    </xf>
    <xf numFmtId="0" fontId="34" fillId="0" borderId="23" xfId="0" applyFont="1" applyBorder="1"/>
    <xf numFmtId="0" fontId="1" fillId="8" borderId="55" xfId="0" applyFont="1" applyFill="1" applyBorder="1" applyAlignment="1">
      <alignment horizontal="justify" vertical="top" wrapText="1"/>
    </xf>
    <xf numFmtId="0" fontId="5" fillId="8" borderId="31" xfId="0" applyFont="1" applyFill="1" applyBorder="1" applyAlignment="1">
      <alignment vertical="top" wrapText="1"/>
    </xf>
    <xf numFmtId="0" fontId="4" fillId="8" borderId="31" xfId="0" applyFont="1" applyFill="1" applyBorder="1" applyAlignment="1">
      <alignment horizontal="center" vertical="top" wrapText="1"/>
    </xf>
    <xf numFmtId="164" fontId="5" fillId="8" borderId="31" xfId="0" applyNumberFormat="1" applyFont="1" applyFill="1" applyBorder="1" applyAlignment="1">
      <alignment horizontal="center" vertical="top" wrapText="1"/>
    </xf>
    <xf numFmtId="0" fontId="12" fillId="8" borderId="84" xfId="0" applyFont="1" applyFill="1" applyBorder="1"/>
    <xf numFmtId="0" fontId="12" fillId="8" borderId="32" xfId="0" applyFont="1" applyFill="1" applyBorder="1"/>
    <xf numFmtId="0" fontId="12" fillId="8" borderId="140" xfId="0" applyFont="1" applyFill="1" applyBorder="1"/>
    <xf numFmtId="0" fontId="1" fillId="0" borderId="185" xfId="0" applyFont="1" applyBorder="1" applyAlignment="1">
      <alignment horizontal="center" vertical="top" wrapText="1"/>
    </xf>
    <xf numFmtId="0" fontId="5" fillId="0" borderId="186" xfId="0" applyFont="1" applyBorder="1" applyAlignment="1">
      <alignment vertical="top" wrapText="1"/>
    </xf>
    <xf numFmtId="0" fontId="5" fillId="0" borderId="186" xfId="0" applyFont="1" applyBorder="1" applyAlignment="1">
      <alignment horizontal="center" vertical="top" wrapText="1"/>
    </xf>
    <xf numFmtId="164" fontId="5" fillId="3" borderId="186" xfId="0" applyNumberFormat="1" applyFont="1" applyFill="1" applyBorder="1" applyAlignment="1">
      <alignment horizontal="center" vertical="top" wrapText="1"/>
    </xf>
    <xf numFmtId="0" fontId="12" fillId="0" borderId="141" xfId="0" applyFont="1" applyBorder="1"/>
    <xf numFmtId="0" fontId="16" fillId="0" borderId="3" xfId="0" applyFont="1" applyBorder="1" applyAlignment="1">
      <alignment horizontal="center" vertical="center"/>
    </xf>
    <xf numFmtId="0" fontId="16" fillId="0" borderId="170" xfId="0" applyFont="1" applyBorder="1" applyAlignment="1">
      <alignment horizontal="center"/>
    </xf>
    <xf numFmtId="168" fontId="4" fillId="3" borderId="84" xfId="1" applyNumberFormat="1" applyFont="1" applyFill="1" applyBorder="1" applyAlignment="1">
      <alignment horizontal="left" vertical="top" wrapText="1"/>
    </xf>
    <xf numFmtId="0" fontId="4" fillId="3" borderId="4" xfId="0" applyFont="1" applyFill="1" applyBorder="1" applyAlignment="1">
      <alignment horizontal="center" vertical="top"/>
    </xf>
    <xf numFmtId="0" fontId="20" fillId="3" borderId="16" xfId="0" applyFont="1" applyFill="1" applyBorder="1" applyAlignment="1">
      <alignment horizontal="center" vertical="top"/>
    </xf>
    <xf numFmtId="1" fontId="4" fillId="3" borderId="29" xfId="0" applyNumberFormat="1" applyFont="1" applyFill="1" applyBorder="1" applyAlignment="1">
      <alignment horizontal="center" vertical="top"/>
    </xf>
    <xf numFmtId="3" fontId="4" fillId="3" borderId="123" xfId="0" applyNumberFormat="1" applyFont="1" applyFill="1" applyBorder="1" applyAlignment="1">
      <alignment horizontal="left" vertical="top" wrapText="1"/>
    </xf>
    <xf numFmtId="0" fontId="4" fillId="3" borderId="42" xfId="0" applyFont="1" applyFill="1" applyBorder="1" applyAlignment="1">
      <alignment horizontal="center" vertical="top"/>
    </xf>
    <xf numFmtId="0" fontId="4" fillId="3" borderId="41" xfId="0" applyFont="1" applyFill="1" applyBorder="1" applyAlignment="1">
      <alignment horizontal="center" vertical="top"/>
    </xf>
    <xf numFmtId="0" fontId="4" fillId="0" borderId="123" xfId="0" applyFont="1" applyBorder="1" applyAlignment="1">
      <alignment vertical="top" wrapText="1"/>
    </xf>
    <xf numFmtId="0" fontId="4" fillId="3" borderId="33" xfId="0" applyFont="1" applyFill="1" applyBorder="1" applyAlignment="1">
      <alignment horizontal="center" vertical="top"/>
    </xf>
    <xf numFmtId="0" fontId="4" fillId="0" borderId="84" xfId="0" applyFont="1" applyBorder="1" applyAlignment="1">
      <alignment vertical="top" wrapText="1"/>
    </xf>
    <xf numFmtId="0" fontId="4" fillId="3" borderId="32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center" vertical="top"/>
    </xf>
    <xf numFmtId="3" fontId="4" fillId="3" borderId="84" xfId="0" applyNumberFormat="1" applyFont="1" applyFill="1" applyBorder="1" applyAlignment="1">
      <alignment vertical="top" wrapText="1"/>
    </xf>
    <xf numFmtId="0" fontId="4" fillId="0" borderId="41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164" fontId="9" fillId="3" borderId="187" xfId="0" applyNumberFormat="1" applyFont="1" applyFill="1" applyBorder="1" applyAlignment="1">
      <alignment horizontal="center" vertical="top"/>
    </xf>
    <xf numFmtId="0" fontId="1" fillId="3" borderId="123" xfId="0" applyFont="1" applyFill="1" applyBorder="1" applyAlignment="1">
      <alignment horizontal="left" vertical="top" wrapText="1"/>
    </xf>
    <xf numFmtId="0" fontId="1" fillId="3" borderId="42" xfId="0" applyFont="1" applyFill="1" applyBorder="1" applyAlignment="1">
      <alignment horizontal="center" vertical="top"/>
    </xf>
    <xf numFmtId="0" fontId="1" fillId="3" borderId="41" xfId="0" applyFont="1" applyFill="1" applyBorder="1" applyAlignment="1">
      <alignment horizontal="center" vertical="top"/>
    </xf>
    <xf numFmtId="0" fontId="4" fillId="3" borderId="123" xfId="0" applyFont="1" applyFill="1" applyBorder="1" applyAlignment="1">
      <alignment vertical="top" wrapText="1"/>
    </xf>
    <xf numFmtId="0" fontId="4" fillId="3" borderId="124" xfId="0" applyFont="1" applyFill="1" applyBorder="1" applyAlignment="1">
      <alignment horizontal="center" vertical="top" wrapText="1"/>
    </xf>
    <xf numFmtId="164" fontId="5" fillId="3" borderId="3" xfId="0" applyNumberFormat="1" applyFont="1" applyFill="1" applyBorder="1" applyAlignment="1">
      <alignment horizontal="center" vertical="top"/>
    </xf>
    <xf numFmtId="0" fontId="9" fillId="3" borderId="77" xfId="0" applyFont="1" applyFill="1" applyBorder="1" applyAlignment="1">
      <alignment vertical="top" wrapText="1"/>
    </xf>
    <xf numFmtId="0" fontId="9" fillId="3" borderId="16" xfId="0" applyFont="1" applyFill="1" applyBorder="1" applyAlignment="1">
      <alignment horizontal="center" vertical="top"/>
    </xf>
    <xf numFmtId="0" fontId="9" fillId="3" borderId="81" xfId="0" applyFont="1" applyFill="1" applyBorder="1" applyAlignment="1">
      <alignment horizontal="center" vertical="top" wrapText="1"/>
    </xf>
    <xf numFmtId="164" fontId="3" fillId="7" borderId="135" xfId="0" applyNumberFormat="1" applyFont="1" applyFill="1" applyBorder="1" applyAlignment="1">
      <alignment vertical="top" wrapText="1"/>
    </xf>
    <xf numFmtId="49" fontId="5" fillId="7" borderId="136" xfId="0" applyNumberFormat="1" applyFont="1" applyFill="1" applyBorder="1" applyAlignment="1">
      <alignment horizontal="center" vertical="top" wrapText="1"/>
    </xf>
    <xf numFmtId="164" fontId="5" fillId="7" borderId="136" xfId="0" applyNumberFormat="1" applyFont="1" applyFill="1" applyBorder="1" applyAlignment="1">
      <alignment horizontal="center" vertical="top"/>
    </xf>
    <xf numFmtId="164" fontId="5" fillId="7" borderId="12" xfId="0" applyNumberFormat="1" applyFont="1" applyFill="1" applyBorder="1" applyAlignment="1">
      <alignment horizontal="center" vertical="top"/>
    </xf>
    <xf numFmtId="3" fontId="9" fillId="8" borderId="103" xfId="0" applyNumberFormat="1" applyFont="1" applyFill="1" applyBorder="1" applyAlignment="1">
      <alignment vertical="top" wrapText="1"/>
    </xf>
    <xf numFmtId="49" fontId="9" fillId="8" borderId="17" xfId="0" applyNumberFormat="1" applyFont="1" applyFill="1" applyBorder="1" applyAlignment="1">
      <alignment horizontal="center" vertical="top"/>
    </xf>
    <xf numFmtId="0" fontId="12" fillId="8" borderId="104" xfId="0" applyFont="1" applyFill="1" applyBorder="1"/>
    <xf numFmtId="0" fontId="12" fillId="7" borderId="188" xfId="0" applyFont="1" applyFill="1" applyBorder="1"/>
    <xf numFmtId="0" fontId="12" fillId="7" borderId="189" xfId="0" applyFont="1" applyFill="1" applyBorder="1"/>
    <xf numFmtId="0" fontId="12" fillId="7" borderId="190" xfId="0" applyFont="1" applyFill="1" applyBorder="1"/>
    <xf numFmtId="49" fontId="4" fillId="7" borderId="136" xfId="0" applyNumberFormat="1" applyFont="1" applyFill="1" applyBorder="1" applyAlignment="1">
      <alignment horizontal="center" vertical="top" wrapText="1"/>
    </xf>
    <xf numFmtId="0" fontId="5" fillId="2" borderId="152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top" wrapText="1"/>
    </xf>
    <xf numFmtId="164" fontId="1" fillId="3" borderId="38" xfId="0" applyNumberFormat="1" applyFont="1" applyFill="1" applyBorder="1" applyAlignment="1">
      <alignment horizontal="center" vertical="top" wrapText="1"/>
    </xf>
    <xf numFmtId="0" fontId="1" fillId="9" borderId="192" xfId="0" applyFont="1" applyFill="1" applyBorder="1" applyAlignment="1">
      <alignment vertical="top" wrapText="1"/>
    </xf>
    <xf numFmtId="164" fontId="20" fillId="3" borderId="193" xfId="0" applyNumberFormat="1" applyFont="1" applyFill="1" applyBorder="1" applyAlignment="1">
      <alignment horizontal="center" vertical="top" wrapText="1"/>
    </xf>
    <xf numFmtId="164" fontId="20" fillId="3" borderId="194" xfId="0" applyNumberFormat="1" applyFont="1" applyFill="1" applyBorder="1" applyAlignment="1">
      <alignment horizontal="center" vertical="top" wrapText="1"/>
    </xf>
    <xf numFmtId="164" fontId="20" fillId="3" borderId="195" xfId="0" applyNumberFormat="1" applyFont="1" applyFill="1" applyBorder="1" applyAlignment="1">
      <alignment horizontal="center" vertical="top" wrapText="1"/>
    </xf>
    <xf numFmtId="164" fontId="1" fillId="3" borderId="196" xfId="0" applyNumberFormat="1" applyFont="1" applyFill="1" applyBorder="1" applyAlignment="1">
      <alignment horizontal="center" vertical="top" wrapText="1"/>
    </xf>
    <xf numFmtId="0" fontId="20" fillId="9" borderId="57" xfId="0" applyFont="1" applyFill="1" applyBorder="1" applyAlignment="1">
      <alignment vertical="top" wrapText="1"/>
    </xf>
    <xf numFmtId="0" fontId="10" fillId="3" borderId="32" xfId="0" applyFont="1" applyFill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35" fillId="0" borderId="166" xfId="0" applyFont="1" applyBorder="1" applyAlignment="1">
      <alignment horizontal="center" vertical="center" wrapText="1"/>
    </xf>
    <xf numFmtId="0" fontId="35" fillId="0" borderId="167" xfId="0" applyFont="1" applyBorder="1" applyAlignment="1">
      <alignment horizontal="center" vertical="center"/>
    </xf>
    <xf numFmtId="0" fontId="35" fillId="0" borderId="171" xfId="0" applyFont="1" applyBorder="1" applyAlignment="1">
      <alignment horizontal="center" vertical="center" wrapText="1"/>
    </xf>
    <xf numFmtId="164" fontId="20" fillId="3" borderId="6" xfId="0" applyNumberFormat="1" applyFont="1" applyFill="1" applyBorder="1" applyAlignment="1">
      <alignment horizontal="center" vertical="top" wrapText="1"/>
    </xf>
    <xf numFmtId="0" fontId="17" fillId="0" borderId="55" xfId="0" applyFont="1" applyBorder="1" applyAlignment="1">
      <alignment horizontal="left" vertical="top" wrapText="1"/>
    </xf>
    <xf numFmtId="164" fontId="17" fillId="0" borderId="3" xfId="0" applyNumberFormat="1" applyFont="1" applyBorder="1" applyAlignment="1">
      <alignment horizontal="center" vertical="top" wrapText="1"/>
    </xf>
    <xf numFmtId="0" fontId="17" fillId="9" borderId="7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vertical="top" wrapText="1"/>
    </xf>
    <xf numFmtId="0" fontId="17" fillId="0" borderId="79" xfId="0" applyFont="1" applyBorder="1" applyAlignment="1">
      <alignment horizontal="left" vertical="top" wrapText="1"/>
    </xf>
    <xf numFmtId="0" fontId="17" fillId="9" borderId="38" xfId="0" applyFont="1" applyFill="1" applyBorder="1" applyAlignment="1">
      <alignment horizontal="center" vertical="top" wrapText="1"/>
    </xf>
    <xf numFmtId="164" fontId="17" fillId="0" borderId="80" xfId="0" applyNumberFormat="1" applyFont="1" applyBorder="1" applyAlignment="1">
      <alignment horizontal="center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125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0" fillId="0" borderId="0" xfId="0"/>
    <xf numFmtId="0" fontId="3" fillId="2" borderId="142" xfId="0" applyFont="1" applyFill="1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0" fontId="5" fillId="2" borderId="178" xfId="0" applyFont="1" applyFill="1" applyBorder="1" applyAlignment="1">
      <alignment horizontal="center" vertical="center" wrapText="1"/>
    </xf>
    <xf numFmtId="0" fontId="0" fillId="0" borderId="182" xfId="0" applyBorder="1" applyAlignment="1">
      <alignment horizontal="center" vertical="center" wrapText="1"/>
    </xf>
    <xf numFmtId="0" fontId="5" fillId="2" borderId="145" xfId="0" applyFont="1" applyFill="1" applyBorder="1" applyAlignment="1">
      <alignment horizontal="center" vertical="top" wrapText="1"/>
    </xf>
    <xf numFmtId="0" fontId="5" fillId="2" borderId="161" xfId="0" applyFont="1" applyFill="1" applyBorder="1" applyAlignment="1">
      <alignment horizontal="center" vertical="top" wrapText="1"/>
    </xf>
    <xf numFmtId="164" fontId="5" fillId="2" borderId="178" xfId="0" applyNumberFormat="1" applyFont="1" applyFill="1" applyBorder="1" applyAlignment="1">
      <alignment horizontal="center" vertical="center" wrapText="1"/>
    </xf>
    <xf numFmtId="0" fontId="5" fillId="2" borderId="179" xfId="0" applyFont="1" applyFill="1" applyBorder="1" applyAlignment="1">
      <alignment horizontal="center" vertical="center" wrapText="1"/>
    </xf>
    <xf numFmtId="0" fontId="0" fillId="0" borderId="183" xfId="0" applyBorder="1" applyAlignment="1">
      <alignment horizontal="center" vertical="center" wrapText="1"/>
    </xf>
    <xf numFmtId="0" fontId="27" fillId="3" borderId="31" xfId="0" applyFont="1" applyFill="1" applyBorder="1" applyAlignment="1">
      <alignment horizontal="center" vertical="top" wrapText="1"/>
    </xf>
    <xf numFmtId="0" fontId="21" fillId="3" borderId="3" xfId="0" applyFont="1" applyFill="1" applyBorder="1" applyAlignment="1">
      <alignment horizontal="center" vertical="top" wrapText="1"/>
    </xf>
    <xf numFmtId="0" fontId="21" fillId="3" borderId="9" xfId="0" applyFont="1" applyFill="1" applyBorder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23" fillId="0" borderId="0" xfId="0" applyFont="1" applyAlignment="1">
      <alignment horizontal="left" vertical="top"/>
    </xf>
    <xf numFmtId="0" fontId="1" fillId="0" borderId="55" xfId="0" applyFont="1" applyBorder="1" applyAlignment="1">
      <alignment horizontal="left" vertical="top" wrapText="1"/>
    </xf>
    <xf numFmtId="0" fontId="1" fillId="0" borderId="59" xfId="0" applyFont="1" applyBorder="1" applyAlignment="1">
      <alignment horizontal="left" vertical="top" wrapText="1"/>
    </xf>
    <xf numFmtId="0" fontId="1" fillId="0" borderId="60" xfId="0" applyFont="1" applyBorder="1" applyAlignment="1">
      <alignment horizontal="left" vertical="top" wrapText="1"/>
    </xf>
    <xf numFmtId="0" fontId="1" fillId="0" borderId="69" xfId="0" applyFont="1" applyBorder="1" applyAlignment="1">
      <alignment horizontal="left" vertical="top" wrapText="1"/>
    </xf>
    <xf numFmtId="0" fontId="1" fillId="0" borderId="70" xfId="0" applyFont="1" applyBorder="1" applyAlignment="1">
      <alignment horizontal="left" vertical="top" wrapText="1"/>
    </xf>
    <xf numFmtId="0" fontId="1" fillId="0" borderId="65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1" fillId="0" borderId="184" xfId="0" applyFont="1" applyBorder="1" applyAlignment="1">
      <alignment horizontal="left" vertical="top" wrapText="1"/>
    </xf>
    <xf numFmtId="0" fontId="1" fillId="3" borderId="178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4" fillId="3" borderId="31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33" xfId="0" applyFont="1" applyFill="1" applyBorder="1" applyAlignment="1">
      <alignment horizontal="center" vertical="top" wrapText="1"/>
    </xf>
    <xf numFmtId="0" fontId="1" fillId="0" borderId="64" xfId="0" applyFont="1" applyBorder="1" applyAlignment="1">
      <alignment horizontal="left" vertical="top" wrapText="1"/>
    </xf>
    <xf numFmtId="0" fontId="1" fillId="0" borderId="63" xfId="0" applyFont="1" applyBorder="1" applyAlignment="1">
      <alignment horizontal="left" vertical="top" wrapText="1"/>
    </xf>
    <xf numFmtId="164" fontId="17" fillId="0" borderId="55" xfId="0" applyNumberFormat="1" applyFont="1" applyBorder="1" applyAlignment="1">
      <alignment horizontal="left" vertical="top" wrapText="1"/>
    </xf>
    <xf numFmtId="164" fontId="17" fillId="0" borderId="59" xfId="0" applyNumberFormat="1" applyFont="1" applyBorder="1" applyAlignment="1">
      <alignment horizontal="left" vertical="top" wrapText="1"/>
    </xf>
    <xf numFmtId="164" fontId="1" fillId="0" borderId="55" xfId="0" applyNumberFormat="1" applyFont="1" applyBorder="1" applyAlignment="1">
      <alignment horizontal="left" vertical="top" wrapText="1"/>
    </xf>
    <xf numFmtId="164" fontId="1" fillId="0" borderId="59" xfId="0" applyNumberFormat="1" applyFont="1" applyBorder="1" applyAlignment="1">
      <alignment horizontal="left" vertical="top" wrapText="1"/>
    </xf>
    <xf numFmtId="164" fontId="1" fillId="0" borderId="60" xfId="0" applyNumberFormat="1" applyFont="1" applyBorder="1" applyAlignment="1">
      <alignment horizontal="left" vertical="top" wrapText="1"/>
    </xf>
    <xf numFmtId="0" fontId="17" fillId="0" borderId="55" xfId="0" applyFont="1" applyBorder="1" applyAlignment="1">
      <alignment horizontal="left" vertical="top" wrapText="1"/>
    </xf>
    <xf numFmtId="0" fontId="17" fillId="0" borderId="59" xfId="0" applyFont="1" applyBorder="1" applyAlignment="1">
      <alignment horizontal="left" vertical="top" wrapText="1"/>
    </xf>
    <xf numFmtId="0" fontId="17" fillId="0" borderId="60" xfId="0" applyFont="1" applyBorder="1" applyAlignment="1">
      <alignment horizontal="left" vertical="top" wrapText="1"/>
    </xf>
    <xf numFmtId="0" fontId="1" fillId="3" borderId="58" xfId="0" applyFont="1" applyFill="1" applyBorder="1" applyAlignment="1">
      <alignment horizontal="left" vertical="top" wrapText="1"/>
    </xf>
    <xf numFmtId="0" fontId="0" fillId="0" borderId="60" xfId="0" applyBorder="1" applyAlignment="1">
      <alignment horizontal="left" vertical="top" wrapText="1"/>
    </xf>
    <xf numFmtId="0" fontId="1" fillId="0" borderId="58" xfId="0" applyFont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 wrapText="1"/>
    </xf>
    <xf numFmtId="0" fontId="1" fillId="0" borderId="60" xfId="0" applyFont="1" applyBorder="1" applyAlignment="1">
      <alignment horizontal="center" vertical="top" wrapText="1"/>
    </xf>
    <xf numFmtId="0" fontId="9" fillId="0" borderId="3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33" xfId="0" applyFont="1" applyBorder="1" applyAlignment="1">
      <alignment horizontal="center" vertical="top" wrapText="1"/>
    </xf>
    <xf numFmtId="49" fontId="9" fillId="3" borderId="133" xfId="0" applyNumberFormat="1" applyFont="1" applyFill="1" applyBorder="1" applyAlignment="1">
      <alignment horizontal="center" vertical="top" wrapText="1"/>
    </xf>
    <xf numFmtId="49" fontId="9" fillId="3" borderId="0" xfId="0" applyNumberFormat="1" applyFont="1" applyFill="1" applyAlignment="1">
      <alignment horizontal="center" vertical="top" wrapText="1"/>
    </xf>
    <xf numFmtId="49" fontId="9" fillId="3" borderId="197" xfId="0" applyNumberFormat="1" applyFont="1" applyFill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33" xfId="0" applyFont="1" applyBorder="1" applyAlignment="1">
      <alignment horizontal="center" vertical="top" wrapText="1"/>
    </xf>
    <xf numFmtId="0" fontId="1" fillId="0" borderId="56" xfId="0" applyFont="1" applyBorder="1" applyAlignment="1">
      <alignment horizontal="left" vertical="top" wrapText="1"/>
    </xf>
    <xf numFmtId="0" fontId="1" fillId="0" borderId="68" xfId="0" applyFont="1" applyBorder="1" applyAlignment="1">
      <alignment horizontal="left" vertical="top" wrapText="1"/>
    </xf>
    <xf numFmtId="0" fontId="0" fillId="0" borderId="68" xfId="0" applyBorder="1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0" fillId="0" borderId="3" xfId="0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21" fillId="3" borderId="19" xfId="0" applyFont="1" applyFill="1" applyBorder="1" applyAlignment="1">
      <alignment horizontal="center" vertical="top" wrapText="1"/>
    </xf>
    <xf numFmtId="0" fontId="21" fillId="3" borderId="125" xfId="0" applyFont="1" applyFill="1" applyBorder="1" applyAlignment="1">
      <alignment horizontal="center" vertical="top" wrapText="1"/>
    </xf>
    <xf numFmtId="0" fontId="21" fillId="3" borderId="128" xfId="0" applyFont="1" applyFill="1" applyBorder="1" applyAlignment="1">
      <alignment horizontal="center" vertical="top" wrapText="1"/>
    </xf>
    <xf numFmtId="0" fontId="1" fillId="0" borderId="61" xfId="0" applyFont="1" applyBorder="1" applyAlignment="1">
      <alignment horizontal="left" vertical="top" wrapText="1"/>
    </xf>
    <xf numFmtId="0" fontId="1" fillId="0" borderId="62" xfId="0" applyFont="1" applyBorder="1" applyAlignment="1">
      <alignment horizontal="left" vertical="top" wrapText="1"/>
    </xf>
    <xf numFmtId="164" fontId="1" fillId="0" borderId="58" xfId="0" applyNumberFormat="1" applyFont="1" applyBorder="1" applyAlignment="1">
      <alignment horizontal="left" vertical="top" wrapText="1"/>
    </xf>
    <xf numFmtId="0" fontId="1" fillId="3" borderId="191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42" xfId="0" applyFont="1" applyFill="1" applyBorder="1" applyAlignment="1">
      <alignment horizontal="center" vertical="top" wrapText="1"/>
    </xf>
    <xf numFmtId="0" fontId="21" fillId="3" borderId="53" xfId="0" applyFont="1" applyFill="1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4" fillId="0" borderId="0" xfId="0" applyFont="1" applyAlignment="1">
      <alignment vertical="top" wrapText="1"/>
    </xf>
    <xf numFmtId="49" fontId="4" fillId="3" borderId="6" xfId="0" applyNumberFormat="1" applyFont="1" applyFill="1" applyBorder="1" applyAlignment="1">
      <alignment horizontal="center" vertical="top" wrapText="1"/>
    </xf>
    <xf numFmtId="0" fontId="17" fillId="0" borderId="36" xfId="0" applyFont="1" applyBorder="1" applyAlignment="1">
      <alignment horizontal="center" vertical="top" wrapText="1"/>
    </xf>
    <xf numFmtId="0" fontId="17" fillId="0" borderId="42" xfId="0" applyFont="1" applyBorder="1" applyAlignment="1">
      <alignment horizontal="center" vertical="top" wrapText="1"/>
    </xf>
    <xf numFmtId="0" fontId="21" fillId="3" borderId="31" xfId="0" applyFont="1" applyFill="1" applyBorder="1" applyAlignment="1">
      <alignment horizontal="center" vertical="top" wrapText="1"/>
    </xf>
    <xf numFmtId="0" fontId="21" fillId="3" borderId="33" xfId="0" applyFont="1" applyFill="1" applyBorder="1" applyAlignment="1">
      <alignment horizontal="center" vertical="top" wrapText="1"/>
    </xf>
    <xf numFmtId="0" fontId="17" fillId="3" borderId="31" xfId="0" applyFont="1" applyFill="1" applyBorder="1" applyAlignment="1">
      <alignment horizontal="center" vertical="top" wrapText="1"/>
    </xf>
    <xf numFmtId="0" fontId="17" fillId="3" borderId="33" xfId="0" applyFont="1" applyFill="1" applyBorder="1" applyAlignment="1">
      <alignment horizontal="center" vertical="top" wrapText="1"/>
    </xf>
    <xf numFmtId="0" fontId="1" fillId="0" borderId="58" xfId="0" applyFont="1" applyBorder="1" applyAlignment="1">
      <alignment horizontal="left" vertical="top" wrapText="1"/>
    </xf>
    <xf numFmtId="0" fontId="1" fillId="3" borderId="146" xfId="0" applyFont="1" applyFill="1" applyBorder="1" applyAlignment="1">
      <alignment horizontal="left" vertical="top" wrapText="1"/>
    </xf>
    <xf numFmtId="0" fontId="1" fillId="3" borderId="149" xfId="0" applyFont="1" applyFill="1" applyBorder="1" applyAlignment="1">
      <alignment horizontal="left" vertical="top" wrapText="1"/>
    </xf>
    <xf numFmtId="0" fontId="1" fillId="3" borderId="59" xfId="0" applyFont="1" applyFill="1" applyBorder="1" applyAlignment="1">
      <alignment horizontal="left" vertical="top" wrapText="1"/>
    </xf>
    <xf numFmtId="0" fontId="21" fillId="3" borderId="36" xfId="0" applyFont="1" applyFill="1" applyBorder="1" applyAlignment="1">
      <alignment horizontal="center" vertical="top" wrapText="1"/>
    </xf>
    <xf numFmtId="0" fontId="21" fillId="3" borderId="42" xfId="0" applyFont="1" applyFill="1" applyBorder="1" applyAlignment="1">
      <alignment horizontal="center" vertical="top" wrapText="1"/>
    </xf>
    <xf numFmtId="0" fontId="21" fillId="3" borderId="2" xfId="0" applyFont="1" applyFill="1" applyBorder="1" applyAlignment="1">
      <alignment horizontal="center" vertical="top" wrapText="1"/>
    </xf>
    <xf numFmtId="0" fontId="1" fillId="3" borderId="66" xfId="0" applyFont="1" applyFill="1" applyBorder="1" applyAlignment="1">
      <alignment horizontal="left" vertical="top" wrapText="1"/>
    </xf>
    <xf numFmtId="0" fontId="1" fillId="3" borderId="67" xfId="0" applyFont="1" applyFill="1" applyBorder="1" applyAlignment="1">
      <alignment horizontal="left" vertical="top" wrapText="1"/>
    </xf>
    <xf numFmtId="164" fontId="3" fillId="3" borderId="58" xfId="0" applyNumberFormat="1" applyFont="1" applyFill="1" applyBorder="1" applyAlignment="1">
      <alignment horizontal="center" vertical="top" wrapText="1"/>
    </xf>
    <xf numFmtId="164" fontId="3" fillId="3" borderId="59" xfId="0" applyNumberFormat="1" applyFont="1" applyFill="1" applyBorder="1" applyAlignment="1">
      <alignment horizontal="center" vertical="top" wrapText="1"/>
    </xf>
    <xf numFmtId="164" fontId="3" fillId="3" borderId="60" xfId="0" applyNumberFormat="1" applyFont="1" applyFill="1" applyBorder="1" applyAlignment="1">
      <alignment horizontal="center" vertical="top" wrapText="1"/>
    </xf>
    <xf numFmtId="0" fontId="21" fillId="0" borderId="11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" fillId="3" borderId="55" xfId="0" applyFont="1" applyFill="1" applyBorder="1" applyAlignment="1">
      <alignment horizontal="left" vertical="top" wrapText="1"/>
    </xf>
    <xf numFmtId="0" fontId="17" fillId="3" borderId="59" xfId="0" applyFont="1" applyFill="1" applyBorder="1" applyAlignment="1">
      <alignment horizontal="left" vertical="top" wrapText="1"/>
    </xf>
    <xf numFmtId="0" fontId="17" fillId="3" borderId="60" xfId="0" applyFont="1" applyFill="1" applyBorder="1" applyAlignment="1">
      <alignment horizontal="left" vertical="top" wrapText="1"/>
    </xf>
    <xf numFmtId="0" fontId="1" fillId="3" borderId="60" xfId="0" applyFont="1" applyFill="1" applyBorder="1" applyAlignment="1">
      <alignment horizontal="left" vertical="top" wrapText="1"/>
    </xf>
    <xf numFmtId="0" fontId="1" fillId="3" borderId="184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3" borderId="70" xfId="0" applyFont="1" applyFill="1" applyBorder="1" applyAlignment="1">
      <alignment horizontal="left" vertical="top" wrapText="1"/>
    </xf>
    <xf numFmtId="0" fontId="0" fillId="0" borderId="65" xfId="0" applyBorder="1" applyAlignment="1">
      <alignment horizontal="left" vertical="top" wrapText="1"/>
    </xf>
    <xf numFmtId="49" fontId="4" fillId="0" borderId="3" xfId="0" applyNumberFormat="1" applyFont="1" applyBorder="1" applyAlignment="1">
      <alignment horizontal="center" vertical="top" wrapText="1"/>
    </xf>
    <xf numFmtId="49" fontId="4" fillId="0" borderId="33" xfId="0" applyNumberFormat="1" applyFont="1" applyBorder="1" applyAlignment="1">
      <alignment horizontal="center" vertical="top" wrapText="1"/>
    </xf>
    <xf numFmtId="0" fontId="4" fillId="0" borderId="178" xfId="0" applyFont="1" applyBorder="1" applyAlignment="1">
      <alignment horizontal="center" vertical="top" wrapText="1"/>
    </xf>
    <xf numFmtId="164" fontId="3" fillId="0" borderId="58" xfId="0" applyNumberFormat="1" applyFont="1" applyBorder="1" applyAlignment="1">
      <alignment horizontal="left" vertical="top" wrapText="1"/>
    </xf>
    <xf numFmtId="164" fontId="3" fillId="0" borderId="59" xfId="0" applyNumberFormat="1" applyFont="1" applyBorder="1" applyAlignment="1">
      <alignment horizontal="left" vertical="top" wrapText="1"/>
    </xf>
    <xf numFmtId="164" fontId="3" fillId="0" borderId="60" xfId="0" applyNumberFormat="1" applyFont="1" applyBorder="1" applyAlignment="1">
      <alignment horizontal="left" vertical="top" wrapText="1"/>
    </xf>
    <xf numFmtId="164" fontId="17" fillId="0" borderId="60" xfId="0" applyNumberFormat="1" applyFont="1" applyBorder="1" applyAlignment="1">
      <alignment horizontal="left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45" xfId="0" applyFont="1" applyBorder="1" applyAlignment="1">
      <alignment horizontal="center" vertical="top" wrapText="1"/>
    </xf>
    <xf numFmtId="0" fontId="4" fillId="3" borderId="0" xfId="0" applyFont="1" applyFill="1" applyAlignment="1">
      <alignment horizontal="left" vertical="top" wrapText="1"/>
    </xf>
    <xf numFmtId="164" fontId="1" fillId="3" borderId="59" xfId="0" applyNumberFormat="1" applyFont="1" applyFill="1" applyBorder="1" applyAlignment="1">
      <alignment horizontal="left" vertical="top" wrapText="1"/>
    </xf>
    <xf numFmtId="164" fontId="1" fillId="3" borderId="60" xfId="0" applyNumberFormat="1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164" fontId="3" fillId="3" borderId="58" xfId="0" applyNumberFormat="1" applyFont="1" applyFill="1" applyBorder="1" applyAlignment="1">
      <alignment horizontal="left" vertical="top" wrapText="1"/>
    </xf>
    <xf numFmtId="164" fontId="3" fillId="3" borderId="59" xfId="0" applyNumberFormat="1" applyFont="1" applyFill="1" applyBorder="1" applyAlignment="1">
      <alignment horizontal="left" vertical="top" wrapText="1"/>
    </xf>
    <xf numFmtId="164" fontId="3" fillId="3" borderId="60" xfId="0" applyNumberFormat="1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center" vertical="top" wrapText="1"/>
    </xf>
    <xf numFmtId="0" fontId="17" fillId="0" borderId="62" xfId="0" applyFont="1" applyBorder="1" applyAlignment="1">
      <alignment horizontal="center" vertical="top" wrapText="1"/>
    </xf>
    <xf numFmtId="0" fontId="17" fillId="0" borderId="72" xfId="0" applyFont="1" applyBorder="1" applyAlignment="1">
      <alignment horizontal="center" vertical="top" wrapText="1"/>
    </xf>
    <xf numFmtId="0" fontId="17" fillId="3" borderId="26" xfId="0" applyFont="1" applyFill="1" applyBorder="1" applyAlignment="1">
      <alignment horizontal="center" vertical="top" wrapText="1"/>
    </xf>
    <xf numFmtId="0" fontId="17" fillId="3" borderId="21" xfId="0" applyFont="1" applyFill="1" applyBorder="1" applyAlignment="1">
      <alignment horizontal="center" vertical="top" wrapText="1"/>
    </xf>
    <xf numFmtId="0" fontId="17" fillId="3" borderId="25" xfId="0" applyFont="1" applyFill="1" applyBorder="1" applyAlignment="1">
      <alignment horizontal="center" vertical="top" wrapText="1"/>
    </xf>
    <xf numFmtId="0" fontId="17" fillId="3" borderId="55" xfId="0" applyFont="1" applyFill="1" applyBorder="1" applyAlignment="1">
      <alignment horizontal="left" vertical="top" wrapText="1"/>
    </xf>
    <xf numFmtId="0" fontId="20" fillId="3" borderId="9" xfId="0" applyFont="1" applyFill="1" applyBorder="1" applyAlignment="1">
      <alignment horizontal="center" vertical="top" wrapText="1"/>
    </xf>
    <xf numFmtId="0" fontId="3" fillId="3" borderId="74" xfId="0" applyFont="1" applyFill="1" applyBorder="1" applyAlignment="1">
      <alignment horizontal="left" vertical="top" wrapText="1"/>
    </xf>
    <xf numFmtId="0" fontId="3" fillId="3" borderId="59" xfId="0" applyFont="1" applyFill="1" applyBorder="1" applyAlignment="1">
      <alignment horizontal="left" vertical="top" wrapText="1"/>
    </xf>
    <xf numFmtId="0" fontId="3" fillId="3" borderId="56" xfId="0" applyFont="1" applyFill="1" applyBorder="1" applyAlignment="1">
      <alignment horizontal="left" vertical="top" wrapText="1"/>
    </xf>
    <xf numFmtId="0" fontId="3" fillId="3" borderId="58" xfId="0" applyFont="1" applyFill="1" applyBorder="1" applyAlignment="1">
      <alignment horizontal="left" vertical="top" wrapText="1"/>
    </xf>
    <xf numFmtId="0" fontId="0" fillId="0" borderId="59" xfId="0" applyBorder="1" applyAlignment="1">
      <alignment horizontal="left" vertical="top" wrapText="1"/>
    </xf>
    <xf numFmtId="0" fontId="20" fillId="3" borderId="15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51" xfId="0" applyBorder="1" applyAlignment="1">
      <alignment horizontal="center" vertical="top" wrapText="1"/>
    </xf>
    <xf numFmtId="0" fontId="17" fillId="0" borderId="134" xfId="0" applyFont="1" applyBorder="1" applyAlignment="1">
      <alignment horizontal="left" vertical="top" wrapText="1"/>
    </xf>
    <xf numFmtId="0" fontId="17" fillId="0" borderId="61" xfId="0" applyFont="1" applyBorder="1" applyAlignment="1">
      <alignment horizontal="left" vertical="top" wrapText="1"/>
    </xf>
    <xf numFmtId="0" fontId="17" fillId="0" borderId="62" xfId="0" applyFont="1" applyBorder="1" applyAlignment="1">
      <alignment horizontal="left" vertical="top" wrapText="1"/>
    </xf>
    <xf numFmtId="0" fontId="17" fillId="0" borderId="63" xfId="0" applyFont="1" applyBorder="1" applyAlignment="1">
      <alignment horizontal="left" vertical="top" wrapText="1"/>
    </xf>
    <xf numFmtId="0" fontId="1" fillId="3" borderId="69" xfId="0" applyFont="1" applyFill="1" applyBorder="1" applyAlignment="1">
      <alignment horizontal="left" vertical="top" wrapText="1"/>
    </xf>
    <xf numFmtId="0" fontId="1" fillId="3" borderId="65" xfId="0" applyFont="1" applyFill="1" applyBorder="1" applyAlignment="1">
      <alignment horizontal="left" vertical="top" wrapText="1"/>
    </xf>
    <xf numFmtId="0" fontId="1" fillId="0" borderId="66" xfId="0" applyFont="1" applyBorder="1" applyAlignment="1">
      <alignment horizontal="left" vertical="top" wrapText="1"/>
    </xf>
    <xf numFmtId="0" fontId="1" fillId="0" borderId="67" xfId="0" applyFont="1" applyBorder="1" applyAlignment="1">
      <alignment horizontal="left" vertical="top" wrapText="1"/>
    </xf>
    <xf numFmtId="0" fontId="17" fillId="3" borderId="2" xfId="0" applyFont="1" applyFill="1" applyBorder="1" applyAlignment="1">
      <alignment horizontal="center" vertical="top" wrapText="1"/>
    </xf>
    <xf numFmtId="0" fontId="1" fillId="0" borderId="68" xfId="0" applyFont="1" applyBorder="1" applyAlignment="1">
      <alignment horizontal="center" vertical="top" wrapText="1"/>
    </xf>
    <xf numFmtId="0" fontId="1" fillId="0" borderId="68" xfId="0" applyFont="1" applyBorder="1" applyAlignment="1">
      <alignment horizontal="justify" vertical="top" wrapText="1"/>
    </xf>
    <xf numFmtId="0" fontId="1" fillId="0" borderId="58" xfId="0" applyFont="1" applyBorder="1" applyAlignment="1">
      <alignment horizontal="justify" vertical="top" wrapText="1"/>
    </xf>
    <xf numFmtId="0" fontId="17" fillId="0" borderId="71" xfId="0" applyFont="1" applyBorder="1" applyAlignment="1">
      <alignment horizontal="center" vertical="top" wrapText="1"/>
    </xf>
    <xf numFmtId="0" fontId="17" fillId="0" borderId="65" xfId="0" applyFont="1" applyBorder="1" applyAlignment="1">
      <alignment horizontal="center" vertical="top" wrapText="1"/>
    </xf>
    <xf numFmtId="0" fontId="9" fillId="3" borderId="3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0" fontId="3" fillId="0" borderId="58" xfId="0" applyFont="1" applyBorder="1" applyAlignment="1">
      <alignment horizontal="left" vertical="top" wrapText="1"/>
    </xf>
    <xf numFmtId="0" fontId="3" fillId="0" borderId="59" xfId="0" applyFont="1" applyBorder="1" applyAlignment="1">
      <alignment horizontal="left" vertical="top" wrapText="1"/>
    </xf>
    <xf numFmtId="0" fontId="3" fillId="0" borderId="56" xfId="0" applyFont="1" applyBorder="1" applyAlignment="1">
      <alignment horizontal="left" vertical="top" wrapText="1"/>
    </xf>
    <xf numFmtId="0" fontId="1" fillId="3" borderId="43" xfId="0" applyFont="1" applyFill="1" applyBorder="1" applyAlignment="1">
      <alignment horizontal="center" vertical="top" wrapText="1"/>
    </xf>
    <xf numFmtId="0" fontId="1" fillId="3" borderId="44" xfId="0" applyFont="1" applyFill="1" applyBorder="1" applyAlignment="1">
      <alignment horizontal="center" vertical="top" wrapText="1"/>
    </xf>
    <xf numFmtId="0" fontId="29" fillId="3" borderId="6" xfId="0" applyFont="1" applyFill="1" applyBorder="1" applyAlignment="1">
      <alignment horizontal="center" vertical="top" wrapText="1"/>
    </xf>
    <xf numFmtId="0" fontId="29" fillId="3" borderId="35" xfId="0" applyFont="1" applyFill="1" applyBorder="1" applyAlignment="1">
      <alignment horizontal="center" vertical="top" wrapText="1"/>
    </xf>
    <xf numFmtId="0" fontId="17" fillId="0" borderId="31" xfId="0" applyFont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21" fillId="3" borderId="4" xfId="0" applyFont="1" applyFill="1" applyBorder="1" applyAlignment="1">
      <alignment horizontal="center" vertical="top" wrapText="1"/>
    </xf>
    <xf numFmtId="0" fontId="17" fillId="0" borderId="133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40" xfId="0" applyFont="1" applyBorder="1" applyAlignment="1">
      <alignment horizontal="center" vertical="top" wrapText="1"/>
    </xf>
    <xf numFmtId="0" fontId="21" fillId="5" borderId="8" xfId="0" applyFont="1" applyFill="1" applyBorder="1" applyAlignment="1">
      <alignment horizontal="center" vertical="top" wrapText="1"/>
    </xf>
    <xf numFmtId="0" fontId="21" fillId="5" borderId="33" xfId="0" applyFont="1" applyFill="1" applyBorder="1" applyAlignment="1">
      <alignment horizontal="center" vertical="top" wrapText="1"/>
    </xf>
    <xf numFmtId="0" fontId="1" fillId="0" borderId="128" xfId="0" applyFont="1" applyBorder="1" applyAlignment="1">
      <alignment horizontal="left" vertical="top" wrapText="1"/>
    </xf>
    <xf numFmtId="0" fontId="7" fillId="7" borderId="166" xfId="0" applyFont="1" applyFill="1" applyBorder="1" applyAlignment="1">
      <alignment horizontal="center" vertical="center" wrapText="1"/>
    </xf>
    <xf numFmtId="0" fontId="7" fillId="7" borderId="167" xfId="0" applyFont="1" applyFill="1" applyBorder="1" applyAlignment="1">
      <alignment horizontal="center" vertical="center" wrapText="1"/>
    </xf>
    <xf numFmtId="0" fontId="7" fillId="7" borderId="168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FF"/>
      <color rgb="FFFFCCFF"/>
      <color rgb="FFFFFFCC"/>
      <color rgb="FFCCFFCC"/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A1:I409"/>
  <sheetViews>
    <sheetView tabSelected="1" zoomScaleNormal="100" zoomScaleSheetLayoutView="82" workbookViewId="0">
      <selection activeCell="B7" sqref="B7:H7"/>
    </sheetView>
  </sheetViews>
  <sheetFormatPr defaultColWidth="9.109375" defaultRowHeight="13.8" x14ac:dyDescent="0.3"/>
  <cols>
    <col min="1" max="1" width="2.5546875" style="34" customWidth="1"/>
    <col min="2" max="2" width="13.88671875" style="580" customWidth="1"/>
    <col min="3" max="3" width="44.5546875" style="32" customWidth="1"/>
    <col min="4" max="4" width="14.44140625" style="86" customWidth="1"/>
    <col min="5" max="5" width="12.109375" style="87" customWidth="1"/>
    <col min="6" max="6" width="35.44140625" style="34" customWidth="1"/>
    <col min="7" max="7" width="11.44140625" style="34" customWidth="1"/>
    <col min="8" max="8" width="16.5546875" style="34" customWidth="1"/>
    <col min="9" max="16384" width="9.109375" style="34"/>
  </cols>
  <sheetData>
    <row r="1" spans="2:8" ht="15.75" customHeight="1" x14ac:dyDescent="0.3">
      <c r="B1" s="1"/>
      <c r="D1" s="33"/>
      <c r="E1" s="105"/>
      <c r="F1" s="904" t="s">
        <v>463</v>
      </c>
      <c r="G1" s="904"/>
      <c r="H1" s="904"/>
    </row>
    <row r="2" spans="2:8" ht="15.75" customHeight="1" x14ac:dyDescent="0.3">
      <c r="B2" s="1"/>
      <c r="D2" s="33"/>
      <c r="E2" s="105"/>
      <c r="F2" s="904" t="s">
        <v>464</v>
      </c>
      <c r="G2" s="904"/>
      <c r="H2" s="904"/>
    </row>
    <row r="3" spans="2:8" ht="15.75" customHeight="1" x14ac:dyDescent="0.3">
      <c r="B3" s="1"/>
      <c r="D3" s="33"/>
      <c r="E3" s="105"/>
      <c r="F3" s="904" t="s">
        <v>471</v>
      </c>
      <c r="G3" s="904"/>
      <c r="H3" s="904"/>
    </row>
    <row r="4" spans="2:8" ht="15.75" customHeight="1" x14ac:dyDescent="0.3">
      <c r="B4" s="1"/>
      <c r="D4" s="33"/>
      <c r="E4" s="105"/>
      <c r="F4" s="902" t="s">
        <v>472</v>
      </c>
      <c r="G4" s="903"/>
      <c r="H4" s="903"/>
    </row>
    <row r="5" spans="2:8" ht="15.75" customHeight="1" x14ac:dyDescent="0.3">
      <c r="B5" s="1"/>
      <c r="D5" s="33"/>
      <c r="E5" s="105"/>
      <c r="F5" s="904" t="s">
        <v>477</v>
      </c>
      <c r="G5" s="903"/>
      <c r="H5" s="903"/>
    </row>
    <row r="6" spans="2:8" ht="15.75" customHeight="1" x14ac:dyDescent="0.3">
      <c r="B6" s="1"/>
      <c r="D6" s="33"/>
      <c r="E6" s="105"/>
    </row>
    <row r="7" spans="2:8" ht="34.35" customHeight="1" thickBot="1" x14ac:dyDescent="0.35">
      <c r="B7" s="888" t="s">
        <v>468</v>
      </c>
      <c r="C7" s="888"/>
      <c r="D7" s="888"/>
      <c r="E7" s="888"/>
      <c r="F7" s="889"/>
      <c r="G7" s="889"/>
      <c r="H7" s="889"/>
    </row>
    <row r="8" spans="2:8" ht="55.5" customHeight="1" x14ac:dyDescent="0.3">
      <c r="B8" s="890" t="s">
        <v>0</v>
      </c>
      <c r="C8" s="892" t="s">
        <v>1</v>
      </c>
      <c r="D8" s="892" t="s">
        <v>2</v>
      </c>
      <c r="E8" s="896" t="s">
        <v>3</v>
      </c>
      <c r="F8" s="897" t="s">
        <v>4</v>
      </c>
      <c r="G8" s="812" t="s">
        <v>5</v>
      </c>
      <c r="H8" s="894" t="s">
        <v>6</v>
      </c>
    </row>
    <row r="9" spans="2:8" ht="24.75" customHeight="1" thickBot="1" x14ac:dyDescent="0.35">
      <c r="B9" s="891"/>
      <c r="C9" s="893"/>
      <c r="D9" s="893"/>
      <c r="E9" s="893"/>
      <c r="F9" s="898"/>
      <c r="G9" s="864" t="s">
        <v>7</v>
      </c>
      <c r="H9" s="895"/>
    </row>
    <row r="10" spans="2:8" ht="17.25" customHeight="1" thickBot="1" x14ac:dyDescent="0.35">
      <c r="B10" s="807">
        <v>1</v>
      </c>
      <c r="C10" s="808">
        <v>2</v>
      </c>
      <c r="D10" s="808">
        <v>3</v>
      </c>
      <c r="E10" s="809">
        <v>4</v>
      </c>
      <c r="F10" s="810">
        <v>5</v>
      </c>
      <c r="G10" s="808">
        <v>6</v>
      </c>
      <c r="H10" s="811">
        <v>7</v>
      </c>
    </row>
    <row r="11" spans="2:8" ht="28.5" customHeight="1" x14ac:dyDescent="0.3">
      <c r="B11" s="561" t="s">
        <v>8</v>
      </c>
      <c r="C11" s="52" t="s">
        <v>9</v>
      </c>
      <c r="D11" s="52"/>
      <c r="E11" s="147"/>
      <c r="F11" s="293"/>
      <c r="G11" s="154"/>
      <c r="H11" s="294"/>
    </row>
    <row r="12" spans="2:8" ht="42.75" customHeight="1" x14ac:dyDescent="0.3">
      <c r="B12" s="562"/>
      <c r="C12" s="149"/>
      <c r="D12" s="149"/>
      <c r="E12" s="150"/>
      <c r="F12" s="295" t="s">
        <v>10</v>
      </c>
      <c r="G12" s="151">
        <v>3369</v>
      </c>
      <c r="H12" s="296" t="s">
        <v>11</v>
      </c>
    </row>
    <row r="13" spans="2:8" ht="43.5" customHeight="1" x14ac:dyDescent="0.3">
      <c r="B13" s="562"/>
      <c r="C13" s="149"/>
      <c r="D13" s="149"/>
      <c r="E13" s="150"/>
      <c r="F13" s="295" t="s">
        <v>12</v>
      </c>
      <c r="G13" s="151">
        <v>13.2</v>
      </c>
      <c r="H13" s="296" t="s">
        <v>13</v>
      </c>
    </row>
    <row r="14" spans="2:8" ht="28.5" customHeight="1" x14ac:dyDescent="0.3">
      <c r="B14" s="562"/>
      <c r="C14" s="149"/>
      <c r="D14" s="149"/>
      <c r="E14" s="150"/>
      <c r="F14" s="625" t="s">
        <v>14</v>
      </c>
      <c r="G14" s="626">
        <v>200</v>
      </c>
      <c r="H14" s="296"/>
    </row>
    <row r="15" spans="2:8" ht="24" customHeight="1" x14ac:dyDescent="0.3">
      <c r="B15" s="562"/>
      <c r="C15" s="149"/>
      <c r="D15" s="149"/>
      <c r="E15" s="150"/>
      <c r="F15" s="295" t="s">
        <v>15</v>
      </c>
      <c r="G15" s="408" t="s">
        <v>16</v>
      </c>
      <c r="H15" s="297"/>
    </row>
    <row r="16" spans="2:8" ht="42.75" customHeight="1" x14ac:dyDescent="0.3">
      <c r="B16" s="562"/>
      <c r="C16" s="149"/>
      <c r="D16" s="149"/>
      <c r="E16" s="150"/>
      <c r="F16" s="295" t="s">
        <v>17</v>
      </c>
      <c r="G16" s="152">
        <v>70</v>
      </c>
      <c r="H16" s="297"/>
    </row>
    <row r="17" spans="2:8" ht="29.25" customHeight="1" thickBot="1" x14ac:dyDescent="0.35">
      <c r="B17" s="772"/>
      <c r="C17" s="773"/>
      <c r="D17" s="773"/>
      <c r="E17" s="803"/>
      <c r="F17" s="804" t="s">
        <v>18</v>
      </c>
      <c r="G17" s="805">
        <v>79.099999999999994</v>
      </c>
      <c r="H17" s="763"/>
    </row>
    <row r="18" spans="2:8" ht="30" customHeight="1" thickBot="1" x14ac:dyDescent="0.35">
      <c r="B18" s="806" t="s">
        <v>19</v>
      </c>
      <c r="C18" s="767" t="s">
        <v>20</v>
      </c>
      <c r="D18" s="756"/>
      <c r="E18" s="768"/>
      <c r="F18" s="744"/>
      <c r="G18" s="745"/>
      <c r="H18" s="746"/>
    </row>
    <row r="19" spans="2:8" ht="29.25" customHeight="1" x14ac:dyDescent="0.3">
      <c r="B19" s="914" t="s">
        <v>21</v>
      </c>
      <c r="C19" s="502" t="s">
        <v>22</v>
      </c>
      <c r="D19" s="915" t="s">
        <v>23</v>
      </c>
      <c r="E19" s="508"/>
      <c r="F19" s="765" t="s">
        <v>24</v>
      </c>
      <c r="G19" s="129">
        <v>42</v>
      </c>
      <c r="H19" s="330"/>
    </row>
    <row r="20" spans="2:8" ht="28.35" customHeight="1" x14ac:dyDescent="0.3">
      <c r="B20" s="906"/>
      <c r="C20" s="496" t="s">
        <v>25</v>
      </c>
      <c r="D20" s="916"/>
      <c r="E20" s="7">
        <f>36850.6</f>
        <v>36850.6</v>
      </c>
      <c r="F20" s="300" t="s">
        <v>26</v>
      </c>
      <c r="G20" s="55">
        <v>6943</v>
      </c>
      <c r="H20" s="301" t="s">
        <v>27</v>
      </c>
    </row>
    <row r="21" spans="2:8" ht="30" customHeight="1" x14ac:dyDescent="0.3">
      <c r="B21" s="906"/>
      <c r="C21" s="496" t="s">
        <v>28</v>
      </c>
      <c r="D21" s="916"/>
      <c r="E21" s="463">
        <f>24512.7+476.1+480</f>
        <v>25468.799999999999</v>
      </c>
      <c r="F21" s="302" t="s">
        <v>29</v>
      </c>
      <c r="G21" s="155">
        <v>96.5</v>
      </c>
      <c r="H21" s="299"/>
    </row>
    <row r="22" spans="2:8" ht="39" customHeight="1" x14ac:dyDescent="0.3">
      <c r="B22" s="906"/>
      <c r="C22" s="496" t="s">
        <v>30</v>
      </c>
      <c r="D22" s="916"/>
      <c r="E22" s="7">
        <v>4939.8</v>
      </c>
      <c r="F22" s="303" t="s">
        <v>31</v>
      </c>
      <c r="G22" s="155">
        <v>100</v>
      </c>
      <c r="H22" s="299"/>
    </row>
    <row r="23" spans="2:8" ht="21" customHeight="1" x14ac:dyDescent="0.3">
      <c r="B23" s="906"/>
      <c r="C23" s="496" t="s">
        <v>32</v>
      </c>
      <c r="D23" s="916"/>
      <c r="E23" s="2">
        <v>295.89999999999998</v>
      </c>
      <c r="F23" s="304"/>
      <c r="G23" s="148"/>
      <c r="H23" s="305"/>
    </row>
    <row r="24" spans="2:8" s="32" customFormat="1" ht="19.5" customHeight="1" thickBot="1" x14ac:dyDescent="0.35">
      <c r="B24" s="907"/>
      <c r="C24" s="621" t="s">
        <v>33</v>
      </c>
      <c r="D24" s="916"/>
      <c r="E24" s="499">
        <v>37</v>
      </c>
      <c r="F24" s="306"/>
      <c r="G24" s="156"/>
      <c r="H24" s="307"/>
    </row>
    <row r="25" spans="2:8" ht="28.5" customHeight="1" x14ac:dyDescent="0.3">
      <c r="B25" s="905" t="s">
        <v>34</v>
      </c>
      <c r="C25" s="515" t="s">
        <v>35</v>
      </c>
      <c r="D25" s="916"/>
      <c r="E25" s="508"/>
      <c r="F25" s="298" t="s">
        <v>24</v>
      </c>
      <c r="G25" s="461">
        <v>7</v>
      </c>
      <c r="H25" s="299"/>
    </row>
    <row r="26" spans="2:8" ht="20.399999999999999" customHeight="1" thickBot="1" x14ac:dyDescent="0.35">
      <c r="B26" s="907"/>
      <c r="C26" s="498" t="s">
        <v>28</v>
      </c>
      <c r="D26" s="916"/>
      <c r="E26" s="499">
        <f>1284.7+6.7</f>
        <v>1291.4000000000001</v>
      </c>
      <c r="F26" s="308" t="s">
        <v>26</v>
      </c>
      <c r="G26" s="462">
        <v>283</v>
      </c>
      <c r="H26" s="309" t="s">
        <v>27</v>
      </c>
    </row>
    <row r="27" spans="2:8" ht="29.25" customHeight="1" x14ac:dyDescent="0.3">
      <c r="B27" s="905" t="s">
        <v>36</v>
      </c>
      <c r="C27" s="622" t="s">
        <v>37</v>
      </c>
      <c r="D27" s="916"/>
      <c r="E27" s="508"/>
      <c r="F27" s="645" t="s">
        <v>38</v>
      </c>
      <c r="G27" s="471">
        <v>30</v>
      </c>
      <c r="H27" s="310"/>
    </row>
    <row r="28" spans="2:8" ht="28.35" customHeight="1" thickBot="1" x14ac:dyDescent="0.35">
      <c r="B28" s="907"/>
      <c r="C28" s="498" t="s">
        <v>25</v>
      </c>
      <c r="D28" s="916"/>
      <c r="E28" s="161">
        <v>463</v>
      </c>
      <c r="F28" s="647"/>
      <c r="G28" s="182"/>
      <c r="H28" s="311"/>
    </row>
    <row r="29" spans="2:8" ht="43.2" customHeight="1" x14ac:dyDescent="0.3">
      <c r="B29" s="905" t="s">
        <v>39</v>
      </c>
      <c r="C29" s="623" t="s">
        <v>40</v>
      </c>
      <c r="D29" s="916"/>
      <c r="E29" s="624"/>
      <c r="F29" s="646" t="s">
        <v>24</v>
      </c>
      <c r="G29" s="177">
        <v>4</v>
      </c>
      <c r="H29" s="301"/>
    </row>
    <row r="30" spans="2:8" ht="30" customHeight="1" x14ac:dyDescent="0.3">
      <c r="B30" s="906"/>
      <c r="C30" s="23" t="s">
        <v>25</v>
      </c>
      <c r="D30" s="916"/>
      <c r="E30" s="463">
        <v>2668.8</v>
      </c>
      <c r="F30" s="298" t="s">
        <v>26</v>
      </c>
      <c r="G30" s="55">
        <v>1166</v>
      </c>
      <c r="H30" s="301"/>
    </row>
    <row r="31" spans="2:8" ht="18" customHeight="1" x14ac:dyDescent="0.3">
      <c r="B31" s="906"/>
      <c r="C31" s="23" t="s">
        <v>28</v>
      </c>
      <c r="D31" s="916"/>
      <c r="E31" s="464">
        <f>3859.7+40.1+120</f>
        <v>4019.7999999999997</v>
      </c>
      <c r="F31" s="300" t="s">
        <v>41</v>
      </c>
      <c r="G31" s="55">
        <v>922</v>
      </c>
      <c r="H31" s="301"/>
    </row>
    <row r="32" spans="2:8" ht="17.100000000000001" customHeight="1" x14ac:dyDescent="0.3">
      <c r="B32" s="906"/>
      <c r="C32" s="23" t="s">
        <v>30</v>
      </c>
      <c r="D32" s="916"/>
      <c r="E32" s="18">
        <v>572.9</v>
      </c>
      <c r="F32" s="304"/>
      <c r="G32" s="148"/>
      <c r="H32" s="305"/>
    </row>
    <row r="33" spans="2:8" ht="18" customHeight="1" x14ac:dyDescent="0.3">
      <c r="B33" s="906"/>
      <c r="C33" s="23" t="s">
        <v>32</v>
      </c>
      <c r="D33" s="916"/>
      <c r="E33" s="100">
        <v>27.8</v>
      </c>
      <c r="F33" s="304"/>
      <c r="G33" s="148"/>
      <c r="H33" s="305"/>
    </row>
    <row r="34" spans="2:8" s="32" customFormat="1" ht="18" customHeight="1" thickBot="1" x14ac:dyDescent="0.35">
      <c r="B34" s="907"/>
      <c r="C34" s="621" t="s">
        <v>33</v>
      </c>
      <c r="D34" s="916"/>
      <c r="E34" s="499">
        <v>14.9</v>
      </c>
      <c r="F34" s="306"/>
      <c r="G34" s="156"/>
      <c r="H34" s="307"/>
    </row>
    <row r="35" spans="2:8" ht="27" customHeight="1" x14ac:dyDescent="0.3">
      <c r="B35" s="905" t="s">
        <v>42</v>
      </c>
      <c r="C35" s="164" t="s">
        <v>43</v>
      </c>
      <c r="D35" s="14"/>
      <c r="E35" s="57"/>
      <c r="F35" s="298" t="s">
        <v>24</v>
      </c>
      <c r="G35" s="55">
        <v>3</v>
      </c>
      <c r="H35" s="299"/>
    </row>
    <row r="36" spans="2:8" ht="21.75" customHeight="1" thickBot="1" x14ac:dyDescent="0.35">
      <c r="B36" s="907"/>
      <c r="C36" s="158" t="s">
        <v>28</v>
      </c>
      <c r="D36" s="14"/>
      <c r="E36" s="469">
        <f>938.2+3.8</f>
        <v>942</v>
      </c>
      <c r="F36" s="308" t="s">
        <v>26</v>
      </c>
      <c r="G36" s="160">
        <v>193</v>
      </c>
      <c r="H36" s="311"/>
    </row>
    <row r="37" spans="2:8" ht="31.5" customHeight="1" x14ac:dyDescent="0.3">
      <c r="B37" s="1024" t="s">
        <v>44</v>
      </c>
      <c r="C37" s="167" t="s">
        <v>45</v>
      </c>
      <c r="D37" s="115"/>
      <c r="E37" s="18"/>
      <c r="F37" s="300" t="s">
        <v>24</v>
      </c>
      <c r="G37" s="55">
        <v>32</v>
      </c>
      <c r="H37" s="299"/>
    </row>
    <row r="38" spans="2:8" ht="31.5" customHeight="1" x14ac:dyDescent="0.3">
      <c r="B38" s="1025"/>
      <c r="C38" s="114" t="s">
        <v>25</v>
      </c>
      <c r="D38" s="115"/>
      <c r="E38" s="100">
        <v>17274.3</v>
      </c>
      <c r="F38" s="300" t="s">
        <v>26</v>
      </c>
      <c r="G38" s="465">
        <v>20689</v>
      </c>
      <c r="H38" s="299"/>
    </row>
    <row r="39" spans="2:8" ht="23.25" customHeight="1" x14ac:dyDescent="0.3">
      <c r="B39" s="1025"/>
      <c r="C39" s="56" t="s">
        <v>28</v>
      </c>
      <c r="D39" s="115"/>
      <c r="E39" s="100">
        <f>81280.6+1889.7+94.1</f>
        <v>83264.400000000009</v>
      </c>
      <c r="F39" s="300" t="s">
        <v>41</v>
      </c>
      <c r="G39" s="166">
        <v>20592</v>
      </c>
      <c r="H39" s="299"/>
    </row>
    <row r="40" spans="2:8" ht="56.25" customHeight="1" x14ac:dyDescent="0.3">
      <c r="B40" s="1025"/>
      <c r="C40" s="56" t="s">
        <v>30</v>
      </c>
      <c r="D40" s="115"/>
      <c r="E40" s="15">
        <v>1660.9</v>
      </c>
      <c r="F40" s="302" t="s">
        <v>46</v>
      </c>
      <c r="G40" s="55">
        <v>100</v>
      </c>
      <c r="H40" s="299"/>
    </row>
    <row r="41" spans="2:8" ht="40.5" customHeight="1" x14ac:dyDescent="0.3">
      <c r="B41" s="1025"/>
      <c r="C41" s="56" t="s">
        <v>32</v>
      </c>
      <c r="D41" s="115"/>
      <c r="E41" s="100">
        <v>200</v>
      </c>
      <c r="F41" s="303" t="s">
        <v>47</v>
      </c>
      <c r="G41" s="55">
        <v>13.2</v>
      </c>
      <c r="H41" s="299"/>
    </row>
    <row r="42" spans="2:8" s="32" customFormat="1" ht="83.25" customHeight="1" thickBot="1" x14ac:dyDescent="0.35">
      <c r="B42" s="1026"/>
      <c r="C42" s="619" t="s">
        <v>33</v>
      </c>
      <c r="D42" s="620"/>
      <c r="E42" s="499">
        <v>240.1</v>
      </c>
      <c r="F42" s="312" t="s">
        <v>48</v>
      </c>
      <c r="G42" s="160">
        <v>10</v>
      </c>
      <c r="H42" s="311"/>
    </row>
    <row r="43" spans="2:8" ht="30.75" customHeight="1" x14ac:dyDescent="0.3">
      <c r="B43" s="927" t="s">
        <v>49</v>
      </c>
      <c r="C43" s="168" t="s">
        <v>50</v>
      </c>
      <c r="D43" s="14"/>
      <c r="E43" s="18"/>
      <c r="F43" s="627" t="s">
        <v>51</v>
      </c>
      <c r="G43" s="628">
        <v>1</v>
      </c>
      <c r="H43" s="630"/>
    </row>
    <row r="44" spans="2:8" ht="27.75" customHeight="1" thickBot="1" x14ac:dyDescent="0.35">
      <c r="B44" s="929"/>
      <c r="C44" s="169" t="s">
        <v>25</v>
      </c>
      <c r="D44" s="14"/>
      <c r="E44" s="159">
        <v>9</v>
      </c>
      <c r="F44" s="315"/>
      <c r="G44" s="187"/>
      <c r="H44" s="629"/>
    </row>
    <row r="45" spans="2:8" ht="30.6" customHeight="1" x14ac:dyDescent="0.3">
      <c r="B45" s="905" t="s">
        <v>422</v>
      </c>
      <c r="C45" s="163" t="s">
        <v>52</v>
      </c>
      <c r="D45" s="900" t="s">
        <v>23</v>
      </c>
      <c r="E45" s="172"/>
      <c r="F45" s="300" t="s">
        <v>24</v>
      </c>
      <c r="G45" s="37">
        <v>6</v>
      </c>
      <c r="H45" s="314"/>
    </row>
    <row r="46" spans="2:8" ht="18" customHeight="1" x14ac:dyDescent="0.3">
      <c r="B46" s="906"/>
      <c r="C46" s="23" t="s">
        <v>28</v>
      </c>
      <c r="D46" s="900"/>
      <c r="E46" s="20"/>
      <c r="F46" s="300"/>
      <c r="G46" s="37"/>
      <c r="H46" s="299"/>
    </row>
    <row r="47" spans="2:8" ht="29.25" customHeight="1" x14ac:dyDescent="0.3">
      <c r="B47" s="906"/>
      <c r="C47" s="23" t="s">
        <v>53</v>
      </c>
      <c r="D47" s="900"/>
      <c r="E47" s="415">
        <v>2322.1</v>
      </c>
      <c r="F47" s="316"/>
      <c r="G47" s="148"/>
      <c r="H47" s="305"/>
    </row>
    <row r="48" spans="2:8" ht="29.25" customHeight="1" x14ac:dyDescent="0.3">
      <c r="B48" s="906"/>
      <c r="C48" s="23" t="s">
        <v>25</v>
      </c>
      <c r="D48" s="900"/>
      <c r="E48" s="415">
        <v>55.4</v>
      </c>
      <c r="F48" s="317"/>
      <c r="G48" s="148"/>
      <c r="H48" s="305"/>
    </row>
    <row r="49" spans="2:8" ht="20.25" customHeight="1" x14ac:dyDescent="0.3">
      <c r="B49" s="906"/>
      <c r="C49" s="89" t="s">
        <v>32</v>
      </c>
      <c r="D49" s="1052"/>
      <c r="E49" s="253">
        <v>7.2</v>
      </c>
      <c r="F49" s="316"/>
      <c r="G49" s="148"/>
      <c r="H49" s="305"/>
    </row>
    <row r="50" spans="2:8" ht="18.600000000000001" customHeight="1" x14ac:dyDescent="0.3">
      <c r="B50" s="906"/>
      <c r="C50" s="23" t="s">
        <v>28</v>
      </c>
      <c r="D50" s="974" t="s">
        <v>54</v>
      </c>
      <c r="E50" s="91"/>
      <c r="F50" s="304"/>
      <c r="G50" s="148"/>
      <c r="H50" s="305"/>
    </row>
    <row r="51" spans="2:8" ht="29.25" customHeight="1" x14ac:dyDescent="0.3">
      <c r="B51" s="906"/>
      <c r="C51" s="23" t="s">
        <v>53</v>
      </c>
      <c r="D51" s="900"/>
      <c r="E51" s="91">
        <v>816.9</v>
      </c>
      <c r="F51" s="304"/>
      <c r="G51" s="148"/>
      <c r="H51" s="305"/>
    </row>
    <row r="52" spans="2:8" ht="27" customHeight="1" x14ac:dyDescent="0.3">
      <c r="B52" s="906"/>
      <c r="C52" s="23" t="s">
        <v>25</v>
      </c>
      <c r="D52" s="900"/>
      <c r="E52" s="91">
        <v>66.400000000000006</v>
      </c>
      <c r="F52" s="304"/>
      <c r="G52" s="148"/>
      <c r="H52" s="305"/>
    </row>
    <row r="53" spans="2:8" ht="22.5" customHeight="1" x14ac:dyDescent="0.3">
      <c r="B53" s="906"/>
      <c r="C53" s="89" t="s">
        <v>32</v>
      </c>
      <c r="D53" s="92"/>
      <c r="E53" s="91"/>
      <c r="F53" s="304"/>
      <c r="G53" s="148"/>
      <c r="H53" s="305"/>
    </row>
    <row r="54" spans="2:8" ht="31.5" customHeight="1" x14ac:dyDescent="0.3">
      <c r="B54" s="906"/>
      <c r="C54" s="23" t="s">
        <v>53</v>
      </c>
      <c r="D54" s="1056" t="s">
        <v>55</v>
      </c>
      <c r="E54" s="91">
        <v>47.3</v>
      </c>
      <c r="F54" s="318"/>
      <c r="G54" s="171"/>
      <c r="H54" s="305"/>
    </row>
    <row r="55" spans="2:8" ht="27.6" customHeight="1" thickBot="1" x14ac:dyDescent="0.35">
      <c r="B55" s="907"/>
      <c r="C55" s="158" t="s">
        <v>32</v>
      </c>
      <c r="D55" s="1057"/>
      <c r="E55" s="173"/>
      <c r="F55" s="319"/>
      <c r="G55" s="174"/>
      <c r="H55" s="320"/>
    </row>
    <row r="56" spans="2:8" ht="30" customHeight="1" x14ac:dyDescent="0.3">
      <c r="B56" s="905" t="s">
        <v>423</v>
      </c>
      <c r="C56" s="157" t="s">
        <v>56</v>
      </c>
      <c r="D56" s="964" t="s">
        <v>23</v>
      </c>
      <c r="E56" s="176"/>
      <c r="F56" s="321" t="s">
        <v>24</v>
      </c>
      <c r="G56" s="177">
        <v>7</v>
      </c>
      <c r="H56" s="322"/>
    </row>
    <row r="57" spans="2:8" ht="25.5" customHeight="1" thickBot="1" x14ac:dyDescent="0.35">
      <c r="B57" s="907"/>
      <c r="C57" s="158" t="s">
        <v>28</v>
      </c>
      <c r="D57" s="965"/>
      <c r="E57" s="466">
        <f>7431.8+499.7</f>
        <v>7931.5</v>
      </c>
      <c r="F57" s="308" t="s">
        <v>26</v>
      </c>
      <c r="G57" s="462">
        <v>1688</v>
      </c>
      <c r="H57" s="311"/>
    </row>
    <row r="58" spans="2:8" ht="42" customHeight="1" x14ac:dyDescent="0.3">
      <c r="B58" s="905" t="s">
        <v>424</v>
      </c>
      <c r="C58" s="157" t="s">
        <v>57</v>
      </c>
      <c r="D58" s="964" t="s">
        <v>58</v>
      </c>
      <c r="E58" s="178"/>
      <c r="F58" s="633" t="s">
        <v>59</v>
      </c>
      <c r="G58" s="631">
        <v>2040</v>
      </c>
      <c r="H58" s="323"/>
    </row>
    <row r="59" spans="2:8" ht="29.4" customHeight="1" thickBot="1" x14ac:dyDescent="0.35">
      <c r="B59" s="907"/>
      <c r="C59" s="158" t="s">
        <v>25</v>
      </c>
      <c r="D59" s="965"/>
      <c r="E59" s="173">
        <v>130.19999999999999</v>
      </c>
      <c r="F59" s="632"/>
      <c r="G59" s="162"/>
      <c r="H59" s="311"/>
    </row>
    <row r="60" spans="2:8" ht="44.4" customHeight="1" x14ac:dyDescent="0.3">
      <c r="B60" s="905" t="s">
        <v>425</v>
      </c>
      <c r="C60" s="510" t="s">
        <v>60</v>
      </c>
      <c r="D60" s="1053" t="s">
        <v>58</v>
      </c>
      <c r="E60" s="530"/>
      <c r="F60" s="660" t="s">
        <v>61</v>
      </c>
      <c r="G60" s="628">
        <v>333</v>
      </c>
      <c r="H60" s="630"/>
    </row>
    <row r="61" spans="2:8" ht="28.5" customHeight="1" thickBot="1" x14ac:dyDescent="0.35">
      <c r="B61" s="907"/>
      <c r="C61" s="603" t="s">
        <v>25</v>
      </c>
      <c r="D61" s="1054"/>
      <c r="E61" s="202">
        <v>13.6</v>
      </c>
      <c r="F61" s="659"/>
      <c r="G61" s="187"/>
      <c r="H61" s="629"/>
    </row>
    <row r="62" spans="2:8" ht="29.25" customHeight="1" x14ac:dyDescent="0.3">
      <c r="B62" s="952" t="s">
        <v>426</v>
      </c>
      <c r="C62" s="604" t="s">
        <v>62</v>
      </c>
      <c r="D62" s="1054"/>
      <c r="E62" s="605"/>
      <c r="F62" s="300" t="s">
        <v>24</v>
      </c>
      <c r="G62" s="55">
        <v>6</v>
      </c>
      <c r="H62" s="299"/>
    </row>
    <row r="63" spans="2:8" ht="27.75" customHeight="1" x14ac:dyDescent="0.3">
      <c r="B63" s="1025"/>
      <c r="C63" s="606" t="s">
        <v>25</v>
      </c>
      <c r="D63" s="1054"/>
      <c r="E63" s="467">
        <v>12730.5</v>
      </c>
      <c r="F63" s="298" t="s">
        <v>26</v>
      </c>
      <c r="G63" s="55">
        <v>6021</v>
      </c>
      <c r="H63" s="299"/>
    </row>
    <row r="64" spans="2:8" ht="33" customHeight="1" x14ac:dyDescent="0.3">
      <c r="B64" s="1025"/>
      <c r="C64" s="606" t="s">
        <v>28</v>
      </c>
      <c r="D64" s="1054"/>
      <c r="E64" s="468">
        <v>210.1</v>
      </c>
      <c r="F64" s="300" t="s">
        <v>63</v>
      </c>
      <c r="G64" s="55">
        <v>106</v>
      </c>
      <c r="H64" s="299"/>
    </row>
    <row r="65" spans="2:9" ht="21.75" customHeight="1" x14ac:dyDescent="0.3">
      <c r="B65" s="1025"/>
      <c r="C65" s="606" t="s">
        <v>30</v>
      </c>
      <c r="D65" s="1054"/>
      <c r="E65" s="607">
        <v>565.1</v>
      </c>
      <c r="F65" s="300"/>
      <c r="G65" s="55"/>
      <c r="H65" s="299"/>
    </row>
    <row r="66" spans="2:9" ht="21.75" customHeight="1" x14ac:dyDescent="0.3">
      <c r="B66" s="1025"/>
      <c r="C66" s="606" t="s">
        <v>32</v>
      </c>
      <c r="D66" s="1054"/>
      <c r="E66" s="608">
        <v>48.8</v>
      </c>
      <c r="F66" s="316"/>
      <c r="G66" s="148"/>
      <c r="H66" s="305"/>
      <c r="I66" s="453"/>
    </row>
    <row r="67" spans="2:9" s="116" customFormat="1" ht="21" customHeight="1" thickBot="1" x14ac:dyDescent="0.35">
      <c r="B67" s="1026"/>
      <c r="C67" s="609" t="s">
        <v>33</v>
      </c>
      <c r="D67" s="1054"/>
      <c r="E67" s="202">
        <v>39.700000000000003</v>
      </c>
      <c r="F67" s="324"/>
      <c r="G67" s="180"/>
      <c r="H67" s="325"/>
    </row>
    <row r="68" spans="2:9" ht="27.75" customHeight="1" x14ac:dyDescent="0.3">
      <c r="B68" s="905" t="s">
        <v>427</v>
      </c>
      <c r="C68" s="510" t="s">
        <v>64</v>
      </c>
      <c r="D68" s="1054"/>
      <c r="E68" s="610"/>
      <c r="F68" s="300" t="s">
        <v>65</v>
      </c>
      <c r="G68" s="55">
        <v>15000</v>
      </c>
      <c r="H68" s="299" t="s">
        <v>66</v>
      </c>
    </row>
    <row r="69" spans="2:9" ht="26.25" customHeight="1" x14ac:dyDescent="0.3">
      <c r="B69" s="906"/>
      <c r="C69" s="611" t="s">
        <v>25</v>
      </c>
      <c r="D69" s="1054"/>
      <c r="E69" s="130">
        <v>681.2</v>
      </c>
      <c r="F69" s="316"/>
      <c r="G69" s="148"/>
      <c r="H69" s="305"/>
    </row>
    <row r="70" spans="2:9" ht="18" customHeight="1" x14ac:dyDescent="0.3">
      <c r="B70" s="906"/>
      <c r="C70" s="612" t="s">
        <v>28</v>
      </c>
      <c r="D70" s="1054"/>
      <c r="E70" s="607">
        <v>1412.8</v>
      </c>
      <c r="F70" s="304"/>
      <c r="G70" s="148"/>
      <c r="H70" s="305"/>
    </row>
    <row r="71" spans="2:9" ht="18" customHeight="1" x14ac:dyDescent="0.3">
      <c r="B71" s="906"/>
      <c r="C71" s="612" t="s">
        <v>30</v>
      </c>
      <c r="D71" s="1054"/>
      <c r="E71" s="590">
        <v>22</v>
      </c>
      <c r="F71" s="304"/>
      <c r="G71" s="148"/>
      <c r="H71" s="305"/>
    </row>
    <row r="72" spans="2:9" ht="18" customHeight="1" thickBot="1" x14ac:dyDescent="0.35">
      <c r="B72" s="907"/>
      <c r="C72" s="613" t="s">
        <v>32</v>
      </c>
      <c r="D72" s="1054"/>
      <c r="E72" s="202">
        <v>0</v>
      </c>
      <c r="F72" s="319"/>
      <c r="G72" s="174"/>
      <c r="H72" s="320"/>
    </row>
    <row r="73" spans="2:9" ht="42.6" customHeight="1" thickBot="1" x14ac:dyDescent="0.35">
      <c r="B73" s="905" t="s">
        <v>428</v>
      </c>
      <c r="C73" s="614" t="s">
        <v>67</v>
      </c>
      <c r="D73" s="1054"/>
      <c r="E73" s="610"/>
      <c r="F73" s="398" t="s">
        <v>68</v>
      </c>
      <c r="G73" s="399">
        <v>100</v>
      </c>
      <c r="H73" s="397"/>
    </row>
    <row r="74" spans="2:9" s="32" customFormat="1" ht="29.25" customHeight="1" thickBot="1" x14ac:dyDescent="0.35">
      <c r="B74" s="907"/>
      <c r="C74" s="603" t="s">
        <v>25</v>
      </c>
      <c r="D74" s="1054"/>
      <c r="E74" s="202">
        <v>55</v>
      </c>
      <c r="F74" s="326"/>
      <c r="G74" s="160"/>
      <c r="H74" s="311"/>
    </row>
    <row r="75" spans="2:9" ht="26.25" customHeight="1" x14ac:dyDescent="0.3">
      <c r="B75" s="905" t="s">
        <v>429</v>
      </c>
      <c r="C75" s="615" t="s">
        <v>69</v>
      </c>
      <c r="D75" s="1054"/>
      <c r="E75" s="610"/>
      <c r="F75" s="300" t="s">
        <v>26</v>
      </c>
      <c r="G75" s="55">
        <v>63</v>
      </c>
      <c r="H75" s="299"/>
    </row>
    <row r="76" spans="2:9" ht="29.25" customHeight="1" x14ac:dyDescent="0.3">
      <c r="B76" s="906"/>
      <c r="C76" s="611" t="s">
        <v>25</v>
      </c>
      <c r="D76" s="1054"/>
      <c r="E76" s="130">
        <v>980.4</v>
      </c>
      <c r="F76" s="327" t="s">
        <v>65</v>
      </c>
      <c r="G76" s="27">
        <v>130</v>
      </c>
      <c r="H76" s="328"/>
    </row>
    <row r="77" spans="2:9" ht="19.5" customHeight="1" x14ac:dyDescent="0.3">
      <c r="B77" s="906"/>
      <c r="C77" s="611" t="s">
        <v>28</v>
      </c>
      <c r="D77" s="1054"/>
      <c r="E77" s="607">
        <f>385.7+1.8+54.9</f>
        <v>442.4</v>
      </c>
      <c r="F77" s="304"/>
      <c r="G77" s="148"/>
      <c r="H77" s="305"/>
    </row>
    <row r="78" spans="2:9" ht="17.100000000000001" customHeight="1" x14ac:dyDescent="0.3">
      <c r="B78" s="906"/>
      <c r="C78" s="611" t="s">
        <v>30</v>
      </c>
      <c r="D78" s="1054"/>
      <c r="E78" s="590">
        <v>48.4</v>
      </c>
      <c r="F78" s="304"/>
      <c r="G78" s="148"/>
      <c r="H78" s="305"/>
    </row>
    <row r="79" spans="2:9" ht="18" customHeight="1" x14ac:dyDescent="0.3">
      <c r="B79" s="906"/>
      <c r="C79" s="611" t="s">
        <v>32</v>
      </c>
      <c r="D79" s="1054"/>
      <c r="E79" s="616">
        <v>0.2</v>
      </c>
      <c r="F79" s="304"/>
      <c r="G79" s="148"/>
      <c r="H79" s="305"/>
    </row>
    <row r="80" spans="2:9" s="116" customFormat="1" ht="18" customHeight="1" thickBot="1" x14ac:dyDescent="0.35">
      <c r="B80" s="907"/>
      <c r="C80" s="617" t="s">
        <v>33</v>
      </c>
      <c r="D80" s="1054"/>
      <c r="E80" s="202">
        <v>25</v>
      </c>
      <c r="F80" s="324"/>
      <c r="G80" s="180"/>
      <c r="H80" s="325"/>
    </row>
    <row r="81" spans="2:8" ht="31.5" customHeight="1" x14ac:dyDescent="0.3">
      <c r="B81" s="906" t="s">
        <v>430</v>
      </c>
      <c r="C81" s="615" t="s">
        <v>70</v>
      </c>
      <c r="D81" s="1054"/>
      <c r="E81" s="610"/>
      <c r="F81" s="300" t="s">
        <v>71</v>
      </c>
      <c r="G81" s="129">
        <v>230</v>
      </c>
      <c r="H81" s="299"/>
    </row>
    <row r="82" spans="2:8" ht="28.5" customHeight="1" x14ac:dyDescent="0.3">
      <c r="B82" s="906"/>
      <c r="C82" s="611" t="s">
        <v>25</v>
      </c>
      <c r="D82" s="1054"/>
      <c r="E82" s="130">
        <f>593.3</f>
        <v>593.29999999999995</v>
      </c>
      <c r="F82" s="300" t="s">
        <v>72</v>
      </c>
      <c r="G82" s="55">
        <v>16000</v>
      </c>
      <c r="H82" s="299" t="s">
        <v>73</v>
      </c>
    </row>
    <row r="83" spans="2:8" ht="18" customHeight="1" x14ac:dyDescent="0.3">
      <c r="B83" s="906"/>
      <c r="C83" s="611" t="s">
        <v>30</v>
      </c>
      <c r="D83" s="1054"/>
      <c r="E83" s="590">
        <v>253.4</v>
      </c>
      <c r="F83" s="304"/>
      <c r="G83" s="148"/>
      <c r="H83" s="305"/>
    </row>
    <row r="84" spans="2:8" ht="17.399999999999999" customHeight="1" thickBot="1" x14ac:dyDescent="0.35">
      <c r="B84" s="907"/>
      <c r="C84" s="603" t="s">
        <v>32</v>
      </c>
      <c r="D84" s="1055"/>
      <c r="E84" s="618">
        <v>10.7</v>
      </c>
      <c r="F84" s="319"/>
      <c r="G84" s="174"/>
      <c r="H84" s="320"/>
    </row>
    <row r="85" spans="2:8" ht="41.25" customHeight="1" x14ac:dyDescent="0.3">
      <c r="B85" s="905" t="s">
        <v>431</v>
      </c>
      <c r="C85" s="189" t="s">
        <v>74</v>
      </c>
      <c r="D85" s="911" t="s">
        <v>23</v>
      </c>
      <c r="E85" s="186"/>
      <c r="F85" s="321" t="s">
        <v>24</v>
      </c>
      <c r="G85" s="194">
        <v>1</v>
      </c>
      <c r="H85" s="322"/>
    </row>
    <row r="86" spans="2:8" ht="28.5" customHeight="1" thickBot="1" x14ac:dyDescent="0.35">
      <c r="B86" s="907"/>
      <c r="C86" s="158" t="s">
        <v>25</v>
      </c>
      <c r="D86" s="912"/>
      <c r="E86" s="165">
        <v>114</v>
      </c>
      <c r="F86" s="329" t="s">
        <v>61</v>
      </c>
      <c r="G86" s="190">
        <v>120</v>
      </c>
      <c r="H86" s="311"/>
    </row>
    <row r="87" spans="2:8" ht="33.75" customHeight="1" x14ac:dyDescent="0.3">
      <c r="B87" s="905" t="s">
        <v>432</v>
      </c>
      <c r="C87" s="183" t="s">
        <v>75</v>
      </c>
      <c r="D87" s="912"/>
      <c r="E87" s="19"/>
      <c r="F87" s="298" t="s">
        <v>61</v>
      </c>
      <c r="G87" s="191">
        <v>270</v>
      </c>
      <c r="H87" s="299"/>
    </row>
    <row r="88" spans="2:8" ht="28.5" customHeight="1" thickBot="1" x14ac:dyDescent="0.35">
      <c r="B88" s="907"/>
      <c r="C88" s="158" t="s">
        <v>25</v>
      </c>
      <c r="D88" s="912"/>
      <c r="E88" s="165">
        <v>210.1</v>
      </c>
      <c r="F88" s="329" t="s">
        <v>76</v>
      </c>
      <c r="G88" s="193">
        <v>14</v>
      </c>
      <c r="H88" s="311"/>
    </row>
    <row r="89" spans="2:8" ht="41.25" customHeight="1" x14ac:dyDescent="0.3">
      <c r="B89" s="906" t="s">
        <v>433</v>
      </c>
      <c r="C89" s="58" t="s">
        <v>77</v>
      </c>
      <c r="D89" s="912"/>
      <c r="E89" s="19"/>
      <c r="F89" s="455" t="s">
        <v>78</v>
      </c>
      <c r="G89" s="192">
        <v>12</v>
      </c>
      <c r="H89" s="330" t="s">
        <v>79</v>
      </c>
    </row>
    <row r="90" spans="2:8" ht="27" customHeight="1" thickBot="1" x14ac:dyDescent="0.35">
      <c r="B90" s="907"/>
      <c r="C90" s="158" t="s">
        <v>25</v>
      </c>
      <c r="D90" s="913"/>
      <c r="E90" s="165">
        <v>336.6</v>
      </c>
      <c r="F90" s="308"/>
      <c r="G90" s="193"/>
      <c r="H90" s="311"/>
    </row>
    <row r="91" spans="2:8" ht="37.5" customHeight="1" x14ac:dyDescent="0.3">
      <c r="B91" s="905" t="s">
        <v>434</v>
      </c>
      <c r="C91" s="157" t="s">
        <v>80</v>
      </c>
      <c r="D91" s="145" t="s">
        <v>58</v>
      </c>
      <c r="E91" s="19"/>
      <c r="F91" s="331" t="s">
        <v>81</v>
      </c>
      <c r="G91" s="195">
        <v>62</v>
      </c>
      <c r="H91" s="332"/>
    </row>
    <row r="92" spans="2:8" ht="31.5" customHeight="1" x14ac:dyDescent="0.3">
      <c r="B92" s="906"/>
      <c r="C92" s="23" t="s">
        <v>25</v>
      </c>
      <c r="D92" s="14"/>
      <c r="E92" s="20">
        <f>306.1+111.6</f>
        <v>417.70000000000005</v>
      </c>
      <c r="F92" s="426" t="s">
        <v>456</v>
      </c>
      <c r="G92" s="602">
        <v>22</v>
      </c>
      <c r="H92" s="333"/>
    </row>
    <row r="93" spans="2:8" ht="18" customHeight="1" x14ac:dyDescent="0.3">
      <c r="B93" s="906"/>
      <c r="C93" s="23" t="s">
        <v>32</v>
      </c>
      <c r="D93" s="14"/>
      <c r="E93" s="20"/>
      <c r="F93" s="334"/>
      <c r="G93" s="148"/>
      <c r="H93" s="305"/>
    </row>
    <row r="94" spans="2:8" ht="18" customHeight="1" thickBot="1" x14ac:dyDescent="0.35">
      <c r="B94" s="907"/>
      <c r="C94" s="158" t="s">
        <v>28</v>
      </c>
      <c r="D94" s="14"/>
      <c r="E94" s="469">
        <f>700-654.9</f>
        <v>45.100000000000023</v>
      </c>
      <c r="F94" s="335"/>
      <c r="G94" s="174"/>
      <c r="H94" s="320"/>
    </row>
    <row r="95" spans="2:8" ht="57.6" customHeight="1" x14ac:dyDescent="0.3">
      <c r="B95" s="952" t="s">
        <v>435</v>
      </c>
      <c r="C95" s="200" t="s">
        <v>82</v>
      </c>
      <c r="D95" s="14"/>
      <c r="E95" s="19"/>
      <c r="F95" s="336" t="s">
        <v>24</v>
      </c>
      <c r="G95" s="198">
        <v>1</v>
      </c>
      <c r="H95" s="332"/>
    </row>
    <row r="96" spans="2:8" ht="29.25" customHeight="1" x14ac:dyDescent="0.3">
      <c r="B96" s="953"/>
      <c r="C96" s="28" t="s">
        <v>25</v>
      </c>
      <c r="D96" s="14"/>
      <c r="E96" s="20">
        <v>47.2</v>
      </c>
      <c r="F96" s="337" t="s">
        <v>26</v>
      </c>
      <c r="G96" s="199">
        <v>245</v>
      </c>
      <c r="H96" s="338"/>
    </row>
    <row r="97" spans="2:8" ht="19.350000000000001" customHeight="1" thickBot="1" x14ac:dyDescent="0.35">
      <c r="B97" s="921"/>
      <c r="C97" s="201" t="s">
        <v>28</v>
      </c>
      <c r="D97" s="14"/>
      <c r="E97" s="165"/>
      <c r="F97" s="319"/>
      <c r="G97" s="174"/>
      <c r="H97" s="320"/>
    </row>
    <row r="98" spans="2:8" ht="29.25" customHeight="1" x14ac:dyDescent="0.3">
      <c r="B98" s="920" t="s">
        <v>436</v>
      </c>
      <c r="C98" s="197" t="s">
        <v>83</v>
      </c>
      <c r="D98" s="14"/>
      <c r="E98" s="179"/>
      <c r="F98" s="298" t="s">
        <v>84</v>
      </c>
      <c r="G98" s="191">
        <v>47</v>
      </c>
      <c r="H98" s="299"/>
    </row>
    <row r="99" spans="2:8" ht="32.25" customHeight="1" thickBot="1" x14ac:dyDescent="0.35">
      <c r="B99" s="921"/>
      <c r="C99" s="201" t="s">
        <v>28</v>
      </c>
      <c r="D99" s="175"/>
      <c r="E99" s="165">
        <v>121.8</v>
      </c>
      <c r="F99" s="329" t="s">
        <v>85</v>
      </c>
      <c r="G99" s="193">
        <v>66.2</v>
      </c>
      <c r="H99" s="311"/>
    </row>
    <row r="100" spans="2:8" ht="20.25" customHeight="1" x14ac:dyDescent="0.3">
      <c r="B100" s="905" t="s">
        <v>437</v>
      </c>
      <c r="C100" s="183" t="s">
        <v>86</v>
      </c>
      <c r="D100" s="911" t="s">
        <v>23</v>
      </c>
      <c r="E100" s="186"/>
      <c r="F100" s="633" t="s">
        <v>26</v>
      </c>
      <c r="G100" s="648">
        <v>1318</v>
      </c>
      <c r="H100" s="649"/>
    </row>
    <row r="101" spans="2:8" ht="39" customHeight="1" thickBot="1" x14ac:dyDescent="0.35">
      <c r="B101" s="907"/>
      <c r="C101" s="158" t="s">
        <v>25</v>
      </c>
      <c r="D101" s="913"/>
      <c r="E101" s="202">
        <v>514.5</v>
      </c>
      <c r="F101" s="632"/>
      <c r="G101" s="265"/>
      <c r="H101" s="311"/>
    </row>
    <row r="102" spans="2:8" ht="44.25" customHeight="1" x14ac:dyDescent="0.3">
      <c r="B102" s="905" t="s">
        <v>438</v>
      </c>
      <c r="C102" s="58" t="s">
        <v>87</v>
      </c>
      <c r="D102" s="911" t="s">
        <v>58</v>
      </c>
      <c r="E102" s="185"/>
      <c r="F102" s="327" t="s">
        <v>88</v>
      </c>
      <c r="G102" s="203">
        <v>8900</v>
      </c>
      <c r="H102" s="328"/>
    </row>
    <row r="103" spans="2:8" ht="27.75" customHeight="1" x14ac:dyDescent="0.3">
      <c r="B103" s="906"/>
      <c r="C103" s="23" t="s">
        <v>25</v>
      </c>
      <c r="D103" s="912"/>
      <c r="E103" s="20">
        <v>56</v>
      </c>
      <c r="F103" s="339" t="s">
        <v>89</v>
      </c>
      <c r="G103" s="196"/>
      <c r="H103" s="333"/>
    </row>
    <row r="104" spans="2:8" ht="24.6" customHeight="1" thickBot="1" x14ac:dyDescent="0.35">
      <c r="B104" s="907"/>
      <c r="C104" s="158"/>
      <c r="D104" s="913"/>
      <c r="E104" s="165"/>
      <c r="F104" s="475" t="s">
        <v>90</v>
      </c>
      <c r="G104" s="471"/>
      <c r="H104" s="328"/>
    </row>
    <row r="105" spans="2:8" ht="35.25" customHeight="1" x14ac:dyDescent="0.3">
      <c r="B105" s="908" t="s">
        <v>439</v>
      </c>
      <c r="C105" s="58" t="s">
        <v>91</v>
      </c>
      <c r="D105" s="917" t="s">
        <v>23</v>
      </c>
      <c r="E105" s="186"/>
      <c r="F105" s="472" t="s">
        <v>92</v>
      </c>
      <c r="G105" s="473">
        <v>340</v>
      </c>
      <c r="H105" s="474"/>
    </row>
    <row r="106" spans="2:8" ht="39" customHeight="1" x14ac:dyDescent="0.3">
      <c r="B106" s="909"/>
      <c r="C106" s="23" t="s">
        <v>25</v>
      </c>
      <c r="D106" s="918"/>
      <c r="E106" s="20">
        <f>318+104.9-50</f>
        <v>372.9</v>
      </c>
      <c r="F106" s="300" t="s">
        <v>93</v>
      </c>
      <c r="G106" s="55">
        <v>6</v>
      </c>
      <c r="H106" s="299"/>
    </row>
    <row r="107" spans="2:8" ht="29.1" customHeight="1" x14ac:dyDescent="0.3">
      <c r="B107" s="909"/>
      <c r="C107" s="23" t="s">
        <v>28</v>
      </c>
      <c r="D107" s="918"/>
      <c r="E107" s="20"/>
      <c r="F107" s="327" t="s">
        <v>94</v>
      </c>
      <c r="G107" s="27">
        <v>26</v>
      </c>
      <c r="H107" s="328"/>
    </row>
    <row r="108" spans="2:8" ht="29.1" customHeight="1" thickBot="1" x14ac:dyDescent="0.35">
      <c r="B108" s="910"/>
      <c r="C108" s="661" t="s">
        <v>95</v>
      </c>
      <c r="D108" s="919"/>
      <c r="E108" s="19">
        <v>66</v>
      </c>
      <c r="F108" s="485"/>
      <c r="G108" s="486"/>
      <c r="H108" s="487"/>
    </row>
    <row r="109" spans="2:8" ht="37.5" customHeight="1" x14ac:dyDescent="0.3">
      <c r="B109" s="1029" t="s">
        <v>440</v>
      </c>
      <c r="C109" s="197" t="s">
        <v>96</v>
      </c>
      <c r="D109" s="911" t="s">
        <v>97</v>
      </c>
      <c r="E109" s="204"/>
      <c r="F109" s="634" t="s">
        <v>24</v>
      </c>
      <c r="G109" s="635">
        <v>50</v>
      </c>
      <c r="H109" s="636"/>
    </row>
    <row r="110" spans="2:8" ht="30" customHeight="1" thickBot="1" x14ac:dyDescent="0.35">
      <c r="B110" s="1030"/>
      <c r="C110" s="158" t="s">
        <v>25</v>
      </c>
      <c r="D110" s="913"/>
      <c r="E110" s="165">
        <v>66</v>
      </c>
      <c r="F110" s="632"/>
      <c r="G110" s="265"/>
      <c r="H110" s="629"/>
    </row>
    <row r="111" spans="2:8" ht="40.5" customHeight="1" x14ac:dyDescent="0.3">
      <c r="B111" s="943" t="s">
        <v>441</v>
      </c>
      <c r="C111" s="200" t="s">
        <v>98</v>
      </c>
      <c r="D111" s="911" t="s">
        <v>58</v>
      </c>
      <c r="E111" s="205"/>
      <c r="F111" s="594" t="s">
        <v>99</v>
      </c>
      <c r="G111" s="595">
        <v>200</v>
      </c>
      <c r="H111" s="340"/>
    </row>
    <row r="112" spans="2:8" ht="27.75" customHeight="1" x14ac:dyDescent="0.3">
      <c r="B112" s="944"/>
      <c r="C112" s="28" t="s">
        <v>25</v>
      </c>
      <c r="D112" s="912"/>
      <c r="E112" s="102">
        <v>95.3</v>
      </c>
      <c r="F112" s="596" t="s">
        <v>100</v>
      </c>
      <c r="G112" s="597"/>
      <c r="H112" s="328" t="s">
        <v>101</v>
      </c>
    </row>
    <row r="113" spans="1:8" ht="22.35" customHeight="1" x14ac:dyDescent="0.3">
      <c r="B113" s="945"/>
      <c r="C113" s="28"/>
      <c r="D113" s="947"/>
      <c r="E113" s="131"/>
      <c r="F113" s="598" t="s">
        <v>102</v>
      </c>
      <c r="G113" s="599"/>
      <c r="H113" s="341"/>
    </row>
    <row r="114" spans="1:8" ht="21" customHeight="1" thickBot="1" x14ac:dyDescent="0.35">
      <c r="B114" s="946"/>
      <c r="C114" s="201"/>
      <c r="D114" s="948"/>
      <c r="E114" s="206"/>
      <c r="F114" s="600" t="s">
        <v>103</v>
      </c>
      <c r="G114" s="601">
        <v>1</v>
      </c>
      <c r="H114" s="342"/>
    </row>
    <row r="115" spans="1:8" ht="27" customHeight="1" x14ac:dyDescent="0.3">
      <c r="A115" s="38"/>
      <c r="B115" s="908" t="s">
        <v>442</v>
      </c>
      <c r="C115" s="157" t="s">
        <v>104</v>
      </c>
      <c r="D115" s="899" t="s">
        <v>55</v>
      </c>
      <c r="E115" s="211"/>
      <c r="F115" s="343" t="s">
        <v>105</v>
      </c>
      <c r="G115" s="212">
        <v>623</v>
      </c>
      <c r="H115" s="344" t="s">
        <v>106</v>
      </c>
    </row>
    <row r="116" spans="1:8" ht="30" customHeight="1" x14ac:dyDescent="0.3">
      <c r="A116" s="38"/>
      <c r="B116" s="909"/>
      <c r="C116" s="117" t="s">
        <v>25</v>
      </c>
      <c r="D116" s="900"/>
      <c r="E116" s="131">
        <v>5.8</v>
      </c>
      <c r="F116" s="345"/>
      <c r="G116" s="148"/>
      <c r="H116" s="305"/>
    </row>
    <row r="117" spans="1:8" ht="30" customHeight="1" x14ac:dyDescent="0.3">
      <c r="A117" s="38"/>
      <c r="B117" s="909"/>
      <c r="C117" s="208" t="s">
        <v>53</v>
      </c>
      <c r="D117" s="901"/>
      <c r="E117" s="207">
        <f>43.6+7.7</f>
        <v>51.300000000000004</v>
      </c>
      <c r="F117" s="345"/>
      <c r="G117" s="148"/>
      <c r="H117" s="305"/>
    </row>
    <row r="118" spans="1:8" ht="23.25" customHeight="1" x14ac:dyDescent="0.3">
      <c r="A118" s="38"/>
      <c r="B118" s="909"/>
      <c r="C118" s="114" t="s">
        <v>107</v>
      </c>
      <c r="D118" s="901"/>
      <c r="E118" s="101"/>
      <c r="F118" s="318"/>
      <c r="G118" s="148"/>
      <c r="H118" s="305"/>
    </row>
    <row r="119" spans="1:8" ht="30.6" customHeight="1" x14ac:dyDescent="0.3">
      <c r="A119" s="38"/>
      <c r="B119" s="909"/>
      <c r="C119" s="209" t="s">
        <v>25</v>
      </c>
      <c r="D119" s="1047" t="s">
        <v>23</v>
      </c>
      <c r="E119" s="454">
        <v>113.6</v>
      </c>
      <c r="F119" s="318"/>
      <c r="G119" s="148"/>
      <c r="H119" s="305"/>
    </row>
    <row r="120" spans="1:8" ht="33.75" customHeight="1" thickBot="1" x14ac:dyDescent="0.35">
      <c r="A120" s="38"/>
      <c r="B120" s="910"/>
      <c r="C120" s="213" t="s">
        <v>53</v>
      </c>
      <c r="D120" s="1048"/>
      <c r="E120" s="214">
        <v>1007.5</v>
      </c>
      <c r="F120" s="346"/>
      <c r="G120" s="174"/>
      <c r="H120" s="320"/>
    </row>
    <row r="121" spans="1:8" ht="44.1" customHeight="1" x14ac:dyDescent="0.3">
      <c r="A121" s="38"/>
      <c r="B121" s="1029" t="s">
        <v>443</v>
      </c>
      <c r="C121" s="215" t="s">
        <v>108</v>
      </c>
      <c r="D121" s="1045" t="s">
        <v>23</v>
      </c>
      <c r="E121" s="216"/>
      <c r="F121" s="347" t="s">
        <v>109</v>
      </c>
      <c r="G121" s="217">
        <v>7.1</v>
      </c>
      <c r="H121" s="348" t="s">
        <v>106</v>
      </c>
    </row>
    <row r="122" spans="1:8" ht="27.75" customHeight="1" thickBot="1" x14ac:dyDescent="0.35">
      <c r="A122" s="38"/>
      <c r="B122" s="1030"/>
      <c r="C122" s="644" t="s">
        <v>53</v>
      </c>
      <c r="D122" s="1046"/>
      <c r="E122" s="481">
        <v>345.2</v>
      </c>
      <c r="F122" s="349" t="s">
        <v>110</v>
      </c>
      <c r="G122" s="218">
        <v>33</v>
      </c>
      <c r="H122" s="350" t="s">
        <v>106</v>
      </c>
    </row>
    <row r="123" spans="1:8" ht="29.4" customHeight="1" x14ac:dyDescent="0.3">
      <c r="A123" s="38"/>
      <c r="B123" s="886" t="s">
        <v>444</v>
      </c>
      <c r="C123" s="643" t="s">
        <v>111</v>
      </c>
      <c r="D123" s="949" t="s">
        <v>23</v>
      </c>
      <c r="E123" s="868"/>
      <c r="F123" s="637" t="s">
        <v>112</v>
      </c>
      <c r="G123" s="638">
        <v>26.63</v>
      </c>
      <c r="H123" s="640"/>
    </row>
    <row r="124" spans="1:8" ht="25.5" customHeight="1" x14ac:dyDescent="0.3">
      <c r="A124" s="38"/>
      <c r="B124" s="886"/>
      <c r="C124" s="478" t="s">
        <v>28</v>
      </c>
      <c r="D124" s="949"/>
      <c r="E124" s="869">
        <f>745</f>
        <v>745</v>
      </c>
      <c r="F124" s="642"/>
      <c r="G124" s="639"/>
      <c r="H124" s="641"/>
    </row>
    <row r="125" spans="1:8" ht="27.75" customHeight="1" thickBot="1" x14ac:dyDescent="0.35">
      <c r="A125" s="38"/>
      <c r="B125" s="887"/>
      <c r="C125" s="484" t="s">
        <v>95</v>
      </c>
      <c r="D125" s="950"/>
      <c r="E125" s="870">
        <f>642.5-642.5</f>
        <v>0</v>
      </c>
      <c r="F125" s="476"/>
      <c r="G125" s="479"/>
      <c r="H125" s="480"/>
    </row>
    <row r="126" spans="1:8" ht="56.4" customHeight="1" x14ac:dyDescent="0.3">
      <c r="A126" s="38"/>
      <c r="B126" s="1058" t="s">
        <v>113</v>
      </c>
      <c r="C126" s="482" t="s">
        <v>473</v>
      </c>
      <c r="D126" s="951" t="s">
        <v>23</v>
      </c>
      <c r="E126" s="483"/>
      <c r="F126" s="651" t="s">
        <v>24</v>
      </c>
      <c r="G126" s="652">
        <v>75</v>
      </c>
      <c r="H126" s="654"/>
    </row>
    <row r="127" spans="1:8" ht="19.350000000000001" customHeight="1" x14ac:dyDescent="0.3">
      <c r="A127" s="38"/>
      <c r="B127" s="886"/>
      <c r="C127" s="478" t="s">
        <v>28</v>
      </c>
      <c r="D127" s="949"/>
      <c r="E127" s="878">
        <f>4617</f>
        <v>4617</v>
      </c>
      <c r="F127" s="650"/>
      <c r="G127" s="653"/>
      <c r="H127" s="655"/>
    </row>
    <row r="128" spans="1:8" ht="21.75" customHeight="1" thickBot="1" x14ac:dyDescent="0.35">
      <c r="A128" s="38"/>
      <c r="B128" s="887"/>
      <c r="C128" s="477" t="s">
        <v>95</v>
      </c>
      <c r="D128" s="950"/>
      <c r="E128" s="871">
        <f>2406-2406</f>
        <v>0</v>
      </c>
      <c r="F128" s="872"/>
      <c r="G128" s="219"/>
      <c r="H128" s="351"/>
    </row>
    <row r="129" spans="1:8" ht="40.35" customHeight="1" x14ac:dyDescent="0.3">
      <c r="A129" s="38"/>
      <c r="B129" s="1023" t="s">
        <v>114</v>
      </c>
      <c r="C129" s="589" t="s">
        <v>115</v>
      </c>
      <c r="D129" s="941" t="s">
        <v>23</v>
      </c>
      <c r="E129" s="591"/>
      <c r="F129" s="665" t="s">
        <v>116</v>
      </c>
      <c r="G129" s="666">
        <v>2</v>
      </c>
      <c r="H129" s="667"/>
    </row>
    <row r="130" spans="1:8" ht="33" customHeight="1" thickBot="1" x14ac:dyDescent="0.35">
      <c r="A130" s="38"/>
      <c r="B130" s="929"/>
      <c r="C130" s="592" t="s">
        <v>25</v>
      </c>
      <c r="D130" s="942"/>
      <c r="E130" s="593">
        <v>20</v>
      </c>
      <c r="F130" s="662"/>
      <c r="G130" s="663"/>
      <c r="H130" s="664"/>
    </row>
    <row r="131" spans="1:8" ht="43.35" customHeight="1" x14ac:dyDescent="0.3">
      <c r="A131" s="38"/>
      <c r="B131" s="927" t="s">
        <v>474</v>
      </c>
      <c r="C131" s="882" t="s">
        <v>475</v>
      </c>
      <c r="D131" s="1049" t="s">
        <v>23</v>
      </c>
      <c r="E131" s="880"/>
      <c r="F131" s="879" t="s">
        <v>476</v>
      </c>
      <c r="G131" s="881">
        <v>40</v>
      </c>
      <c r="H131" s="480"/>
    </row>
    <row r="132" spans="1:8" ht="22.35" customHeight="1" thickBot="1" x14ac:dyDescent="0.35">
      <c r="A132" s="38"/>
      <c r="B132" s="931"/>
      <c r="C132" s="603" t="s">
        <v>95</v>
      </c>
      <c r="D132" s="948"/>
      <c r="E132" s="885">
        <v>110.3</v>
      </c>
      <c r="F132" s="883"/>
      <c r="G132" s="884"/>
      <c r="H132" s="351"/>
    </row>
    <row r="133" spans="1:8" ht="21.6" customHeight="1" x14ac:dyDescent="0.3">
      <c r="B133" s="563"/>
      <c r="C133" s="39" t="s">
        <v>117</v>
      </c>
      <c r="D133" s="40"/>
      <c r="E133" s="41">
        <f>SUM(E134:E139)</f>
        <v>218696.9</v>
      </c>
      <c r="F133" s="352"/>
      <c r="G133" s="222"/>
      <c r="H133" s="353"/>
    </row>
    <row r="134" spans="1:8" ht="20.25" customHeight="1" x14ac:dyDescent="0.3">
      <c r="B134" s="1042"/>
      <c r="C134" s="22" t="s">
        <v>118</v>
      </c>
      <c r="D134" s="43"/>
      <c r="E134" s="36"/>
      <c r="F134" s="304"/>
      <c r="G134" s="148"/>
      <c r="H134" s="305"/>
    </row>
    <row r="135" spans="1:8" ht="30" customHeight="1" x14ac:dyDescent="0.3">
      <c r="B135" s="1043"/>
      <c r="C135" s="22" t="s">
        <v>119</v>
      </c>
      <c r="D135" s="43"/>
      <c r="E135" s="3">
        <f>SUMIF($C19:$C132,$C20,E19:E132)</f>
        <v>74941.399999999994</v>
      </c>
      <c r="F135" s="304"/>
      <c r="G135" s="148"/>
      <c r="H135" s="305"/>
    </row>
    <row r="136" spans="1:8" ht="20.100000000000001" customHeight="1" x14ac:dyDescent="0.3">
      <c r="B136" s="1043"/>
      <c r="C136" s="22" t="s">
        <v>120</v>
      </c>
      <c r="D136" s="43"/>
      <c r="E136" s="36">
        <f>SUMIF($C19:$C132,$C21,E19:E132)</f>
        <v>130512.10000000002</v>
      </c>
      <c r="F136" s="304"/>
      <c r="G136" s="148"/>
      <c r="H136" s="305"/>
    </row>
    <row r="137" spans="1:8" ht="26.4" customHeight="1" x14ac:dyDescent="0.3">
      <c r="B137" s="1043"/>
      <c r="C137" s="22" t="s">
        <v>121</v>
      </c>
      <c r="D137" s="43"/>
      <c r="E137" s="36">
        <f>SUMIF($C19:$C132,$C51,E19:E132)</f>
        <v>4590.3</v>
      </c>
      <c r="F137" s="304"/>
      <c r="G137" s="148"/>
      <c r="H137" s="305"/>
    </row>
    <row r="138" spans="1:8" ht="20.25" customHeight="1" x14ac:dyDescent="0.3">
      <c r="B138" s="1043"/>
      <c r="C138" s="22" t="s">
        <v>122</v>
      </c>
      <c r="D138" s="43"/>
      <c r="E138" s="36">
        <f>SUMIF($C19:$C132,$C22,E19:E132)</f>
        <v>8062.5</v>
      </c>
      <c r="F138" s="304"/>
      <c r="G138" s="148"/>
      <c r="H138" s="305"/>
    </row>
    <row r="139" spans="1:8" ht="20.25" customHeight="1" x14ac:dyDescent="0.3">
      <c r="B139" s="1044"/>
      <c r="C139" s="22" t="s">
        <v>123</v>
      </c>
      <c r="D139" s="43"/>
      <c r="E139" s="36">
        <f>SUMIF($C19:$C132,$C23,E19:E132)</f>
        <v>590.60000000000014</v>
      </c>
      <c r="F139" s="304"/>
      <c r="G139" s="148"/>
      <c r="H139" s="305"/>
    </row>
    <row r="140" spans="1:8" ht="18.75" customHeight="1" x14ac:dyDescent="0.3">
      <c r="B140" s="563"/>
      <c r="C140" s="44" t="s">
        <v>124</v>
      </c>
      <c r="D140" s="45"/>
      <c r="E140" s="42">
        <f>E143+E144+E142</f>
        <v>533</v>
      </c>
      <c r="F140" s="354"/>
      <c r="G140" s="221"/>
      <c r="H140" s="355"/>
    </row>
    <row r="141" spans="1:8" ht="18.75" customHeight="1" x14ac:dyDescent="0.3">
      <c r="B141" s="1042"/>
      <c r="C141" s="22" t="s">
        <v>125</v>
      </c>
      <c r="D141" s="43"/>
      <c r="E141" s="36"/>
      <c r="F141" s="304"/>
      <c r="G141" s="148"/>
      <c r="H141" s="305"/>
    </row>
    <row r="142" spans="1:8" ht="20.25" customHeight="1" x14ac:dyDescent="0.3">
      <c r="B142" s="1043"/>
      <c r="C142" s="22" t="s">
        <v>126</v>
      </c>
      <c r="D142" s="43"/>
      <c r="E142" s="36">
        <f>SUMIF($C19:$C132,$C128,E19:E132)</f>
        <v>176.3</v>
      </c>
      <c r="F142" s="304"/>
      <c r="G142" s="148"/>
      <c r="H142" s="305"/>
    </row>
    <row r="143" spans="1:8" ht="20.25" customHeight="1" x14ac:dyDescent="0.3">
      <c r="B143" s="1044"/>
      <c r="C143" s="22" t="s">
        <v>127</v>
      </c>
      <c r="D143" s="43"/>
      <c r="E143" s="36">
        <f>SUMIF($C19:$C132,$C118,E16:E132)</f>
        <v>0</v>
      </c>
      <c r="F143" s="304"/>
      <c r="G143" s="148"/>
      <c r="H143" s="305"/>
    </row>
    <row r="144" spans="1:8" ht="20.25" customHeight="1" thickBot="1" x14ac:dyDescent="0.35">
      <c r="B144" s="564"/>
      <c r="C144" s="223" t="s">
        <v>128</v>
      </c>
      <c r="D144" s="224"/>
      <c r="E144" s="225">
        <f>SUMIF($C19:$C132,$C24,E19:E132)</f>
        <v>356.7</v>
      </c>
      <c r="F144" s="319"/>
      <c r="G144" s="174"/>
      <c r="H144" s="320"/>
    </row>
    <row r="145" spans="2:8" ht="33.6" customHeight="1" thickBot="1" x14ac:dyDescent="0.35">
      <c r="B145" s="669" t="s">
        <v>129</v>
      </c>
      <c r="C145" s="670" t="s">
        <v>130</v>
      </c>
      <c r="D145" s="671"/>
      <c r="E145" s="672"/>
      <c r="F145" s="673"/>
      <c r="G145" s="674"/>
      <c r="H145" s="675"/>
    </row>
    <row r="146" spans="2:8" ht="22.35" customHeight="1" x14ac:dyDescent="0.3">
      <c r="B146" s="668" t="s">
        <v>131</v>
      </c>
      <c r="C146" s="58" t="s">
        <v>132</v>
      </c>
      <c r="D146" s="941" t="s">
        <v>455</v>
      </c>
      <c r="E146" s="109"/>
      <c r="F146" s="633" t="s">
        <v>26</v>
      </c>
      <c r="G146" s="676">
        <v>3146</v>
      </c>
      <c r="H146" s="630"/>
    </row>
    <row r="147" spans="2:8" ht="60" customHeight="1" thickBot="1" x14ac:dyDescent="0.35">
      <c r="B147" s="565"/>
      <c r="C147" s="181" t="s">
        <v>28</v>
      </c>
      <c r="D147" s="942"/>
      <c r="E147" s="470">
        <v>499.4</v>
      </c>
      <c r="F147" s="632"/>
      <c r="G147" s="265"/>
      <c r="H147" s="629"/>
    </row>
    <row r="148" spans="2:8" ht="17.100000000000001" customHeight="1" x14ac:dyDescent="0.3">
      <c r="B148" s="982" t="s">
        <v>133</v>
      </c>
      <c r="C148" s="157" t="s">
        <v>134</v>
      </c>
      <c r="D148" s="1037" t="s">
        <v>58</v>
      </c>
      <c r="E148" s="109"/>
      <c r="F148" s="400" t="s">
        <v>135</v>
      </c>
      <c r="G148" s="401">
        <v>140</v>
      </c>
      <c r="H148" s="402" t="s">
        <v>136</v>
      </c>
    </row>
    <row r="149" spans="2:8" ht="19.5" customHeight="1" x14ac:dyDescent="0.3">
      <c r="B149" s="971"/>
      <c r="C149" s="23" t="s">
        <v>32</v>
      </c>
      <c r="D149" s="1038"/>
      <c r="E149" s="24"/>
      <c r="F149" s="356"/>
      <c r="G149" s="37"/>
      <c r="H149" s="357"/>
    </row>
    <row r="150" spans="2:8" ht="28.5" customHeight="1" thickBot="1" x14ac:dyDescent="0.35">
      <c r="B150" s="985"/>
      <c r="C150" s="158" t="s">
        <v>25</v>
      </c>
      <c r="D150" s="1038"/>
      <c r="E150" s="226">
        <v>504</v>
      </c>
      <c r="F150" s="319"/>
      <c r="G150" s="174"/>
      <c r="H150" s="320"/>
    </row>
    <row r="151" spans="2:8" ht="42" customHeight="1" x14ac:dyDescent="0.3">
      <c r="B151" s="982" t="s">
        <v>137</v>
      </c>
      <c r="C151" s="157" t="s">
        <v>138</v>
      </c>
      <c r="D151" s="1038"/>
      <c r="E151" s="109"/>
      <c r="F151" s="298" t="s">
        <v>135</v>
      </c>
      <c r="G151" s="191">
        <v>229</v>
      </c>
      <c r="H151" s="299"/>
    </row>
    <row r="152" spans="2:8" ht="34.35" customHeight="1" thickBot="1" x14ac:dyDescent="0.35">
      <c r="B152" s="985"/>
      <c r="C152" s="158" t="s">
        <v>28</v>
      </c>
      <c r="D152" s="1039"/>
      <c r="E152" s="470">
        <v>1757</v>
      </c>
      <c r="F152" s="358" t="s">
        <v>139</v>
      </c>
      <c r="G152" s="160">
        <v>8200</v>
      </c>
      <c r="H152" s="311" t="s">
        <v>140</v>
      </c>
    </row>
    <row r="153" spans="2:8" ht="21" customHeight="1" x14ac:dyDescent="0.3">
      <c r="B153" s="566"/>
      <c r="C153" s="39" t="s">
        <v>117</v>
      </c>
      <c r="D153" s="40"/>
      <c r="E153" s="41">
        <f>SUM(E155:E157)</f>
        <v>2760.4</v>
      </c>
      <c r="F153" s="352"/>
      <c r="G153" s="222"/>
      <c r="H153" s="353"/>
    </row>
    <row r="154" spans="2:8" ht="15.6" customHeight="1" x14ac:dyDescent="0.3">
      <c r="B154" s="968"/>
      <c r="C154" s="22" t="s">
        <v>118</v>
      </c>
      <c r="D154" s="43"/>
      <c r="E154" s="46"/>
      <c r="F154" s="304"/>
      <c r="G154" s="148"/>
      <c r="H154" s="305"/>
    </row>
    <row r="155" spans="2:8" ht="30" customHeight="1" x14ac:dyDescent="0.3">
      <c r="B155" s="906"/>
      <c r="C155" s="22" t="s">
        <v>119</v>
      </c>
      <c r="D155" s="43"/>
      <c r="E155" s="47">
        <f>SUMIF($C146:$C152,$C150,E146:E152)</f>
        <v>504</v>
      </c>
      <c r="F155" s="304"/>
      <c r="G155" s="148"/>
      <c r="H155" s="305"/>
    </row>
    <row r="156" spans="2:8" ht="20.100000000000001" customHeight="1" x14ac:dyDescent="0.3">
      <c r="B156" s="906"/>
      <c r="C156" s="22" t="s">
        <v>123</v>
      </c>
      <c r="D156" s="43"/>
      <c r="E156" s="47">
        <f>SUMIF($C146:$C152,$C149,E146:E152)</f>
        <v>0</v>
      </c>
      <c r="F156" s="304"/>
      <c r="G156" s="148"/>
      <c r="H156" s="305"/>
    </row>
    <row r="157" spans="2:8" ht="16.350000000000001" customHeight="1" thickBot="1" x14ac:dyDescent="0.35">
      <c r="B157" s="906"/>
      <c r="C157" s="748" t="s">
        <v>120</v>
      </c>
      <c r="D157" s="679"/>
      <c r="E157" s="802">
        <f>SUMIF($C146:$C152,$C147,E146:E152)</f>
        <v>2256.4</v>
      </c>
      <c r="F157" s="419"/>
      <c r="G157" s="182"/>
      <c r="H157" s="364"/>
    </row>
    <row r="158" spans="2:8" s="35" customFormat="1" ht="33" customHeight="1" thickBot="1" x14ac:dyDescent="0.35">
      <c r="B158" s="754" t="s">
        <v>141</v>
      </c>
      <c r="C158" s="767" t="s">
        <v>142</v>
      </c>
      <c r="D158" s="756" t="s">
        <v>143</v>
      </c>
      <c r="E158" s="768"/>
      <c r="F158" s="744"/>
      <c r="G158" s="745"/>
      <c r="H158" s="746"/>
    </row>
    <row r="159" spans="2:8" ht="20.25" customHeight="1" x14ac:dyDescent="0.3">
      <c r="B159" s="566"/>
      <c r="C159" s="39" t="s">
        <v>117</v>
      </c>
      <c r="D159" s="777"/>
      <c r="E159" s="41">
        <f>SUM(E161:E161)</f>
        <v>3.9</v>
      </c>
      <c r="F159" s="359" t="s">
        <v>144</v>
      </c>
      <c r="G159" s="230">
        <v>3</v>
      </c>
      <c r="H159" s="360"/>
    </row>
    <row r="160" spans="2:8" ht="18.600000000000001" customHeight="1" x14ac:dyDescent="0.3">
      <c r="B160" s="1032"/>
      <c r="C160" s="22" t="s">
        <v>118</v>
      </c>
      <c r="D160" s="43"/>
      <c r="E160" s="46"/>
      <c r="F160" s="300" t="s">
        <v>61</v>
      </c>
      <c r="G160" s="228">
        <v>860</v>
      </c>
      <c r="H160" s="299"/>
    </row>
    <row r="161" spans="2:8" ht="28.35" customHeight="1" x14ac:dyDescent="0.3">
      <c r="B161" s="1032"/>
      <c r="C161" s="25" t="s">
        <v>25</v>
      </c>
      <c r="D161" s="43"/>
      <c r="E161" s="17">
        <v>3.9</v>
      </c>
      <c r="F161" s="361" t="s">
        <v>145</v>
      </c>
      <c r="G161" s="229">
        <v>3</v>
      </c>
      <c r="H161" s="299"/>
    </row>
    <row r="162" spans="2:8" ht="43.5" customHeight="1" thickBot="1" x14ac:dyDescent="0.35">
      <c r="B162" s="658"/>
      <c r="C162" s="678"/>
      <c r="D162" s="679"/>
      <c r="E162" s="680"/>
      <c r="F162" s="800" t="s">
        <v>146</v>
      </c>
      <c r="G162" s="801">
        <v>190</v>
      </c>
      <c r="H162" s="328"/>
    </row>
    <row r="163" spans="2:8" ht="59.25" customHeight="1" thickBot="1" x14ac:dyDescent="0.35">
      <c r="B163" s="754" t="s">
        <v>147</v>
      </c>
      <c r="C163" s="767" t="s">
        <v>148</v>
      </c>
      <c r="D163" s="756" t="s">
        <v>149</v>
      </c>
      <c r="E163" s="768"/>
      <c r="F163" s="744"/>
      <c r="G163" s="745"/>
      <c r="H163" s="746"/>
    </row>
    <row r="164" spans="2:8" ht="17.25" customHeight="1" x14ac:dyDescent="0.3">
      <c r="B164" s="799"/>
      <c r="C164" s="39" t="s">
        <v>117</v>
      </c>
      <c r="D164" s="777"/>
      <c r="E164" s="41">
        <f t="shared" ref="E164" si="0">+E166</f>
        <v>71.3</v>
      </c>
      <c r="F164" s="797" t="s">
        <v>150</v>
      </c>
      <c r="G164" s="798">
        <v>39</v>
      </c>
      <c r="H164" s="360"/>
    </row>
    <row r="165" spans="2:8" ht="14.4" customHeight="1" x14ac:dyDescent="0.3">
      <c r="B165" s="1033"/>
      <c r="C165" s="22" t="s">
        <v>118</v>
      </c>
      <c r="D165" s="43"/>
      <c r="E165" s="46"/>
      <c r="F165" s="304"/>
      <c r="G165" s="148"/>
      <c r="H165" s="305"/>
    </row>
    <row r="166" spans="2:8" ht="29.4" customHeight="1" thickBot="1" x14ac:dyDescent="0.35">
      <c r="B166" s="1034"/>
      <c r="C166" s="678" t="s">
        <v>25</v>
      </c>
      <c r="D166" s="679"/>
      <c r="E166" s="680">
        <v>71.3</v>
      </c>
      <c r="F166" s="419"/>
      <c r="G166" s="182"/>
      <c r="H166" s="364"/>
    </row>
    <row r="167" spans="2:8" s="35" customFormat="1" ht="44.4" customHeight="1" thickBot="1" x14ac:dyDescent="0.35">
      <c r="B167" s="754" t="s">
        <v>151</v>
      </c>
      <c r="C167" s="767" t="s">
        <v>152</v>
      </c>
      <c r="D167" s="756" t="s">
        <v>97</v>
      </c>
      <c r="E167" s="768"/>
      <c r="F167" s="744"/>
      <c r="G167" s="745"/>
      <c r="H167" s="746"/>
    </row>
    <row r="168" spans="2:8" ht="18.75" customHeight="1" x14ac:dyDescent="0.3">
      <c r="B168" s="799"/>
      <c r="C168" s="39" t="s">
        <v>117</v>
      </c>
      <c r="D168" s="777"/>
      <c r="E168" s="41">
        <f t="shared" ref="E168" si="1">+E170</f>
        <v>4.4000000000000004</v>
      </c>
      <c r="F168" s="797" t="s">
        <v>153</v>
      </c>
      <c r="G168" s="798">
        <v>1</v>
      </c>
      <c r="H168" s="360"/>
    </row>
    <row r="169" spans="2:8" ht="18" customHeight="1" x14ac:dyDescent="0.3">
      <c r="B169" s="1033"/>
      <c r="C169" s="22" t="s">
        <v>118</v>
      </c>
      <c r="D169" s="43"/>
      <c r="E169" s="46"/>
      <c r="F169" s="304"/>
      <c r="G169" s="148"/>
      <c r="H169" s="305"/>
    </row>
    <row r="170" spans="2:8" ht="29.4" customHeight="1" thickBot="1" x14ac:dyDescent="0.35">
      <c r="B170" s="1034"/>
      <c r="C170" s="678" t="s">
        <v>25</v>
      </c>
      <c r="D170" s="679"/>
      <c r="E170" s="680">
        <v>4.4000000000000004</v>
      </c>
      <c r="F170" s="419"/>
      <c r="G170" s="182"/>
      <c r="H170" s="364"/>
    </row>
    <row r="171" spans="2:8" ht="33.75" customHeight="1" thickBot="1" x14ac:dyDescent="0.35">
      <c r="B171" s="754" t="s">
        <v>154</v>
      </c>
      <c r="C171" s="767" t="s">
        <v>155</v>
      </c>
      <c r="D171" s="756" t="s">
        <v>58</v>
      </c>
      <c r="E171" s="768"/>
      <c r="F171" s="744"/>
      <c r="G171" s="745"/>
      <c r="H171" s="746"/>
    </row>
    <row r="172" spans="2:8" ht="21" customHeight="1" x14ac:dyDescent="0.3">
      <c r="B172" s="566"/>
      <c r="C172" s="39" t="s">
        <v>117</v>
      </c>
      <c r="D172" s="777"/>
      <c r="E172" s="41">
        <f t="shared" ref="E172" si="2">SUM(E174:E174)</f>
        <v>19.399999999999999</v>
      </c>
      <c r="F172" s="797" t="s">
        <v>24</v>
      </c>
      <c r="G172" s="798">
        <v>86</v>
      </c>
      <c r="H172" s="360"/>
    </row>
    <row r="173" spans="2:8" ht="17.25" customHeight="1" x14ac:dyDescent="0.3">
      <c r="B173" s="1032"/>
      <c r="C173" s="22" t="s">
        <v>118</v>
      </c>
      <c r="D173" s="43"/>
      <c r="E173" s="46"/>
      <c r="F173" s="304"/>
      <c r="G173" s="148"/>
      <c r="H173" s="305"/>
    </row>
    <row r="174" spans="2:8" ht="30.6" customHeight="1" thickBot="1" x14ac:dyDescent="0.35">
      <c r="B174" s="932"/>
      <c r="C174" s="678" t="s">
        <v>25</v>
      </c>
      <c r="D174" s="679"/>
      <c r="E174" s="680">
        <v>19.399999999999999</v>
      </c>
      <c r="F174" s="419"/>
      <c r="G174" s="182"/>
      <c r="H174" s="364"/>
    </row>
    <row r="175" spans="2:8" ht="43.5" customHeight="1" thickBot="1" x14ac:dyDescent="0.35">
      <c r="B175" s="754" t="s">
        <v>156</v>
      </c>
      <c r="C175" s="767" t="s">
        <v>157</v>
      </c>
      <c r="D175" s="796"/>
      <c r="E175" s="768"/>
      <c r="F175" s="744"/>
      <c r="G175" s="745"/>
      <c r="H175" s="746"/>
    </row>
    <row r="176" spans="2:8" ht="30" customHeight="1" x14ac:dyDescent="0.3">
      <c r="B176" s="794"/>
      <c r="C176" s="290" t="s">
        <v>117</v>
      </c>
      <c r="D176" s="777"/>
      <c r="E176" s="41">
        <f>+E178+E179+E181+E182</f>
        <v>570.1</v>
      </c>
      <c r="F176" s="795" t="s">
        <v>158</v>
      </c>
      <c r="G176" s="789">
        <v>190</v>
      </c>
      <c r="H176" s="790"/>
    </row>
    <row r="177" spans="2:8" ht="17.100000000000001" customHeight="1" x14ac:dyDescent="0.3">
      <c r="B177" s="1008"/>
      <c r="C177" s="63" t="s">
        <v>118</v>
      </c>
      <c r="D177" s="122"/>
      <c r="E177" s="48"/>
      <c r="F177" s="304"/>
      <c r="G177" s="148"/>
      <c r="H177" s="305"/>
    </row>
    <row r="178" spans="2:8" ht="30.6" customHeight="1" x14ac:dyDescent="0.3">
      <c r="B178" s="1008"/>
      <c r="C178" s="63" t="s">
        <v>25</v>
      </c>
      <c r="D178" s="1010" t="s">
        <v>470</v>
      </c>
      <c r="E178" s="588">
        <v>20</v>
      </c>
      <c r="F178" s="304"/>
      <c r="G178" s="148"/>
      <c r="H178" s="305"/>
    </row>
    <row r="179" spans="2:8" ht="30.6" customHeight="1" x14ac:dyDescent="0.3">
      <c r="B179" s="1008"/>
      <c r="C179" s="120" t="s">
        <v>53</v>
      </c>
      <c r="D179" s="1011"/>
      <c r="E179" s="588">
        <v>80</v>
      </c>
      <c r="F179" s="318"/>
      <c r="G179" s="148"/>
      <c r="H179" s="305"/>
    </row>
    <row r="180" spans="2:8" ht="22.35" customHeight="1" x14ac:dyDescent="0.3">
      <c r="B180" s="1008"/>
      <c r="C180" s="121" t="s">
        <v>107</v>
      </c>
      <c r="D180" s="1012"/>
      <c r="E180" s="588"/>
      <c r="F180" s="304"/>
      <c r="G180" s="148"/>
      <c r="H180" s="305"/>
    </row>
    <row r="181" spans="2:8" ht="30.6" customHeight="1" x14ac:dyDescent="0.3">
      <c r="B181" s="1008"/>
      <c r="C181" s="587" t="s">
        <v>53</v>
      </c>
      <c r="D181" s="1040" t="s">
        <v>159</v>
      </c>
      <c r="E181" s="588">
        <v>351.7</v>
      </c>
      <c r="F181" s="345"/>
      <c r="G181" s="210"/>
      <c r="H181" s="305"/>
    </row>
    <row r="182" spans="2:8" ht="30.75" customHeight="1" thickBot="1" x14ac:dyDescent="0.35">
      <c r="B182" s="1009"/>
      <c r="C182" s="780" t="s">
        <v>32</v>
      </c>
      <c r="D182" s="1041"/>
      <c r="E182" s="781">
        <v>118.4</v>
      </c>
      <c r="F182" s="782"/>
      <c r="G182" s="783"/>
      <c r="H182" s="364"/>
    </row>
    <row r="183" spans="2:8" ht="55.5" customHeight="1" thickBot="1" x14ac:dyDescent="0.35">
      <c r="B183" s="791" t="s">
        <v>160</v>
      </c>
      <c r="C183" s="792" t="s">
        <v>161</v>
      </c>
      <c r="D183" s="756" t="s">
        <v>149</v>
      </c>
      <c r="E183" s="793"/>
      <c r="F183" s="744"/>
      <c r="G183" s="745"/>
      <c r="H183" s="746"/>
    </row>
    <row r="184" spans="2:8" ht="22.5" customHeight="1" x14ac:dyDescent="0.3">
      <c r="B184" s="784"/>
      <c r="C184" s="785" t="s">
        <v>117</v>
      </c>
      <c r="D184" s="786"/>
      <c r="E184" s="787">
        <f>SUM(E186:E186)</f>
        <v>18.3</v>
      </c>
      <c r="F184" s="788" t="s">
        <v>162</v>
      </c>
      <c r="G184" s="789">
        <v>5</v>
      </c>
      <c r="H184" s="790"/>
    </row>
    <row r="185" spans="2:8" ht="29.25" customHeight="1" x14ac:dyDescent="0.3">
      <c r="B185" s="1035"/>
      <c r="C185" s="49" t="s">
        <v>118</v>
      </c>
      <c r="D185" s="98"/>
      <c r="E185" s="50"/>
      <c r="F185" s="362" t="s">
        <v>163</v>
      </c>
      <c r="G185" s="232">
        <v>60</v>
      </c>
      <c r="H185" s="299"/>
    </row>
    <row r="186" spans="2:8" ht="33" customHeight="1" thickBot="1" x14ac:dyDescent="0.35">
      <c r="B186" s="1036"/>
      <c r="C186" s="231" t="s">
        <v>25</v>
      </c>
      <c r="D186" s="233"/>
      <c r="E186" s="234">
        <v>18.3</v>
      </c>
      <c r="F186" s="319"/>
      <c r="G186" s="174"/>
      <c r="H186" s="320"/>
    </row>
    <row r="187" spans="2:8" ht="33.6" customHeight="1" x14ac:dyDescent="0.3">
      <c r="B187" s="561" t="s">
        <v>164</v>
      </c>
      <c r="C187" s="52" t="s">
        <v>165</v>
      </c>
      <c r="D187" s="53"/>
      <c r="E187" s="54"/>
      <c r="F187" s="293"/>
      <c r="G187" s="154"/>
      <c r="H187" s="294"/>
    </row>
    <row r="188" spans="2:8" ht="43.5" customHeight="1" x14ac:dyDescent="0.3">
      <c r="B188" s="562"/>
      <c r="C188" s="149"/>
      <c r="D188" s="235"/>
      <c r="E188" s="236"/>
      <c r="F188" s="295" t="s">
        <v>166</v>
      </c>
      <c r="G188" s="151" t="s">
        <v>167</v>
      </c>
      <c r="H188" s="296" t="s">
        <v>168</v>
      </c>
    </row>
    <row r="189" spans="2:8" ht="41.25" customHeight="1" x14ac:dyDescent="0.3">
      <c r="B189" s="562"/>
      <c r="C189" s="149"/>
      <c r="D189" s="235"/>
      <c r="E189" s="236"/>
      <c r="F189" s="295" t="s">
        <v>169</v>
      </c>
      <c r="G189" s="237">
        <v>2380</v>
      </c>
      <c r="H189" s="296" t="s">
        <v>170</v>
      </c>
    </row>
    <row r="190" spans="2:8" ht="30.75" customHeight="1" thickBot="1" x14ac:dyDescent="0.35">
      <c r="B190" s="772"/>
      <c r="C190" s="773"/>
      <c r="D190" s="774"/>
      <c r="E190" s="775"/>
      <c r="F190" s="761" t="s">
        <v>171</v>
      </c>
      <c r="G190" s="776">
        <v>2</v>
      </c>
      <c r="H190" s="763"/>
    </row>
    <row r="191" spans="2:8" ht="31.35" customHeight="1" thickBot="1" x14ac:dyDescent="0.35">
      <c r="B191" s="754" t="s">
        <v>172</v>
      </c>
      <c r="C191" s="767" t="s">
        <v>173</v>
      </c>
      <c r="D191" s="756" t="s">
        <v>174</v>
      </c>
      <c r="E191" s="768"/>
      <c r="F191" s="744"/>
      <c r="G191" s="745"/>
      <c r="H191" s="746"/>
    </row>
    <row r="192" spans="2:8" ht="18.600000000000001" customHeight="1" x14ac:dyDescent="0.3">
      <c r="B192" s="566"/>
      <c r="C192" s="39" t="s">
        <v>117</v>
      </c>
      <c r="D192" s="777"/>
      <c r="E192" s="41">
        <f>SUM(E194:E195)</f>
        <v>53.3</v>
      </c>
      <c r="F192" s="778" t="s">
        <v>175</v>
      </c>
      <c r="G192" s="779" t="s">
        <v>176</v>
      </c>
      <c r="H192" s="360"/>
    </row>
    <row r="193" spans="2:8" ht="24" customHeight="1" x14ac:dyDescent="0.3">
      <c r="B193" s="932"/>
      <c r="C193" s="22" t="s">
        <v>118</v>
      </c>
      <c r="D193" s="43"/>
      <c r="E193" s="36"/>
      <c r="F193" s="493" t="s">
        <v>177</v>
      </c>
      <c r="G193" s="551" t="s">
        <v>176</v>
      </c>
      <c r="H193" s="299"/>
    </row>
    <row r="194" spans="2:8" ht="29.4" customHeight="1" x14ac:dyDescent="0.3">
      <c r="B194" s="933"/>
      <c r="C194" s="25" t="s">
        <v>25</v>
      </c>
      <c r="D194" s="43"/>
      <c r="E194" s="17">
        <v>0</v>
      </c>
      <c r="F194" s="304"/>
      <c r="G194" s="148"/>
      <c r="H194" s="305"/>
    </row>
    <row r="195" spans="2:8" ht="29.4" customHeight="1" thickBot="1" x14ac:dyDescent="0.35">
      <c r="B195" s="934"/>
      <c r="C195" s="678" t="s">
        <v>32</v>
      </c>
      <c r="D195" s="679"/>
      <c r="E195" s="680">
        <v>53.3</v>
      </c>
      <c r="F195" s="363"/>
      <c r="G195" s="182"/>
      <c r="H195" s="364"/>
    </row>
    <row r="196" spans="2:8" ht="34.5" customHeight="1" thickBot="1" x14ac:dyDescent="0.35">
      <c r="B196" s="677" t="s">
        <v>178</v>
      </c>
      <c r="C196" s="681" t="s">
        <v>179</v>
      </c>
      <c r="D196" s="671"/>
      <c r="E196" s="682"/>
      <c r="F196" s="673"/>
      <c r="G196" s="674"/>
      <c r="H196" s="683"/>
    </row>
    <row r="197" spans="2:8" ht="32.25" customHeight="1" x14ac:dyDescent="0.3">
      <c r="B197" s="567"/>
      <c r="C197" s="58" t="s">
        <v>180</v>
      </c>
      <c r="D197" s="129"/>
      <c r="E197" s="57"/>
      <c r="F197" s="313"/>
      <c r="G197" s="170"/>
      <c r="H197" s="314"/>
    </row>
    <row r="198" spans="2:8" ht="44.4" customHeight="1" x14ac:dyDescent="0.3">
      <c r="B198" s="930" t="s">
        <v>181</v>
      </c>
      <c r="C198" s="25" t="s">
        <v>182</v>
      </c>
      <c r="D198" s="1050" t="s">
        <v>183</v>
      </c>
      <c r="E198" s="15"/>
      <c r="F198" s="365" t="s">
        <v>184</v>
      </c>
      <c r="G198" s="148"/>
      <c r="H198" s="305"/>
    </row>
    <row r="199" spans="2:8" ht="30.75" customHeight="1" thickBot="1" x14ac:dyDescent="0.35">
      <c r="B199" s="931"/>
      <c r="C199" s="158" t="s">
        <v>25</v>
      </c>
      <c r="D199" s="919"/>
      <c r="E199" s="159"/>
      <c r="F199" s="366"/>
      <c r="G199" s="240"/>
      <c r="H199" s="311"/>
    </row>
    <row r="200" spans="2:8" ht="19.5" customHeight="1" x14ac:dyDescent="0.3">
      <c r="B200" s="905" t="s">
        <v>186</v>
      </c>
      <c r="C200" s="30" t="s">
        <v>187</v>
      </c>
      <c r="D200" s="935" t="s">
        <v>54</v>
      </c>
      <c r="E200" s="18"/>
      <c r="F200" s="300" t="s">
        <v>188</v>
      </c>
      <c r="G200" s="241">
        <v>1</v>
      </c>
      <c r="H200" s="299"/>
    </row>
    <row r="201" spans="2:8" ht="30" customHeight="1" x14ac:dyDescent="0.3">
      <c r="B201" s="906"/>
      <c r="C201" s="96" t="s">
        <v>25</v>
      </c>
      <c r="D201" s="936"/>
      <c r="E201" s="15">
        <f>1489</f>
        <v>1489</v>
      </c>
      <c r="F201" s="300" t="s">
        <v>189</v>
      </c>
      <c r="G201" s="242">
        <v>2</v>
      </c>
      <c r="H201" s="367" t="s">
        <v>190</v>
      </c>
    </row>
    <row r="202" spans="2:8" ht="15.6" customHeight="1" x14ac:dyDescent="0.3">
      <c r="B202" s="906"/>
      <c r="C202" s="96" t="s">
        <v>191</v>
      </c>
      <c r="D202" s="936"/>
      <c r="E202" s="15">
        <f>1369</f>
        <v>1369</v>
      </c>
      <c r="F202" s="304"/>
      <c r="G202" s="148"/>
      <c r="H202" s="305"/>
    </row>
    <row r="203" spans="2:8" ht="15" customHeight="1" x14ac:dyDescent="0.3">
      <c r="B203" s="906"/>
      <c r="C203" s="96" t="s">
        <v>192</v>
      </c>
      <c r="D203" s="936"/>
      <c r="E203" s="15">
        <v>40</v>
      </c>
      <c r="F203" s="304"/>
      <c r="G203" s="184"/>
      <c r="H203" s="305"/>
    </row>
    <row r="204" spans="2:8" ht="15" customHeight="1" x14ac:dyDescent="0.3">
      <c r="B204" s="906"/>
      <c r="C204" s="96" t="s">
        <v>193</v>
      </c>
      <c r="D204" s="936"/>
      <c r="E204" s="15"/>
      <c r="F204" s="304"/>
      <c r="G204" s="148"/>
      <c r="H204" s="305"/>
    </row>
    <row r="205" spans="2:8" ht="15.6" customHeight="1" x14ac:dyDescent="0.3">
      <c r="B205" s="906"/>
      <c r="C205" s="96" t="s">
        <v>194</v>
      </c>
      <c r="D205" s="936"/>
      <c r="E205" s="15">
        <v>80</v>
      </c>
      <c r="F205" s="304"/>
      <c r="G205" s="148"/>
      <c r="H205" s="305"/>
    </row>
    <row r="206" spans="2:8" ht="17.399999999999999" customHeight="1" thickBot="1" x14ac:dyDescent="0.35">
      <c r="B206" s="907"/>
      <c r="C206" s="169" t="s">
        <v>195</v>
      </c>
      <c r="D206" s="937"/>
      <c r="E206" s="243"/>
      <c r="F206" s="319"/>
      <c r="G206" s="174"/>
      <c r="H206" s="320"/>
    </row>
    <row r="207" spans="2:8" ht="24.75" customHeight="1" x14ac:dyDescent="0.3">
      <c r="B207" s="927" t="s">
        <v>196</v>
      </c>
      <c r="C207" s="450" t="s">
        <v>197</v>
      </c>
      <c r="D207" s="917" t="s">
        <v>198</v>
      </c>
      <c r="E207" s="18"/>
      <c r="F207" s="368" t="s">
        <v>200</v>
      </c>
      <c r="G207" s="291">
        <v>100</v>
      </c>
      <c r="H207" s="367" t="s">
        <v>199</v>
      </c>
    </row>
    <row r="208" spans="2:8" ht="30.6" customHeight="1" x14ac:dyDescent="0.3">
      <c r="B208" s="928"/>
      <c r="C208" s="23" t="s">
        <v>25</v>
      </c>
      <c r="D208" s="918"/>
      <c r="E208" s="100">
        <f>2114.8</f>
        <v>2114.8000000000002</v>
      </c>
      <c r="F208" s="368"/>
      <c r="G208" s="291"/>
      <c r="H208" s="369" t="s">
        <v>106</v>
      </c>
    </row>
    <row r="209" spans="2:8" ht="17.25" customHeight="1" x14ac:dyDescent="0.3">
      <c r="B209" s="928"/>
      <c r="C209" s="23" t="s">
        <v>32</v>
      </c>
      <c r="D209" s="918"/>
      <c r="E209" s="100"/>
      <c r="F209" s="304"/>
      <c r="G209" s="148"/>
      <c r="H209" s="305"/>
    </row>
    <row r="210" spans="2:8" ht="17.25" customHeight="1" x14ac:dyDescent="0.3">
      <c r="B210" s="928"/>
      <c r="C210" s="10" t="s">
        <v>201</v>
      </c>
      <c r="D210" s="1051"/>
      <c r="E210" s="100">
        <f>1666.4</f>
        <v>1666.4</v>
      </c>
      <c r="F210" s="304"/>
      <c r="G210" s="451"/>
      <c r="H210" s="452"/>
    </row>
    <row r="211" spans="2:8" ht="30" customHeight="1" x14ac:dyDescent="0.3">
      <c r="B211" s="928"/>
      <c r="C211" s="496" t="s">
        <v>25</v>
      </c>
      <c r="D211" s="1031" t="s">
        <v>23</v>
      </c>
      <c r="E211" s="7">
        <f>107.2</f>
        <v>107.2</v>
      </c>
      <c r="F211" s="582" t="s">
        <v>202</v>
      </c>
      <c r="G211" s="583">
        <v>100</v>
      </c>
      <c r="H211" s="369"/>
    </row>
    <row r="212" spans="2:8" ht="30" customHeight="1" thickBot="1" x14ac:dyDescent="0.35">
      <c r="B212" s="929"/>
      <c r="C212" s="584"/>
      <c r="D212" s="948"/>
      <c r="E212" s="499"/>
      <c r="F212" s="585" t="s">
        <v>203</v>
      </c>
      <c r="G212" s="586">
        <v>520</v>
      </c>
      <c r="H212" s="370"/>
    </row>
    <row r="213" spans="2:8" ht="36" customHeight="1" x14ac:dyDescent="0.3">
      <c r="B213" s="905" t="s">
        <v>445</v>
      </c>
      <c r="C213" s="220" t="s">
        <v>205</v>
      </c>
      <c r="D213" s="964" t="s">
        <v>23</v>
      </c>
      <c r="E213" s="249"/>
      <c r="F213" s="828" t="s">
        <v>206</v>
      </c>
      <c r="G213" s="245" t="s">
        <v>207</v>
      </c>
      <c r="H213" s="684"/>
    </row>
    <row r="214" spans="2:8" ht="36" customHeight="1" thickBot="1" x14ac:dyDescent="0.35">
      <c r="B214" s="907"/>
      <c r="C214" s="246" t="s">
        <v>25</v>
      </c>
      <c r="D214" s="965"/>
      <c r="E214" s="409">
        <v>211</v>
      </c>
      <c r="F214" s="710"/>
      <c r="G214" s="711"/>
      <c r="H214" s="685"/>
    </row>
    <row r="215" spans="2:8" ht="21" customHeight="1" x14ac:dyDescent="0.3">
      <c r="B215" s="905" t="s">
        <v>446</v>
      </c>
      <c r="C215" s="581" t="s">
        <v>454</v>
      </c>
      <c r="D215" s="248"/>
      <c r="E215" s="133"/>
      <c r="F215" s="371"/>
      <c r="G215" s="238"/>
      <c r="H215" s="301"/>
    </row>
    <row r="216" spans="2:8" ht="30" customHeight="1" x14ac:dyDescent="0.3">
      <c r="B216" s="906"/>
      <c r="C216" s="126" t="s">
        <v>25</v>
      </c>
      <c r="D216" s="136" t="s">
        <v>198</v>
      </c>
      <c r="E216" s="132">
        <f>E218+E220</f>
        <v>600</v>
      </c>
      <c r="F216" s="372"/>
      <c r="G216" s="238"/>
      <c r="H216" s="301"/>
    </row>
    <row r="217" spans="2:8" ht="39.75" customHeight="1" x14ac:dyDescent="0.3">
      <c r="B217" s="906"/>
      <c r="C217" s="126" t="s">
        <v>25</v>
      </c>
      <c r="D217" s="137" t="s">
        <v>208</v>
      </c>
      <c r="E217" s="250">
        <f>E224+E226+E222+E223</f>
        <v>60</v>
      </c>
      <c r="F217" s="372"/>
      <c r="G217" s="238"/>
      <c r="H217" s="373"/>
    </row>
    <row r="218" spans="2:8" ht="26.25" customHeight="1" x14ac:dyDescent="0.3">
      <c r="B218" s="906"/>
      <c r="C218" s="958" t="s">
        <v>209</v>
      </c>
      <c r="D218" s="135"/>
      <c r="E218" s="412">
        <f>67.72+5+500+27.28-48.5</f>
        <v>551.5</v>
      </c>
      <c r="F218" s="372" t="s">
        <v>210</v>
      </c>
      <c r="G218" s="238" t="s">
        <v>176</v>
      </c>
      <c r="H218" s="301"/>
    </row>
    <row r="219" spans="2:8" ht="29.25" customHeight="1" x14ac:dyDescent="0.3">
      <c r="B219" s="906"/>
      <c r="C219" s="959"/>
      <c r="D219" s="135"/>
      <c r="E219" s="412"/>
      <c r="F219" s="374" t="s">
        <v>211</v>
      </c>
      <c r="G219" s="257" t="s">
        <v>212</v>
      </c>
      <c r="H219" s="375"/>
    </row>
    <row r="220" spans="2:8" ht="27" customHeight="1" x14ac:dyDescent="0.3">
      <c r="B220" s="906"/>
      <c r="C220" s="980" t="s">
        <v>191</v>
      </c>
      <c r="D220" s="134"/>
      <c r="E220" s="413">
        <f>67.72+5+500+27.28-551.5</f>
        <v>48.5</v>
      </c>
      <c r="F220" s="372" t="s">
        <v>213</v>
      </c>
      <c r="G220" s="257" t="s">
        <v>176</v>
      </c>
      <c r="H220" s="301"/>
    </row>
    <row r="221" spans="2:8" ht="27.75" customHeight="1" x14ac:dyDescent="0.3">
      <c r="B221" s="906"/>
      <c r="C221" s="981"/>
      <c r="D221" s="93"/>
      <c r="E221" s="253"/>
      <c r="F221" s="374" t="s">
        <v>214</v>
      </c>
      <c r="G221" s="257"/>
      <c r="H221" s="301"/>
    </row>
    <row r="222" spans="2:8" ht="27" customHeight="1" x14ac:dyDescent="0.3">
      <c r="B222" s="906"/>
      <c r="C222" s="251" t="s">
        <v>215</v>
      </c>
      <c r="D222" s="252"/>
      <c r="E222" s="139">
        <v>30</v>
      </c>
      <c r="F222" s="372" t="s">
        <v>216</v>
      </c>
      <c r="G222" s="238"/>
      <c r="H222" s="376"/>
    </row>
    <row r="223" spans="2:8" ht="29.25" customHeight="1" x14ac:dyDescent="0.3">
      <c r="B223" s="906"/>
      <c r="C223" s="138" t="s">
        <v>217</v>
      </c>
      <c r="D223" s="135"/>
      <c r="E223" s="140">
        <v>30</v>
      </c>
      <c r="F223" s="372" t="s">
        <v>218</v>
      </c>
      <c r="G223" s="238"/>
      <c r="H223" s="376"/>
    </row>
    <row r="224" spans="2:8" ht="27" customHeight="1" x14ac:dyDescent="0.3">
      <c r="B224" s="906"/>
      <c r="C224" s="958" t="s">
        <v>219</v>
      </c>
      <c r="D224" s="135"/>
      <c r="E224" s="104"/>
      <c r="F224" s="372" t="s">
        <v>220</v>
      </c>
      <c r="G224" s="238"/>
      <c r="H224" s="301"/>
    </row>
    <row r="225" spans="2:8" ht="27.6" customHeight="1" x14ac:dyDescent="0.3">
      <c r="B225" s="906"/>
      <c r="C225" s="959"/>
      <c r="D225" s="135"/>
      <c r="E225" s="104"/>
      <c r="F225" s="416" t="s">
        <v>221</v>
      </c>
      <c r="G225" s="257"/>
      <c r="H225" s="301"/>
    </row>
    <row r="226" spans="2:8" ht="29.4" customHeight="1" x14ac:dyDescent="0.3">
      <c r="B226" s="906"/>
      <c r="C226" s="958" t="s">
        <v>222</v>
      </c>
      <c r="D226" s="135"/>
      <c r="E226" s="104"/>
      <c r="F226" s="417" t="s">
        <v>223</v>
      </c>
      <c r="G226" s="257"/>
      <c r="H226" s="301"/>
    </row>
    <row r="227" spans="2:8" ht="27.75" customHeight="1" x14ac:dyDescent="0.3">
      <c r="B227" s="906"/>
      <c r="C227" s="959"/>
      <c r="D227" s="135"/>
      <c r="E227" s="104"/>
      <c r="F227" s="416" t="s">
        <v>224</v>
      </c>
      <c r="G227" s="257"/>
      <c r="H227" s="301"/>
    </row>
    <row r="228" spans="2:8" ht="32.4" customHeight="1" x14ac:dyDescent="0.3">
      <c r="B228" s="906"/>
      <c r="C228" s="126" t="s">
        <v>225</v>
      </c>
      <c r="D228" s="135"/>
      <c r="E228" s="104"/>
      <c r="F228" s="372" t="s">
        <v>226</v>
      </c>
      <c r="G228" s="238"/>
      <c r="H228" s="373"/>
    </row>
    <row r="229" spans="2:8" ht="26.4" x14ac:dyDescent="0.3">
      <c r="B229" s="906"/>
      <c r="C229" s="126" t="s">
        <v>227</v>
      </c>
      <c r="D229" s="135"/>
      <c r="E229" s="104"/>
      <c r="F229" s="372" t="s">
        <v>228</v>
      </c>
      <c r="G229" s="238"/>
      <c r="H229" s="373"/>
    </row>
    <row r="230" spans="2:8" ht="26.4" x14ac:dyDescent="0.3">
      <c r="B230" s="906"/>
      <c r="C230" s="126" t="s">
        <v>229</v>
      </c>
      <c r="D230" s="135"/>
      <c r="E230" s="103"/>
      <c r="F230" s="372" t="s">
        <v>230</v>
      </c>
      <c r="G230" s="238"/>
      <c r="H230" s="301"/>
    </row>
    <row r="231" spans="2:8" ht="29.25" customHeight="1" thickBot="1" x14ac:dyDescent="0.35">
      <c r="B231" s="906"/>
      <c r="C231" s="691" t="s">
        <v>231</v>
      </c>
      <c r="D231" s="134"/>
      <c r="E231" s="692"/>
      <c r="F231" s="372" t="s">
        <v>232</v>
      </c>
      <c r="G231" s="418"/>
      <c r="H231" s="373"/>
    </row>
    <row r="232" spans="2:8" ht="30.6" customHeight="1" x14ac:dyDescent="0.3">
      <c r="B232" s="695"/>
      <c r="C232" s="696" t="s">
        <v>233</v>
      </c>
      <c r="D232" s="697"/>
      <c r="E232" s="698"/>
      <c r="F232" s="699"/>
      <c r="G232" s="697"/>
      <c r="H232" s="700"/>
    </row>
    <row r="233" spans="2:8" ht="28.5" customHeight="1" x14ac:dyDescent="0.3">
      <c r="B233" s="969" t="s">
        <v>447</v>
      </c>
      <c r="C233" s="686" t="s">
        <v>453</v>
      </c>
      <c r="D233" s="1020" t="s">
        <v>198</v>
      </c>
      <c r="E233" s="15"/>
      <c r="F233" s="318"/>
      <c r="G233" s="148"/>
      <c r="H233" s="701" t="s">
        <v>199</v>
      </c>
    </row>
    <row r="234" spans="2:8" ht="28.5" customHeight="1" x14ac:dyDescent="0.3">
      <c r="B234" s="969"/>
      <c r="C234" s="28" t="s">
        <v>25</v>
      </c>
      <c r="D234" s="1021"/>
      <c r="E234" s="15">
        <f>SUM(E236:E241)</f>
        <v>646.59</v>
      </c>
      <c r="F234" s="304"/>
      <c r="G234" s="148"/>
      <c r="H234" s="702"/>
    </row>
    <row r="235" spans="2:8" ht="18" customHeight="1" x14ac:dyDescent="0.3">
      <c r="B235" s="969"/>
      <c r="C235" s="687" t="s">
        <v>32</v>
      </c>
      <c r="D235" s="1021"/>
      <c r="E235" s="15"/>
      <c r="F235" s="411" t="s">
        <v>188</v>
      </c>
      <c r="G235" s="410">
        <v>5</v>
      </c>
      <c r="H235" s="702"/>
    </row>
    <row r="236" spans="2:8" ht="28.5" customHeight="1" x14ac:dyDescent="0.3">
      <c r="B236" s="969"/>
      <c r="C236" s="688" t="s">
        <v>234</v>
      </c>
      <c r="D236" s="1021"/>
      <c r="E236" s="31"/>
      <c r="F236" s="377" t="s">
        <v>235</v>
      </c>
      <c r="G236" s="238"/>
      <c r="H236" s="703"/>
    </row>
    <row r="237" spans="2:8" ht="30.75" customHeight="1" x14ac:dyDescent="0.3">
      <c r="B237" s="969"/>
      <c r="C237" s="689" t="s">
        <v>236</v>
      </c>
      <c r="D237" s="1021"/>
      <c r="E237" s="414">
        <f>38+2.9</f>
        <v>40.9</v>
      </c>
      <c r="F237" s="377" t="s">
        <v>458</v>
      </c>
      <c r="G237" s="257"/>
      <c r="H237" s="704"/>
    </row>
    <row r="238" spans="2:8" ht="28.5" customHeight="1" x14ac:dyDescent="0.3">
      <c r="B238" s="969"/>
      <c r="C238" s="688" t="s">
        <v>237</v>
      </c>
      <c r="D238" s="1021"/>
      <c r="E238" s="414">
        <f>38+2.9</f>
        <v>40.9</v>
      </c>
      <c r="F238" s="377" t="s">
        <v>459</v>
      </c>
      <c r="G238" s="257"/>
      <c r="H238" s="704"/>
    </row>
    <row r="239" spans="2:8" ht="22.65" customHeight="1" x14ac:dyDescent="0.3">
      <c r="B239" s="969"/>
      <c r="C239" s="690" t="s">
        <v>238</v>
      </c>
      <c r="D239" s="1021"/>
      <c r="E239" s="185">
        <f>87.5+1000+4.83+7.5-500-599.8+75+2.9</f>
        <v>77.929999999999978</v>
      </c>
      <c r="F239" s="377" t="s">
        <v>239</v>
      </c>
      <c r="G239" s="257"/>
      <c r="H239" s="703"/>
    </row>
    <row r="240" spans="2:8" ht="27" customHeight="1" x14ac:dyDescent="0.3">
      <c r="B240" s="969"/>
      <c r="C240" s="688" t="s">
        <v>457</v>
      </c>
      <c r="D240" s="1021"/>
      <c r="E240" s="415">
        <f>10.4+4.83-15.2+75+2.9</f>
        <v>77.930000000000007</v>
      </c>
      <c r="F240" s="377" t="s">
        <v>240</v>
      </c>
      <c r="G240" s="257"/>
      <c r="H240" s="704"/>
    </row>
    <row r="241" spans="2:8" ht="20.25" customHeight="1" thickBot="1" x14ac:dyDescent="0.35">
      <c r="B241" s="970"/>
      <c r="C241" s="705" t="s">
        <v>241</v>
      </c>
      <c r="D241" s="1022"/>
      <c r="E241" s="706">
        <f>18.9+1253.7+4.83+7.5-653.6-82.9-139.5</f>
        <v>408.93000000000006</v>
      </c>
      <c r="F241" s="707" t="s">
        <v>242</v>
      </c>
      <c r="G241" s="708" t="s">
        <v>243</v>
      </c>
      <c r="H241" s="709"/>
    </row>
    <row r="242" spans="2:8" ht="44.4" customHeight="1" x14ac:dyDescent="0.3">
      <c r="B242" s="906" t="s">
        <v>448</v>
      </c>
      <c r="C242" s="58" t="s">
        <v>244</v>
      </c>
      <c r="D242" s="918" t="s">
        <v>198</v>
      </c>
      <c r="E242" s="18"/>
      <c r="F242" s="371" t="s">
        <v>245</v>
      </c>
      <c r="G242" s="693" t="s">
        <v>204</v>
      </c>
      <c r="H242" s="694" t="s">
        <v>199</v>
      </c>
    </row>
    <row r="243" spans="2:8" ht="29.1" customHeight="1" x14ac:dyDescent="0.3">
      <c r="B243" s="906"/>
      <c r="C243" s="23" t="s">
        <v>25</v>
      </c>
      <c r="D243" s="918"/>
      <c r="E243" s="26">
        <f>327.4</f>
        <v>327.39999999999998</v>
      </c>
      <c r="F243" s="304"/>
      <c r="G243" s="148"/>
      <c r="H243" s="305"/>
    </row>
    <row r="244" spans="2:8" ht="18" customHeight="1" x14ac:dyDescent="0.3">
      <c r="B244" s="906"/>
      <c r="C244" s="23" t="s">
        <v>201</v>
      </c>
      <c r="D244" s="918"/>
      <c r="E244" s="15"/>
      <c r="F244" s="304"/>
      <c r="G244" s="148"/>
      <c r="H244" s="305"/>
    </row>
    <row r="245" spans="2:8" ht="19.350000000000001" customHeight="1" thickBot="1" x14ac:dyDescent="0.35">
      <c r="B245" s="943"/>
      <c r="C245" s="158" t="s">
        <v>32</v>
      </c>
      <c r="D245" s="919"/>
      <c r="E245" s="159"/>
      <c r="F245" s="319"/>
      <c r="G245" s="174"/>
      <c r="H245" s="320"/>
    </row>
    <row r="246" spans="2:8" ht="45.6" customHeight="1" x14ac:dyDescent="0.3">
      <c r="B246" s="930" t="s">
        <v>449</v>
      </c>
      <c r="C246" s="58" t="s">
        <v>246</v>
      </c>
      <c r="D246" s="1014" t="s">
        <v>469</v>
      </c>
      <c r="E246" s="18"/>
      <c r="F246" s="361" t="s">
        <v>247</v>
      </c>
      <c r="G246" s="228">
        <v>1</v>
      </c>
      <c r="H246" s="378" t="s">
        <v>199</v>
      </c>
    </row>
    <row r="247" spans="2:8" ht="27" customHeight="1" x14ac:dyDescent="0.3">
      <c r="B247" s="971"/>
      <c r="C247" s="23" t="s">
        <v>25</v>
      </c>
      <c r="D247" s="901"/>
      <c r="E247" s="15">
        <v>242.9</v>
      </c>
      <c r="F247" s="379" t="s">
        <v>200</v>
      </c>
      <c r="G247" s="227">
        <v>12</v>
      </c>
      <c r="H247" s="380" t="s">
        <v>106</v>
      </c>
    </row>
    <row r="248" spans="2:8" ht="56.25" customHeight="1" x14ac:dyDescent="0.3">
      <c r="B248" s="495"/>
      <c r="C248" s="96" t="s">
        <v>32</v>
      </c>
      <c r="D248" s="901"/>
      <c r="E248" s="15"/>
      <c r="F248" s="379" t="s">
        <v>248</v>
      </c>
      <c r="G248" s="227"/>
      <c r="H248" s="380"/>
    </row>
    <row r="249" spans="2:8" ht="27.75" customHeight="1" x14ac:dyDescent="0.3">
      <c r="B249" s="495"/>
      <c r="C249" s="23" t="s">
        <v>201</v>
      </c>
      <c r="D249" s="901"/>
      <c r="E249" s="15"/>
      <c r="F249" s="379" t="s">
        <v>249</v>
      </c>
      <c r="G249" s="227"/>
      <c r="H249" s="380"/>
    </row>
    <row r="250" spans="2:8" ht="20.25" customHeight="1" thickBot="1" x14ac:dyDescent="0.35">
      <c r="B250" s="512"/>
      <c r="C250" s="254" t="s">
        <v>107</v>
      </c>
      <c r="D250" s="973"/>
      <c r="E250" s="159">
        <v>650</v>
      </c>
      <c r="F250" s="319"/>
      <c r="G250" s="174"/>
      <c r="H250" s="320"/>
    </row>
    <row r="251" spans="2:8" ht="30.75" customHeight="1" x14ac:dyDescent="0.3">
      <c r="B251" s="568"/>
      <c r="C251" s="58" t="s">
        <v>250</v>
      </c>
      <c r="D251" s="92"/>
      <c r="E251" s="18"/>
      <c r="F251" s="313"/>
      <c r="G251" s="170"/>
      <c r="H251" s="314"/>
    </row>
    <row r="252" spans="2:8" ht="39.75" customHeight="1" x14ac:dyDescent="0.3">
      <c r="B252" s="968" t="s">
        <v>450</v>
      </c>
      <c r="C252" s="22" t="s">
        <v>251</v>
      </c>
      <c r="D252" s="974" t="s">
        <v>198</v>
      </c>
      <c r="E252" s="15"/>
      <c r="F252" s="374" t="s">
        <v>245</v>
      </c>
      <c r="G252" s="238" t="s">
        <v>204</v>
      </c>
      <c r="H252" s="367" t="s">
        <v>199</v>
      </c>
    </row>
    <row r="253" spans="2:8" ht="28.5" customHeight="1" x14ac:dyDescent="0.3">
      <c r="B253" s="906"/>
      <c r="C253" s="23" t="s">
        <v>25</v>
      </c>
      <c r="D253" s="900"/>
      <c r="E253" s="26">
        <f>845.8+122</f>
        <v>967.8</v>
      </c>
      <c r="F253" s="304"/>
      <c r="G253" s="148"/>
      <c r="H253" s="305"/>
    </row>
    <row r="254" spans="2:8" ht="18.75" customHeight="1" thickBot="1" x14ac:dyDescent="0.35">
      <c r="B254" s="907"/>
      <c r="C254" s="158" t="s">
        <v>32</v>
      </c>
      <c r="D254" s="965"/>
      <c r="E254" s="159"/>
      <c r="F254" s="319"/>
      <c r="G254" s="174"/>
      <c r="H254" s="320"/>
    </row>
    <row r="255" spans="2:8" ht="43.5" customHeight="1" x14ac:dyDescent="0.3">
      <c r="B255" s="905" t="s">
        <v>451</v>
      </c>
      <c r="C255" s="157" t="s">
        <v>252</v>
      </c>
      <c r="D255" s="972" t="s">
        <v>208</v>
      </c>
      <c r="E255" s="244"/>
      <c r="F255" s="713" t="s">
        <v>247</v>
      </c>
      <c r="G255" s="714"/>
      <c r="H255" s="715"/>
    </row>
    <row r="256" spans="2:8" ht="29.25" customHeight="1" thickBot="1" x14ac:dyDescent="0.35">
      <c r="B256" s="907"/>
      <c r="C256" s="158" t="s">
        <v>25</v>
      </c>
      <c r="D256" s="973"/>
      <c r="E256" s="159">
        <v>89</v>
      </c>
      <c r="F256" s="710"/>
      <c r="G256" s="711"/>
      <c r="H256" s="712"/>
    </row>
    <row r="257" spans="2:8" ht="48" customHeight="1" x14ac:dyDescent="0.3">
      <c r="B257" s="905" t="s">
        <v>452</v>
      </c>
      <c r="C257" s="255" t="s">
        <v>253</v>
      </c>
      <c r="D257" s="917" t="s">
        <v>174</v>
      </c>
      <c r="E257" s="244"/>
      <c r="F257" s="716" t="s">
        <v>254</v>
      </c>
      <c r="G257" s="403"/>
      <c r="H257" s="404"/>
    </row>
    <row r="258" spans="2:8" ht="29.25" customHeight="1" thickBot="1" x14ac:dyDescent="0.35">
      <c r="B258" s="907"/>
      <c r="C258" s="256" t="s">
        <v>25</v>
      </c>
      <c r="D258" s="919"/>
      <c r="E258" s="159"/>
      <c r="F258" s="405"/>
      <c r="G258" s="406"/>
      <c r="H258" s="407"/>
    </row>
    <row r="259" spans="2:8" ht="28.5" customHeight="1" x14ac:dyDescent="0.3">
      <c r="B259" s="971" t="s">
        <v>255</v>
      </c>
      <c r="C259" s="549" t="s">
        <v>256</v>
      </c>
      <c r="D259" s="916" t="s">
        <v>54</v>
      </c>
      <c r="E259" s="503"/>
      <c r="F259" s="550" t="s">
        <v>257</v>
      </c>
      <c r="G259" s="552">
        <f>3-1</f>
        <v>2</v>
      </c>
      <c r="H259" s="553"/>
    </row>
    <row r="260" spans="2:8" ht="29.25" customHeight="1" x14ac:dyDescent="0.3">
      <c r="B260" s="971"/>
      <c r="C260" s="554" t="s">
        <v>25</v>
      </c>
      <c r="D260" s="916"/>
      <c r="E260" s="555">
        <f>641</f>
        <v>641</v>
      </c>
      <c r="F260" s="550" t="s">
        <v>259</v>
      </c>
      <c r="G260" s="494" t="s">
        <v>185</v>
      </c>
      <c r="H260" s="553"/>
    </row>
    <row r="261" spans="2:8" ht="14.25" customHeight="1" x14ac:dyDescent="0.3">
      <c r="B261" s="556"/>
      <c r="C261" s="557" t="s">
        <v>260</v>
      </c>
      <c r="D261" s="497"/>
      <c r="E261" s="13">
        <v>17</v>
      </c>
      <c r="F261" s="558"/>
      <c r="G261" s="559"/>
      <c r="H261" s="560"/>
    </row>
    <row r="262" spans="2:8" ht="14.25" customHeight="1" x14ac:dyDescent="0.3">
      <c r="B262" s="556"/>
      <c r="C262" s="557" t="s">
        <v>261</v>
      </c>
      <c r="D262" s="497"/>
      <c r="E262" s="13">
        <v>350</v>
      </c>
      <c r="F262" s="558"/>
      <c r="G262" s="559"/>
      <c r="H262" s="560"/>
    </row>
    <row r="263" spans="2:8" ht="18" customHeight="1" x14ac:dyDescent="0.3">
      <c r="B263" s="556"/>
      <c r="C263" s="127" t="s">
        <v>262</v>
      </c>
      <c r="D263" s="128"/>
      <c r="E263" s="124">
        <f>350-250</f>
        <v>100</v>
      </c>
      <c r="F263" s="381"/>
      <c r="G263" s="148"/>
      <c r="H263" s="305"/>
    </row>
    <row r="264" spans="2:8" ht="14.25" customHeight="1" x14ac:dyDescent="0.3">
      <c r="B264" s="556"/>
      <c r="C264" s="127" t="s">
        <v>263</v>
      </c>
      <c r="D264" s="128"/>
      <c r="E264" s="31">
        <v>80</v>
      </c>
      <c r="F264" s="304"/>
      <c r="G264" s="148"/>
      <c r="H264" s="305"/>
    </row>
    <row r="265" spans="2:8" ht="14.25" customHeight="1" x14ac:dyDescent="0.3">
      <c r="B265" s="556"/>
      <c r="C265" s="127" t="s">
        <v>264</v>
      </c>
      <c r="D265" s="128"/>
      <c r="E265" s="31">
        <v>40</v>
      </c>
      <c r="F265" s="304"/>
      <c r="G265" s="148"/>
      <c r="H265" s="305"/>
    </row>
    <row r="266" spans="2:8" ht="14.25" customHeight="1" x14ac:dyDescent="0.3">
      <c r="B266" s="556"/>
      <c r="C266" s="127" t="s">
        <v>265</v>
      </c>
      <c r="D266" s="128"/>
      <c r="E266" s="31">
        <v>40</v>
      </c>
      <c r="F266" s="304"/>
      <c r="G266" s="148"/>
      <c r="H266" s="305"/>
    </row>
    <row r="267" spans="2:8" ht="14.25" customHeight="1" x14ac:dyDescent="0.3">
      <c r="B267" s="556"/>
      <c r="C267" s="127" t="s">
        <v>266</v>
      </c>
      <c r="D267" s="128"/>
      <c r="E267" s="31"/>
      <c r="F267" s="304"/>
      <c r="G267" s="148"/>
      <c r="H267" s="305"/>
    </row>
    <row r="268" spans="2:8" ht="14.25" customHeight="1" x14ac:dyDescent="0.3">
      <c r="B268" s="556"/>
      <c r="C268" s="127" t="s">
        <v>267</v>
      </c>
      <c r="D268" s="128"/>
      <c r="E268" s="31"/>
      <c r="F268" s="304"/>
      <c r="G268" s="148"/>
      <c r="H268" s="305"/>
    </row>
    <row r="269" spans="2:8" ht="14.25" customHeight="1" x14ac:dyDescent="0.3">
      <c r="B269" s="556"/>
      <c r="C269" s="127" t="s">
        <v>268</v>
      </c>
      <c r="D269" s="128"/>
      <c r="E269" s="31"/>
      <c r="F269" s="304"/>
      <c r="G269" s="148"/>
      <c r="H269" s="305"/>
    </row>
    <row r="270" spans="2:8" ht="14.25" customHeight="1" x14ac:dyDescent="0.3">
      <c r="B270" s="556"/>
      <c r="C270" s="127" t="s">
        <v>269</v>
      </c>
      <c r="D270" s="128"/>
      <c r="E270" s="31">
        <v>14</v>
      </c>
      <c r="F270" s="419"/>
      <c r="G270" s="182"/>
      <c r="H270" s="364"/>
    </row>
    <row r="271" spans="2:8" ht="55.5" customHeight="1" thickBot="1" x14ac:dyDescent="0.35">
      <c r="B271" s="512"/>
      <c r="C271" s="525" t="s">
        <v>25</v>
      </c>
      <c r="D271" s="247" t="s">
        <v>23</v>
      </c>
      <c r="E271" s="499">
        <v>22.2</v>
      </c>
      <c r="F271" s="526" t="s">
        <v>259</v>
      </c>
      <c r="G271" s="527" t="s">
        <v>258</v>
      </c>
      <c r="H271" s="528"/>
    </row>
    <row r="272" spans="2:8" ht="29.4" customHeight="1" x14ac:dyDescent="0.3">
      <c r="B272" s="1013" t="s">
        <v>270</v>
      </c>
      <c r="C272" s="529" t="s">
        <v>271</v>
      </c>
      <c r="D272" s="966" t="s">
        <v>54</v>
      </c>
      <c r="E272" s="530"/>
      <c r="F272" s="531" t="s">
        <v>245</v>
      </c>
      <c r="G272" s="532"/>
      <c r="H272" s="533"/>
    </row>
    <row r="273" spans="2:8" ht="29.1" customHeight="1" thickBot="1" x14ac:dyDescent="0.35">
      <c r="B273" s="984"/>
      <c r="C273" s="534" t="s">
        <v>25</v>
      </c>
      <c r="D273" s="967"/>
      <c r="E273" s="202"/>
      <c r="F273" s="535"/>
      <c r="G273" s="536"/>
      <c r="H273" s="528"/>
    </row>
    <row r="274" spans="2:8" ht="30" customHeight="1" x14ac:dyDescent="0.3">
      <c r="B274" s="537" t="s">
        <v>272</v>
      </c>
      <c r="C274" s="538" t="s">
        <v>273</v>
      </c>
      <c r="D274" s="962" t="s">
        <v>208</v>
      </c>
      <c r="E274" s="539"/>
      <c r="F274" s="540" t="s">
        <v>247</v>
      </c>
      <c r="G274" s="541"/>
      <c r="H274" s="542"/>
    </row>
    <row r="275" spans="2:8" ht="30" customHeight="1" thickBot="1" x14ac:dyDescent="0.35">
      <c r="B275" s="543"/>
      <c r="C275" s="544" t="s">
        <v>25</v>
      </c>
      <c r="D275" s="963"/>
      <c r="E275" s="545"/>
      <c r="F275" s="546"/>
      <c r="G275" s="547"/>
      <c r="H275" s="548"/>
    </row>
    <row r="276" spans="2:8" ht="20.100000000000001" customHeight="1" x14ac:dyDescent="0.3">
      <c r="B276" s="569"/>
      <c r="C276" s="142" t="s">
        <v>117</v>
      </c>
      <c r="D276" s="143"/>
      <c r="E276" s="144">
        <f>SUM(E277:E281)</f>
        <v>9185.2899999999991</v>
      </c>
      <c r="F276" s="352"/>
      <c r="G276" s="222"/>
      <c r="H276" s="353"/>
    </row>
    <row r="277" spans="2:8" ht="18" customHeight="1" x14ac:dyDescent="0.3">
      <c r="B277" s="1015"/>
      <c r="C277" s="63" t="s">
        <v>118</v>
      </c>
      <c r="D277" s="118"/>
      <c r="E277" s="119"/>
      <c r="F277" s="304"/>
      <c r="G277" s="148"/>
      <c r="H277" s="305"/>
    </row>
    <row r="278" spans="2:8" ht="30" customHeight="1" x14ac:dyDescent="0.3">
      <c r="B278" s="1016"/>
      <c r="C278" s="30" t="s">
        <v>119</v>
      </c>
      <c r="D278" s="59"/>
      <c r="E278" s="21">
        <f>SUMIF($C198:$C275,$C247,E198:E275)</f>
        <v>7518.8899999999994</v>
      </c>
      <c r="F278" s="304"/>
      <c r="G278" s="148"/>
      <c r="H278" s="305"/>
    </row>
    <row r="279" spans="2:8" ht="30" customHeight="1" x14ac:dyDescent="0.3">
      <c r="B279" s="1016"/>
      <c r="C279" s="60" t="s">
        <v>121</v>
      </c>
      <c r="D279" s="59"/>
      <c r="E279" s="449" cm="1">
        <f t="array" ref="E279">SUMIF($C198:$C275,C00,E198:E275)</f>
        <v>0</v>
      </c>
      <c r="F279" s="304"/>
      <c r="G279" s="148"/>
      <c r="H279" s="305"/>
    </row>
    <row r="280" spans="2:8" ht="19.350000000000001" customHeight="1" x14ac:dyDescent="0.3">
      <c r="B280" s="1016"/>
      <c r="C280" s="22" t="s">
        <v>274</v>
      </c>
      <c r="D280" s="59"/>
      <c r="E280" s="448">
        <f>SUMIF($C198:$C275,$C210,E198:E275)</f>
        <v>1666.4</v>
      </c>
      <c r="F280" s="304"/>
      <c r="G280" s="148"/>
      <c r="H280" s="305"/>
    </row>
    <row r="281" spans="2:8" ht="19.350000000000001" customHeight="1" x14ac:dyDescent="0.3">
      <c r="B281" s="1017"/>
      <c r="C281" s="22" t="s">
        <v>123</v>
      </c>
      <c r="D281" s="59"/>
      <c r="E281" s="449">
        <f>SUMIF($C198:$C275,$C254,E198:E275)</f>
        <v>0</v>
      </c>
      <c r="F281" s="304"/>
      <c r="G281" s="148"/>
      <c r="H281" s="305"/>
    </row>
    <row r="282" spans="2:8" ht="19.350000000000001" customHeight="1" x14ac:dyDescent="0.3">
      <c r="B282" s="563"/>
      <c r="C282" s="292" t="s">
        <v>275</v>
      </c>
      <c r="D282" s="40"/>
      <c r="E282" s="42">
        <f t="shared" ref="E282" si="3">SUM(E284)</f>
        <v>650</v>
      </c>
      <c r="F282" s="354"/>
      <c r="G282" s="221"/>
      <c r="H282" s="355"/>
    </row>
    <row r="283" spans="2:8" ht="19.350000000000001" customHeight="1" x14ac:dyDescent="0.3">
      <c r="B283" s="1018"/>
      <c r="C283" s="61" t="s">
        <v>125</v>
      </c>
      <c r="D283" s="59"/>
      <c r="E283" s="17"/>
      <c r="F283" s="304"/>
      <c r="G283" s="148"/>
      <c r="H283" s="305"/>
    </row>
    <row r="284" spans="2:8" ht="19.350000000000001" customHeight="1" thickBot="1" x14ac:dyDescent="0.35">
      <c r="B284" s="1019"/>
      <c r="C284" s="769" t="s">
        <v>127</v>
      </c>
      <c r="D284" s="770"/>
      <c r="E284" s="680">
        <f>SUMIF($C198:$C275,$C250,E198:E275)</f>
        <v>650</v>
      </c>
      <c r="F284" s="419"/>
      <c r="G284" s="182"/>
      <c r="H284" s="364"/>
    </row>
    <row r="285" spans="2:8" ht="31.35" customHeight="1" thickBot="1" x14ac:dyDescent="0.35">
      <c r="B285" s="754" t="s">
        <v>276</v>
      </c>
      <c r="C285" s="767" t="s">
        <v>277</v>
      </c>
      <c r="D285" s="756"/>
      <c r="E285" s="768"/>
      <c r="F285" s="744"/>
      <c r="G285" s="745"/>
      <c r="H285" s="746"/>
    </row>
    <row r="286" spans="2:8" ht="31.35" customHeight="1" x14ac:dyDescent="0.3">
      <c r="B286" s="986" t="s">
        <v>278</v>
      </c>
      <c r="C286" s="502" t="s">
        <v>279</v>
      </c>
      <c r="D286" s="955" t="s">
        <v>23</v>
      </c>
      <c r="E286" s="508"/>
      <c r="F286" s="516" t="s">
        <v>280</v>
      </c>
      <c r="G286" s="771" t="s">
        <v>281</v>
      </c>
      <c r="H286" s="330"/>
    </row>
    <row r="287" spans="2:8" ht="30.6" customHeight="1" x14ac:dyDescent="0.3">
      <c r="B287" s="971"/>
      <c r="C287" s="496" t="s">
        <v>25</v>
      </c>
      <c r="D287" s="956"/>
      <c r="E287" s="7">
        <v>293</v>
      </c>
      <c r="F287" s="493"/>
      <c r="G287" s="494"/>
      <c r="H287" s="299"/>
    </row>
    <row r="288" spans="2:8" ht="18" customHeight="1" thickBot="1" x14ac:dyDescent="0.35">
      <c r="B288" s="985"/>
      <c r="C288" s="498" t="s">
        <v>32</v>
      </c>
      <c r="D288" s="956"/>
      <c r="E288" s="499"/>
      <c r="F288" s="500"/>
      <c r="G288" s="501"/>
      <c r="H288" s="320"/>
    </row>
    <row r="289" spans="2:8" ht="33" customHeight="1" x14ac:dyDescent="0.3">
      <c r="B289" s="971" t="s">
        <v>282</v>
      </c>
      <c r="C289" s="502" t="s">
        <v>283</v>
      </c>
      <c r="D289" s="956"/>
      <c r="E289" s="503"/>
      <c r="F289" s="504" t="s">
        <v>24</v>
      </c>
      <c r="G289" s="505" t="s">
        <v>284</v>
      </c>
      <c r="H289" s="328"/>
    </row>
    <row r="290" spans="2:8" ht="30.6" customHeight="1" thickBot="1" x14ac:dyDescent="0.35">
      <c r="B290" s="971"/>
      <c r="C290" s="498" t="s">
        <v>25</v>
      </c>
      <c r="D290" s="956"/>
      <c r="E290" s="499">
        <v>624.5</v>
      </c>
      <c r="F290" s="506"/>
      <c r="G290" s="507"/>
      <c r="H290" s="420"/>
    </row>
    <row r="291" spans="2:8" ht="30.75" customHeight="1" x14ac:dyDescent="0.3">
      <c r="B291" s="982" t="s">
        <v>285</v>
      </c>
      <c r="C291" s="510" t="s">
        <v>286</v>
      </c>
      <c r="D291" s="956"/>
      <c r="E291" s="508"/>
      <c r="F291" s="511" t="s">
        <v>24</v>
      </c>
      <c r="G291" s="509"/>
      <c r="H291" s="421"/>
    </row>
    <row r="292" spans="2:8" ht="30.6" customHeight="1" thickBot="1" x14ac:dyDescent="0.35">
      <c r="B292" s="985"/>
      <c r="C292" s="498" t="s">
        <v>25</v>
      </c>
      <c r="D292" s="956"/>
      <c r="E292" s="499">
        <v>0</v>
      </c>
      <c r="F292" s="513"/>
      <c r="G292" s="514"/>
      <c r="H292" s="425"/>
    </row>
    <row r="293" spans="2:8" ht="30.6" customHeight="1" x14ac:dyDescent="0.3">
      <c r="B293" s="975" t="s">
        <v>421</v>
      </c>
      <c r="C293" s="517" t="s">
        <v>287</v>
      </c>
      <c r="D293" s="956"/>
      <c r="E293" s="503"/>
      <c r="F293" s="518" t="s">
        <v>24</v>
      </c>
      <c r="G293" s="428" t="s">
        <v>176</v>
      </c>
      <c r="H293" s="424"/>
    </row>
    <row r="294" spans="2:8" ht="30.6" customHeight="1" thickBot="1" x14ac:dyDescent="0.35">
      <c r="B294" s="976"/>
      <c r="C294" s="519" t="s">
        <v>25</v>
      </c>
      <c r="D294" s="956"/>
      <c r="E294" s="161">
        <v>9</v>
      </c>
      <c r="F294" s="520"/>
      <c r="G294" s="260"/>
      <c r="H294" s="333"/>
    </row>
    <row r="295" spans="2:8" ht="20.25" customHeight="1" x14ac:dyDescent="0.3">
      <c r="B295" s="975" t="s">
        <v>288</v>
      </c>
      <c r="C295" s="521" t="s">
        <v>289</v>
      </c>
      <c r="D295" s="956"/>
      <c r="E295" s="522"/>
      <c r="F295" s="523"/>
      <c r="G295" s="428"/>
      <c r="H295" s="424"/>
    </row>
    <row r="296" spans="2:8" ht="30.6" customHeight="1" thickBot="1" x14ac:dyDescent="0.35">
      <c r="B296" s="976"/>
      <c r="C296" s="524" t="s">
        <v>25</v>
      </c>
      <c r="D296" s="957"/>
      <c r="E296" s="866">
        <v>25.6</v>
      </c>
      <c r="F296" s="867" t="s">
        <v>24</v>
      </c>
      <c r="G296" s="717">
        <v>2</v>
      </c>
      <c r="H296" s="422"/>
    </row>
    <row r="297" spans="2:8" ht="21" customHeight="1" x14ac:dyDescent="0.3">
      <c r="B297" s="570"/>
      <c r="C297" s="62" t="s">
        <v>117</v>
      </c>
      <c r="D297" s="865"/>
      <c r="E297" s="258">
        <f>SUM(E299:E301)</f>
        <v>952.1</v>
      </c>
      <c r="F297" s="352"/>
      <c r="G297" s="222"/>
      <c r="H297" s="353"/>
    </row>
    <row r="298" spans="2:8" ht="16.5" customHeight="1" x14ac:dyDescent="0.3">
      <c r="B298" s="1008"/>
      <c r="C298" s="49" t="s">
        <v>118</v>
      </c>
      <c r="D298" s="99"/>
      <c r="E298" s="51"/>
      <c r="F298" s="304"/>
      <c r="G298" s="148"/>
      <c r="H298" s="305"/>
    </row>
    <row r="299" spans="2:8" ht="27.75" customHeight="1" x14ac:dyDescent="0.3">
      <c r="B299" s="1008"/>
      <c r="C299" s="49" t="s">
        <v>119</v>
      </c>
      <c r="D299" s="99"/>
      <c r="E299" s="106">
        <f>SUMIF($C$286:$C$296,$C$287,E286:E296)</f>
        <v>952.1</v>
      </c>
      <c r="F299" s="304"/>
      <c r="G299" s="148"/>
      <c r="H299" s="305"/>
    </row>
    <row r="300" spans="2:8" ht="18" customHeight="1" x14ac:dyDescent="0.3">
      <c r="B300" s="1008"/>
      <c r="C300" s="63" t="s">
        <v>120</v>
      </c>
      <c r="D300" s="99"/>
      <c r="E300" s="106" cm="1">
        <f t="array" ref="E300">SUMIF($C$287:$C$296,C00,E287:E296)</f>
        <v>0</v>
      </c>
      <c r="F300" s="304"/>
      <c r="G300" s="148"/>
      <c r="H300" s="305"/>
    </row>
    <row r="301" spans="2:8" ht="21" customHeight="1" thickBot="1" x14ac:dyDescent="0.35">
      <c r="B301" s="1009"/>
      <c r="C301" s="736" t="s">
        <v>123</v>
      </c>
      <c r="D301" s="737"/>
      <c r="E301" s="107">
        <f>SUMIF($C$286:$C$296,$C$288,E286:E296)</f>
        <v>0</v>
      </c>
      <c r="F301" s="419"/>
      <c r="G301" s="182"/>
      <c r="H301" s="364"/>
    </row>
    <row r="302" spans="2:8" ht="21" customHeight="1" thickBot="1" x14ac:dyDescent="0.35">
      <c r="B302" s="740" t="s">
        <v>290</v>
      </c>
      <c r="C302" s="741" t="s">
        <v>291</v>
      </c>
      <c r="D302" s="742"/>
      <c r="E302" s="743"/>
      <c r="F302" s="744"/>
      <c r="G302" s="745"/>
      <c r="H302" s="746"/>
    </row>
    <row r="303" spans="2:8" ht="32.1" customHeight="1" x14ac:dyDescent="0.3">
      <c r="B303" s="988" t="s">
        <v>292</v>
      </c>
      <c r="C303" s="521" t="s">
        <v>420</v>
      </c>
      <c r="D303" s="1007" t="s">
        <v>149</v>
      </c>
      <c r="E303" s="18"/>
      <c r="F303" s="738" t="s">
        <v>24</v>
      </c>
      <c r="G303" s="739"/>
      <c r="H303" s="385"/>
    </row>
    <row r="304" spans="2:8" ht="30.6" customHeight="1" thickBot="1" x14ac:dyDescent="0.35">
      <c r="B304" s="989"/>
      <c r="C304" s="158" t="s">
        <v>25</v>
      </c>
      <c r="D304" s="1007"/>
      <c r="E304" s="159"/>
      <c r="F304" s="382" t="s">
        <v>293</v>
      </c>
      <c r="G304" s="263"/>
      <c r="H304" s="383"/>
    </row>
    <row r="305" spans="2:8" ht="27.75" customHeight="1" x14ac:dyDescent="0.3">
      <c r="B305" s="1027" t="s">
        <v>294</v>
      </c>
      <c r="C305" s="261" t="s">
        <v>295</v>
      </c>
      <c r="D305" s="1007"/>
      <c r="E305" s="18"/>
      <c r="F305" s="384" t="s">
        <v>24</v>
      </c>
      <c r="G305" s="262" t="s">
        <v>296</v>
      </c>
      <c r="H305" s="385"/>
    </row>
    <row r="306" spans="2:8" ht="30.6" customHeight="1" x14ac:dyDescent="0.3">
      <c r="B306" s="988"/>
      <c r="C306" s="23" t="s">
        <v>25</v>
      </c>
      <c r="D306" s="1007"/>
      <c r="E306" s="15">
        <v>225.5</v>
      </c>
      <c r="F306" s="386" t="s">
        <v>297</v>
      </c>
      <c r="G306" s="260" t="s">
        <v>298</v>
      </c>
      <c r="H306" s="333"/>
    </row>
    <row r="307" spans="2:8" ht="27.75" customHeight="1" thickBot="1" x14ac:dyDescent="0.35">
      <c r="B307" s="1028"/>
      <c r="C307" s="158"/>
      <c r="D307" s="1007"/>
      <c r="E307" s="159"/>
      <c r="F307" s="747" t="s">
        <v>299</v>
      </c>
      <c r="G307" s="259" t="s">
        <v>204</v>
      </c>
      <c r="H307" s="333"/>
    </row>
    <row r="308" spans="2:8" ht="23.25" customHeight="1" x14ac:dyDescent="0.3">
      <c r="B308" s="982" t="s">
        <v>300</v>
      </c>
      <c r="C308" s="157" t="s">
        <v>301</v>
      </c>
      <c r="D308" s="1007"/>
      <c r="E308" s="57"/>
      <c r="F308" s="427" t="s">
        <v>24</v>
      </c>
      <c r="G308" s="428" t="s">
        <v>176</v>
      </c>
      <c r="H308" s="429" t="s">
        <v>302</v>
      </c>
    </row>
    <row r="309" spans="2:8" ht="30.6" customHeight="1" thickBot="1" x14ac:dyDescent="0.35">
      <c r="B309" s="985"/>
      <c r="C309" s="158" t="s">
        <v>25</v>
      </c>
      <c r="D309" s="1007"/>
      <c r="E309" s="31">
        <v>17.899999999999999</v>
      </c>
      <c r="F309" s="430"/>
      <c r="G309" s="431"/>
      <c r="H309" s="432"/>
    </row>
    <row r="310" spans="2:8" ht="15.6" customHeight="1" x14ac:dyDescent="0.3">
      <c r="B310" s="566"/>
      <c r="C310" s="39" t="s">
        <v>117</v>
      </c>
      <c r="D310" s="656"/>
      <c r="E310" s="657">
        <f>SUM(E312:E312)</f>
        <v>243.4</v>
      </c>
      <c r="F310" s="352"/>
      <c r="G310" s="222"/>
      <c r="H310" s="353"/>
    </row>
    <row r="311" spans="2:8" ht="15.6" customHeight="1" x14ac:dyDescent="0.3">
      <c r="B311" s="968"/>
      <c r="C311" s="22" t="s">
        <v>118</v>
      </c>
      <c r="D311" s="43"/>
      <c r="E311" s="36"/>
      <c r="F311" s="304"/>
      <c r="G311" s="148"/>
      <c r="H311" s="305"/>
    </row>
    <row r="312" spans="2:8" ht="29.4" customHeight="1" thickBot="1" x14ac:dyDescent="0.35">
      <c r="B312" s="907"/>
      <c r="C312" s="223" t="s">
        <v>119</v>
      </c>
      <c r="D312" s="224"/>
      <c r="E312" s="225">
        <f>SUMIF($C$303:$C$309,$C$304,E303:E309)</f>
        <v>243.4</v>
      </c>
      <c r="F312" s="319"/>
      <c r="G312" s="174"/>
      <c r="H312" s="320"/>
    </row>
    <row r="313" spans="2:8" ht="32.25" customHeight="1" x14ac:dyDescent="0.3">
      <c r="B313" s="561" t="s">
        <v>303</v>
      </c>
      <c r="C313" s="52" t="s">
        <v>304</v>
      </c>
      <c r="D313" s="52"/>
      <c r="E313" s="147"/>
      <c r="F313" s="293"/>
      <c r="G313" s="154"/>
      <c r="H313" s="294"/>
    </row>
    <row r="314" spans="2:8" ht="39.6" x14ac:dyDescent="0.3">
      <c r="B314" s="562"/>
      <c r="C314" s="149"/>
      <c r="D314" s="149"/>
      <c r="E314" s="150"/>
      <c r="F314" s="387" t="s">
        <v>305</v>
      </c>
      <c r="G314" s="264"/>
      <c r="H314" s="388" t="s">
        <v>306</v>
      </c>
    </row>
    <row r="315" spans="2:8" ht="32.25" customHeight="1" thickBot="1" x14ac:dyDescent="0.35">
      <c r="B315" s="758"/>
      <c r="C315" s="759"/>
      <c r="D315" s="759"/>
      <c r="E315" s="760"/>
      <c r="F315" s="761" t="s">
        <v>307</v>
      </c>
      <c r="G315" s="762">
        <v>28.22</v>
      </c>
      <c r="H315" s="763"/>
    </row>
    <row r="316" spans="2:8" ht="20.399999999999999" customHeight="1" thickBot="1" x14ac:dyDescent="0.35">
      <c r="B316" s="754" t="s">
        <v>308</v>
      </c>
      <c r="C316" s="767" t="s">
        <v>309</v>
      </c>
      <c r="D316" s="756"/>
      <c r="E316" s="768"/>
      <c r="F316" s="744"/>
      <c r="G316" s="745"/>
      <c r="H316" s="746"/>
    </row>
    <row r="317" spans="2:8" ht="33" customHeight="1" x14ac:dyDescent="0.3">
      <c r="B317" s="906" t="s">
        <v>310</v>
      </c>
      <c r="C317" s="30" t="s">
        <v>311</v>
      </c>
      <c r="D317" s="1002" t="s">
        <v>149</v>
      </c>
      <c r="E317" s="764"/>
      <c r="F317" s="765" t="s">
        <v>24</v>
      </c>
      <c r="G317" s="766">
        <v>13</v>
      </c>
      <c r="H317" s="389"/>
    </row>
    <row r="318" spans="2:8" ht="30.6" customHeight="1" thickBot="1" x14ac:dyDescent="0.35">
      <c r="B318" s="907"/>
      <c r="C318" s="158" t="s">
        <v>25</v>
      </c>
      <c r="D318" s="1002"/>
      <c r="E318" s="226">
        <v>51.5</v>
      </c>
      <c r="F318" s="308" t="s">
        <v>312</v>
      </c>
      <c r="G318" s="265">
        <v>160</v>
      </c>
      <c r="H318" s="390"/>
    </row>
    <row r="319" spans="2:8" ht="21.75" customHeight="1" x14ac:dyDescent="0.3">
      <c r="B319" s="905" t="s">
        <v>313</v>
      </c>
      <c r="C319" s="157" t="s">
        <v>314</v>
      </c>
      <c r="D319" s="1002"/>
      <c r="E319" s="18"/>
      <c r="F319" s="300" t="s">
        <v>24</v>
      </c>
      <c r="G319" s="188">
        <v>30</v>
      </c>
      <c r="H319" s="299"/>
    </row>
    <row r="320" spans="2:8" ht="31.35" customHeight="1" thickBot="1" x14ac:dyDescent="0.35">
      <c r="B320" s="907"/>
      <c r="C320" s="158" t="s">
        <v>25</v>
      </c>
      <c r="D320" s="1002"/>
      <c r="E320" s="159">
        <v>184.2</v>
      </c>
      <c r="F320" s="308" t="s">
        <v>315</v>
      </c>
      <c r="G320" s="193">
        <v>49</v>
      </c>
      <c r="H320" s="309"/>
    </row>
    <row r="321" spans="2:8" ht="57" customHeight="1" x14ac:dyDescent="0.3">
      <c r="B321" s="905" t="s">
        <v>316</v>
      </c>
      <c r="C321" s="266" t="s">
        <v>317</v>
      </c>
      <c r="D321" s="1002"/>
      <c r="E321" s="57"/>
      <c r="F321" s="298" t="s">
        <v>318</v>
      </c>
      <c r="G321" s="55">
        <v>5049</v>
      </c>
      <c r="H321" s="301"/>
    </row>
    <row r="322" spans="2:8" ht="30" customHeight="1" thickBot="1" x14ac:dyDescent="0.35">
      <c r="B322" s="907"/>
      <c r="C322" s="158" t="s">
        <v>25</v>
      </c>
      <c r="D322" s="1002"/>
      <c r="E322" s="267">
        <v>608</v>
      </c>
      <c r="F322" s="329" t="s">
        <v>319</v>
      </c>
      <c r="G322" s="193">
        <v>458</v>
      </c>
      <c r="H322" s="391"/>
    </row>
    <row r="323" spans="2:8" ht="45.75" customHeight="1" x14ac:dyDescent="0.3">
      <c r="B323" s="982" t="s">
        <v>320</v>
      </c>
      <c r="C323" s="157" t="s">
        <v>321</v>
      </c>
      <c r="D323" s="1002"/>
      <c r="E323" s="57"/>
      <c r="F323" s="303" t="s">
        <v>24</v>
      </c>
      <c r="G323" s="146">
        <v>2</v>
      </c>
      <c r="H323" s="380" t="s">
        <v>106</v>
      </c>
    </row>
    <row r="324" spans="2:8" ht="32.25" customHeight="1" thickBot="1" x14ac:dyDescent="0.35">
      <c r="B324" s="985"/>
      <c r="C324" s="158" t="s">
        <v>25</v>
      </c>
      <c r="D324" s="1002"/>
      <c r="E324" s="159">
        <v>38.4</v>
      </c>
      <c r="F324" s="312" t="s">
        <v>322</v>
      </c>
      <c r="G324" s="193">
        <v>48</v>
      </c>
      <c r="H324" s="370" t="s">
        <v>106</v>
      </c>
    </row>
    <row r="325" spans="2:8" ht="19.350000000000001" customHeight="1" x14ac:dyDescent="0.3">
      <c r="B325" s="571"/>
      <c r="C325" s="39" t="s">
        <v>117</v>
      </c>
      <c r="D325" s="1002"/>
      <c r="E325" s="268">
        <f t="shared" ref="E325" si="4">SUM(E327:E328)</f>
        <v>882.1</v>
      </c>
      <c r="F325" s="352"/>
      <c r="G325" s="222"/>
      <c r="H325" s="353"/>
    </row>
    <row r="326" spans="2:8" ht="18" customHeight="1" x14ac:dyDescent="0.3">
      <c r="B326" s="954"/>
      <c r="C326" s="22" t="s">
        <v>118</v>
      </c>
      <c r="D326" s="1002"/>
      <c r="E326" s="125"/>
      <c r="F326" s="304"/>
      <c r="G326" s="148"/>
      <c r="H326" s="305"/>
    </row>
    <row r="327" spans="2:8" ht="29.1" customHeight="1" x14ac:dyDescent="0.3">
      <c r="B327" s="925"/>
      <c r="C327" s="22" t="s">
        <v>119</v>
      </c>
      <c r="D327" s="1002"/>
      <c r="E327" s="90">
        <f>SUMIF($C$317:$C$324,$C$318,E317:E324)</f>
        <v>882.1</v>
      </c>
      <c r="F327" s="304"/>
      <c r="G327" s="148"/>
      <c r="H327" s="305"/>
    </row>
    <row r="328" spans="2:8" ht="19.350000000000001" customHeight="1" thickBot="1" x14ac:dyDescent="0.35">
      <c r="B328" s="925"/>
      <c r="C328" s="748" t="s">
        <v>123</v>
      </c>
      <c r="D328" s="1002"/>
      <c r="E328" s="749" cm="1">
        <f t="array" ref="E328">SUMIF($C$317:$C$324,C00,E317:E324)</f>
        <v>0</v>
      </c>
      <c r="F328" s="419"/>
      <c r="G328" s="182"/>
      <c r="H328" s="364"/>
    </row>
    <row r="329" spans="2:8" ht="32.1" customHeight="1" thickBot="1" x14ac:dyDescent="0.35">
      <c r="B329" s="754" t="s">
        <v>323</v>
      </c>
      <c r="C329" s="755" t="s">
        <v>324</v>
      </c>
      <c r="D329" s="756"/>
      <c r="E329" s="757"/>
      <c r="F329" s="744"/>
      <c r="G329" s="745"/>
      <c r="H329" s="746"/>
    </row>
    <row r="330" spans="2:8" ht="31.5" customHeight="1" x14ac:dyDescent="0.3">
      <c r="B330" s="906" t="s">
        <v>325</v>
      </c>
      <c r="C330" s="30" t="s">
        <v>326</v>
      </c>
      <c r="D330" s="992" t="s">
        <v>97</v>
      </c>
      <c r="E330" s="750"/>
      <c r="F330" s="751" t="s">
        <v>24</v>
      </c>
      <c r="G330" s="752">
        <v>41</v>
      </c>
      <c r="H330" s="753"/>
    </row>
    <row r="331" spans="2:8" ht="27.6" customHeight="1" x14ac:dyDescent="0.3">
      <c r="B331" s="906"/>
      <c r="C331" s="16" t="s">
        <v>25</v>
      </c>
      <c r="D331" s="912"/>
      <c r="E331" s="64"/>
      <c r="F331" s="435" t="s">
        <v>327</v>
      </c>
      <c r="G331" s="456">
        <v>47</v>
      </c>
      <c r="H331" s="376"/>
    </row>
    <row r="332" spans="2:8" ht="18" customHeight="1" thickBot="1" x14ac:dyDescent="0.35">
      <c r="B332" s="907"/>
      <c r="C332" s="181" t="s">
        <v>32</v>
      </c>
      <c r="D332" s="912"/>
      <c r="E332" s="458">
        <v>122.2</v>
      </c>
      <c r="F332" s="426"/>
      <c r="G332" s="196"/>
      <c r="H332" s="443"/>
    </row>
    <row r="333" spans="2:8" ht="20.399999999999999" customHeight="1" x14ac:dyDescent="0.3">
      <c r="B333" s="982" t="s">
        <v>328</v>
      </c>
      <c r="C333" s="157" t="s">
        <v>329</v>
      </c>
      <c r="D333" s="912"/>
      <c r="E333" s="459"/>
      <c r="F333" s="438" t="s">
        <v>24</v>
      </c>
      <c r="G333" s="457">
        <v>20</v>
      </c>
      <c r="H333" s="439"/>
    </row>
    <row r="334" spans="2:8" ht="27.75" customHeight="1" x14ac:dyDescent="0.3">
      <c r="B334" s="983"/>
      <c r="C334" s="23" t="s">
        <v>25</v>
      </c>
      <c r="D334" s="912"/>
      <c r="E334" s="460">
        <v>60</v>
      </c>
      <c r="F334" s="440" t="s">
        <v>330</v>
      </c>
      <c r="G334" s="456">
        <v>39</v>
      </c>
      <c r="H334" s="392" t="s">
        <v>106</v>
      </c>
    </row>
    <row r="335" spans="2:8" ht="18.75" customHeight="1" thickBot="1" x14ac:dyDescent="0.35">
      <c r="B335" s="984"/>
      <c r="C335" s="269" t="s">
        <v>32</v>
      </c>
      <c r="D335" s="913"/>
      <c r="E335" s="458">
        <v>78.5</v>
      </c>
      <c r="F335" s="441"/>
      <c r="G335" s="437"/>
      <c r="H335" s="442" t="s">
        <v>106</v>
      </c>
    </row>
    <row r="336" spans="2:8" ht="26.25" customHeight="1" x14ac:dyDescent="0.3">
      <c r="B336" s="571"/>
      <c r="C336" s="39" t="s">
        <v>117</v>
      </c>
      <c r="D336" s="65"/>
      <c r="E336" s="66">
        <f>SUM(E338:E339)</f>
        <v>260.7</v>
      </c>
      <c r="F336" s="352"/>
      <c r="G336" s="222"/>
      <c r="H336" s="353"/>
    </row>
    <row r="337" spans="2:8" ht="15" customHeight="1" x14ac:dyDescent="0.3">
      <c r="B337" s="954"/>
      <c r="C337" s="22" t="s">
        <v>118</v>
      </c>
      <c r="D337" s="67"/>
      <c r="E337" s="69"/>
      <c r="F337" s="304"/>
      <c r="G337" s="148"/>
      <c r="H337" s="305"/>
    </row>
    <row r="338" spans="2:8" ht="29.4" customHeight="1" x14ac:dyDescent="0.3">
      <c r="B338" s="925"/>
      <c r="C338" s="22" t="s">
        <v>119</v>
      </c>
      <c r="D338" s="70"/>
      <c r="E338" s="71">
        <f>SUMIF($C330:$C335,$C334,E330:E335)</f>
        <v>60</v>
      </c>
      <c r="F338" s="304"/>
      <c r="G338" s="148"/>
      <c r="H338" s="305"/>
    </row>
    <row r="339" spans="2:8" ht="17.100000000000001" customHeight="1" thickBot="1" x14ac:dyDescent="0.35">
      <c r="B339" s="926"/>
      <c r="C339" s="223" t="s">
        <v>123</v>
      </c>
      <c r="D339" s="271"/>
      <c r="E339" s="272">
        <f>SUMIF($C330:$C335,$C335,E330:E335)</f>
        <v>200.7</v>
      </c>
      <c r="F339" s="319"/>
      <c r="G339" s="174"/>
      <c r="H339" s="320"/>
    </row>
    <row r="340" spans="2:8" ht="29.1" customHeight="1" x14ac:dyDescent="0.3">
      <c r="B340" s="561" t="s">
        <v>331</v>
      </c>
      <c r="C340" s="52" t="s">
        <v>332</v>
      </c>
      <c r="D340" s="270"/>
      <c r="E340" s="147"/>
      <c r="F340" s="293"/>
      <c r="G340" s="154"/>
      <c r="H340" s="294"/>
    </row>
    <row r="341" spans="2:8" ht="30" customHeight="1" thickBot="1" x14ac:dyDescent="0.35">
      <c r="B341" s="572" t="s">
        <v>333</v>
      </c>
      <c r="C341" s="274" t="s">
        <v>334</v>
      </c>
      <c r="D341" s="275"/>
      <c r="E341" s="276"/>
      <c r="F341" s="393"/>
      <c r="G341" s="277"/>
      <c r="H341" s="394"/>
    </row>
    <row r="342" spans="2:8" ht="24.75" customHeight="1" x14ac:dyDescent="0.3">
      <c r="B342" s="924" t="s">
        <v>335</v>
      </c>
      <c r="C342" s="183" t="s">
        <v>336</v>
      </c>
      <c r="D342" s="76"/>
      <c r="E342" s="75"/>
      <c r="F342" s="395" t="s">
        <v>337</v>
      </c>
      <c r="G342" s="273">
        <v>9</v>
      </c>
      <c r="H342" s="314"/>
    </row>
    <row r="343" spans="2:8" ht="27.6" customHeight="1" x14ac:dyDescent="0.3">
      <c r="B343" s="925"/>
      <c r="C343" s="88" t="s">
        <v>25</v>
      </c>
      <c r="D343" s="961" t="s">
        <v>54</v>
      </c>
      <c r="E343" s="24">
        <v>530</v>
      </c>
      <c r="F343" s="395"/>
      <c r="G343" s="273"/>
      <c r="H343" s="299"/>
    </row>
    <row r="344" spans="2:8" ht="22.35" customHeight="1" x14ac:dyDescent="0.3">
      <c r="B344" s="925"/>
      <c r="C344" s="117" t="s">
        <v>32</v>
      </c>
      <c r="D344" s="961"/>
      <c r="E344" s="108"/>
      <c r="F344" s="304"/>
      <c r="G344" s="148"/>
      <c r="H344" s="305"/>
    </row>
    <row r="345" spans="2:8" ht="31.5" customHeight="1" x14ac:dyDescent="0.3">
      <c r="B345" s="925"/>
      <c r="C345" s="88" t="s">
        <v>25</v>
      </c>
      <c r="D345" s="997" t="s">
        <v>23</v>
      </c>
      <c r="E345" s="123"/>
      <c r="F345" s="318"/>
      <c r="G345" s="148"/>
      <c r="H345" s="305"/>
    </row>
    <row r="346" spans="2:8" ht="25.5" customHeight="1" thickBot="1" x14ac:dyDescent="0.35">
      <c r="B346" s="926"/>
      <c r="C346" s="278" t="s">
        <v>32</v>
      </c>
      <c r="D346" s="998"/>
      <c r="E346" s="279"/>
      <c r="F346" s="319"/>
      <c r="G346" s="174"/>
      <c r="H346" s="320"/>
    </row>
    <row r="347" spans="2:8" ht="22.5" customHeight="1" x14ac:dyDescent="0.3">
      <c r="B347" s="924" t="s">
        <v>338</v>
      </c>
      <c r="C347" s="183" t="s">
        <v>339</v>
      </c>
      <c r="D347" s="938" t="s">
        <v>54</v>
      </c>
      <c r="E347" s="29"/>
      <c r="F347" s="321" t="s">
        <v>340</v>
      </c>
      <c r="G347" s="834">
        <v>82</v>
      </c>
      <c r="H347" s="314"/>
    </row>
    <row r="348" spans="2:8" ht="29.4" customHeight="1" thickBot="1" x14ac:dyDescent="0.35">
      <c r="B348" s="926"/>
      <c r="C348" s="158" t="s">
        <v>25</v>
      </c>
      <c r="D348" s="939"/>
      <c r="E348" s="226">
        <v>93.7</v>
      </c>
      <c r="F348" s="832"/>
      <c r="G348" s="833"/>
      <c r="H348" s="311"/>
    </row>
    <row r="349" spans="2:8" ht="30" customHeight="1" x14ac:dyDescent="0.3">
      <c r="B349" s="924" t="s">
        <v>341</v>
      </c>
      <c r="C349" s="157" t="s">
        <v>342</v>
      </c>
      <c r="D349" s="939"/>
      <c r="E349" s="29"/>
      <c r="F349" s="837" t="s">
        <v>343</v>
      </c>
      <c r="G349" s="838">
        <v>40</v>
      </c>
      <c r="H349" s="314"/>
    </row>
    <row r="350" spans="2:8" ht="32.1" customHeight="1" thickBot="1" x14ac:dyDescent="0.35">
      <c r="B350" s="926"/>
      <c r="C350" s="158" t="s">
        <v>25</v>
      </c>
      <c r="D350" s="939"/>
      <c r="E350" s="831">
        <v>260</v>
      </c>
      <c r="F350" s="835"/>
      <c r="G350" s="836"/>
      <c r="H350" s="311"/>
    </row>
    <row r="351" spans="2:8" ht="28.35" customHeight="1" x14ac:dyDescent="0.3">
      <c r="B351" s="924" t="s">
        <v>344</v>
      </c>
      <c r="C351" s="157" t="s">
        <v>345</v>
      </c>
      <c r="D351" s="939"/>
      <c r="E351" s="29"/>
      <c r="F351" s="298" t="s">
        <v>346</v>
      </c>
      <c r="G351" s="830">
        <v>4</v>
      </c>
      <c r="H351" s="314"/>
    </row>
    <row r="352" spans="2:8" ht="32.1" customHeight="1" x14ac:dyDescent="0.3">
      <c r="B352" s="925"/>
      <c r="C352" s="23" t="s">
        <v>25</v>
      </c>
      <c r="D352" s="939"/>
      <c r="E352" s="109">
        <v>67.099999999999994</v>
      </c>
      <c r="F352" s="298"/>
      <c r="G352" s="830"/>
      <c r="H352" s="299"/>
    </row>
    <row r="353" spans="2:8" ht="20.25" customHeight="1" thickBot="1" x14ac:dyDescent="0.35">
      <c r="B353" s="926"/>
      <c r="C353" s="281" t="s">
        <v>32</v>
      </c>
      <c r="D353" s="939"/>
      <c r="E353" s="226"/>
      <c r="F353" s="319"/>
      <c r="G353" s="156"/>
      <c r="H353" s="320"/>
    </row>
    <row r="354" spans="2:8" ht="17.399999999999999" customHeight="1" x14ac:dyDescent="0.3">
      <c r="B354" s="924" t="s">
        <v>347</v>
      </c>
      <c r="C354" s="157" t="s">
        <v>348</v>
      </c>
      <c r="D354" s="939"/>
      <c r="E354" s="29"/>
      <c r="F354" s="840" t="s">
        <v>340</v>
      </c>
      <c r="G354" s="841">
        <v>1</v>
      </c>
      <c r="H354" s="314"/>
    </row>
    <row r="355" spans="2:8" ht="30" customHeight="1" thickBot="1" x14ac:dyDescent="0.35">
      <c r="B355" s="926"/>
      <c r="C355" s="158" t="s">
        <v>25</v>
      </c>
      <c r="D355" s="939"/>
      <c r="E355" s="226">
        <v>270</v>
      </c>
      <c r="F355" s="632"/>
      <c r="G355" s="839"/>
      <c r="H355" s="311"/>
    </row>
    <row r="356" spans="2:8" ht="15.6" customHeight="1" x14ac:dyDescent="0.3">
      <c r="B356" s="924" t="s">
        <v>349</v>
      </c>
      <c r="C356" s="157" t="s">
        <v>350</v>
      </c>
      <c r="D356" s="939"/>
      <c r="E356" s="29"/>
      <c r="F356" s="840" t="s">
        <v>340</v>
      </c>
      <c r="G356" s="834">
        <v>10</v>
      </c>
      <c r="H356" s="314"/>
    </row>
    <row r="357" spans="2:8" ht="30" customHeight="1" thickBot="1" x14ac:dyDescent="0.35">
      <c r="B357" s="926"/>
      <c r="C357" s="158" t="s">
        <v>25</v>
      </c>
      <c r="D357" s="939"/>
      <c r="E357" s="226">
        <v>308</v>
      </c>
      <c r="F357" s="632"/>
      <c r="G357" s="833"/>
      <c r="H357" s="311"/>
    </row>
    <row r="358" spans="2:8" ht="17.100000000000001" customHeight="1" x14ac:dyDescent="0.3">
      <c r="B358" s="924" t="s">
        <v>351</v>
      </c>
      <c r="C358" s="183" t="s">
        <v>352</v>
      </c>
      <c r="D358" s="939"/>
      <c r="E358" s="29"/>
      <c r="F358" s="840" t="s">
        <v>340</v>
      </c>
      <c r="G358" s="834">
        <v>8</v>
      </c>
      <c r="H358" s="314"/>
    </row>
    <row r="359" spans="2:8" ht="30" customHeight="1" thickBot="1" x14ac:dyDescent="0.35">
      <c r="B359" s="926"/>
      <c r="C359" s="158" t="s">
        <v>25</v>
      </c>
      <c r="D359" s="939"/>
      <c r="E359" s="226">
        <v>652</v>
      </c>
      <c r="F359" s="632"/>
      <c r="G359" s="833"/>
      <c r="H359" s="311"/>
    </row>
    <row r="360" spans="2:8" ht="17.399999999999999" customHeight="1" x14ac:dyDescent="0.3">
      <c r="B360" s="924" t="s">
        <v>353</v>
      </c>
      <c r="C360" s="58" t="s">
        <v>354</v>
      </c>
      <c r="D360" s="939"/>
      <c r="E360" s="29"/>
      <c r="F360" s="298" t="s">
        <v>355</v>
      </c>
      <c r="G360" s="227">
        <v>4</v>
      </c>
      <c r="H360" s="314"/>
    </row>
    <row r="361" spans="2:8" ht="29.4" customHeight="1" x14ac:dyDescent="0.3">
      <c r="B361" s="925"/>
      <c r="C361" s="23" t="s">
        <v>25</v>
      </c>
      <c r="D361" s="939"/>
      <c r="E361" s="141">
        <f>397-202.5+100</f>
        <v>294.5</v>
      </c>
      <c r="F361" s="298" t="s">
        <v>356</v>
      </c>
      <c r="G361" s="232">
        <f>2-1</f>
        <v>1</v>
      </c>
      <c r="H361" s="299"/>
    </row>
    <row r="362" spans="2:8" ht="24" customHeight="1" thickBot="1" x14ac:dyDescent="0.35">
      <c r="B362" s="926"/>
      <c r="C362" s="158"/>
      <c r="D362" s="939"/>
      <c r="E362" s="282"/>
      <c r="F362" s="832"/>
      <c r="G362" s="842"/>
      <c r="H362" s="311"/>
    </row>
    <row r="363" spans="2:8" ht="20.100000000000001" customHeight="1" x14ac:dyDescent="0.3">
      <c r="B363" s="924" t="s">
        <v>357</v>
      </c>
      <c r="C363" s="157" t="s">
        <v>358</v>
      </c>
      <c r="D363" s="939"/>
      <c r="E363" s="29"/>
      <c r="F363" s="840" t="s">
        <v>340</v>
      </c>
      <c r="G363" s="834">
        <v>6</v>
      </c>
      <c r="H363" s="314"/>
    </row>
    <row r="364" spans="2:8" ht="33" customHeight="1" thickBot="1" x14ac:dyDescent="0.35">
      <c r="B364" s="926"/>
      <c r="C364" s="158" t="s">
        <v>25</v>
      </c>
      <c r="D364" s="939"/>
      <c r="E364" s="282">
        <f>333</f>
        <v>333</v>
      </c>
      <c r="F364" s="632"/>
      <c r="G364" s="833"/>
      <c r="H364" s="311"/>
    </row>
    <row r="365" spans="2:8" ht="18" customHeight="1" x14ac:dyDescent="0.3">
      <c r="B365" s="922" t="s">
        <v>359</v>
      </c>
      <c r="C365" s="873" t="s">
        <v>360</v>
      </c>
      <c r="D365" s="939"/>
      <c r="E365" s="110"/>
      <c r="F365" s="300" t="s">
        <v>361</v>
      </c>
      <c r="G365" s="227">
        <v>38</v>
      </c>
      <c r="H365" s="314"/>
    </row>
    <row r="366" spans="2:8" ht="29.25" customHeight="1" x14ac:dyDescent="0.3">
      <c r="B366" s="923"/>
      <c r="C366" s="23" t="s">
        <v>25</v>
      </c>
      <c r="D366" s="939"/>
      <c r="E366" s="111">
        <v>365.6</v>
      </c>
      <c r="F366" s="361" t="s">
        <v>362</v>
      </c>
      <c r="G366" s="829">
        <v>101</v>
      </c>
      <c r="H366" s="299"/>
    </row>
    <row r="367" spans="2:8" ht="19.5" customHeight="1" x14ac:dyDescent="0.3">
      <c r="B367" s="923"/>
      <c r="C367" s="874" t="s">
        <v>28</v>
      </c>
      <c r="D367" s="939"/>
      <c r="E367" s="111">
        <v>3.5</v>
      </c>
      <c r="F367" s="300" t="s">
        <v>363</v>
      </c>
      <c r="G367" s="227">
        <v>32</v>
      </c>
      <c r="H367" s="299"/>
    </row>
    <row r="368" spans="2:8" ht="27" customHeight="1" thickBot="1" x14ac:dyDescent="0.35">
      <c r="B368" s="923"/>
      <c r="C368" s="269"/>
      <c r="D368" s="939"/>
      <c r="E368" s="843"/>
      <c r="F368" s="308" t="s">
        <v>364</v>
      </c>
      <c r="G368" s="280">
        <v>91</v>
      </c>
      <c r="H368" s="311"/>
    </row>
    <row r="369" spans="2:8" ht="18" customHeight="1" x14ac:dyDescent="0.3">
      <c r="B369" s="922" t="s">
        <v>365</v>
      </c>
      <c r="C369" s="489" t="s">
        <v>366</v>
      </c>
      <c r="D369" s="939"/>
      <c r="E369" s="490"/>
      <c r="F369" s="716" t="s">
        <v>340</v>
      </c>
      <c r="G369" s="846">
        <v>10</v>
      </c>
      <c r="H369" s="314"/>
    </row>
    <row r="370" spans="2:8" ht="33" customHeight="1" thickBot="1" x14ac:dyDescent="0.35">
      <c r="B370" s="996"/>
      <c r="C370" s="491" t="s">
        <v>25</v>
      </c>
      <c r="D370" s="940"/>
      <c r="E370" s="492">
        <v>117</v>
      </c>
      <c r="F370" s="844"/>
      <c r="G370" s="845"/>
      <c r="H370" s="396"/>
    </row>
    <row r="371" spans="2:8" ht="18.600000000000001" customHeight="1" x14ac:dyDescent="0.3">
      <c r="B371" s="573"/>
      <c r="C371" s="39" t="s">
        <v>117</v>
      </c>
      <c r="D371" s="73"/>
      <c r="E371" s="66">
        <f>SUM(E372:E375)</f>
        <v>3294.4</v>
      </c>
      <c r="F371" s="352"/>
      <c r="G371" s="222"/>
      <c r="H371" s="353"/>
    </row>
    <row r="372" spans="2:8" ht="16.350000000000001" customHeight="1" x14ac:dyDescent="0.3">
      <c r="B372" s="993"/>
      <c r="C372" s="22" t="s">
        <v>118</v>
      </c>
      <c r="D372" s="67"/>
      <c r="E372" s="68"/>
      <c r="F372" s="304"/>
      <c r="G372" s="148"/>
      <c r="H372" s="305"/>
    </row>
    <row r="373" spans="2:8" ht="32.1" customHeight="1" x14ac:dyDescent="0.3">
      <c r="B373" s="994"/>
      <c r="C373" s="22" t="s">
        <v>119</v>
      </c>
      <c r="D373" s="74"/>
      <c r="E373" s="75">
        <f>SUMIF($C343:$C370,$C343,E343:E370)</f>
        <v>3290.9</v>
      </c>
      <c r="F373" s="304"/>
      <c r="G373" s="148"/>
      <c r="H373" s="305"/>
    </row>
    <row r="374" spans="2:8" ht="18" customHeight="1" x14ac:dyDescent="0.3">
      <c r="B374" s="994"/>
      <c r="C374" s="22" t="s">
        <v>120</v>
      </c>
      <c r="D374" s="74"/>
      <c r="E374" s="75">
        <f>SUMIF($C342:$C370,$C367,E342:E370)</f>
        <v>3.5</v>
      </c>
      <c r="F374" s="304"/>
      <c r="G374" s="148"/>
      <c r="H374" s="305"/>
    </row>
    <row r="375" spans="2:8" ht="18" customHeight="1" thickBot="1" x14ac:dyDescent="0.35">
      <c r="B375" s="995"/>
      <c r="C375" s="223" t="s">
        <v>123</v>
      </c>
      <c r="D375" s="286"/>
      <c r="E375" s="287">
        <f>SUMIF(C342:C370,C344,E342:E370)</f>
        <v>0</v>
      </c>
      <c r="F375" s="419"/>
      <c r="G375" s="182"/>
      <c r="H375" s="364"/>
    </row>
    <row r="376" spans="2:8" ht="53.25" customHeight="1" x14ac:dyDescent="0.3">
      <c r="B376" s="574" t="s">
        <v>367</v>
      </c>
      <c r="C376" s="284" t="s">
        <v>368</v>
      </c>
      <c r="D376" s="285" t="s">
        <v>149</v>
      </c>
      <c r="E376" s="72"/>
      <c r="F376" s="433"/>
      <c r="G376" s="434"/>
      <c r="H376" s="445"/>
    </row>
    <row r="377" spans="2:8" ht="21" customHeight="1" x14ac:dyDescent="0.3">
      <c r="B377" s="575"/>
      <c r="C377" s="44" t="s">
        <v>117</v>
      </c>
      <c r="D377" s="65"/>
      <c r="E377" s="66">
        <f t="shared" ref="E377" si="5">E379</f>
        <v>27.8</v>
      </c>
      <c r="F377" s="446" t="s">
        <v>369</v>
      </c>
      <c r="G377" s="488" t="s">
        <v>370</v>
      </c>
      <c r="H377" s="444"/>
    </row>
    <row r="378" spans="2:8" ht="18.600000000000001" customHeight="1" x14ac:dyDescent="0.3">
      <c r="B378" s="576"/>
      <c r="C378" s="22" t="s">
        <v>118</v>
      </c>
      <c r="D378" s="77"/>
      <c r="E378" s="29"/>
      <c r="F378" s="313"/>
      <c r="G378" s="170"/>
      <c r="H378" s="305"/>
    </row>
    <row r="379" spans="2:8" ht="31.35" customHeight="1" thickBot="1" x14ac:dyDescent="0.35">
      <c r="B379" s="577"/>
      <c r="C379" s="231" t="s">
        <v>25</v>
      </c>
      <c r="D379" s="286"/>
      <c r="E379" s="288">
        <v>27.8</v>
      </c>
      <c r="F379" s="327"/>
      <c r="G379" s="418"/>
      <c r="H379" s="373"/>
    </row>
    <row r="380" spans="2:8" ht="32.1" customHeight="1" thickBot="1" x14ac:dyDescent="0.35">
      <c r="B380" s="578" t="s">
        <v>371</v>
      </c>
      <c r="C380" s="153" t="s">
        <v>372</v>
      </c>
      <c r="D380" s="78" t="s">
        <v>58</v>
      </c>
      <c r="E380" s="856"/>
      <c r="F380" s="860"/>
      <c r="G380" s="861"/>
      <c r="H380" s="862"/>
    </row>
    <row r="381" spans="2:8" ht="20.399999999999999" customHeight="1" x14ac:dyDescent="0.3">
      <c r="B381" s="575"/>
      <c r="C381" s="44" t="s">
        <v>117</v>
      </c>
      <c r="D381" s="65"/>
      <c r="E381" s="66">
        <f t="shared" ref="E381" si="6">E383</f>
        <v>107.1</v>
      </c>
      <c r="F381" s="857" t="s">
        <v>373</v>
      </c>
      <c r="G381" s="858" t="s">
        <v>374</v>
      </c>
      <c r="H381" s="859"/>
    </row>
    <row r="382" spans="2:8" ht="19.350000000000001" customHeight="1" x14ac:dyDescent="0.3">
      <c r="B382" s="576"/>
      <c r="C382" s="22" t="s">
        <v>118</v>
      </c>
      <c r="D382" s="74"/>
      <c r="E382" s="75"/>
      <c r="F382" s="447"/>
      <c r="G382" s="423"/>
      <c r="H382" s="436"/>
    </row>
    <row r="383" spans="2:8" ht="31.35" customHeight="1" thickBot="1" x14ac:dyDescent="0.35">
      <c r="B383" s="576"/>
      <c r="C383" s="678" t="s">
        <v>25</v>
      </c>
      <c r="D383" s="76"/>
      <c r="E383" s="849">
        <v>107.1</v>
      </c>
      <c r="F383" s="426"/>
      <c r="G383" s="259"/>
      <c r="H383" s="443"/>
    </row>
    <row r="384" spans="2:8" ht="30.6" customHeight="1" thickBot="1" x14ac:dyDescent="0.35">
      <c r="B384" s="853" t="s">
        <v>375</v>
      </c>
      <c r="C384" s="670" t="s">
        <v>376</v>
      </c>
      <c r="D384" s="854"/>
      <c r="E384" s="855"/>
      <c r="F384" s="673"/>
      <c r="G384" s="674"/>
      <c r="H384" s="683"/>
    </row>
    <row r="385" spans="2:8" ht="31.35" customHeight="1" x14ac:dyDescent="0.3">
      <c r="B385" s="1000" t="s">
        <v>377</v>
      </c>
      <c r="C385" s="30" t="s">
        <v>378</v>
      </c>
      <c r="D385" s="990" t="s">
        <v>54</v>
      </c>
      <c r="E385" s="75"/>
      <c r="F385" s="850" t="s">
        <v>379</v>
      </c>
      <c r="G385" s="851">
        <v>91</v>
      </c>
      <c r="H385" s="852"/>
    </row>
    <row r="386" spans="2:8" ht="31.35" customHeight="1" thickBot="1" x14ac:dyDescent="0.35">
      <c r="B386" s="1001"/>
      <c r="C386" s="158" t="s">
        <v>25</v>
      </c>
      <c r="D386" s="991"/>
      <c r="E386" s="283">
        <v>14.5</v>
      </c>
      <c r="F386" s="847"/>
      <c r="G386" s="833"/>
      <c r="H386" s="848"/>
    </row>
    <row r="387" spans="2:8" ht="21" customHeight="1" x14ac:dyDescent="0.3">
      <c r="B387" s="573"/>
      <c r="C387" s="79" t="s">
        <v>117</v>
      </c>
      <c r="D387" s="289"/>
      <c r="E387" s="80">
        <f>SUM(E389:E390)</f>
        <v>14.5</v>
      </c>
      <c r="F387" s="352"/>
      <c r="G387" s="222"/>
      <c r="H387" s="353"/>
    </row>
    <row r="388" spans="2:8" ht="20.399999999999999" customHeight="1" x14ac:dyDescent="0.3">
      <c r="B388" s="977"/>
      <c r="C388" s="22" t="s">
        <v>118</v>
      </c>
      <c r="D388" s="74"/>
      <c r="E388" s="75"/>
      <c r="F388" s="304"/>
      <c r="G388" s="148"/>
      <c r="H388" s="305"/>
    </row>
    <row r="389" spans="2:8" ht="31.35" customHeight="1" x14ac:dyDescent="0.3">
      <c r="B389" s="978"/>
      <c r="C389" s="22" t="s">
        <v>119</v>
      </c>
      <c r="D389" s="74"/>
      <c r="E389" s="75">
        <f>SUMIF($C385:$C386,$C386,E385:E386)</f>
        <v>14.5</v>
      </c>
      <c r="F389" s="304"/>
      <c r="G389" s="148"/>
      <c r="H389" s="305"/>
    </row>
    <row r="390" spans="2:8" ht="18" customHeight="1" thickBot="1" x14ac:dyDescent="0.35">
      <c r="B390" s="979"/>
      <c r="C390" s="223" t="s">
        <v>120</v>
      </c>
      <c r="D390" s="286"/>
      <c r="E390" s="287" cm="1">
        <f t="array" ref="E390">SUMIF($C386:$C386,C00,E386:E386)</f>
        <v>0</v>
      </c>
      <c r="F390" s="319"/>
      <c r="G390" s="174"/>
      <c r="H390" s="320"/>
    </row>
    <row r="391" spans="2:8" ht="44.4" customHeight="1" thickBot="1" x14ac:dyDescent="0.35">
      <c r="B391" s="853" t="s">
        <v>380</v>
      </c>
      <c r="C391" s="670" t="s">
        <v>381</v>
      </c>
      <c r="D391" s="863" t="s">
        <v>54</v>
      </c>
      <c r="E391" s="855"/>
      <c r="F391" s="673"/>
      <c r="G391" s="674"/>
      <c r="H391" s="683"/>
    </row>
    <row r="392" spans="2:8" ht="17.399999999999999" customHeight="1" x14ac:dyDescent="0.3">
      <c r="B392" s="573"/>
      <c r="C392" s="39" t="s">
        <v>117</v>
      </c>
      <c r="D392" s="65"/>
      <c r="E392" s="66">
        <f>SUM(E393:E395)</f>
        <v>4080</v>
      </c>
      <c r="F392" s="359" t="s">
        <v>382</v>
      </c>
      <c r="G392" s="777">
        <v>85</v>
      </c>
      <c r="H392" s="360"/>
    </row>
    <row r="393" spans="2:8" ht="26.25" customHeight="1" x14ac:dyDescent="0.3">
      <c r="B393" s="1004"/>
      <c r="C393" s="22" t="s">
        <v>118</v>
      </c>
      <c r="D393" s="67"/>
      <c r="E393" s="68"/>
      <c r="F393" s="300" t="s">
        <v>383</v>
      </c>
      <c r="G393" s="55">
        <v>85</v>
      </c>
      <c r="H393" s="301"/>
    </row>
    <row r="394" spans="2:8" ht="28.35" customHeight="1" x14ac:dyDescent="0.3">
      <c r="B394" s="1005"/>
      <c r="C394" s="25" t="s">
        <v>25</v>
      </c>
      <c r="D394" s="74"/>
      <c r="E394" s="29">
        <f>4408.7-343.7</f>
        <v>4065</v>
      </c>
      <c r="F394" s="300" t="s">
        <v>384</v>
      </c>
      <c r="G394" s="129">
        <v>85</v>
      </c>
      <c r="H394" s="301"/>
    </row>
    <row r="395" spans="2:8" ht="31.5" customHeight="1" thickBot="1" x14ac:dyDescent="0.35">
      <c r="B395" s="1006"/>
      <c r="C395" s="223" t="s">
        <v>28</v>
      </c>
      <c r="D395" s="286"/>
      <c r="E395" s="288">
        <v>15</v>
      </c>
      <c r="F395" s="308" t="s">
        <v>385</v>
      </c>
      <c r="G395" s="239">
        <v>85</v>
      </c>
      <c r="H395" s="309"/>
    </row>
    <row r="396" spans="2:8" ht="27.75" customHeight="1" x14ac:dyDescent="0.3">
      <c r="B396" s="814"/>
      <c r="C396" s="815" t="s">
        <v>386</v>
      </c>
      <c r="D396" s="816"/>
      <c r="E396" s="817">
        <f>E133+E140+E153+E159+E164+E168+E172+E192+E276+E310+E325+E336+E371+E377+E381+E387+E392+E176+E297+E184+E282</f>
        <v>242428.38999999996</v>
      </c>
      <c r="F396" s="818"/>
      <c r="G396" s="819"/>
      <c r="H396" s="820"/>
    </row>
    <row r="397" spans="2:8" ht="17.399999999999999" customHeight="1" thickBot="1" x14ac:dyDescent="0.35">
      <c r="B397" s="821"/>
      <c r="C397" s="822" t="s">
        <v>387</v>
      </c>
      <c r="D397" s="823"/>
      <c r="E397" s="824">
        <f>E247+E248+E249+E250</f>
        <v>892.9</v>
      </c>
      <c r="F397" s="319"/>
      <c r="G397" s="174"/>
      <c r="H397" s="825"/>
    </row>
    <row r="398" spans="2:8" ht="15" customHeight="1" x14ac:dyDescent="0.3">
      <c r="B398" s="579"/>
      <c r="C398" s="81"/>
      <c r="D398" s="82"/>
      <c r="E398" s="83"/>
    </row>
    <row r="399" spans="2:8" s="85" customFormat="1" ht="15" customHeight="1" x14ac:dyDescent="0.25">
      <c r="B399" s="1003" t="s">
        <v>388</v>
      </c>
      <c r="C399" s="1003"/>
      <c r="D399" s="1003"/>
      <c r="E399" s="1003"/>
    </row>
    <row r="400" spans="2:8" s="85" customFormat="1" ht="15" customHeight="1" x14ac:dyDescent="0.25">
      <c r="B400" s="960" t="s">
        <v>389</v>
      </c>
      <c r="C400" s="960"/>
      <c r="D400" s="960"/>
      <c r="E400" s="960"/>
    </row>
    <row r="401" spans="2:6" s="85" customFormat="1" ht="15" customHeight="1" x14ac:dyDescent="0.25">
      <c r="B401" s="1003" t="s">
        <v>390</v>
      </c>
      <c r="C401" s="1003"/>
      <c r="D401" s="1003"/>
      <c r="E401" s="1003"/>
    </row>
    <row r="402" spans="2:6" s="85" customFormat="1" ht="15" customHeight="1" x14ac:dyDescent="0.25">
      <c r="B402" s="1003" t="s">
        <v>391</v>
      </c>
      <c r="C402" s="1003"/>
      <c r="D402" s="1003"/>
      <c r="E402" s="1003"/>
    </row>
    <row r="403" spans="2:6" s="85" customFormat="1" ht="15" customHeight="1" x14ac:dyDescent="0.25">
      <c r="B403" s="999" t="s">
        <v>392</v>
      </c>
      <c r="C403" s="999"/>
      <c r="D403" s="84"/>
      <c r="E403" s="112"/>
    </row>
    <row r="405" spans="2:6" x14ac:dyDescent="0.3">
      <c r="B405" s="4" t="s">
        <v>393</v>
      </c>
    </row>
    <row r="406" spans="2:6" x14ac:dyDescent="0.3">
      <c r="B406" s="4" t="s">
        <v>394</v>
      </c>
    </row>
    <row r="407" spans="2:6" x14ac:dyDescent="0.3">
      <c r="B407" s="987" t="s">
        <v>395</v>
      </c>
      <c r="C407" s="987"/>
      <c r="D407" s="987"/>
      <c r="E407" s="987"/>
    </row>
    <row r="408" spans="2:6" ht="12.75" customHeight="1" x14ac:dyDescent="0.3">
      <c r="B408" s="987" t="s">
        <v>396</v>
      </c>
      <c r="C408" s="987"/>
      <c r="D408" s="987"/>
      <c r="E408" s="987"/>
    </row>
    <row r="409" spans="2:6" x14ac:dyDescent="0.3">
      <c r="D409" s="97"/>
      <c r="E409" s="113"/>
      <c r="F409" s="813"/>
    </row>
  </sheetData>
  <mergeCells count="162">
    <mergeCell ref="B131:B132"/>
    <mergeCell ref="D131:D132"/>
    <mergeCell ref="D198:D199"/>
    <mergeCell ref="D207:D210"/>
    <mergeCell ref="B25:B26"/>
    <mergeCell ref="D50:D52"/>
    <mergeCell ref="D56:D57"/>
    <mergeCell ref="B89:B90"/>
    <mergeCell ref="B87:B88"/>
    <mergeCell ref="D45:D49"/>
    <mergeCell ref="D60:D84"/>
    <mergeCell ref="D54:D55"/>
    <mergeCell ref="B45:B55"/>
    <mergeCell ref="B60:B61"/>
    <mergeCell ref="B73:B74"/>
    <mergeCell ref="B68:B72"/>
    <mergeCell ref="B27:B28"/>
    <mergeCell ref="D58:D59"/>
    <mergeCell ref="B56:B57"/>
    <mergeCell ref="B58:B59"/>
    <mergeCell ref="B62:B67"/>
    <mergeCell ref="B43:B44"/>
    <mergeCell ref="B29:B34"/>
    <mergeCell ref="B126:B128"/>
    <mergeCell ref="B129:B130"/>
    <mergeCell ref="B37:B42"/>
    <mergeCell ref="B305:B307"/>
    <mergeCell ref="B109:B110"/>
    <mergeCell ref="B121:B122"/>
    <mergeCell ref="D211:D212"/>
    <mergeCell ref="B154:B157"/>
    <mergeCell ref="B160:B161"/>
    <mergeCell ref="B165:B166"/>
    <mergeCell ref="B185:B186"/>
    <mergeCell ref="D148:D152"/>
    <mergeCell ref="D109:D110"/>
    <mergeCell ref="D146:D147"/>
    <mergeCell ref="B148:B150"/>
    <mergeCell ref="B169:B170"/>
    <mergeCell ref="D181:D182"/>
    <mergeCell ref="B141:B143"/>
    <mergeCell ref="D121:D122"/>
    <mergeCell ref="B213:B214"/>
    <mergeCell ref="C224:C225"/>
    <mergeCell ref="D119:D120"/>
    <mergeCell ref="B134:B139"/>
    <mergeCell ref="B151:B152"/>
    <mergeCell ref="B173:B174"/>
    <mergeCell ref="B177:B182"/>
    <mergeCell ref="D178:D180"/>
    <mergeCell ref="B272:B273"/>
    <mergeCell ref="B298:B301"/>
    <mergeCell ref="B215:B231"/>
    <mergeCell ref="B246:B247"/>
    <mergeCell ref="B242:B245"/>
    <mergeCell ref="D246:D250"/>
    <mergeCell ref="C218:C219"/>
    <mergeCell ref="B277:B281"/>
    <mergeCell ref="B289:B290"/>
    <mergeCell ref="B291:B292"/>
    <mergeCell ref="B283:B284"/>
    <mergeCell ref="D233:D241"/>
    <mergeCell ref="B295:B296"/>
    <mergeCell ref="B408:E408"/>
    <mergeCell ref="B407:E407"/>
    <mergeCell ref="B303:B304"/>
    <mergeCell ref="D385:D386"/>
    <mergeCell ref="B351:B353"/>
    <mergeCell ref="B363:B364"/>
    <mergeCell ref="D330:D335"/>
    <mergeCell ref="B358:B359"/>
    <mergeCell ref="B347:B348"/>
    <mergeCell ref="B372:B375"/>
    <mergeCell ref="B369:B370"/>
    <mergeCell ref="D345:D346"/>
    <mergeCell ref="B403:C403"/>
    <mergeCell ref="B385:B386"/>
    <mergeCell ref="B317:B318"/>
    <mergeCell ref="D317:D328"/>
    <mergeCell ref="B356:B357"/>
    <mergeCell ref="B342:B346"/>
    <mergeCell ref="B399:E399"/>
    <mergeCell ref="B402:E402"/>
    <mergeCell ref="B401:E401"/>
    <mergeCell ref="B393:B395"/>
    <mergeCell ref="B323:B324"/>
    <mergeCell ref="D303:D309"/>
    <mergeCell ref="B400:E400"/>
    <mergeCell ref="D343:D344"/>
    <mergeCell ref="D274:D275"/>
    <mergeCell ref="D213:D214"/>
    <mergeCell ref="D272:D273"/>
    <mergeCell ref="B252:B254"/>
    <mergeCell ref="B233:B241"/>
    <mergeCell ref="B259:B260"/>
    <mergeCell ref="D259:D260"/>
    <mergeCell ref="D255:D256"/>
    <mergeCell ref="D252:D254"/>
    <mergeCell ref="B257:B258"/>
    <mergeCell ref="B293:B294"/>
    <mergeCell ref="D257:D258"/>
    <mergeCell ref="D242:D245"/>
    <mergeCell ref="B255:B256"/>
    <mergeCell ref="B388:B390"/>
    <mergeCell ref="C220:C221"/>
    <mergeCell ref="B330:B332"/>
    <mergeCell ref="B311:B312"/>
    <mergeCell ref="B333:B335"/>
    <mergeCell ref="B308:B309"/>
    <mergeCell ref="B319:B320"/>
    <mergeCell ref="B286:B288"/>
    <mergeCell ref="B365:B368"/>
    <mergeCell ref="B360:B362"/>
    <mergeCell ref="B207:B212"/>
    <mergeCell ref="B198:B199"/>
    <mergeCell ref="B193:B195"/>
    <mergeCell ref="D200:D206"/>
    <mergeCell ref="B200:B206"/>
    <mergeCell ref="D347:D370"/>
    <mergeCell ref="B85:B86"/>
    <mergeCell ref="B91:B94"/>
    <mergeCell ref="D129:D130"/>
    <mergeCell ref="B111:B114"/>
    <mergeCell ref="D111:D114"/>
    <mergeCell ref="B115:B120"/>
    <mergeCell ref="D123:D125"/>
    <mergeCell ref="D126:D128"/>
    <mergeCell ref="B95:B97"/>
    <mergeCell ref="B354:B355"/>
    <mergeCell ref="B349:B350"/>
    <mergeCell ref="B321:B322"/>
    <mergeCell ref="B326:B328"/>
    <mergeCell ref="B337:B339"/>
    <mergeCell ref="D286:D296"/>
    <mergeCell ref="C226:C227"/>
    <mergeCell ref="F4:H4"/>
    <mergeCell ref="F5:H5"/>
    <mergeCell ref="F1:H1"/>
    <mergeCell ref="F2:H2"/>
    <mergeCell ref="F3:H3"/>
    <mergeCell ref="B75:B80"/>
    <mergeCell ref="B102:B104"/>
    <mergeCell ref="B105:B108"/>
    <mergeCell ref="B35:B36"/>
    <mergeCell ref="D85:D90"/>
    <mergeCell ref="B81:B84"/>
    <mergeCell ref="D100:D101"/>
    <mergeCell ref="B19:B24"/>
    <mergeCell ref="D19:D34"/>
    <mergeCell ref="D102:D104"/>
    <mergeCell ref="D105:D108"/>
    <mergeCell ref="B100:B101"/>
    <mergeCell ref="B98:B99"/>
    <mergeCell ref="B123:B125"/>
    <mergeCell ref="B7:H7"/>
    <mergeCell ref="B8:B9"/>
    <mergeCell ref="C8:C9"/>
    <mergeCell ref="D8:D9"/>
    <mergeCell ref="H8:H9"/>
    <mergeCell ref="E8:E9"/>
    <mergeCell ref="F8:F9"/>
    <mergeCell ref="D115:D118"/>
  </mergeCells>
  <phoneticPr fontId="8" type="noConversion"/>
  <printOptions horizontalCentered="1"/>
  <pageMargins left="0.39370078740157483" right="0.39370078740157483" top="0.59055118110236227" bottom="0.59055118110236227" header="0" footer="0"/>
  <pageSetup paperSize="9" scale="92" fitToHeight="0" orientation="landscape" r:id="rId1"/>
  <rowBreaks count="27" manualBreakCount="27">
    <brk id="18" max="7" man="1"/>
    <brk id="34" max="7" man="1"/>
    <brk id="47" max="7" man="1"/>
    <brk id="61" max="7" man="1"/>
    <brk id="77" max="7" man="1"/>
    <brk id="91" max="7" man="1"/>
    <brk id="104" max="7" man="1"/>
    <brk id="116" max="7" man="1"/>
    <brk id="130" max="7" man="1"/>
    <brk id="145" max="7" man="1"/>
    <brk id="159" max="7" man="1"/>
    <brk id="173" max="7" man="1"/>
    <brk id="186" max="7" man="1"/>
    <brk id="199" max="7" man="1"/>
    <brk id="216" max="7" man="1"/>
    <brk id="229" max="7" man="1"/>
    <brk id="243" max="7" man="1"/>
    <brk id="254" max="7" man="1"/>
    <brk id="271" max="7" man="1"/>
    <brk id="287" max="7" man="1"/>
    <brk id="304" max="7" man="1"/>
    <brk id="320" max="7" man="1"/>
    <brk id="335" max="7" man="1"/>
    <brk id="350" max="7" man="1"/>
    <brk id="366" max="7" man="1"/>
    <brk id="382" max="7" man="1"/>
    <brk id="395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B7DE-1137-4D5E-9D15-BD7BEEB77719}">
  <sheetPr>
    <pageSetUpPr fitToPage="1"/>
  </sheetPr>
  <dimension ref="B1:L31"/>
  <sheetViews>
    <sheetView zoomScaleNormal="100" workbookViewId="0">
      <selection activeCell="B1" sqref="B1:D1"/>
    </sheetView>
  </sheetViews>
  <sheetFormatPr defaultColWidth="9.109375" defaultRowHeight="13.2" x14ac:dyDescent="0.25"/>
  <cols>
    <col min="1" max="1" width="2.5546875" style="4" customWidth="1"/>
    <col min="2" max="2" width="4.5546875" style="4" customWidth="1"/>
    <col min="3" max="3" width="44.5546875" style="1" customWidth="1"/>
    <col min="4" max="4" width="14.5546875" style="4" customWidth="1"/>
    <col min="5" max="5" width="9.109375" style="4"/>
    <col min="6" max="6" width="9.5546875" style="4" bestFit="1" customWidth="1"/>
    <col min="7" max="16384" width="9.109375" style="4"/>
  </cols>
  <sheetData>
    <row r="1" spans="2:12" ht="30.6" customHeight="1" x14ac:dyDescent="0.25">
      <c r="B1" s="888" t="s">
        <v>462</v>
      </c>
      <c r="C1" s="888"/>
      <c r="D1" s="888"/>
    </row>
    <row r="2" spans="2:12" ht="13.8" thickBot="1" x14ac:dyDescent="0.3">
      <c r="C2" s="4"/>
    </row>
    <row r="3" spans="2:12" ht="51.75" customHeight="1" thickBot="1" x14ac:dyDescent="0.3">
      <c r="B3" s="875" t="s">
        <v>397</v>
      </c>
      <c r="C3" s="876" t="s">
        <v>398</v>
      </c>
      <c r="D3" s="877" t="s">
        <v>3</v>
      </c>
    </row>
    <row r="4" spans="2:12" ht="12.75" customHeight="1" thickBot="1" x14ac:dyDescent="0.3">
      <c r="B4" s="735">
        <v>1</v>
      </c>
      <c r="C4" s="826">
        <v>2</v>
      </c>
      <c r="D4" s="827">
        <v>3</v>
      </c>
    </row>
    <row r="5" spans="2:12" ht="21.75" customHeight="1" thickBot="1" x14ac:dyDescent="0.3">
      <c r="B5" s="1059" t="s">
        <v>399</v>
      </c>
      <c r="C5" s="1060"/>
      <c r="D5" s="1061"/>
    </row>
    <row r="6" spans="2:12" ht="15.75" customHeight="1" x14ac:dyDescent="0.25">
      <c r="B6" s="732" t="s">
        <v>400</v>
      </c>
      <c r="C6" s="733" t="s">
        <v>117</v>
      </c>
      <c r="D6" s="734">
        <f>SUM(D8:D13)</f>
        <v>241245.38999999998</v>
      </c>
    </row>
    <row r="7" spans="2:12" ht="12.75" customHeight="1" x14ac:dyDescent="0.25">
      <c r="B7" s="726"/>
      <c r="C7" s="9" t="s">
        <v>401</v>
      </c>
      <c r="D7" s="727"/>
    </row>
    <row r="8" spans="2:12" ht="28.5" customHeight="1" x14ac:dyDescent="0.25">
      <c r="B8" s="726" t="s">
        <v>402</v>
      </c>
      <c r="C8" s="10" t="s">
        <v>460</v>
      </c>
      <c r="D8" s="728">
        <f>SUMIF('10 programa '!C11:C397,'10 programa '!C20,'10 programa '!E11:E397)</f>
        <v>92744.489999999976</v>
      </c>
      <c r="I8" s="12"/>
    </row>
    <row r="9" spans="2:12" ht="12.75" customHeight="1" x14ac:dyDescent="0.25">
      <c r="B9" s="726" t="s">
        <v>403</v>
      </c>
      <c r="C9" s="8" t="s">
        <v>28</v>
      </c>
      <c r="D9" s="728">
        <f>SUMIF('10 programa '!C11:C397,'10 programa '!C21,'10 programa '!E11:E397)</f>
        <v>132787</v>
      </c>
      <c r="F9" s="12"/>
      <c r="G9" s="12"/>
      <c r="H9" s="12"/>
      <c r="J9" s="12"/>
    </row>
    <row r="10" spans="2:12" ht="12.75" customHeight="1" x14ac:dyDescent="0.25">
      <c r="B10" s="726" t="s">
        <v>404</v>
      </c>
      <c r="C10" s="8" t="s">
        <v>461</v>
      </c>
      <c r="D10" s="728">
        <f>SUMIF('10 programa '!C11:C397,'10 programa '!C22,'10 programa '!E11:E397)</f>
        <v>8062.5</v>
      </c>
      <c r="E10" s="12"/>
    </row>
    <row r="11" spans="2:12" ht="29.1" customHeight="1" x14ac:dyDescent="0.25">
      <c r="B11" s="726" t="s">
        <v>405</v>
      </c>
      <c r="C11" s="8" t="s">
        <v>53</v>
      </c>
      <c r="D11" s="728">
        <f>SUMIF('10 programa '!$C11:$C397,'10 programa '!$C51,'10 programa '!E11:E397)</f>
        <v>5022</v>
      </c>
      <c r="I11" s="12"/>
      <c r="J11" s="12"/>
      <c r="K11" s="12"/>
      <c r="L11" s="12"/>
    </row>
    <row r="12" spans="2:12" ht="14.4" customHeight="1" x14ac:dyDescent="0.25">
      <c r="B12" s="726" t="s">
        <v>406</v>
      </c>
      <c r="C12" s="8" t="s">
        <v>201</v>
      </c>
      <c r="D12" s="728">
        <f>SUMIF('10 programa '!$C11:$C397,'10 programa '!$C210,'10 programa '!E11:E397)</f>
        <v>1666.4</v>
      </c>
    </row>
    <row r="13" spans="2:12" ht="12.75" customHeight="1" x14ac:dyDescent="0.25">
      <c r="B13" s="726" t="s">
        <v>407</v>
      </c>
      <c r="C13" s="8" t="s">
        <v>32</v>
      </c>
      <c r="D13" s="728">
        <f>SUMIF('10 programa '!$C11:$C397,'10 programa '!$C332,'10 programa '!E11:E397)</f>
        <v>963.00000000000011</v>
      </c>
    </row>
    <row r="14" spans="2:12" ht="15.75" customHeight="1" x14ac:dyDescent="0.25">
      <c r="B14" s="725" t="s">
        <v>408</v>
      </c>
      <c r="C14" s="9" t="s">
        <v>467</v>
      </c>
      <c r="D14" s="729">
        <f t="shared" ref="D14" si="0">SUM(D16:D21)</f>
        <v>1183</v>
      </c>
    </row>
    <row r="15" spans="2:12" ht="14.25" customHeight="1" x14ac:dyDescent="0.25">
      <c r="B15" s="726"/>
      <c r="C15" s="9" t="s">
        <v>465</v>
      </c>
      <c r="D15" s="727"/>
    </row>
    <row r="16" spans="2:12" ht="14.25" customHeight="1" x14ac:dyDescent="0.25">
      <c r="B16" s="726" t="s">
        <v>409</v>
      </c>
      <c r="C16" s="11" t="s">
        <v>410</v>
      </c>
      <c r="D16" s="728">
        <f>SUMIF('10 programa '!C11:C397,'10 programa '!C250,'10 programa '!E11:E397)</f>
        <v>650</v>
      </c>
    </row>
    <row r="17" spans="2:6" ht="15.75" customHeight="1" x14ac:dyDescent="0.25">
      <c r="B17" s="726" t="s">
        <v>411</v>
      </c>
      <c r="C17" s="11" t="s">
        <v>412</v>
      </c>
      <c r="D17" s="728" cm="1">
        <f t="array" ref="D17">SUMIF('10 programa '!C11:C397,'10 programa '!C00,'10 programa '!E11:E397)</f>
        <v>0</v>
      </c>
    </row>
    <row r="18" spans="2:6" ht="24.75" customHeight="1" x14ac:dyDescent="0.25">
      <c r="B18" s="726" t="s">
        <v>413</v>
      </c>
      <c r="C18" s="11" t="s">
        <v>414</v>
      </c>
      <c r="D18" s="728" cm="1">
        <f t="array" ref="D18">SUMIF('10 programa '!C11:C397,'10 programa '!C00,'10 programa '!E11:E397)</f>
        <v>0</v>
      </c>
    </row>
    <row r="19" spans="2:6" ht="15" customHeight="1" x14ac:dyDescent="0.25">
      <c r="B19" s="726" t="s">
        <v>415</v>
      </c>
      <c r="C19" s="11" t="s">
        <v>416</v>
      </c>
      <c r="D19" s="728">
        <f>SUMIF('10 programa '!C11:C397,'10 programa '!C128,'10 programa '!E11:E397)</f>
        <v>176.3</v>
      </c>
    </row>
    <row r="20" spans="2:6" ht="16.5" customHeight="1" x14ac:dyDescent="0.25">
      <c r="B20" s="726" t="s">
        <v>417</v>
      </c>
      <c r="C20" s="11" t="s">
        <v>33</v>
      </c>
      <c r="D20" s="728">
        <f>SUMIF('10 programa '!C11:C397,'10 programa '!C24,'10 programa '!E11:E397)</f>
        <v>356.7</v>
      </c>
    </row>
    <row r="21" spans="2:6" ht="15.75" customHeight="1" thickBot="1" x14ac:dyDescent="0.3">
      <c r="B21" s="730" t="s">
        <v>418</v>
      </c>
      <c r="C21" s="718" t="s">
        <v>419</v>
      </c>
      <c r="D21" s="731" cm="1">
        <f t="array" ref="D21">SUMIF('10 programa '!C11:C397,'10 programa '!C00,'10 programa '!E11:E397)</f>
        <v>0</v>
      </c>
    </row>
    <row r="22" spans="2:6" ht="18.75" customHeight="1" x14ac:dyDescent="0.25">
      <c r="B22" s="719"/>
      <c r="C22" s="720" t="s">
        <v>466</v>
      </c>
      <c r="D22" s="721">
        <f>D6+D14</f>
        <v>242428.38999999998</v>
      </c>
      <c r="F22" s="6"/>
    </row>
    <row r="23" spans="2:6" ht="18" customHeight="1" thickBot="1" x14ac:dyDescent="0.3">
      <c r="B23" s="722"/>
      <c r="C23" s="723" t="s">
        <v>387</v>
      </c>
      <c r="D23" s="724">
        <f>'10 programa '!E397</f>
        <v>892.9</v>
      </c>
    </row>
    <row r="24" spans="2:6" x14ac:dyDescent="0.25">
      <c r="B24" s="5"/>
      <c r="C24" s="5"/>
      <c r="D24" s="5"/>
    </row>
    <row r="25" spans="2:6" x14ac:dyDescent="0.25">
      <c r="D25" s="94"/>
      <c r="E25" s="95"/>
    </row>
    <row r="26" spans="2:6" x14ac:dyDescent="0.25">
      <c r="D26" s="95"/>
      <c r="E26" s="95"/>
    </row>
    <row r="27" spans="2:6" x14ac:dyDescent="0.25">
      <c r="D27" s="95"/>
      <c r="E27" s="95"/>
    </row>
    <row r="28" spans="2:6" x14ac:dyDescent="0.25">
      <c r="D28" s="94"/>
      <c r="E28" s="95"/>
    </row>
    <row r="29" spans="2:6" x14ac:dyDescent="0.25">
      <c r="D29" s="95"/>
      <c r="E29" s="95"/>
    </row>
    <row r="30" spans="2:6" x14ac:dyDescent="0.25">
      <c r="D30" s="95"/>
      <c r="E30" s="95"/>
    </row>
    <row r="31" spans="2:6" x14ac:dyDescent="0.25">
      <c r="D31" s="95"/>
      <c r="E31" s="95"/>
    </row>
  </sheetData>
  <mergeCells count="2">
    <mergeCell ref="B5:D5"/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10 programa </vt:lpstr>
      <vt:lpstr>Lėšų suvestinė </vt:lpstr>
      <vt:lpstr>'10 programa '!Print_Area</vt:lpstr>
      <vt:lpstr>'10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2026-04-22T11:47:25Z</cp:lastPrinted>
  <dcterms:created xsi:type="dcterms:W3CDTF">2023-07-10T07:04:14Z</dcterms:created>
  <dcterms:modified xsi:type="dcterms:W3CDTF">2026-05-25T13:40:10Z</dcterms:modified>
  <cp:category/>
  <cp:contentStatus/>
</cp:coreProperties>
</file>