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8. Keitimas (po birželio tarybos)\"/>
    </mc:Choice>
  </mc:AlternateContent>
  <xr:revisionPtr revIDLastSave="0" documentId="13_ncr:1_{C736C089-F20C-47C5-93B6-4FA16A2D6483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004 programa" sheetId="1" r:id="rId1"/>
    <sheet name="Lėšų suvestinė " sheetId="2" r:id="rId2"/>
  </sheets>
  <definedNames>
    <definedName name="_xlnm.Print_Area" localSheetId="0">'004 programa'!$A$1:$H$246</definedName>
    <definedName name="_xlnm.Print_Titles" localSheetId="0">'004 programa'!$8:$10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1" i="1" l="1"/>
  <c r="E209" i="1"/>
  <c r="E233" i="1"/>
  <c r="E227" i="1"/>
  <c r="E223" i="1"/>
  <c r="E215" i="1"/>
  <c r="E188" i="1"/>
  <c r="E184" i="1"/>
  <c r="E150" i="1"/>
  <c r="E106" i="1"/>
  <c r="E162" i="1"/>
  <c r="E161" i="1"/>
  <c r="E27" i="1"/>
  <c r="D17" i="2" l="1" a="1"/>
  <c r="D17" i="2" s="1"/>
  <c r="E232" i="1" a="1"/>
  <c r="E232" i="1" s="1"/>
  <c r="E231" i="1" a="1"/>
  <c r="E231" i="1" s="1"/>
  <c r="G195" i="1" l="1"/>
  <c r="E224" i="1" l="1"/>
  <c r="E225" i="1" a="1"/>
  <c r="E225" i="1" s="1"/>
  <c r="E226" i="1"/>
  <c r="E123" i="1"/>
  <c r="E120" i="1" s="1"/>
  <c r="E202" i="1"/>
  <c r="E201" i="1"/>
  <c r="E157" i="1"/>
  <c r="E155" i="1" s="1"/>
  <c r="E89" i="1"/>
  <c r="E25" i="1"/>
  <c r="E195" i="1"/>
  <c r="E159" i="1" l="1"/>
  <c r="E100" i="1"/>
  <c r="E197" i="1"/>
  <c r="E230" i="1" s="1"/>
  <c r="E180" i="1"/>
  <c r="E151" i="1"/>
  <c r="E142" i="1"/>
  <c r="E129" i="1"/>
  <c r="E125" i="1"/>
  <c r="E84" i="1"/>
  <c r="D20" i="2"/>
  <c r="E20" i="1"/>
  <c r="E182" i="1"/>
  <c r="E94" i="1"/>
  <c r="D8" i="2"/>
  <c r="D19" i="2" a="1"/>
  <c r="D19" i="2" s="1"/>
  <c r="D12" i="2"/>
  <c r="E102" i="1"/>
  <c r="E76" i="1"/>
  <c r="E234" i="1" l="1"/>
  <c r="D23" i="2"/>
  <c r="E228" i="1"/>
  <c r="E221" i="1"/>
  <c r="E80" i="1"/>
  <c r="E98" i="1"/>
  <c r="E134" i="1"/>
  <c r="E144" i="1"/>
  <c r="E145" i="1"/>
  <c r="E153" i="1"/>
  <c r="E164" i="1"/>
  <c r="D21" i="2" l="1" a="1"/>
  <c r="D21" i="2" s="1"/>
  <c r="D18" i="2" a="1"/>
  <c r="D18" i="2" s="1"/>
  <c r="D11" i="2"/>
  <c r="D10" i="2"/>
  <c r="D16" i="2"/>
  <c r="D13" i="2"/>
  <c r="D9" i="2"/>
  <c r="D6" i="2" l="1"/>
  <c r="D14" i="2"/>
  <c r="D2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  <author>Rima Ališauskė</author>
  </authors>
  <commentList>
    <comment ref="G105" authorId="0" shapeId="0" xr:uid="{D7523A9D-8E15-48AA-BEDB-88FCCBAB16DD}">
      <text>
        <r>
          <rPr>
            <sz val="9"/>
            <color indexed="81"/>
            <rFont val="Tahoma"/>
            <family val="2"/>
            <charset val="186"/>
          </rPr>
          <t xml:space="preserve">Onkologinių ligų prevencijos modelis bei 65 metų ir vyresnių asmenų sveikatos stiprinimo bendruomenėje modelis
</t>
        </r>
      </text>
    </comment>
    <comment ref="G187" authorId="0" shapeId="0" xr:uid="{8AC8A5D1-C3D2-4D03-A660-BEEA630DCDB6}">
      <text>
        <r>
          <rPr>
            <sz val="9"/>
            <color indexed="81"/>
            <rFont val="Tahoma"/>
            <family val="2"/>
            <charset val="186"/>
          </rPr>
          <t xml:space="preserve">VšĮ Klaipėdos miesto poliklinika, VšĮ Klaipėdos vaikų ligoninė ir VšĮ Jūrininkų poliklinika
</t>
        </r>
      </text>
    </comment>
    <comment ref="E201" authorId="1" shapeId="0" xr:uid="{8103EC07-DF18-400A-AA68-8B9A7E304D8C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ESL ir VBL</t>
        </r>
      </text>
    </comment>
    <comment ref="C216" authorId="1" shapeId="0" xr:uid="{EAA5D620-F9F9-4EB1-93B8-083FF132FADF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Slaugos ligoninė, Psichikos sveikatos centras ir Jūrininkų poliklinika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<sst xmlns="http://schemas.openxmlformats.org/spreadsheetml/2006/main" count="475" uniqueCount="313">
  <si>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</si>
  <si>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</si>
  <si>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</si>
  <si>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</si>
  <si>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
(matavimo vnt.)</t>
  </si>
  <si>
    <t>Savivaldybės strateginio plėtros plano rodiklis</t>
  </si>
  <si>
    <t>2026 m.</t>
  </si>
  <si>
    <t>004-01 (T)</t>
  </si>
  <si>
    <t>Uždavinys: Užtikrinti visuomenės sveikatos priežiūros paslaugų teikimą</t>
  </si>
  <si>
    <t>Prevencinėmis priemonėmis išvengiamas mirtingumas, proc.</t>
  </si>
  <si>
    <t>Išvengiamas mirtingumas (proc.) ir santykis su šalies rodikliu (proc. p.)</t>
  </si>
  <si>
    <t>70,5/09</t>
  </si>
  <si>
    <t>R-2.3.1-1</t>
  </si>
  <si>
    <t>Visuomenės sveikatos stiprinimo veiklose dalyvavusios tikslinės grupės dalis (proc.):</t>
  </si>
  <si>
    <t>R-2.3.2-1</t>
  </si>
  <si>
    <t>ikimokyklinio ir mokyklinio amžiaus vaikai (0–18 m.)</t>
  </si>
  <si>
    <t>darbingo amžiaus asmenys (19–64 m.)</t>
  </si>
  <si>
    <t>vyresnio amžiaus asmenys (65 m. ir vyresni)</t>
  </si>
  <si>
    <t>Suaugusiųjų, kurie savo dabartinę sveikatos būklę vertina kaip gerą ar labai gerą, dalis, proc.</t>
  </si>
  <si>
    <t>004-01-01 (TP)</t>
  </si>
  <si>
    <t>Priemonė: Klaipėdos miesto savivaldybės visuomenės sveikatos rėmimo specialiosios programos įgyvendinimas prioritetinėse srityse</t>
  </si>
  <si>
    <t>ŠSD 
Sveikatos ir šeimos skyrius</t>
  </si>
  <si>
    <t>Visuomenės sveikatos rėmimo specialiosios programos įgyvendinimas, proc.</t>
  </si>
  <si>
    <t>Savivaldybės biudžetas (įskaitant skolintas lėšas)</t>
  </si>
  <si>
    <t>Iš jo:</t>
  </si>
  <si>
    <t>Savivaldybės biudžeto lėšos (nuosavos, be ankstesnių metų likučio)</t>
  </si>
  <si>
    <t>Ankstesnių metų likučiai</t>
  </si>
  <si>
    <t>004-01-02 (TP)</t>
  </si>
  <si>
    <t>Priemonė: BĮ Klaipėdos miesto visuomenės sveikatos biuro veiklos organizavimas, vykdant visuomenės sveikatos stiprinimą ir stebėseną ugdymo įstaigose ir bendruomenėse</t>
  </si>
  <si>
    <t>ŠSD 
Sveikatos ir šeimos skyrius, 
BĮ Klaipėdos miesto visuomenės sveikatos biuras</t>
  </si>
  <si>
    <t>Ugdymo įstaigų, kuriose vykdoma vaikų sveikatos priežiūra, skaičius</t>
  </si>
  <si>
    <t>Švietimo ugdymo įstaigose dirbančių mitybos specialistų skaičius</t>
  </si>
  <si>
    <t>Asmenų, baigusių ankstyvosios intervencijos, skirtos nereguliariai vartojantiems psichoaktyviąsias medžiagas ar eksperimentuojantiems jomis jaunuoliams, programą, skaičius</t>
  </si>
  <si>
    <t>P-2.3.2.1-1</t>
  </si>
  <si>
    <t>Asmenų, baigusių ankstyvosios intervencijos, skirtos nereguliariai vartojantiems psichoaktyviąsias medžiagas ar eksperimentuojantiems jomis jaunuoliams, programą, dalis, proc.</t>
  </si>
  <si>
    <t>Lietuvos Respublikos valstybės biudžeto dotacijos</t>
  </si>
  <si>
    <t>Apsilankymų pas priklausomybės konsultantą skaičius (gyventojai nuo 18 m.+), vnt.</t>
  </si>
  <si>
    <t>Pajamų įmokos ir kitos pajamos</t>
  </si>
  <si>
    <t>Asmenų, gavusių priklausomybės konsultavimo paslaugas, skaičius (gyventojai nuo 18 m.+)</t>
  </si>
  <si>
    <t>Asmenų, dalyvavusių baziniuose savižudybių prevencijos mokymuose, skaičius (gyventojai nuo 16 m.+)</t>
  </si>
  <si>
    <t>P-2.3.2.1-2</t>
  </si>
  <si>
    <t>Suteikta psichologinės gerovės ir psichikos sveikatos stiprinimo paslaugų (gyventojai  nuo 11 m.+), vnt.</t>
  </si>
  <si>
    <t>Asmenų, dalyvavusių socialinio recepto iniciatyvoje, skaičius (gyventojai 65+)</t>
  </si>
  <si>
    <t>Savižudybių prevencijos koordinatoriaus darbo valandų skaičius</t>
  </si>
  <si>
    <t xml:space="preserve">Mokinių, dalyvavusių sveikos mitybos ir maisto švaistymo mažinimo bei švediško stalo principo diegimo užsiėmimuose, skaičius </t>
  </si>
  <si>
    <t>Sveikos mitybos ir maisto švaistymo mažinimo bei švediško stalo principo diegimo užsiėmimų skaičius, vnt.</t>
  </si>
  <si>
    <t>Mokyklų, dalyvaujančių sveikatą stiprinančių mokyklų tinkle, dalis, proc.</t>
  </si>
  <si>
    <t>Mokyklų, dalyvaujančių aktyvių mokyklų tinkle, dalis, proc.</t>
  </si>
  <si>
    <t xml:space="preserve">Mokinių, dalyvavusių traumų  ir sužalojimų prevencijos skatinimo užsiėmimuose, skaičius </t>
  </si>
  <si>
    <t>Traumų  ir sužalojimų prevencijos skatinimo užsiėmimų skaičius, vnt.</t>
  </si>
  <si>
    <t>Mokinių, dalyvavusių  burnos higienos užsiėmimuose, skaičius</t>
  </si>
  <si>
    <t>Burnos higienos užsiėmimų skaičius, vnt.</t>
  </si>
  <si>
    <t>Lėtinėmis neinfekcinėmis ligomis sergančių mokinių, kuriems suteikta savirūpai reikalinga pagalba ugdymo įstaigoje, skaičius</t>
  </si>
  <si>
    <t>Pagal poreikį</t>
  </si>
  <si>
    <t>Mokinių, dalyvavusių užkrečiamųjų ligų prevencijos skaitinimo ir supratimo apie mikroorganizmų atsparumą antimikrobinėms medžiagoms užsiėmimuose, skaičius</t>
  </si>
  <si>
    <t>Užkrečiamųjų ligų prevencijos skaitinimo ir supratimo apie mikroorganizmų atsparumą antimikrobinėms medžiagoms užsiėmimų, kuriuose dalyvavo mokiniai, skaičius, vnt.</t>
  </si>
  <si>
    <t>Asmenų, dalyvavusių  gyventojų sveikos mitybos įgūdžių formavimo ir skatinimo užsiėmimuose, skaičius (gyventojai nuo 18 m.+)</t>
  </si>
  <si>
    <t>Gyventojų sveikos mitybos įgūdžių formavimo ir skatinimo  užsiėmimų skaičius (gyventojai nuo 18 m.+), vnt.</t>
  </si>
  <si>
    <t>Sveikatai palankesnių maisto produktų, pažymėtų „Rakto skylutės“ simboliu, skaičius (gyventojai nuo 18 m.+), vnt.</t>
  </si>
  <si>
    <t>Asmenų, dalyvavusių  traumų  ir sužalojimų prevencijos skatinimo užsiėmimuose, skaičius (gyventojai nuo 18 m.+)</t>
  </si>
  <si>
    <t>Traumų  ir sužalojimų prevencijos skatinimo užsiėmimų skaičius (gyventojai nuo 18 m.+), vnt.</t>
  </si>
  <si>
    <t>Asmenų, dalyvavusių  fizinio aktyvumo skatinimo užsiėmimuose, skaičius (gyventojai iki 64 m. amžiaus)</t>
  </si>
  <si>
    <t>Fizinio aktyvumo skatinimo užsiėmimų skaičius (gyventojai iki 64 m. amžiaus), vnt.</t>
  </si>
  <si>
    <t>Asmenų, dalyvavusių fizinio aktyvumo užsiėmimuose, skaičius (gyventojai 65+)</t>
  </si>
  <si>
    <t>Fizinio aktyvumo skatinimo užsiėmimų skaičius (gyventojai 65+), vnt.</t>
  </si>
  <si>
    <t>Asmenų, baigusių  Sveikatos stiprinimo (širdies ir kraujagyslių ligų ir cukrinio diabeto prevencija) programą, skaičius</t>
  </si>
  <si>
    <t>Sveikatos stiprinimo (širdies ir kraujagyslių ligų ir cukrinio diabeto prevencija) programos grupinių užsiėmimų skaičius, vnt.</t>
  </si>
  <si>
    <t>Asmenų, dalyvavusių užkrečiamųjų ligų prevencijos skaitinimo ir supratimo apie mikroorganizmų atsparumą antimikrobinėms medžiagoms užsiėmimuose, skaičius</t>
  </si>
  <si>
    <t>Užkrečiamųjų ligų prevencijos skaitinimo ir supratimo apie mikroorganizmų atsparumą antimikrobinėms medžiagoms užsiėmimų, kuriuose dalyvavo asmenys, skaičius, vnt.</t>
  </si>
  <si>
    <t>Visuomenės sveikatos stebėsenos tyrimo ataskaitų skaičius, vnt.</t>
  </si>
  <si>
    <t xml:space="preserve">Visuomenės sveikatos specialistų, dirbančių ugdymo įstaigose ir kėlusių kvalifikaciją, skaičius </t>
  </si>
  <si>
    <t>Visuomenės sveikatos specialistų, dirbančių ugdymo įstaigose ir kėlusių kvalifikaciją, dalis, proc.</t>
  </si>
  <si>
    <t>Visuomenės sveikatos specialistų, išskyrus dirbančius ugdymo įstaigose, kėlusių kvalifikaciją, skaičius</t>
  </si>
  <si>
    <t>Visuomenės sveikatos specialistų, išskyrus dirbančius ugdymo įstaigose, kėlusių kvalifikaciją, dalis, proc.</t>
  </si>
  <si>
    <t>Visuomenės sveikatos biuro darbuotojų, išskyrus visuomenės sveikatos specialistus, dirbančius ugdymo įstaigose,  kėlusių kvalifikaciją, skaičius</t>
  </si>
  <si>
    <t>Visuomenės sveikatos biuro darbuotojų, išskyrus visuomenės sveikatos specialistus, dirbančius ugdymo įstaigose,  kėlusių kvalifikaciją, dalis, proc.</t>
  </si>
  <si>
    <t>Informacijos pateikčių skaičius, viešinant  sveiką gyvenseną, vnt.</t>
  </si>
  <si>
    <t>Įsigyta mobiliųjų telefonų, vnt.</t>
  </si>
  <si>
    <t>Įsigyta programinės įrangos, vnt.</t>
  </si>
  <si>
    <t>Įsigyta kompiuterių, vnt.</t>
  </si>
  <si>
    <t>Įsigyta narkotikų aptikimo testų, vnt.</t>
  </si>
  <si>
    <t>Įsigyta baldų, vnt.</t>
  </si>
  <si>
    <t> </t>
  </si>
  <si>
    <t>Įsigyta baldų ir įrangos perkraustymo į kitas patalpas paslauga, vnt.</t>
  </si>
  <si>
    <t>Įsigyta baldų ir įrangos sandėliavimo paslauga, vnt.</t>
  </si>
  <si>
    <t>004-01-03 (TP)</t>
  </si>
  <si>
    <t>Priemonė: Sveikatos ir su sveikata susijusių dienų minėjimo renginių organizavimas</t>
  </si>
  <si>
    <t>Organizuota renginių, skaičius</t>
  </si>
  <si>
    <t>004-01-04 (PP)</t>
  </si>
  <si>
    <t>Priemonė: Projekto ,,Neįtikėtini metai“ įgyvendinimas</t>
  </si>
  <si>
    <t>Apmokytų tėvų skaičius</t>
  </si>
  <si>
    <t xml:space="preserve">Užsiėmimų tėvams skaičius </t>
  </si>
  <si>
    <t>Europos Sąjungos ir kitos tarptautinės finansinės paramos lėšos</t>
  </si>
  <si>
    <t>004-01-05 (RP)</t>
  </si>
  <si>
    <t>Priemonė: Projekto ,,Sveikos gyvensenos skatinimas, sveikatos raštingumo, visuomenės sveikatos paslaugų prieinamumo ir kokybės tikslinėms grupėms didinimas Klaipėdos mieste“ įgyvendinimas</t>
  </si>
  <si>
    <t>Asmenų, dalyvavusių sveikatos raštingumo didinimo veiklose, skaičius</t>
  </si>
  <si>
    <t>Asmenų, po dalyvavimo veiklose pagerinusių sveikatos raštingumo kompetenciją, dalis, proc.</t>
  </si>
  <si>
    <t>Asmenų, palankiai vertinančių visuomenės sveikatos priežiūros paslaugų kokybę, dalis, proc.</t>
  </si>
  <si>
    <t>004-01-06 (PP)</t>
  </si>
  <si>
    <t>Priemonė: Projekto ,,Jungtiniai veiksmai įgyvendinant gerąją praktiką pirminėje sveikatos priežiūroje“ įgyvendinimas</t>
  </si>
  <si>
    <t>Susitikimų su interesuotomis grupėmis skaičius</t>
  </si>
  <si>
    <t>Įdiegtas gerosios praktikos modelis, vnt.</t>
  </si>
  <si>
    <t>004-01-07 (PP)</t>
  </si>
  <si>
    <t>Priemonė: Projekto ,,Holistinis klimato kaitos, aplinkos streso veiksnių ir epidemiologinių modelių Borealiniame regione supratimas – AURORA“ įgyvendinimas</t>
  </si>
  <si>
    <t>Susitikimų su projekto partneriais skaičius</t>
  </si>
  <si>
    <t xml:space="preserve">Kiti šaltiniai </t>
  </si>
  <si>
    <t>Iš jų:</t>
  </si>
  <si>
    <t>Kiti šaltiniai (Europos Sąjungos paramos lėšos)</t>
  </si>
  <si>
    <t>004-01-08 (TP)</t>
  </si>
  <si>
    <t>Priemonė: Komunalinių paslaugų įsigijimas</t>
  </si>
  <si>
    <t>MVPD 
Statinių administravimo  skyrius</t>
  </si>
  <si>
    <t>Šildoma įstaigų, skaičius</t>
  </si>
  <si>
    <t>Įstaigų, kurioms elektros energija įsigyjama centralizuotai, skaičius</t>
  </si>
  <si>
    <t>004-01-09 (PP)</t>
  </si>
  <si>
    <t>Priemonė: Projekto ,,Psichoaktyviųjų medžiagų vartojimo prevencija, ankstyvoji intervencija, pagalba ir žalos mažinimas“ įgyvendinimas</t>
  </si>
  <si>
    <t>Įgyvendinama ankstyvosios intervencijos programa, vnt.</t>
  </si>
  <si>
    <t>Įgyvendinama prevencinė priemonė pasilinksminimo vietose, vnt.</t>
  </si>
  <si>
    <t>004-02 (T)</t>
  </si>
  <si>
    <t>Uždavinys: Užtikrinti asmens sveikatos priežiūros paslaugų teikimą</t>
  </si>
  <si>
    <t xml:space="preserve">Valstybinių sveikatos priežiūros programų, finansuojamų iš PSDF lėšų, įgyvendinimas:
</t>
  </si>
  <si>
    <t>gimdos kaklelio vėžio profilaktinė programa</t>
  </si>
  <si>
    <t>P-2.3.2.2-2</t>
  </si>
  <si>
    <t>krūties vėžio profilaktinė programa</t>
  </si>
  <si>
    <t>P-2.3.2.2-1</t>
  </si>
  <si>
    <t>priešinės liaukos vėžio profilaktinė programa</t>
  </si>
  <si>
    <t>širdies ir kraujagyslių ligų prevencinė programa</t>
  </si>
  <si>
    <t>P-2.3.2.2-4</t>
  </si>
  <si>
    <t>storosios žarnos vėžio ankstyvosios diagnostikos programa</t>
  </si>
  <si>
    <t>P-2.3.2.2-3</t>
  </si>
  <si>
    <t>Bendrasis gyventojų sergamumas, tenkantis 1000 gyventojų (asm.), ir santykis su šalies vidurkiu (koef.)</t>
  </si>
  <si>
    <t>1032,87/1,08</t>
  </si>
  <si>
    <t>R-2.3.1-2</t>
  </si>
  <si>
    <t>Vienam gyventojui vidutiniškai tenkantis apsilankymų PSPC skaičius, vnt.</t>
  </si>
  <si>
    <t>Sveikatos paslaugų vertinimo indeksas</t>
  </si>
  <si>
    <t>&gt; 74,9</t>
  </si>
  <si>
    <t>004-02-01 (TP)</t>
  </si>
  <si>
    <t>Priemonė: BĮ Klaipėdos sutrikusio vystymosi kūdikių namų išlaikymas ir veiklos organizavimas</t>
  </si>
  <si>
    <t>ŠSD 
Sveikatos ir šeimos skyrius, 
BĮ Klaipėdos sutrikusio vystymosi kūdikių namai</t>
  </si>
  <si>
    <t>Lovų skaičius</t>
  </si>
  <si>
    <t>Vaikų, kuriems suteiktos Kompleksinių paslaugų vaikų dienos užimtumo centro paslaugos, skaičius</t>
  </si>
  <si>
    <t>P-2.3.1.3-1</t>
  </si>
  <si>
    <t>Vaikų, gavusių ankstyvosios reabilitacijos paslaugas, skaičius</t>
  </si>
  <si>
    <t>Vaikų, gavusių paliatyvios pagalbos paslaugas, skaičius</t>
  </si>
  <si>
    <t>Kiti šaltiniai (kiti finansavimo šaltiniai)</t>
  </si>
  <si>
    <t>004-02-02 (TP)</t>
  </si>
  <si>
    <t xml:space="preserve">Priemonė: Atokvėpio paslaugos teikimas šeimoms, auginančioms vaiką su negalia (BĮ Klaipėdos sutrikusio vystymosi kūdikių namuose) </t>
  </si>
  <si>
    <t xml:space="preserve">Vietų atokvėpio paslaugai teikti skaičius </t>
  </si>
  <si>
    <t>Lovadienių skaičius</t>
  </si>
  <si>
    <t>004-02-03 (TP)</t>
  </si>
  <si>
    <t xml:space="preserve">Priemonė: Tiesiogiai stebimo trumpo gydymo kurso (DOTS) kabineto paslaugų organizavimas </t>
  </si>
  <si>
    <t>Išlaikoma kabinetų, skaičius</t>
  </si>
  <si>
    <t>Išlaikomas specialisto etatas,vnt.</t>
  </si>
  <si>
    <t>004-02-04 (TP)</t>
  </si>
  <si>
    <t>Priemonė: Fizinio asmens pripažinimo neveiksniu tam tikroje srityje organizavimas</t>
  </si>
  <si>
    <t>004-02-04-01</t>
  </si>
  <si>
    <t xml:space="preserve">Asmens gebėjimo pasirūpinti savimi ir priimti kasdienius sprendimus savarankiškai ar naudojantis pagalba konkrečioje srityje vertinimas ir išvadų rengimas </t>
  </si>
  <si>
    <t>Parengta išvadų, skaičius</t>
  </si>
  <si>
    <t>540</t>
  </si>
  <si>
    <t>Atstovauta bylose, skaičius</t>
  </si>
  <si>
    <t>004-02-04-02</t>
  </si>
  <si>
    <t xml:space="preserve">Neveiksnių asmenų būklės peržiūrėjimo užtikrinimas </t>
  </si>
  <si>
    <t xml:space="preserve">Neveiksnių asmenų būklės peržiūrėjimo komisijos inicijuotų asmens būklės peržiūrėjimo bylų skaičius </t>
  </si>
  <si>
    <t xml:space="preserve">Išnagrinėtų Neveiksnių asmenų būklės peržiūrėjimo komisijos inicijuotų asmens būklės peržiūrėjimo bylų skaičius </t>
  </si>
  <si>
    <t>Savivaldybės biudžeto lėšos (nuosavos, be ankstesnių metų likučio)'</t>
  </si>
  <si>
    <t>Lietuvos Respublikos valstybės biudžeto dotacijos'</t>
  </si>
  <si>
    <t>004-02-05 (TP)</t>
  </si>
  <si>
    <t>Priemonė: Klaipėdos miesto gyventojų sveikatos priežiūros paslaugų rėmimas</t>
  </si>
  <si>
    <t>004-02-05-01</t>
  </si>
  <si>
    <t>Budinčio odontologo kabineto paslaugų organizavimas Klaipėdos miesto gyventojams</t>
  </si>
  <si>
    <t>Išlaikomas budinčio odontologo kabinetas, vnt.</t>
  </si>
  <si>
    <t>004-02-05-02</t>
  </si>
  <si>
    <t>Ortodontinių aparatų, naudojamų ortodontiniam gydymui, išlaidų kompensavimas vaikams iki 16 metų</t>
  </si>
  <si>
    <t>Kompensaciją gavusių asmenų, skaičius</t>
  </si>
  <si>
    <t>004-02-06 (PP)</t>
  </si>
  <si>
    <t>Priemonė: Sveikatos centro veiklos modelio diegimas Klaipėdos mieste</t>
  </si>
  <si>
    <t>Projektų finansavimo ir administravimo skyrius,
  ŠSD 
Sveikatos ir šeimos skyrius</t>
  </si>
  <si>
    <t>Specialistai, dalyvavę kvalifikacijos tobulinimo ar perkvalifikavimo veiklose, vnt.</t>
  </si>
  <si>
    <t>004-02-07 (PP)</t>
  </si>
  <si>
    <t>Priemonė: Sveikatos priežiūros specialistų rengimas ir pritraukimas į Sveikatos centrą Klaipėdos mieste</t>
  </si>
  <si>
    <t>Projektų finansavimo ir administravimo skyrius;
  ŠSD 
Sveikatos ir šeimos skyrius</t>
  </si>
  <si>
    <t>Asmenys, dalyvavę kvalifikacijos įgijimo veiklose, vnt.</t>
  </si>
  <si>
    <t>ŠSD 
Sveikatos ir šeimos skyrius,
VšĮ Klaipėdos miesto poliklinika</t>
  </si>
  <si>
    <t>Įsigyta medicininė įranga, vnt.</t>
  </si>
  <si>
    <t xml:space="preserve">004-02-08
</t>
  </si>
  <si>
    <t>Išlaikomų patalpų plotas, kv. m</t>
  </si>
  <si>
    <t xml:space="preserve">004-02-09
</t>
  </si>
  <si>
    <t>004-02-09-01</t>
  </si>
  <si>
    <t>Pritraukta specialistų, skaičius</t>
  </si>
  <si>
    <t>004-02-09-02</t>
  </si>
  <si>
    <t>Asmens sveikatos priežiūros specialistų pritraukimas ir (ar) išlaikymas VšĮ Klaipėdos miesto poliklinikoje (vykdytoja – VšĮ Klaipėdos miesto poliklinika)</t>
  </si>
  <si>
    <t>004-02-09-03</t>
  </si>
  <si>
    <t>Asmens sveikatos priežiūros specialistų pritraukimas ir (ar) išlaikymas VšĮ Klaipėdos psichikos sveikatos centre (vykdytojas – VšĮ Klaipėdos psichikos sveikatos centras)</t>
  </si>
  <si>
    <t>ŠSD 
Sveikatos ir šeimos skyrius,
VšĮ Klaipėdos psichikos sveikatos centras</t>
  </si>
  <si>
    <t>004-02-09-04</t>
  </si>
  <si>
    <t>Asmens sveikatos priežiūros specialistų pritraukimas ir (ar) išlaikymas VšĮ Klaipėdos vaikų ligoninėje (vykdytoja – VšĮ Klaipėdos vaikų ligoninė)</t>
  </si>
  <si>
    <t>ŠSD 
Sveikatos ir šeimos skyrius,
VšĮ Klaipėdos vaikų ligoninė</t>
  </si>
  <si>
    <t>004-02-09-05</t>
  </si>
  <si>
    <t>Asmens sveikatos priežiūros specialistų pritraukimas ir (ar) išlaikymas BĮ Klaipėdos sutrikusio vystymosi kūdikių namuose (vykdytojas – BĮ Klaipėdos sutrikusio vystymosi kūdikių namai)</t>
  </si>
  <si>
    <t>ŠSD
Sveikatos ir šeimos skyrius,
BĮ Klaipėdos sutrikusio vystymosi kūdikių namai</t>
  </si>
  <si>
    <t>004-02-09-06</t>
  </si>
  <si>
    <t>Asmens sveikatos priežiūros specialistų pritraukimas ir (ar) išlaikymas VšĮ Klaipėdos medicininės slaugos ligoninėje (vykdytoja – VšĮ Klaipėdos medicininės slaugos ligoninė)</t>
  </si>
  <si>
    <t>ŠSD
Sveikatos ir šeimos skyrius,
VšĮ Klaipėdos medicininė slaugos ligoninė</t>
  </si>
  <si>
    <t>004-03 (P)</t>
  </si>
  <si>
    <t>Uždavinys: Modernizuoti sveikatos priežiūros įstaigų infrastruktūrą</t>
  </si>
  <si>
    <t>Savivaldybės lėšomis modernizuota sveikatos įstaigų, skaičius</t>
  </si>
  <si>
    <t>004-03-01 (PP)</t>
  </si>
  <si>
    <t>Priemonė: Teikiamų sveikatos priežiūros paslaugų infrastruktūros tobulinimas</t>
  </si>
  <si>
    <t>004-03-01-01 (RP)</t>
  </si>
  <si>
    <t>Sveikatos centro teikiamų sveikatos priežiūros paslaugų prieinamumo ir kokybės gerinimas</t>
  </si>
  <si>
    <t>Projektų finansavimo ir administravimo skyrius,
MVPD 
Statybos skyrius</t>
  </si>
  <si>
    <t>Parengtas techninis projektas, vnt.</t>
  </si>
  <si>
    <t>Skolintos lėšos</t>
  </si>
  <si>
    <t>Atlikta rangos darbų, proc.</t>
  </si>
  <si>
    <t>Parengtas lietaus ir buitinių nuotekų tinklų rekonstravimo projektas, vnt.</t>
  </si>
  <si>
    <t xml:space="preserve">004-03-01-02 (PP)
</t>
  </si>
  <si>
    <t>Sveikatos centro sveikatos priežiūros paslaugoms teikti reikiamos infrastruktūros modernizavimas Klaipėdoje</t>
  </si>
  <si>
    <t xml:space="preserve">Projektų finansavimo ir administravimo   skyrius,     
ŠSD 
Sveikatos ir šeimos skyrius
</t>
  </si>
  <si>
    <t>Įsigyta baldų ir įrangos, proc.</t>
  </si>
  <si>
    <t>74</t>
  </si>
  <si>
    <t>004-03-01-03</t>
  </si>
  <si>
    <t>Ilgalaikės priežiūros dienos ir reabilitacijos centro įrengimas J. Karoso g. 13, Klaipėdos mieste</t>
  </si>
  <si>
    <t>MVPD
Statybos skyrius</t>
  </si>
  <si>
    <t>75</t>
  </si>
  <si>
    <t>004-03-01-04</t>
  </si>
  <si>
    <t>Ilgalaikės priežiūros dienos ir reabilitacijos centro (J. Karoso g. 13) aprūpinimas baldais ir medicinine įranga</t>
  </si>
  <si>
    <t>ŠSD
Sveikatos ir šeimos skyrius,
VšĮ Klaipėdos vaikų ligoninė</t>
  </si>
  <si>
    <t>004-03-01-05</t>
  </si>
  <si>
    <t>Dalies patalpų sujungimas ir infrastruktūros Taikos pr. 107, Klaipėdoje, pritaikymas BĮ Klaipėdos miesto visuomenės sveikatos biuro veiklai</t>
  </si>
  <si>
    <t xml:space="preserve">MVPD          Statybos skyrius     </t>
  </si>
  <si>
    <t>004-03-01-06</t>
  </si>
  <si>
    <t>VšĮ Klaipėdos vaikų ligoninės kompiuterinės tomografijos aparato atnaujinimas (vykdytoja – VšĮ Klaipėdos vaikų ligoninė)</t>
  </si>
  <si>
    <t>Įsigytas kompiuterinės tomografijos aparatas, vnt.</t>
  </si>
  <si>
    <t xml:space="preserve"> MVPD 
Projektavimo skyrius,
UAD Žemėtvarkos skyrius, 
UAD Urbanistikos skyrius     </t>
  </si>
  <si>
    <t>004-03-01-07</t>
  </si>
  <si>
    <t>Mamografo su tomosintezės programa įsigijimas VšĮ Klaipėdos miesto poliklinikoje (vykdytoja – VšĮ Klaipėdos miesto poliklinika)</t>
  </si>
  <si>
    <t>004-03-01-08</t>
  </si>
  <si>
    <t>Dienos chirurgijos centrui skirtos įrangos įsigijimas VšĮ Klaipėdos miesto poliklinikoje (vykdytoja – VšĮ Klaipėdos miesto poliklinika)</t>
  </si>
  <si>
    <t>Įsigyta medicininės įrangos, vnt.</t>
  </si>
  <si>
    <t>004-03-01-09</t>
  </si>
  <si>
    <t>Sveikatos priežiūros įstaigų komplekso šiaurinėje miesto dalyje projektavimas</t>
  </si>
  <si>
    <t>Skolintos lėšos'</t>
  </si>
  <si>
    <t>Europos Sąjungos ir kitos tarptautinės finansinės paramos lėšos'</t>
  </si>
  <si>
    <t>Ankstesnių metų likučiai'</t>
  </si>
  <si>
    <t>Kiti šaltiniai (Europos Sąjungos paramos lėšos)'</t>
  </si>
  <si>
    <t>Kiti šaltiniai (Privalomojo sveikatos draudimo fondo lėšos)'</t>
  </si>
  <si>
    <t>Kiti šaltiniai (kiti finansavimo šaltiniai)'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</si>
  <si>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</si>
  <si>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</si>
  <si>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</si>
  <si>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</si>
  <si>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</si>
  <si>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</si>
  <si>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</si>
  <si>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ŠSD – Švietimo ir sveikatos departamentas.</t>
  </si>
  <si>
    <t>MVPD – Miesto vystymo ir priežiūros departamentas.</t>
  </si>
  <si>
    <t>UAD – Urbanistikos ir architektūros departamentas.</t>
  </si>
  <si>
    <t>Eil. Nr.</t>
  </si>
  <si>
    <t>Programos kodas ir pavadinimas</t>
  </si>
  <si>
    <t>004 Sveikatos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</si>
  <si>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</si>
  <si>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</si>
  <si>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</si>
  <si>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</si>
  <si>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1.3.</t>
  </si>
  <si>
    <t>1.4.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</si>
  <si>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</si>
  <si>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</si>
  <si>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</si>
  <si>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</si>
  <si>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</si>
  <si>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</si>
  <si>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</si>
  <si>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</si>
  <si>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</si>
  <si>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</si>
  <si>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</si>
  <si>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</si>
  <si>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</si>
  <si>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</si>
  <si>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</si>
  <si>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</si>
  <si>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Pajamų įmokos ir kitos pajamos
</t>
  </si>
  <si>
    <t>Siektinos 
stebėsenos rodiklių reikšmės</t>
  </si>
  <si>
    <t>PATVIRTINTA</t>
  </si>
  <si>
    <t>Klaipėdos miesto savivaldybės administracijos direktoriaus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</si>
  <si>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</si>
  <si>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 
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</si>
  <si>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</si>
  <si>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>2026 m. asignavimų ir kitų lėšų pasiskirstymas (tūkst. Eur)</t>
  </si>
  <si>
    <t>Klaipėdos miesto savivaldybės administracijos 2026 metų 004 Sveikatos apsaugos programos uždaviniai, priemonės, asignavimai ir kitos lėšos (tūkst. eurų) ir priemonių stebėsenos rodikliai</t>
  </si>
  <si>
    <t>2026 m. kovo 5 d. įsakymu Nr. AD1-179</t>
  </si>
  <si>
    <t xml:space="preserve">(Klaipėdos miesto savivaldybės administracijos direktoriaus 
</t>
  </si>
  <si>
    <t>Įsigyta ir įdiegta specializuota maitinimo planavimo ir valgiaraščių sudarymo programinė įranga, vnt.</t>
  </si>
  <si>
    <t>Įdiegtos specializuotos maitinimo planavimo ir valgiaraščių sudarymo programinės įrangos palaikymas, proc.</t>
  </si>
  <si>
    <t>004-01-10</t>
  </si>
  <si>
    <t>Priemonė: Projekto ,,Kompleksinių ir integruotų, mokslu pagrįstų visuomenės sveikatos paslaugų prieinamumo užtikrinimas, bazinių visuomenės sveikatos paslaugų tikslinėms grupėms teikimas“ įgyvendinimas</t>
  </si>
  <si>
    <t>Įgyvendinamų bendruomenėje taikomų sveikatos stiprinimo modelių skaičius</t>
  </si>
  <si>
    <t>Veiklose dalyvavusių asmenų, skaičius</t>
  </si>
  <si>
    <t>Priemonė: Asmens sveikatos priežiūros specialistų pritraukimas ir (ar) išlaikymas</t>
  </si>
  <si>
    <t>Priemonė: VšĮ Jūrininkų poliklinikos patalpų (Pievų Tako g. 38) išlaikymas, vykdant pirminės sveikatos priežiūros funkcijas (vykdytoja – VšĮ Jūrininkų poliklinika)</t>
  </si>
  <si>
    <t>ŠSD 
Sveikatos ir šeimos skyrius,
VšĮ Jūrininkų poliklinika</t>
  </si>
  <si>
    <t>Asmens sveikatos priežiūros specialistų pritraukimas ir (ar) išlaikymas VšĮ Jūrininkų poliklinikoje (vykdytoja – VšĮ Jūrininkų poliklinika)</t>
  </si>
  <si>
    <r>
      <t>ŠSD 
Sveikatos ir šeimos skyrius,</t>
    </r>
    <r>
      <rPr>
        <strike/>
        <sz val="10"/>
        <rFont val="Times New Roman"/>
        <family val="1"/>
        <charset val="186"/>
      </rPr>
      <t xml:space="preserve">
</t>
    </r>
    <r>
      <rPr>
        <sz val="10"/>
        <rFont val="Times New Roman"/>
        <family val="1"/>
        <charset val="186"/>
      </rPr>
      <t xml:space="preserve"> VšĮ Jūrininkų poliklinika</t>
    </r>
  </si>
  <si>
    <t xml:space="preserve">004-02-10
</t>
  </si>
  <si>
    <t>Priemonė: Asmens sveikatos priežiūros paslaugų efektyvumo užtikrinimas VšĮ Klaipėdos miesto poliklinikoje (vykdytoja – VšĮ Klaipėdos miesto poliklinika)</t>
  </si>
  <si>
    <t xml:space="preserve">004-02-11
</t>
  </si>
  <si>
    <t>Priemonė: Gydytojų rezidentų praktinio mokymo modelio įgyvendinimas</t>
  </si>
  <si>
    <t>Kompensuotų išeitinių išmokų ir kompensacijų už nepanaudotas atostogas dalis, proc.</t>
  </si>
  <si>
    <t>Finansuota rezidentūros bazių, vnt.</t>
  </si>
  <si>
    <t>004-03-01-10</t>
  </si>
  <si>
    <t>VšĮ Klaipėdos vaikų ligoninės šildymo sistemos vamzdynų keitimas (vykdytoja – VšĮ Klaipėdos vaikų ligoninė)</t>
  </si>
  <si>
    <t>Atlikti šildymo sistemos vamzdynų keitimo darbai, proc.</t>
  </si>
  <si>
    <t xml:space="preserve">2026 m. liepos 3 d. įsakymo Nr. AD1-476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</si>
</sst>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37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name val="Calibri"/>
      <family val="2"/>
      <charset val="186"/>
    </font>
    <font>
      <sz val="10"/>
      <name val="Times New Roman"/>
      <family val="1"/>
    </font>
    <font>
      <b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000000"/>
      <name val="Times New Roman"/>
      <family val="1"/>
    </font>
    <font>
      <sz val="8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"/>
    </font>
    <font>
      <sz val="10"/>
      <color theme="1"/>
      <name val="Times New Roman"/>
      <family val="1"/>
      <charset val="186"/>
    </font>
    <font>
      <vertAlign val="superscript"/>
      <sz val="12"/>
      <color rgb="FF000000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2"/>
      <color rgb="FF000000"/>
      <name val="Calibri"/>
      <family val="2"/>
      <charset val="186"/>
    </font>
    <font>
      <strike/>
      <sz val="1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9"/>
      <color indexed="81"/>
      <name val="Tahoma"/>
      <family val="2"/>
      <charset val="186"/>
    </font>
    <font>
      <sz val="12"/>
      <name val="Calibri"/>
      <family val="2"/>
      <charset val="186"/>
    </font>
  </fonts>
  <fills count="17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theme="0"/>
        <bgColor rgb="FFDBDBDB"/>
      </patternFill>
    </fill>
  </fills>
  <borders count="1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649">
    <xf numFmtId="0" fontId="0" fillId="0" borderId="0" xfId="0"/>
    <xf numFmtId="0" fontId="1" fillId="0" borderId="0" xfId="0" applyFont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0" fontId="3" fillId="8" borderId="1" xfId="0" applyFont="1" applyFill="1" applyBorder="1" applyAlignment="1">
      <alignment vertical="top" wrapText="1"/>
    </xf>
    <xf numFmtId="164" fontId="3" fillId="8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3" fillId="5" borderId="1" xfId="0" applyNumberFormat="1" applyFont="1" applyFill="1" applyBorder="1" applyAlignment="1">
      <alignment horizontal="center" vertical="top"/>
    </xf>
    <xf numFmtId="164" fontId="3" fillId="8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1" fillId="0" borderId="0" xfId="0" applyFont="1"/>
    <xf numFmtId="0" fontId="3" fillId="3" borderId="1" xfId="0" applyFont="1" applyFill="1" applyBorder="1" applyAlignment="1">
      <alignment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3" fillId="8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/>
    </xf>
    <xf numFmtId="49" fontId="3" fillId="3" borderId="1" xfId="0" applyNumberFormat="1" applyFont="1" applyFill="1" applyBorder="1" applyAlignment="1">
      <alignment horizontal="center" vertical="top" wrapText="1"/>
    </xf>
    <xf numFmtId="164" fontId="5" fillId="3" borderId="1" xfId="1" applyNumberFormat="1" applyFont="1" applyFill="1" applyBorder="1" applyAlignment="1">
      <alignment horizontal="center" vertical="top"/>
    </xf>
    <xf numFmtId="164" fontId="11" fillId="3" borderId="1" xfId="0" applyNumberFormat="1" applyFont="1" applyFill="1" applyBorder="1" applyAlignment="1">
      <alignment horizontal="center" vertical="top" wrapText="1"/>
    </xf>
    <xf numFmtId="164" fontId="7" fillId="0" borderId="0" xfId="0" applyNumberFormat="1" applyFont="1" applyAlignment="1">
      <alignment horizontal="right" vertical="top"/>
    </xf>
    <xf numFmtId="0" fontId="10" fillId="0" borderId="9" xfId="0" applyFont="1" applyBorder="1" applyAlignment="1">
      <alignment horizontal="left" vertical="top" wrapText="1"/>
    </xf>
    <xf numFmtId="0" fontId="14" fillId="3" borderId="10" xfId="0" applyFont="1" applyFill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1" fillId="8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3" fillId="3" borderId="3" xfId="0" applyFont="1" applyFill="1" applyBorder="1" applyAlignment="1">
      <alignment vertical="top" wrapText="1"/>
    </xf>
    <xf numFmtId="0" fontId="5" fillId="3" borderId="13" xfId="0" applyFont="1" applyFill="1" applyBorder="1" applyAlignment="1">
      <alignment vertical="top" wrapText="1"/>
    </xf>
    <xf numFmtId="164" fontId="11" fillId="8" borderId="6" xfId="0" applyNumberFormat="1" applyFont="1" applyFill="1" applyBorder="1" applyAlignment="1">
      <alignment horizontal="center" vertical="top"/>
    </xf>
    <xf numFmtId="164" fontId="11" fillId="5" borderId="3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15" fillId="0" borderId="0" xfId="0" applyFont="1" applyAlignment="1">
      <alignment horizontal="center" vertical="top"/>
    </xf>
    <xf numFmtId="0" fontId="15" fillId="0" borderId="0" xfId="0" applyFont="1"/>
    <xf numFmtId="0" fontId="5" fillId="0" borderId="0" xfId="0" applyFont="1" applyAlignment="1">
      <alignment horizontal="center" vertical="top"/>
    </xf>
    <xf numFmtId="164" fontId="15" fillId="0" borderId="0" xfId="0" applyNumberFormat="1" applyFont="1" applyAlignment="1">
      <alignment horizontal="center" vertical="top"/>
    </xf>
    <xf numFmtId="164" fontId="3" fillId="0" borderId="1" xfId="0" applyNumberFormat="1" applyFont="1" applyBorder="1" applyAlignment="1">
      <alignment vertical="top" wrapText="1"/>
    </xf>
    <xf numFmtId="0" fontId="5" fillId="8" borderId="1" xfId="0" applyFont="1" applyFill="1" applyBorder="1" applyAlignment="1">
      <alignment horizontal="center" vertical="top" wrapText="1"/>
    </xf>
    <xf numFmtId="0" fontId="15" fillId="3" borderId="0" xfId="0" applyFont="1" applyFill="1"/>
    <xf numFmtId="164" fontId="3" fillId="8" borderId="6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vertical="top" wrapText="1"/>
    </xf>
    <xf numFmtId="0" fontId="16" fillId="0" borderId="0" xfId="0" applyFont="1"/>
    <xf numFmtId="0" fontId="17" fillId="0" borderId="0" xfId="0" applyFont="1"/>
    <xf numFmtId="0" fontId="11" fillId="11" borderId="3" xfId="0" applyFont="1" applyFill="1" applyBorder="1" applyAlignment="1">
      <alignment vertical="top" wrapText="1"/>
    </xf>
    <xf numFmtId="0" fontId="11" fillId="10" borderId="15" xfId="0" applyFont="1" applyFill="1" applyBorder="1" applyAlignment="1">
      <alignment vertical="top" wrapText="1"/>
    </xf>
    <xf numFmtId="0" fontId="11" fillId="8" borderId="6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5" fillId="0" borderId="0" xfId="0" applyFont="1" applyAlignment="1">
      <alignment wrapText="1"/>
    </xf>
    <xf numFmtId="0" fontId="17" fillId="3" borderId="0" xfId="0" applyFont="1" applyFill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18" fillId="0" borderId="0" xfId="0" applyFont="1"/>
    <xf numFmtId="0" fontId="5" fillId="0" borderId="0" xfId="0" applyFont="1"/>
    <xf numFmtId="0" fontId="15" fillId="0" borderId="0" xfId="0" applyFont="1" applyAlignment="1">
      <alignment vertical="top"/>
    </xf>
    <xf numFmtId="0" fontId="15" fillId="0" borderId="16" xfId="0" applyFont="1" applyBorder="1" applyAlignment="1">
      <alignment horizontal="center" vertical="top"/>
    </xf>
    <xf numFmtId="164" fontId="15" fillId="0" borderId="16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 wrapText="1"/>
    </xf>
    <xf numFmtId="0" fontId="17" fillId="0" borderId="0" xfId="0" applyFont="1" applyAlignment="1">
      <alignment vertical="top"/>
    </xf>
    <xf numFmtId="164" fontId="11" fillId="3" borderId="6" xfId="0" applyNumberFormat="1" applyFont="1" applyFill="1" applyBorder="1" applyAlignment="1">
      <alignment horizontal="center" vertical="top"/>
    </xf>
    <xf numFmtId="164" fontId="11" fillId="8" borderId="1" xfId="0" applyNumberFormat="1" applyFont="1" applyFill="1" applyBorder="1" applyAlignment="1">
      <alignment horizontal="center" vertical="top"/>
    </xf>
    <xf numFmtId="164" fontId="11" fillId="3" borderId="1" xfId="0" applyNumberFormat="1" applyFont="1" applyFill="1" applyBorder="1" applyAlignment="1">
      <alignment horizontal="center" vertical="top"/>
    </xf>
    <xf numFmtId="164" fontId="11" fillId="8" borderId="1" xfId="0" applyNumberFormat="1" applyFont="1" applyFill="1" applyBorder="1" applyAlignment="1">
      <alignment horizontal="center" vertical="top" wrapText="1"/>
    </xf>
    <xf numFmtId="0" fontId="10" fillId="0" borderId="14" xfId="0" applyFont="1" applyBorder="1" applyAlignment="1">
      <alignment vertical="top" wrapText="1"/>
    </xf>
    <xf numFmtId="0" fontId="10" fillId="10" borderId="14" xfId="0" applyFont="1" applyFill="1" applyBorder="1" applyAlignment="1">
      <alignment vertical="top" wrapText="1"/>
    </xf>
    <xf numFmtId="0" fontId="5" fillId="10" borderId="14" xfId="0" applyFont="1" applyFill="1" applyBorder="1" applyAlignment="1">
      <alignment horizontal="center" vertical="top" wrapText="1"/>
    </xf>
    <xf numFmtId="0" fontId="3" fillId="10" borderId="14" xfId="0" applyFont="1" applyFill="1" applyBorder="1" applyAlignment="1">
      <alignment horizontal="center" vertical="top" wrapText="1"/>
    </xf>
    <xf numFmtId="0" fontId="5" fillId="8" borderId="13" xfId="0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164" fontId="3" fillId="8" borderId="5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/>
    </xf>
    <xf numFmtId="164" fontId="10" fillId="3" borderId="1" xfId="0" applyNumberFormat="1" applyFont="1" applyFill="1" applyBorder="1" applyAlignment="1">
      <alignment horizontal="center" vertical="top" wrapText="1"/>
    </xf>
    <xf numFmtId="164" fontId="10" fillId="0" borderId="1" xfId="0" applyNumberFormat="1" applyFont="1" applyBorder="1" applyAlignment="1">
      <alignment horizontal="center" vertical="top" wrapText="1"/>
    </xf>
    <xf numFmtId="164" fontId="14" fillId="0" borderId="1" xfId="1" applyNumberFormat="1" applyFont="1" applyBorder="1" applyAlignment="1">
      <alignment horizontal="center" vertical="top"/>
    </xf>
    <xf numFmtId="0" fontId="5" fillId="0" borderId="2" xfId="0" applyFont="1" applyBorder="1" applyAlignment="1">
      <alignment vertical="top" wrapText="1"/>
    </xf>
    <xf numFmtId="0" fontId="3" fillId="12" borderId="1" xfId="0" applyFont="1" applyFill="1" applyBorder="1" applyAlignment="1">
      <alignment vertical="top" wrapText="1"/>
    </xf>
    <xf numFmtId="0" fontId="4" fillId="12" borderId="11" xfId="0" applyFont="1" applyFill="1" applyBorder="1" applyAlignment="1">
      <alignment horizontal="center" vertical="top" wrapText="1"/>
    </xf>
    <xf numFmtId="0" fontId="26" fillId="12" borderId="5" xfId="0" applyFont="1" applyFill="1" applyBorder="1" applyAlignment="1">
      <alignment horizontal="center" vertical="top"/>
    </xf>
    <xf numFmtId="0" fontId="4" fillId="12" borderId="18" xfId="0" applyFont="1" applyFill="1" applyBorder="1" applyAlignment="1">
      <alignment horizontal="center" vertical="top" wrapText="1"/>
    </xf>
    <xf numFmtId="0" fontId="10" fillId="12" borderId="17" xfId="0" applyFont="1" applyFill="1" applyBorder="1" applyAlignment="1">
      <alignment horizontal="center" vertical="top" wrapText="1"/>
    </xf>
    <xf numFmtId="0" fontId="4" fillId="12" borderId="17" xfId="0" applyFont="1" applyFill="1" applyBorder="1" applyAlignment="1">
      <alignment horizontal="center" vertical="top"/>
    </xf>
    <xf numFmtId="0" fontId="4" fillId="12" borderId="17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0" fontId="5" fillId="3" borderId="17" xfId="0" applyFont="1" applyFill="1" applyBorder="1" applyAlignment="1">
      <alignment horizontal="center" vertical="top"/>
    </xf>
    <xf numFmtId="0" fontId="14" fillId="3" borderId="18" xfId="0" applyFont="1" applyFill="1" applyBorder="1" applyAlignment="1">
      <alignment horizontal="center" vertical="top"/>
    </xf>
    <xf numFmtId="0" fontId="14" fillId="6" borderId="17" xfId="0" applyFont="1" applyFill="1" applyBorder="1" applyAlignment="1">
      <alignment horizontal="center" vertical="top" wrapText="1"/>
    </xf>
    <xf numFmtId="0" fontId="14" fillId="3" borderId="17" xfId="0" applyFont="1" applyFill="1" applyBorder="1" applyAlignment="1">
      <alignment horizontal="center" vertical="top" wrapText="1"/>
    </xf>
    <xf numFmtId="0" fontId="5" fillId="6" borderId="17" xfId="0" applyFont="1" applyFill="1" applyBorder="1" applyAlignment="1">
      <alignment horizontal="center" vertical="top" wrapText="1"/>
    </xf>
    <xf numFmtId="0" fontId="5" fillId="8" borderId="17" xfId="0" applyFont="1" applyFill="1" applyBorder="1" applyAlignment="1">
      <alignment horizontal="center" vertical="top" wrapText="1"/>
    </xf>
    <xf numFmtId="0" fontId="1" fillId="8" borderId="17" xfId="0" applyFont="1" applyFill="1" applyBorder="1" applyAlignment="1">
      <alignment horizontal="center" vertical="top"/>
    </xf>
    <xf numFmtId="0" fontId="14" fillId="0" borderId="17" xfId="0" applyFont="1" applyBorder="1" applyAlignment="1">
      <alignment horizontal="center" vertical="top"/>
    </xf>
    <xf numFmtId="0" fontId="14" fillId="8" borderId="17" xfId="0" applyFont="1" applyFill="1" applyBorder="1" applyAlignment="1">
      <alignment horizontal="center" vertical="top"/>
    </xf>
    <xf numFmtId="164" fontId="15" fillId="0" borderId="1" xfId="0" applyNumberFormat="1" applyFont="1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0" fontId="17" fillId="0" borderId="1" xfId="0" applyFont="1" applyBorder="1"/>
    <xf numFmtId="0" fontId="10" fillId="15" borderId="17" xfId="0" applyFont="1" applyFill="1" applyBorder="1" applyAlignment="1">
      <alignment horizontal="center" vertical="top" wrapText="1"/>
    </xf>
    <xf numFmtId="0" fontId="10" fillId="15" borderId="18" xfId="0" applyFont="1" applyFill="1" applyBorder="1" applyAlignment="1">
      <alignment horizontal="center" vertical="top" wrapText="1"/>
    </xf>
    <xf numFmtId="0" fontId="3" fillId="12" borderId="17" xfId="0" applyFont="1" applyFill="1" applyBorder="1" applyAlignment="1">
      <alignment horizontal="center" vertical="top" wrapText="1"/>
    </xf>
    <xf numFmtId="0" fontId="3" fillId="15" borderId="18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vertical="top"/>
    </xf>
    <xf numFmtId="0" fontId="3" fillId="12" borderId="2" xfId="0" applyFont="1" applyFill="1" applyBorder="1" applyAlignment="1">
      <alignment vertical="top"/>
    </xf>
    <xf numFmtId="0" fontId="5" fillId="0" borderId="18" xfId="0" applyFont="1" applyBorder="1" applyAlignment="1">
      <alignment horizontal="center" vertical="top"/>
    </xf>
    <xf numFmtId="0" fontId="5" fillId="8" borderId="18" xfId="0" applyFont="1" applyFill="1" applyBorder="1" applyAlignment="1">
      <alignment horizontal="center" vertical="top"/>
    </xf>
    <xf numFmtId="0" fontId="15" fillId="8" borderId="1" xfId="0" applyFont="1" applyFill="1" applyBorder="1" applyAlignment="1">
      <alignment horizontal="center" vertical="top"/>
    </xf>
    <xf numFmtId="0" fontId="5" fillId="11" borderId="18" xfId="0" applyFont="1" applyFill="1" applyBorder="1" applyAlignment="1">
      <alignment horizontal="center" vertical="top" wrapText="1"/>
    </xf>
    <xf numFmtId="0" fontId="5" fillId="3" borderId="11" xfId="0" applyFont="1" applyFill="1" applyBorder="1" applyAlignment="1">
      <alignment horizontal="center" vertical="top" wrapText="1"/>
    </xf>
    <xf numFmtId="0" fontId="14" fillId="11" borderId="18" xfId="0" applyFont="1" applyFill="1" applyBorder="1" applyAlignment="1">
      <alignment horizontal="center" vertical="top"/>
    </xf>
    <xf numFmtId="0" fontId="3" fillId="12" borderId="2" xfId="0" applyFont="1" applyFill="1" applyBorder="1" applyAlignment="1">
      <alignment vertical="top" wrapText="1"/>
    </xf>
    <xf numFmtId="0" fontId="17" fillId="3" borderId="0" xfId="0" applyFont="1" applyFill="1" applyAlignment="1">
      <alignment vertical="top" wrapText="1"/>
    </xf>
    <xf numFmtId="49" fontId="5" fillId="3" borderId="2" xfId="0" applyNumberFormat="1" applyFont="1" applyFill="1" applyBorder="1" applyAlignment="1">
      <alignment horizontal="center" vertical="top"/>
    </xf>
    <xf numFmtId="0" fontId="3" fillId="7" borderId="21" xfId="0" applyFont="1" applyFill="1" applyBorder="1" applyAlignment="1">
      <alignment vertical="top" wrapText="1"/>
    </xf>
    <xf numFmtId="0" fontId="3" fillId="7" borderId="22" xfId="0" applyFont="1" applyFill="1" applyBorder="1" applyAlignment="1">
      <alignment vertical="top" wrapText="1"/>
    </xf>
    <xf numFmtId="0" fontId="5" fillId="7" borderId="22" xfId="0" applyFont="1" applyFill="1" applyBorder="1" applyAlignment="1">
      <alignment horizontal="center" vertical="top" wrapText="1"/>
    </xf>
    <xf numFmtId="164" fontId="3" fillId="7" borderId="22" xfId="0" applyNumberFormat="1" applyFont="1" applyFill="1" applyBorder="1" applyAlignment="1">
      <alignment horizontal="center" vertical="top" wrapText="1"/>
    </xf>
    <xf numFmtId="0" fontId="5" fillId="7" borderId="23" xfId="0" applyFont="1" applyFill="1" applyBorder="1" applyAlignment="1">
      <alignment horizontal="center" vertical="top" wrapText="1"/>
    </xf>
    <xf numFmtId="0" fontId="5" fillId="7" borderId="25" xfId="0" applyFont="1" applyFill="1" applyBorder="1" applyAlignment="1">
      <alignment horizontal="center" vertical="top" wrapText="1"/>
    </xf>
    <xf numFmtId="0" fontId="3" fillId="8" borderId="26" xfId="0" applyFont="1" applyFill="1" applyBorder="1" applyAlignment="1">
      <alignment vertical="top" wrapText="1"/>
    </xf>
    <xf numFmtId="0" fontId="3" fillId="8" borderId="27" xfId="0" applyFont="1" applyFill="1" applyBorder="1" applyAlignment="1">
      <alignment horizontal="center" vertical="top" wrapText="1"/>
    </xf>
    <xf numFmtId="0" fontId="15" fillId="0" borderId="27" xfId="0" applyFont="1" applyBorder="1"/>
    <xf numFmtId="0" fontId="3" fillId="0" borderId="30" xfId="0" applyFont="1" applyBorder="1" applyAlignment="1">
      <alignment vertical="top" wrapText="1"/>
    </xf>
    <xf numFmtId="0" fontId="3" fillId="0" borderId="30" xfId="0" applyFont="1" applyBorder="1" applyAlignment="1">
      <alignment horizontal="center" vertical="top" wrapText="1"/>
    </xf>
    <xf numFmtId="164" fontId="3" fillId="3" borderId="31" xfId="0" applyNumberFormat="1" applyFont="1" applyFill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0" fontId="15" fillId="0" borderId="32" xfId="0" applyFont="1" applyBorder="1"/>
    <xf numFmtId="0" fontId="3" fillId="4" borderId="21" xfId="0" applyFont="1" applyFill="1" applyBorder="1" applyAlignment="1">
      <alignment horizontal="left" vertical="top" wrapText="1"/>
    </xf>
    <xf numFmtId="0" fontId="3" fillId="4" borderId="22" xfId="0" applyFont="1" applyFill="1" applyBorder="1" applyAlignment="1">
      <alignment vertical="top" wrapText="1"/>
    </xf>
    <xf numFmtId="0" fontId="11" fillId="4" borderId="25" xfId="0" applyFont="1" applyFill="1" applyBorder="1" applyAlignment="1">
      <alignment vertical="top" wrapText="1"/>
    </xf>
    <xf numFmtId="0" fontId="3" fillId="12" borderId="26" xfId="0" applyFont="1" applyFill="1" applyBorder="1" applyAlignment="1">
      <alignment horizontal="left" vertical="top" wrapText="1"/>
    </xf>
    <xf numFmtId="0" fontId="4" fillId="12" borderId="27" xfId="0" applyFont="1" applyFill="1" applyBorder="1" applyAlignment="1">
      <alignment horizontal="center" vertical="top" wrapText="1"/>
    </xf>
    <xf numFmtId="0" fontId="4" fillId="12" borderId="33" xfId="0" applyFont="1" applyFill="1" applyBorder="1" applyAlignment="1">
      <alignment horizontal="center" vertical="top" wrapText="1"/>
    </xf>
    <xf numFmtId="0" fontId="1" fillId="12" borderId="27" xfId="0" applyFont="1" applyFill="1" applyBorder="1" applyAlignment="1">
      <alignment horizontal="center" vertical="top" wrapText="1"/>
    </xf>
    <xf numFmtId="0" fontId="3" fillId="12" borderId="29" xfId="0" applyFont="1" applyFill="1" applyBorder="1" applyAlignment="1">
      <alignment horizontal="left" vertical="top" wrapText="1"/>
    </xf>
    <xf numFmtId="0" fontId="3" fillId="12" borderId="30" xfId="0" applyFont="1" applyFill="1" applyBorder="1" applyAlignment="1">
      <alignment vertical="top" wrapText="1"/>
    </xf>
    <xf numFmtId="0" fontId="4" fillId="12" borderId="34" xfId="0" applyFont="1" applyFill="1" applyBorder="1" applyAlignment="1">
      <alignment horizontal="center" vertical="top" wrapText="1"/>
    </xf>
    <xf numFmtId="0" fontId="4" fillId="12" borderId="32" xfId="0" applyFont="1" applyFill="1" applyBorder="1" applyAlignment="1">
      <alignment horizontal="center" vertical="top" wrapText="1"/>
    </xf>
    <xf numFmtId="0" fontId="10" fillId="2" borderId="19" xfId="0" applyFont="1" applyFill="1" applyBorder="1" applyAlignment="1">
      <alignment horizontal="center" vertical="top" wrapText="1"/>
    </xf>
    <xf numFmtId="0" fontId="11" fillId="4" borderId="21" xfId="0" applyFont="1" applyFill="1" applyBorder="1" applyAlignment="1">
      <alignment vertical="top" wrapText="1"/>
    </xf>
    <xf numFmtId="0" fontId="3" fillId="12" borderId="26" xfId="0" applyFont="1" applyFill="1" applyBorder="1" applyAlignment="1">
      <alignment vertical="top" wrapText="1"/>
    </xf>
    <xf numFmtId="0" fontId="3" fillId="12" borderId="29" xfId="0" applyFont="1" applyFill="1" applyBorder="1" applyAlignment="1">
      <alignment vertical="top" wrapText="1"/>
    </xf>
    <xf numFmtId="0" fontId="5" fillId="7" borderId="21" xfId="0" applyFont="1" applyFill="1" applyBorder="1" applyAlignment="1">
      <alignment vertical="top" wrapText="1"/>
    </xf>
    <xf numFmtId="0" fontId="3" fillId="8" borderId="26" xfId="0" applyFont="1" applyFill="1" applyBorder="1" applyAlignment="1">
      <alignment horizontal="center" vertical="top" wrapText="1"/>
    </xf>
    <xf numFmtId="0" fontId="15" fillId="0" borderId="26" xfId="0" applyFont="1" applyBorder="1" applyAlignment="1">
      <alignment horizontal="center" vertical="top"/>
    </xf>
    <xf numFmtId="0" fontId="15" fillId="0" borderId="29" xfId="0" applyFont="1" applyBorder="1" applyAlignment="1">
      <alignment horizontal="center" vertical="top"/>
    </xf>
    <xf numFmtId="0" fontId="5" fillId="8" borderId="26" xfId="0" applyFont="1" applyFill="1" applyBorder="1" applyAlignment="1">
      <alignment horizontal="left" vertical="top" wrapText="1"/>
    </xf>
    <xf numFmtId="0" fontId="1" fillId="8" borderId="27" xfId="0" applyFont="1" applyFill="1" applyBorder="1" applyAlignment="1">
      <alignment horizontal="center" vertical="top" wrapText="1"/>
    </xf>
    <xf numFmtId="0" fontId="5" fillId="13" borderId="26" xfId="0" applyFont="1" applyFill="1" applyBorder="1" applyAlignment="1">
      <alignment vertical="top" wrapText="1"/>
    </xf>
    <xf numFmtId="0" fontId="14" fillId="0" borderId="27" xfId="0" applyFont="1" applyBorder="1" applyAlignment="1">
      <alignment horizontal="center" vertical="top" wrapText="1"/>
    </xf>
    <xf numFmtId="0" fontId="5" fillId="13" borderId="46" xfId="0" applyFont="1" applyFill="1" applyBorder="1" applyAlignment="1">
      <alignment vertical="top" wrapText="1"/>
    </xf>
    <xf numFmtId="0" fontId="5" fillId="13" borderId="48" xfId="0" applyFont="1" applyFill="1" applyBorder="1" applyAlignment="1">
      <alignment vertical="top" wrapText="1"/>
    </xf>
    <xf numFmtId="0" fontId="5" fillId="3" borderId="48" xfId="0" applyFont="1" applyFill="1" applyBorder="1" applyAlignment="1">
      <alignment vertical="top" wrapText="1"/>
    </xf>
    <xf numFmtId="0" fontId="14" fillId="0" borderId="33" xfId="0" applyFont="1" applyBorder="1" applyAlignment="1">
      <alignment horizontal="center" vertical="top" wrapText="1"/>
    </xf>
    <xf numFmtId="0" fontId="14" fillId="3" borderId="48" xfId="0" applyFont="1" applyFill="1" applyBorder="1" applyAlignment="1">
      <alignment vertical="top" wrapText="1"/>
    </xf>
    <xf numFmtId="0" fontId="14" fillId="0" borderId="49" xfId="0" applyFont="1" applyBorder="1" applyAlignment="1">
      <alignment horizontal="center" vertical="top" wrapText="1"/>
    </xf>
    <xf numFmtId="0" fontId="5" fillId="8" borderId="26" xfId="0" applyFont="1" applyFill="1" applyBorder="1" applyAlignment="1">
      <alignment horizontal="center" vertical="top" wrapText="1"/>
    </xf>
    <xf numFmtId="0" fontId="5" fillId="8" borderId="27" xfId="0" applyFont="1" applyFill="1" applyBorder="1" applyAlignment="1">
      <alignment horizontal="center" vertical="top" wrapText="1"/>
    </xf>
    <xf numFmtId="0" fontId="5" fillId="8" borderId="26" xfId="0" applyFont="1" applyFill="1" applyBorder="1" applyAlignment="1">
      <alignment vertical="top" wrapText="1"/>
    </xf>
    <xf numFmtId="0" fontId="14" fillId="8" borderId="26" xfId="0" applyFont="1" applyFill="1" applyBorder="1" applyAlignment="1">
      <alignment vertical="top" wrapText="1"/>
    </xf>
    <xf numFmtId="0" fontId="14" fillId="8" borderId="27" xfId="0" applyFont="1" applyFill="1" applyBorder="1" applyAlignment="1">
      <alignment horizontal="center" vertical="top" wrapText="1"/>
    </xf>
    <xf numFmtId="0" fontId="14" fillId="3" borderId="26" xfId="0" applyFont="1" applyFill="1" applyBorder="1" applyAlignment="1">
      <alignment vertical="top" wrapText="1"/>
    </xf>
    <xf numFmtId="0" fontId="14" fillId="3" borderId="27" xfId="0" applyFont="1" applyFill="1" applyBorder="1" applyAlignment="1">
      <alignment horizontal="center" vertical="top" wrapText="1"/>
    </xf>
    <xf numFmtId="0" fontId="15" fillId="3" borderId="26" xfId="0" applyFont="1" applyFill="1" applyBorder="1" applyAlignment="1">
      <alignment horizontal="center" vertical="top"/>
    </xf>
    <xf numFmtId="0" fontId="16" fillId="0" borderId="26" xfId="0" applyFont="1" applyBorder="1" applyAlignment="1">
      <alignment horizontal="center" vertical="top"/>
    </xf>
    <xf numFmtId="0" fontId="16" fillId="0" borderId="27" xfId="0" applyFont="1" applyBorder="1"/>
    <xf numFmtId="164" fontId="15" fillId="0" borderId="26" xfId="0" applyNumberFormat="1" applyFont="1" applyBorder="1" applyAlignment="1">
      <alignment horizontal="center" vertical="top"/>
    </xf>
    <xf numFmtId="0" fontId="5" fillId="14" borderId="48" xfId="0" applyFont="1" applyFill="1" applyBorder="1" applyAlignment="1">
      <alignment vertical="top" wrapText="1"/>
    </xf>
    <xf numFmtId="0" fontId="14" fillId="8" borderId="49" xfId="0" applyFont="1" applyFill="1" applyBorder="1" applyAlignment="1">
      <alignment vertical="top" wrapText="1"/>
    </xf>
    <xf numFmtId="0" fontId="17" fillId="0" borderId="27" xfId="0" applyFont="1" applyBorder="1"/>
    <xf numFmtId="0" fontId="19" fillId="12" borderId="27" xfId="0" applyFont="1" applyFill="1" applyBorder="1" applyAlignment="1">
      <alignment horizontal="center" vertical="top" wrapText="1"/>
    </xf>
    <xf numFmtId="0" fontId="5" fillId="3" borderId="26" xfId="0" applyFont="1" applyFill="1" applyBorder="1" applyAlignment="1">
      <alignment horizontal="left" vertical="top" wrapText="1"/>
    </xf>
    <xf numFmtId="0" fontId="1" fillId="0" borderId="27" xfId="0" applyFont="1" applyBorder="1" applyAlignment="1">
      <alignment horizontal="center" vertical="top" wrapText="1"/>
    </xf>
    <xf numFmtId="0" fontId="1" fillId="0" borderId="26" xfId="0" applyFont="1" applyBorder="1" applyAlignment="1">
      <alignment vertical="top" wrapText="1"/>
    </xf>
    <xf numFmtId="0" fontId="15" fillId="8" borderId="26" xfId="0" applyFont="1" applyFill="1" applyBorder="1" applyAlignment="1">
      <alignment horizontal="center" vertical="top"/>
    </xf>
    <xf numFmtId="0" fontId="15" fillId="8" borderId="27" xfId="0" applyFont="1" applyFill="1" applyBorder="1"/>
    <xf numFmtId="0" fontId="27" fillId="8" borderId="50" xfId="0" applyFont="1" applyFill="1" applyBorder="1" applyAlignment="1">
      <alignment vertical="top" wrapText="1"/>
    </xf>
    <xf numFmtId="0" fontId="27" fillId="3" borderId="51" xfId="0" applyFont="1" applyFill="1" applyBorder="1" applyAlignment="1">
      <alignment vertical="top" wrapText="1"/>
    </xf>
    <xf numFmtId="0" fontId="1" fillId="0" borderId="45" xfId="0" applyFont="1" applyBorder="1" applyAlignment="1">
      <alignment horizontal="center" vertical="top" wrapText="1"/>
    </xf>
    <xf numFmtId="0" fontId="14" fillId="0" borderId="46" xfId="0" applyFont="1" applyBorder="1" applyAlignment="1">
      <alignment vertical="top" wrapText="1"/>
    </xf>
    <xf numFmtId="0" fontId="3" fillId="12" borderId="27" xfId="0" applyFont="1" applyFill="1" applyBorder="1" applyAlignment="1">
      <alignment horizontal="center" vertical="top" wrapText="1"/>
    </xf>
    <xf numFmtId="0" fontId="5" fillId="0" borderId="45" xfId="0" applyFont="1" applyBorder="1" applyAlignment="1">
      <alignment horizontal="center" vertical="top" wrapText="1"/>
    </xf>
    <xf numFmtId="0" fontId="3" fillId="7" borderId="21" xfId="0" applyFont="1" applyFill="1" applyBorder="1" applyAlignment="1">
      <alignment horizontal="justify" vertical="top" wrapText="1"/>
    </xf>
    <xf numFmtId="164" fontId="5" fillId="7" borderId="22" xfId="0" applyNumberFormat="1" applyFont="1" applyFill="1" applyBorder="1" applyAlignment="1">
      <alignment horizontal="center" vertical="top"/>
    </xf>
    <xf numFmtId="0" fontId="1" fillId="7" borderId="21" xfId="0" applyFont="1" applyFill="1" applyBorder="1" applyAlignment="1">
      <alignment vertical="top" wrapText="1"/>
    </xf>
    <xf numFmtId="0" fontId="1" fillId="7" borderId="23" xfId="0" applyFont="1" applyFill="1" applyBorder="1" applyAlignment="1">
      <alignment horizontal="center" vertical="top" wrapText="1"/>
    </xf>
    <xf numFmtId="0" fontId="1" fillId="7" borderId="25" xfId="0" applyFont="1" applyFill="1" applyBorder="1" applyAlignment="1">
      <alignment horizontal="center" vertical="top" wrapText="1"/>
    </xf>
    <xf numFmtId="164" fontId="10" fillId="3" borderId="30" xfId="0" applyNumberFormat="1" applyFont="1" applyFill="1" applyBorder="1" applyAlignment="1">
      <alignment horizontal="center" vertical="top" wrapText="1"/>
    </xf>
    <xf numFmtId="0" fontId="1" fillId="7" borderId="23" xfId="0" applyFont="1" applyFill="1" applyBorder="1" applyAlignment="1">
      <alignment horizontal="center" vertical="top"/>
    </xf>
    <xf numFmtId="0" fontId="5" fillId="8" borderId="26" xfId="0" applyFont="1" applyFill="1" applyBorder="1" applyAlignment="1">
      <alignment horizontal="justify" vertical="top" wrapText="1"/>
    </xf>
    <xf numFmtId="0" fontId="5" fillId="3" borderId="30" xfId="0" applyFont="1" applyFill="1" applyBorder="1" applyAlignment="1">
      <alignment horizontal="center" vertical="top" wrapText="1"/>
    </xf>
    <xf numFmtId="0" fontId="3" fillId="3" borderId="30" xfId="0" applyFont="1" applyFill="1" applyBorder="1" applyAlignment="1">
      <alignment horizontal="center" vertical="top" wrapText="1"/>
    </xf>
    <xf numFmtId="164" fontId="21" fillId="3" borderId="30" xfId="0" applyNumberFormat="1" applyFont="1" applyFill="1" applyBorder="1" applyAlignment="1">
      <alignment horizontal="center" vertical="top" wrapText="1"/>
    </xf>
    <xf numFmtId="0" fontId="14" fillId="7" borderId="23" xfId="0" applyFont="1" applyFill="1" applyBorder="1" applyAlignment="1">
      <alignment horizontal="center" vertical="top"/>
    </xf>
    <xf numFmtId="0" fontId="14" fillId="7" borderId="25" xfId="0" applyFont="1" applyFill="1" applyBorder="1" applyAlignment="1">
      <alignment horizontal="center" vertical="top" wrapText="1"/>
    </xf>
    <xf numFmtId="164" fontId="15" fillId="0" borderId="30" xfId="0" applyNumberFormat="1" applyFont="1" applyBorder="1" applyAlignment="1">
      <alignment horizontal="center" vertical="top"/>
    </xf>
    <xf numFmtId="0" fontId="16" fillId="0" borderId="29" xfId="0" applyFont="1" applyBorder="1" applyAlignment="1">
      <alignment horizontal="center" vertical="top"/>
    </xf>
    <xf numFmtId="0" fontId="16" fillId="0" borderId="30" xfId="0" applyFont="1" applyBorder="1" applyAlignment="1">
      <alignment horizontal="center" vertical="top"/>
    </xf>
    <xf numFmtId="0" fontId="16" fillId="0" borderId="32" xfId="0" applyFont="1" applyBorder="1"/>
    <xf numFmtId="164" fontId="3" fillId="3" borderId="30" xfId="0" applyNumberFormat="1" applyFont="1" applyFill="1" applyBorder="1" applyAlignment="1">
      <alignment horizontal="center" vertical="top"/>
    </xf>
    <xf numFmtId="0" fontId="10" fillId="9" borderId="21" xfId="0" applyFont="1" applyFill="1" applyBorder="1" applyAlignment="1">
      <alignment vertical="top" wrapText="1"/>
    </xf>
    <xf numFmtId="0" fontId="10" fillId="9" borderId="24" xfId="0" applyFont="1" applyFill="1" applyBorder="1" applyAlignment="1">
      <alignment vertical="top" wrapText="1"/>
    </xf>
    <xf numFmtId="0" fontId="3" fillId="9" borderId="24" xfId="0" applyFont="1" applyFill="1" applyBorder="1" applyAlignment="1">
      <alignment horizontal="center" vertical="center" wrapText="1"/>
    </xf>
    <xf numFmtId="0" fontId="5" fillId="9" borderId="56" xfId="0" applyFont="1" applyFill="1" applyBorder="1" applyAlignment="1">
      <alignment vertical="top" wrapText="1"/>
    </xf>
    <xf numFmtId="0" fontId="14" fillId="7" borderId="58" xfId="0" applyFont="1" applyFill="1" applyBorder="1" applyAlignment="1">
      <alignment vertical="top" wrapText="1"/>
    </xf>
    <xf numFmtId="0" fontId="14" fillId="10" borderId="46" xfId="0" applyFont="1" applyFill="1" applyBorder="1" applyAlignment="1">
      <alignment wrapText="1"/>
    </xf>
    <xf numFmtId="0" fontId="10" fillId="0" borderId="59" xfId="0" applyFont="1" applyBorder="1" applyAlignment="1">
      <alignment vertical="top" wrapText="1"/>
    </xf>
    <xf numFmtId="0" fontId="3" fillId="0" borderId="59" xfId="0" applyFont="1" applyBorder="1" applyAlignment="1">
      <alignment horizontal="center" vertical="center" wrapText="1"/>
    </xf>
    <xf numFmtId="0" fontId="10" fillId="11" borderId="59" xfId="0" applyFont="1" applyFill="1" applyBorder="1" applyAlignment="1">
      <alignment horizontal="center" vertical="center" wrapText="1"/>
    </xf>
    <xf numFmtId="0" fontId="17" fillId="0" borderId="29" xfId="0" applyFont="1" applyBorder="1"/>
    <xf numFmtId="0" fontId="17" fillId="0" borderId="30" xfId="0" applyFont="1" applyBorder="1"/>
    <xf numFmtId="0" fontId="17" fillId="0" borderId="32" xfId="0" applyFont="1" applyBorder="1"/>
    <xf numFmtId="0" fontId="3" fillId="4" borderId="22" xfId="0" applyFont="1" applyFill="1" applyBorder="1" applyAlignment="1">
      <alignment vertical="top"/>
    </xf>
    <xf numFmtId="0" fontId="15" fillId="4" borderId="21" xfId="0" applyFont="1" applyFill="1" applyBorder="1" applyAlignment="1">
      <alignment horizontal="center" vertical="top"/>
    </xf>
    <xf numFmtId="0" fontId="15" fillId="4" borderId="22" xfId="0" applyFont="1" applyFill="1" applyBorder="1" applyAlignment="1">
      <alignment horizontal="center" vertical="top"/>
    </xf>
    <xf numFmtId="0" fontId="15" fillId="4" borderId="25" xfId="0" applyFont="1" applyFill="1" applyBorder="1"/>
    <xf numFmtId="0" fontId="3" fillId="12" borderId="30" xfId="0" applyFont="1" applyFill="1" applyBorder="1" applyAlignment="1">
      <alignment vertical="top"/>
    </xf>
    <xf numFmtId="0" fontId="3" fillId="15" borderId="55" xfId="0" applyFont="1" applyFill="1" applyBorder="1" applyAlignment="1">
      <alignment horizontal="center" vertical="top" wrapText="1"/>
    </xf>
    <xf numFmtId="0" fontId="19" fillId="12" borderId="32" xfId="0" applyFont="1" applyFill="1" applyBorder="1" applyAlignment="1">
      <alignment horizontal="center" vertical="top" wrapText="1"/>
    </xf>
    <xf numFmtId="164" fontId="3" fillId="7" borderId="60" xfId="0" applyNumberFormat="1" applyFont="1" applyFill="1" applyBorder="1" applyAlignment="1">
      <alignment horizontal="center" vertical="top" wrapText="1"/>
    </xf>
    <xf numFmtId="0" fontId="5" fillId="9" borderId="23" xfId="0" applyFont="1" applyFill="1" applyBorder="1" applyAlignment="1">
      <alignment horizontal="center" vertical="top"/>
    </xf>
    <xf numFmtId="0" fontId="10" fillId="0" borderId="30" xfId="0" applyFont="1" applyBorder="1" applyAlignment="1">
      <alignment horizontal="center" vertical="top" wrapText="1"/>
    </xf>
    <xf numFmtId="0" fontId="5" fillId="7" borderId="21" xfId="0" applyFont="1" applyFill="1" applyBorder="1" applyAlignment="1">
      <alignment horizontal="left" vertical="top" wrapText="1"/>
    </xf>
    <xf numFmtId="0" fontId="5" fillId="7" borderId="23" xfId="0" applyFont="1" applyFill="1" applyBorder="1" applyAlignment="1">
      <alignment horizontal="center" vertical="top"/>
    </xf>
    <xf numFmtId="164" fontId="10" fillId="0" borderId="30" xfId="0" applyNumberFormat="1" applyFont="1" applyBorder="1" applyAlignment="1">
      <alignment horizontal="center" vertical="top" wrapText="1"/>
    </xf>
    <xf numFmtId="0" fontId="3" fillId="8" borderId="3" xfId="0" applyFont="1" applyFill="1" applyBorder="1" applyAlignment="1">
      <alignment vertical="top" wrapText="1"/>
    </xf>
    <xf numFmtId="0" fontId="15" fillId="8" borderId="46" xfId="0" applyFont="1" applyFill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47" xfId="0" applyFont="1" applyFill="1" applyBorder="1"/>
    <xf numFmtId="0" fontId="5" fillId="0" borderId="30" xfId="0" applyFont="1" applyBorder="1" applyAlignment="1">
      <alignment vertical="top" wrapText="1"/>
    </xf>
    <xf numFmtId="164" fontId="14" fillId="3" borderId="30" xfId="0" applyNumberFormat="1" applyFont="1" applyFill="1" applyBorder="1" applyAlignment="1">
      <alignment horizontal="center" vertical="top" wrapText="1"/>
    </xf>
    <xf numFmtId="0" fontId="5" fillId="3" borderId="29" xfId="0" applyFont="1" applyFill="1" applyBorder="1" applyAlignment="1">
      <alignment vertical="top" wrapText="1"/>
    </xf>
    <xf numFmtId="0" fontId="5" fillId="11" borderId="55" xfId="0" applyFont="1" applyFill="1" applyBorder="1" applyAlignment="1">
      <alignment horizontal="center" vertical="top" wrapText="1"/>
    </xf>
    <xf numFmtId="0" fontId="1" fillId="0" borderId="32" xfId="0" applyFont="1" applyBorder="1" applyAlignment="1">
      <alignment horizontal="center" vertical="top" wrapText="1"/>
    </xf>
    <xf numFmtId="0" fontId="5" fillId="3" borderId="46" xfId="0" applyFont="1" applyFill="1" applyBorder="1" applyAlignment="1">
      <alignment vertical="top" wrapText="1"/>
    </xf>
    <xf numFmtId="0" fontId="1" fillId="0" borderId="47" xfId="0" applyFont="1" applyBorder="1" applyAlignment="1">
      <alignment horizontal="center" vertical="top" wrapText="1"/>
    </xf>
    <xf numFmtId="0" fontId="3" fillId="7" borderId="36" xfId="0" applyFont="1" applyFill="1" applyBorder="1" applyAlignment="1">
      <alignment horizontal="justify" vertical="top" wrapText="1"/>
    </xf>
    <xf numFmtId="0" fontId="3" fillId="7" borderId="37" xfId="0" applyFont="1" applyFill="1" applyBorder="1" applyAlignment="1">
      <alignment vertical="top" wrapText="1"/>
    </xf>
    <xf numFmtId="0" fontId="5" fillId="7" borderId="37" xfId="0" applyFont="1" applyFill="1" applyBorder="1" applyAlignment="1">
      <alignment horizontal="center" vertical="top" wrapText="1"/>
    </xf>
    <xf numFmtId="164" fontId="3" fillId="7" borderId="37" xfId="0" applyNumberFormat="1" applyFont="1" applyFill="1" applyBorder="1" applyAlignment="1">
      <alignment horizontal="center" vertical="top" wrapText="1"/>
    </xf>
    <xf numFmtId="0" fontId="5" fillId="7" borderId="36" xfId="0" applyFont="1" applyFill="1" applyBorder="1" applyAlignment="1">
      <alignment vertical="top" wrapText="1"/>
    </xf>
    <xf numFmtId="49" fontId="5" fillId="7" borderId="38" xfId="0" applyNumberFormat="1" applyFont="1" applyFill="1" applyBorder="1" applyAlignment="1">
      <alignment horizontal="center" vertical="top"/>
    </xf>
    <xf numFmtId="0" fontId="1" fillId="7" borderId="39" xfId="0" applyFont="1" applyFill="1" applyBorder="1" applyAlignment="1">
      <alignment horizontal="center" vertical="top" wrapText="1"/>
    </xf>
    <xf numFmtId="0" fontId="3" fillId="0" borderId="22" xfId="0" applyFont="1" applyBorder="1" applyAlignment="1">
      <alignment vertical="top" wrapText="1"/>
    </xf>
    <xf numFmtId="164" fontId="3" fillId="3" borderId="22" xfId="0" applyNumberFormat="1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vertical="top" wrapText="1"/>
    </xf>
    <xf numFmtId="49" fontId="5" fillId="3" borderId="23" xfId="0" applyNumberFormat="1" applyFont="1" applyFill="1" applyBorder="1" applyAlignment="1">
      <alignment horizontal="center" vertical="top"/>
    </xf>
    <xf numFmtId="0" fontId="1" fillId="0" borderId="25" xfId="0" applyFont="1" applyBorder="1" applyAlignment="1">
      <alignment horizontal="center" vertical="top" wrapText="1"/>
    </xf>
    <xf numFmtId="0" fontId="3" fillId="0" borderId="40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41" xfId="0" applyFont="1" applyBorder="1" applyAlignment="1">
      <alignment vertical="top" wrapText="1"/>
    </xf>
    <xf numFmtId="164" fontId="19" fillId="0" borderId="3" xfId="0" applyNumberFormat="1" applyFont="1" applyBorder="1" applyAlignment="1">
      <alignment horizontal="center" vertical="top" wrapText="1"/>
    </xf>
    <xf numFmtId="0" fontId="5" fillId="11" borderId="29" xfId="0" applyFont="1" applyFill="1" applyBorder="1" applyAlignment="1">
      <alignment vertical="top" wrapText="1"/>
    </xf>
    <xf numFmtId="0" fontId="5" fillId="11" borderId="61" xfId="0" applyFont="1" applyFill="1" applyBorder="1" applyAlignment="1">
      <alignment horizontal="center" vertical="top"/>
    </xf>
    <xf numFmtId="0" fontId="14" fillId="0" borderId="62" xfId="0" applyFont="1" applyBorder="1" applyAlignment="1">
      <alignment horizontal="center" vertical="top" wrapText="1"/>
    </xf>
    <xf numFmtId="0" fontId="5" fillId="8" borderId="21" xfId="0" applyFont="1" applyFill="1" applyBorder="1" applyAlignment="1">
      <alignment vertical="top" wrapText="1"/>
    </xf>
    <xf numFmtId="0" fontId="3" fillId="8" borderId="22" xfId="0" applyFont="1" applyFill="1" applyBorder="1" applyAlignment="1">
      <alignment vertical="top" wrapText="1"/>
    </xf>
    <xf numFmtId="0" fontId="5" fillId="8" borderId="22" xfId="0" applyFont="1" applyFill="1" applyBorder="1" applyAlignment="1">
      <alignment horizontal="center" vertical="top" wrapText="1"/>
    </xf>
    <xf numFmtId="164" fontId="11" fillId="8" borderId="22" xfId="0" applyNumberFormat="1" applyFont="1" applyFill="1" applyBorder="1" applyAlignment="1">
      <alignment horizontal="center" vertical="top" wrapText="1"/>
    </xf>
    <xf numFmtId="164" fontId="3" fillId="8" borderId="22" xfId="0" applyNumberFormat="1" applyFont="1" applyFill="1" applyBorder="1" applyAlignment="1">
      <alignment horizontal="center" vertical="top" wrapText="1"/>
    </xf>
    <xf numFmtId="0" fontId="15" fillId="8" borderId="21" xfId="0" applyFont="1" applyFill="1" applyBorder="1" applyAlignment="1">
      <alignment horizontal="center" vertical="top"/>
    </xf>
    <xf numFmtId="0" fontId="15" fillId="8" borderId="22" xfId="0" applyFont="1" applyFill="1" applyBorder="1" applyAlignment="1">
      <alignment horizontal="center" vertical="top"/>
    </xf>
    <xf numFmtId="0" fontId="15" fillId="8" borderId="25" xfId="0" applyFont="1" applyFill="1" applyBorder="1"/>
    <xf numFmtId="164" fontId="10" fillId="5" borderId="30" xfId="0" applyNumberFormat="1" applyFont="1" applyFill="1" applyBorder="1" applyAlignment="1">
      <alignment horizontal="center" vertical="top"/>
    </xf>
    <xf numFmtId="0" fontId="5" fillId="8" borderId="46" xfId="0" applyFont="1" applyFill="1" applyBorder="1" applyAlignment="1">
      <alignment vertical="top" wrapText="1"/>
    </xf>
    <xf numFmtId="0" fontId="15" fillId="0" borderId="28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15" fillId="0" borderId="45" xfId="0" applyFont="1" applyBorder="1"/>
    <xf numFmtId="0" fontId="5" fillId="0" borderId="21" xfId="0" applyFont="1" applyBorder="1" applyAlignment="1">
      <alignment vertical="top" wrapText="1"/>
    </xf>
    <xf numFmtId="0" fontId="5" fillId="0" borderId="23" xfId="0" applyFont="1" applyBorder="1" applyAlignment="1">
      <alignment horizontal="center" vertical="top" wrapText="1"/>
    </xf>
    <xf numFmtId="0" fontId="15" fillId="7" borderId="36" xfId="0" applyFont="1" applyFill="1" applyBorder="1" applyAlignment="1">
      <alignment horizontal="center" vertical="top"/>
    </xf>
    <xf numFmtId="0" fontId="15" fillId="7" borderId="37" xfId="0" applyFont="1" applyFill="1" applyBorder="1" applyAlignment="1">
      <alignment horizontal="center" vertical="top"/>
    </xf>
    <xf numFmtId="0" fontId="15" fillId="7" borderId="39" xfId="0" applyFont="1" applyFill="1" applyBorder="1"/>
    <xf numFmtId="0" fontId="11" fillId="7" borderId="43" xfId="0" applyFont="1" applyFill="1" applyBorder="1" applyAlignment="1">
      <alignment horizontal="left" vertical="top" wrapText="1"/>
    </xf>
    <xf numFmtId="164" fontId="3" fillId="7" borderId="22" xfId="0" applyNumberFormat="1" applyFont="1" applyFill="1" applyBorder="1" applyAlignment="1">
      <alignment horizontal="center" vertical="top"/>
    </xf>
    <xf numFmtId="0" fontId="27" fillId="7" borderId="64" xfId="0" applyFont="1" applyFill="1" applyBorder="1" applyAlignment="1">
      <alignment vertical="top" wrapText="1"/>
    </xf>
    <xf numFmtId="164" fontId="3" fillId="3" borderId="35" xfId="0" applyNumberFormat="1" applyFont="1" applyFill="1" applyBorder="1" applyAlignment="1">
      <alignment horizontal="center" vertical="top"/>
    </xf>
    <xf numFmtId="0" fontId="11" fillId="9" borderId="43" xfId="0" applyFont="1" applyFill="1" applyBorder="1" applyAlignment="1">
      <alignment vertical="top" wrapText="1"/>
    </xf>
    <xf numFmtId="0" fontId="5" fillId="8" borderId="46" xfId="0" applyFont="1" applyFill="1" applyBorder="1" applyAlignment="1">
      <alignment horizontal="center" vertical="top" wrapText="1"/>
    </xf>
    <xf numFmtId="0" fontId="11" fillId="9" borderId="21" xfId="0" applyFont="1" applyFill="1" applyBorder="1" applyAlignment="1">
      <alignment horizontal="left" vertical="top" wrapText="1"/>
    </xf>
    <xf numFmtId="0" fontId="11" fillId="9" borderId="65" xfId="0" applyFont="1" applyFill="1" applyBorder="1" applyAlignment="1">
      <alignment vertical="top" wrapText="1"/>
    </xf>
    <xf numFmtId="0" fontId="11" fillId="9" borderId="22" xfId="0" applyFont="1" applyFill="1" applyBorder="1" applyAlignment="1">
      <alignment vertical="top" wrapText="1"/>
    </xf>
    <xf numFmtId="0" fontId="14" fillId="7" borderId="66" xfId="0" applyFont="1" applyFill="1" applyBorder="1" applyAlignment="1">
      <alignment horizontal="left" vertical="top" wrapText="1"/>
    </xf>
    <xf numFmtId="0" fontId="14" fillId="9" borderId="67" xfId="0" applyFont="1" applyFill="1" applyBorder="1" applyAlignment="1">
      <alignment horizontal="center" vertical="top"/>
    </xf>
    <xf numFmtId="0" fontId="20" fillId="7" borderId="63" xfId="0" applyFont="1" applyFill="1" applyBorder="1" applyAlignment="1">
      <alignment horizontal="center" vertical="top" wrapText="1"/>
    </xf>
    <xf numFmtId="0" fontId="18" fillId="10" borderId="69" xfId="0" applyFont="1" applyFill="1" applyBorder="1" applyAlignment="1">
      <alignment wrapText="1"/>
    </xf>
    <xf numFmtId="0" fontId="3" fillId="0" borderId="71" xfId="0" applyFont="1" applyBorder="1" applyAlignment="1">
      <alignment vertical="top" wrapText="1"/>
    </xf>
    <xf numFmtId="49" fontId="3" fillId="0" borderId="31" xfId="0" applyNumberFormat="1" applyFont="1" applyBorder="1" applyAlignment="1">
      <alignment vertical="top" wrapText="1"/>
    </xf>
    <xf numFmtId="164" fontId="10" fillId="0" borderId="30" xfId="1" applyNumberFormat="1" applyFont="1" applyBorder="1" applyAlignment="1">
      <alignment horizontal="center" vertical="top"/>
    </xf>
    <xf numFmtId="0" fontId="15" fillId="3" borderId="29" xfId="0" applyFont="1" applyFill="1" applyBorder="1" applyAlignment="1">
      <alignment horizontal="center" vertical="top"/>
    </xf>
    <xf numFmtId="0" fontId="11" fillId="0" borderId="3" xfId="0" applyFont="1" applyBorder="1" applyAlignment="1">
      <alignment vertical="top" wrapText="1"/>
    </xf>
    <xf numFmtId="0" fontId="14" fillId="0" borderId="47" xfId="0" applyFont="1" applyBorder="1" applyAlignment="1">
      <alignment horizontal="center" vertical="top" wrapText="1"/>
    </xf>
    <xf numFmtId="0" fontId="11" fillId="9" borderId="36" xfId="0" applyFont="1" applyFill="1" applyBorder="1" applyAlignment="1">
      <alignment horizontal="left" vertical="top" wrapText="1"/>
    </xf>
    <xf numFmtId="0" fontId="11" fillId="9" borderId="72" xfId="0" applyFont="1" applyFill="1" applyBorder="1" applyAlignment="1">
      <alignment vertical="top" wrapText="1"/>
    </xf>
    <xf numFmtId="0" fontId="18" fillId="9" borderId="37" xfId="0" applyFont="1" applyFill="1" applyBorder="1" applyAlignment="1">
      <alignment horizontal="center" vertical="center" wrapText="1"/>
    </xf>
    <xf numFmtId="164" fontId="14" fillId="3" borderId="3" xfId="0" applyNumberFormat="1" applyFont="1" applyFill="1" applyBorder="1" applyAlignment="1">
      <alignment horizontal="center" vertical="top"/>
    </xf>
    <xf numFmtId="0" fontId="11" fillId="0" borderId="22" xfId="0" applyFont="1" applyBorder="1" applyAlignment="1">
      <alignment vertical="top" wrapText="1"/>
    </xf>
    <xf numFmtId="164" fontId="5" fillId="3" borderId="22" xfId="0" applyNumberFormat="1" applyFont="1" applyFill="1" applyBorder="1" applyAlignment="1">
      <alignment horizontal="center" vertical="top"/>
    </xf>
    <xf numFmtId="0" fontId="14" fillId="11" borderId="23" xfId="0" applyFont="1" applyFill="1" applyBorder="1" applyAlignment="1">
      <alignment horizontal="center" vertical="top"/>
    </xf>
    <xf numFmtId="0" fontId="14" fillId="0" borderId="25" xfId="0" applyFont="1" applyBorder="1" applyAlignment="1">
      <alignment horizontal="center" vertical="top" wrapText="1"/>
    </xf>
    <xf numFmtId="164" fontId="14" fillId="0" borderId="30" xfId="0" applyNumberFormat="1" applyFont="1" applyBorder="1" applyAlignment="1">
      <alignment horizontal="center" vertical="top"/>
    </xf>
    <xf numFmtId="0" fontId="5" fillId="0" borderId="29" xfId="0" applyFont="1" applyBorder="1" applyAlignment="1">
      <alignment vertical="top" wrapText="1"/>
    </xf>
    <xf numFmtId="0" fontId="14" fillId="11" borderId="55" xfId="0" applyFont="1" applyFill="1" applyBorder="1" applyAlignment="1">
      <alignment horizontal="center" vertical="top"/>
    </xf>
    <xf numFmtId="0" fontId="14" fillId="0" borderId="32" xfId="0" applyFont="1" applyBorder="1" applyAlignment="1">
      <alignment horizontal="center" vertical="top" wrapText="1"/>
    </xf>
    <xf numFmtId="164" fontId="14" fillId="3" borderId="22" xfId="0" applyNumberFormat="1" applyFont="1" applyFill="1" applyBorder="1" applyAlignment="1">
      <alignment horizontal="center" vertical="top"/>
    </xf>
    <xf numFmtId="164" fontId="14" fillId="0" borderId="2" xfId="0" applyNumberFormat="1" applyFont="1" applyBorder="1" applyAlignment="1">
      <alignment horizontal="center" vertical="top"/>
    </xf>
    <xf numFmtId="0" fontId="14" fillId="0" borderId="28" xfId="0" applyFont="1" applyBorder="1" applyAlignment="1">
      <alignment vertical="top" wrapText="1"/>
    </xf>
    <xf numFmtId="0" fontId="14" fillId="11" borderId="20" xfId="0" applyFont="1" applyFill="1" applyBorder="1" applyAlignment="1">
      <alignment horizontal="center" vertical="top"/>
    </xf>
    <xf numFmtId="0" fontId="14" fillId="0" borderId="45" xfId="0" applyFont="1" applyBorder="1" applyAlignment="1">
      <alignment horizontal="center" vertical="top" wrapText="1"/>
    </xf>
    <xf numFmtId="0" fontId="10" fillId="3" borderId="24" xfId="0" applyFont="1" applyFill="1" applyBorder="1" applyAlignment="1">
      <alignment vertical="top" wrapText="1"/>
    </xf>
    <xf numFmtId="0" fontId="14" fillId="11" borderId="24" xfId="0" applyFont="1" applyFill="1" applyBorder="1" applyAlignment="1">
      <alignment horizontal="center" vertical="center"/>
    </xf>
    <xf numFmtId="0" fontId="14" fillId="0" borderId="21" xfId="0" applyFont="1" applyBorder="1" applyAlignment="1">
      <alignment vertical="top" wrapText="1"/>
    </xf>
    <xf numFmtId="0" fontId="14" fillId="11" borderId="57" xfId="0" applyFont="1" applyFill="1" applyBorder="1" applyAlignment="1">
      <alignment horizontal="center" vertical="top"/>
    </xf>
    <xf numFmtId="0" fontId="14" fillId="0" borderId="58" xfId="0" applyFont="1" applyBorder="1" applyAlignment="1">
      <alignment horizontal="center" vertical="top" wrapText="1"/>
    </xf>
    <xf numFmtId="0" fontId="5" fillId="3" borderId="59" xfId="0" applyFont="1" applyFill="1" applyBorder="1" applyAlignment="1">
      <alignment vertical="top" wrapText="1"/>
    </xf>
    <xf numFmtId="166" fontId="14" fillId="3" borderId="30" xfId="0" applyNumberFormat="1" applyFont="1" applyFill="1" applyBorder="1" applyAlignment="1">
      <alignment horizontal="center" vertical="top"/>
    </xf>
    <xf numFmtId="0" fontId="3" fillId="3" borderId="24" xfId="0" applyFont="1" applyFill="1" applyBorder="1" applyAlignment="1">
      <alignment vertical="top" wrapText="1"/>
    </xf>
    <xf numFmtId="166" fontId="14" fillId="3" borderId="24" xfId="0" applyNumberFormat="1" applyFont="1" applyFill="1" applyBorder="1" applyAlignment="1">
      <alignment horizontal="center" vertical="top"/>
    </xf>
    <xf numFmtId="0" fontId="14" fillId="0" borderId="57" xfId="0" applyFont="1" applyBorder="1" applyAlignment="1">
      <alignment horizontal="center" vertical="top"/>
    </xf>
    <xf numFmtId="0" fontId="14" fillId="0" borderId="58" xfId="0" applyFont="1" applyBorder="1" applyAlignment="1">
      <alignment vertical="center" wrapText="1"/>
    </xf>
    <xf numFmtId="0" fontId="5" fillId="0" borderId="59" xfId="0" applyFont="1" applyBorder="1" applyAlignment="1">
      <alignment vertical="top" wrapText="1"/>
    </xf>
    <xf numFmtId="166" fontId="14" fillId="3" borderId="59" xfId="0" applyNumberFormat="1" applyFont="1" applyFill="1" applyBorder="1" applyAlignment="1">
      <alignment horizontal="center" vertical="top"/>
    </xf>
    <xf numFmtId="164" fontId="15" fillId="8" borderId="21" xfId="0" applyNumberFormat="1" applyFont="1" applyFill="1" applyBorder="1" applyAlignment="1">
      <alignment horizontal="center" vertical="top"/>
    </xf>
    <xf numFmtId="164" fontId="21" fillId="5" borderId="30" xfId="0" applyNumberFormat="1" applyFont="1" applyFill="1" applyBorder="1" applyAlignment="1">
      <alignment horizontal="center" vertical="top"/>
    </xf>
    <xf numFmtId="164" fontId="5" fillId="3" borderId="22" xfId="1" applyNumberFormat="1" applyFont="1" applyFill="1" applyBorder="1" applyAlignment="1">
      <alignment horizontal="center" vertical="top"/>
    </xf>
    <xf numFmtId="164" fontId="5" fillId="3" borderId="30" xfId="1" applyNumberFormat="1" applyFont="1" applyFill="1" applyBorder="1" applyAlignment="1">
      <alignment horizontal="center" vertical="top"/>
    </xf>
    <xf numFmtId="0" fontId="5" fillId="0" borderId="25" xfId="0" applyFont="1" applyBorder="1" applyAlignment="1">
      <alignment horizontal="center" vertical="top" wrapText="1"/>
    </xf>
    <xf numFmtId="0" fontId="14" fillId="3" borderId="23" xfId="0" applyFont="1" applyFill="1" applyBorder="1" applyAlignment="1">
      <alignment horizontal="center" vertical="top"/>
    </xf>
    <xf numFmtId="0" fontId="10" fillId="3" borderId="22" xfId="0" applyFont="1" applyFill="1" applyBorder="1" applyAlignment="1">
      <alignment vertical="top" wrapText="1"/>
    </xf>
    <xf numFmtId="0" fontId="5" fillId="11" borderId="24" xfId="0" applyFont="1" applyFill="1" applyBorder="1" applyAlignment="1">
      <alignment horizontal="center" vertical="top"/>
    </xf>
    <xf numFmtId="0" fontId="14" fillId="11" borderId="21" xfId="0" applyFont="1" applyFill="1" applyBorder="1" applyAlignment="1">
      <alignment vertical="top" wrapText="1"/>
    </xf>
    <xf numFmtId="0" fontId="28" fillId="0" borderId="58" xfId="0" applyFont="1" applyBorder="1" applyAlignment="1">
      <alignment horizontal="center" vertical="top" wrapText="1"/>
    </xf>
    <xf numFmtId="0" fontId="14" fillId="0" borderId="31" xfId="0" applyFont="1" applyBorder="1" applyAlignment="1">
      <alignment vertical="top" wrapText="1"/>
    </xf>
    <xf numFmtId="0" fontId="14" fillId="3" borderId="59" xfId="0" applyFont="1" applyFill="1" applyBorder="1" applyAlignment="1">
      <alignment horizontal="center" vertical="top"/>
    </xf>
    <xf numFmtId="0" fontId="17" fillId="0" borderId="29" xfId="0" applyFont="1" applyBorder="1" applyAlignment="1">
      <alignment vertical="top"/>
    </xf>
    <xf numFmtId="0" fontId="17" fillId="0" borderId="30" xfId="0" applyFont="1" applyBorder="1" applyAlignment="1">
      <alignment vertical="top"/>
    </xf>
    <xf numFmtId="0" fontId="17" fillId="0" borderId="32" xfId="0" applyFont="1" applyBorder="1" applyAlignment="1">
      <alignment vertical="top"/>
    </xf>
    <xf numFmtId="0" fontId="3" fillId="3" borderId="77" xfId="0" applyFont="1" applyFill="1" applyBorder="1" applyAlignment="1">
      <alignment vertical="top" wrapText="1"/>
    </xf>
    <xf numFmtId="0" fontId="14" fillId="3" borderId="21" xfId="0" applyFont="1" applyFill="1" applyBorder="1" applyAlignment="1">
      <alignment vertical="top" wrapText="1"/>
    </xf>
    <xf numFmtId="0" fontId="29" fillId="0" borderId="78" xfId="0" applyFont="1" applyBorder="1" applyAlignment="1">
      <alignment horizontal="center" vertical="top"/>
    </xf>
    <xf numFmtId="0" fontId="5" fillId="3" borderId="30" xfId="0" applyFont="1" applyFill="1" applyBorder="1" applyAlignment="1">
      <alignment vertical="top" wrapText="1"/>
    </xf>
    <xf numFmtId="0" fontId="14" fillId="3" borderId="53" xfId="0" applyFont="1" applyFill="1" applyBorder="1" applyAlignment="1">
      <alignment vertical="top" wrapText="1"/>
    </xf>
    <xf numFmtId="0" fontId="14" fillId="3" borderId="55" xfId="0" applyFont="1" applyFill="1" applyBorder="1" applyAlignment="1">
      <alignment horizontal="center" vertical="top"/>
    </xf>
    <xf numFmtId="0" fontId="29" fillId="0" borderId="79" xfId="0" applyFont="1" applyBorder="1" applyAlignment="1">
      <alignment horizontal="center" vertical="top"/>
    </xf>
    <xf numFmtId="0" fontId="18" fillId="11" borderId="42" xfId="0" applyFont="1" applyFill="1" applyBorder="1" applyAlignment="1">
      <alignment vertical="top" wrapText="1"/>
    </xf>
    <xf numFmtId="0" fontId="30" fillId="3" borderId="67" xfId="0" applyFont="1" applyFill="1" applyBorder="1" applyAlignment="1">
      <alignment horizontal="center" vertical="top"/>
    </xf>
    <xf numFmtId="0" fontId="29" fillId="0" borderId="80" xfId="0" applyFont="1" applyBorder="1" applyAlignment="1">
      <alignment horizontal="center" vertical="top"/>
    </xf>
    <xf numFmtId="0" fontId="5" fillId="3" borderId="31" xfId="0" applyFont="1" applyFill="1" applyBorder="1" applyAlignment="1">
      <alignment vertical="top" wrapText="1"/>
    </xf>
    <xf numFmtId="164" fontId="20" fillId="3" borderId="22" xfId="1" applyNumberFormat="1" applyFont="1" applyFill="1" applyBorder="1" applyAlignment="1">
      <alignment horizontal="center" vertical="top"/>
    </xf>
    <xf numFmtId="0" fontId="5" fillId="0" borderId="75" xfId="0" applyFont="1" applyBorder="1" applyAlignment="1">
      <alignment vertical="top" wrapText="1"/>
    </xf>
    <xf numFmtId="0" fontId="14" fillId="0" borderId="67" xfId="0" applyFont="1" applyBorder="1" applyAlignment="1">
      <alignment horizontal="center" vertical="top"/>
    </xf>
    <xf numFmtId="0" fontId="31" fillId="0" borderId="80" xfId="0" applyFont="1" applyBorder="1" applyAlignment="1">
      <alignment horizontal="center" vertical="top"/>
    </xf>
    <xf numFmtId="0" fontId="14" fillId="3" borderId="31" xfId="0" applyFont="1" applyFill="1" applyBorder="1" applyAlignment="1">
      <alignment vertical="top" wrapText="1"/>
    </xf>
    <xf numFmtId="164" fontId="14" fillId="3" borderId="30" xfId="1" applyNumberFormat="1" applyFont="1" applyFill="1" applyBorder="1" applyAlignment="1">
      <alignment horizontal="center" vertical="top"/>
    </xf>
    <xf numFmtId="164" fontId="5" fillId="8" borderId="26" xfId="0" applyNumberFormat="1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justify" vertical="top" wrapText="1"/>
    </xf>
    <xf numFmtId="164" fontId="5" fillId="5" borderId="22" xfId="0" applyNumberFormat="1" applyFont="1" applyFill="1" applyBorder="1" applyAlignment="1">
      <alignment horizontal="center" vertical="top"/>
    </xf>
    <xf numFmtId="164" fontId="14" fillId="3" borderId="30" xfId="0" applyNumberFormat="1" applyFont="1" applyFill="1" applyBorder="1" applyAlignment="1">
      <alignment horizontal="center" vertical="top"/>
    </xf>
    <xf numFmtId="0" fontId="27" fillId="7" borderId="21" xfId="0" applyFont="1" applyFill="1" applyBorder="1" applyAlignment="1">
      <alignment vertical="top" wrapText="1"/>
    </xf>
    <xf numFmtId="0" fontId="3" fillId="3" borderId="73" xfId="0" applyFont="1" applyFill="1" applyBorder="1" applyAlignment="1">
      <alignment vertical="top" wrapText="1"/>
    </xf>
    <xf numFmtId="0" fontId="5" fillId="8" borderId="21" xfId="0" applyFont="1" applyFill="1" applyBorder="1" applyAlignment="1">
      <alignment horizontal="justify" vertical="top" wrapText="1"/>
    </xf>
    <xf numFmtId="164" fontId="3" fillId="8" borderId="3" xfId="0" applyNumberFormat="1" applyFont="1" applyFill="1" applyBorder="1" applyAlignment="1">
      <alignment horizontal="center" vertical="top" wrapText="1"/>
    </xf>
    <xf numFmtId="164" fontId="20" fillId="3" borderId="22" xfId="0" applyNumberFormat="1" applyFont="1" applyFill="1" applyBorder="1" applyAlignment="1">
      <alignment horizontal="center" vertical="top"/>
    </xf>
    <xf numFmtId="0" fontId="5" fillId="8" borderId="3" xfId="0" applyFont="1" applyFill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/>
    </xf>
    <xf numFmtId="0" fontId="5" fillId="3" borderId="15" xfId="0" applyFont="1" applyFill="1" applyBorder="1" applyAlignment="1">
      <alignment vertical="top" wrapText="1"/>
    </xf>
    <xf numFmtId="0" fontId="1" fillId="3" borderId="11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166" fontId="14" fillId="16" borderId="83" xfId="1" applyNumberFormat="1" applyFont="1" applyFill="1" applyBorder="1" applyAlignment="1">
      <alignment vertical="top" wrapText="1"/>
    </xf>
    <xf numFmtId="0" fontId="14" fillId="0" borderId="84" xfId="0" applyFont="1" applyBorder="1" applyAlignment="1">
      <alignment horizontal="center" vertical="top"/>
    </xf>
    <xf numFmtId="166" fontId="14" fillId="16" borderId="85" xfId="1" applyNumberFormat="1" applyFont="1" applyFill="1" applyBorder="1" applyAlignment="1">
      <alignment vertical="top" wrapText="1"/>
    </xf>
    <xf numFmtId="0" fontId="14" fillId="0" borderId="86" xfId="0" applyFont="1" applyBorder="1" applyAlignment="1">
      <alignment vertical="top"/>
    </xf>
    <xf numFmtId="0" fontId="14" fillId="0" borderId="89" xfId="0" applyFont="1" applyBorder="1" applyAlignment="1">
      <alignment horizontal="center" vertical="top"/>
    </xf>
    <xf numFmtId="0" fontId="14" fillId="3" borderId="87" xfId="0" applyFont="1" applyFill="1" applyBorder="1" applyAlignment="1">
      <alignment vertical="top" wrapText="1"/>
    </xf>
    <xf numFmtId="0" fontId="14" fillId="3" borderId="88" xfId="0" applyFont="1" applyFill="1" applyBorder="1" applyAlignment="1">
      <alignment horizontal="center" vertical="top" wrapText="1"/>
    </xf>
    <xf numFmtId="49" fontId="5" fillId="0" borderId="92" xfId="0" applyNumberFormat="1" applyFont="1" applyBorder="1" applyAlignment="1">
      <alignment horizontal="center" vertical="top" wrapText="1"/>
    </xf>
    <xf numFmtId="0" fontId="14" fillId="0" borderId="94" xfId="0" applyFont="1" applyBorder="1" applyAlignment="1">
      <alignment horizontal="center" vertical="top"/>
    </xf>
    <xf numFmtId="0" fontId="8" fillId="2" borderId="36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25" fillId="2" borderId="36" xfId="0" applyFont="1" applyFill="1" applyBorder="1" applyAlignment="1">
      <alignment horizontal="center" vertical="center" wrapText="1"/>
    </xf>
    <xf numFmtId="0" fontId="25" fillId="2" borderId="38" xfId="0" applyFont="1" applyFill="1" applyBorder="1" applyAlignment="1">
      <alignment horizontal="center" vertical="center" wrapText="1"/>
    </xf>
    <xf numFmtId="0" fontId="25" fillId="2" borderId="39" xfId="0" applyFont="1" applyFill="1" applyBorder="1" applyAlignment="1">
      <alignment horizontal="center" vertical="center" wrapText="1"/>
    </xf>
    <xf numFmtId="164" fontId="5" fillId="8" borderId="46" xfId="0" applyNumberFormat="1" applyFont="1" applyFill="1" applyBorder="1" applyAlignment="1">
      <alignment horizontal="left" vertical="top" wrapText="1"/>
    </xf>
    <xf numFmtId="49" fontId="3" fillId="8" borderId="3" xfId="0" applyNumberFormat="1" applyFont="1" applyFill="1" applyBorder="1" applyAlignment="1">
      <alignment horizontal="center" vertical="top" wrapText="1"/>
    </xf>
    <xf numFmtId="164" fontId="11" fillId="8" borderId="3" xfId="0" applyNumberFormat="1" applyFont="1" applyFill="1" applyBorder="1" applyAlignment="1">
      <alignment horizontal="center" vertical="top"/>
    </xf>
    <xf numFmtId="0" fontId="5" fillId="3" borderId="95" xfId="0" applyFont="1" applyFill="1" applyBorder="1" applyAlignment="1">
      <alignment vertical="top" wrapText="1"/>
    </xf>
    <xf numFmtId="164" fontId="5" fillId="3" borderId="4" xfId="1" applyNumberFormat="1" applyFont="1" applyFill="1" applyBorder="1" applyAlignment="1">
      <alignment horizontal="center" vertical="top"/>
    </xf>
    <xf numFmtId="164" fontId="5" fillId="3" borderId="6" xfId="1" applyNumberFormat="1" applyFont="1" applyFill="1" applyBorder="1" applyAlignment="1">
      <alignment horizontal="center" vertical="top"/>
    </xf>
    <xf numFmtId="0" fontId="1" fillId="0" borderId="96" xfId="0" applyFont="1" applyBorder="1" applyAlignment="1">
      <alignment horizontal="left" vertical="top" wrapText="1"/>
    </xf>
    <xf numFmtId="0" fontId="18" fillId="3" borderId="97" xfId="0" applyFont="1" applyFill="1" applyBorder="1" applyAlignment="1">
      <alignment vertical="top" wrapText="1"/>
    </xf>
    <xf numFmtId="49" fontId="5" fillId="3" borderId="98" xfId="0" applyNumberFormat="1" applyFont="1" applyFill="1" applyBorder="1" applyAlignment="1">
      <alignment horizontal="center" vertical="top"/>
    </xf>
    <xf numFmtId="0" fontId="5" fillId="0" borderId="99" xfId="0" applyFont="1" applyBorder="1" applyAlignment="1">
      <alignment horizontal="center" vertical="top" wrapText="1"/>
    </xf>
    <xf numFmtId="0" fontId="17" fillId="3" borderId="100" xfId="0" applyFont="1" applyFill="1" applyBorder="1" applyAlignment="1">
      <alignment horizontal="center" vertical="top"/>
    </xf>
    <xf numFmtId="0" fontId="15" fillId="0" borderId="93" xfId="0" applyFont="1" applyBorder="1" applyAlignment="1">
      <alignment horizontal="center" vertical="top"/>
    </xf>
    <xf numFmtId="0" fontId="15" fillId="0" borderId="101" xfId="0" applyFont="1" applyBorder="1"/>
    <xf numFmtId="0" fontId="3" fillId="0" borderId="74" xfId="0" applyFont="1" applyBorder="1" applyAlignment="1">
      <alignment vertical="top" wrapText="1"/>
    </xf>
    <xf numFmtId="0" fontId="18" fillId="9" borderId="22" xfId="0" applyFont="1" applyFill="1" applyBorder="1" applyAlignment="1">
      <alignment horizontal="center" vertical="top" wrapText="1"/>
    </xf>
    <xf numFmtId="0" fontId="5" fillId="9" borderId="24" xfId="0" applyFont="1" applyFill="1" applyBorder="1" applyAlignment="1">
      <alignment horizontal="center" vertical="top" wrapText="1"/>
    </xf>
    <xf numFmtId="0" fontId="3" fillId="3" borderId="30" xfId="0" applyFont="1" applyFill="1" applyBorder="1" applyAlignment="1">
      <alignment vertical="top" wrapText="1"/>
    </xf>
    <xf numFmtId="164" fontId="5" fillId="3" borderId="52" xfId="0" applyNumberFormat="1" applyFont="1" applyFill="1" applyBorder="1" applyAlignment="1">
      <alignment horizontal="center" vertical="top" wrapText="1"/>
    </xf>
    <xf numFmtId="0" fontId="17" fillId="3" borderId="6" xfId="0" applyFont="1" applyFill="1" applyBorder="1" applyAlignment="1">
      <alignment horizontal="left" vertical="top" wrapText="1"/>
    </xf>
    <xf numFmtId="0" fontId="17" fillId="3" borderId="81" xfId="0" applyFont="1" applyFill="1" applyBorder="1" applyAlignment="1">
      <alignment horizontal="left" vertical="top" wrapText="1"/>
    </xf>
    <xf numFmtId="0" fontId="3" fillId="3" borderId="104" xfId="0" applyFont="1" applyFill="1" applyBorder="1" applyAlignment="1">
      <alignment vertical="top" wrapText="1"/>
    </xf>
    <xf numFmtId="0" fontId="5" fillId="0" borderId="105" xfId="0" applyFont="1" applyBorder="1" applyAlignment="1">
      <alignment vertical="top" wrapText="1"/>
    </xf>
    <xf numFmtId="0" fontId="24" fillId="0" borderId="106" xfId="0" applyFont="1" applyBorder="1" applyAlignment="1">
      <alignment horizontal="left" vertical="top" wrapText="1"/>
    </xf>
    <xf numFmtId="49" fontId="3" fillId="3" borderId="4" xfId="0" applyNumberFormat="1" applyFont="1" applyFill="1" applyBorder="1" applyAlignment="1">
      <alignment horizontal="center" vertical="top" wrapText="1"/>
    </xf>
    <xf numFmtId="0" fontId="15" fillId="0" borderId="44" xfId="0" applyFont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102" xfId="0" applyFont="1" applyBorder="1"/>
    <xf numFmtId="0" fontId="3" fillId="3" borderId="107" xfId="0" applyFont="1" applyFill="1" applyBorder="1" applyAlignment="1">
      <alignment vertical="top" wrapText="1"/>
    </xf>
    <xf numFmtId="49" fontId="3" fillId="3" borderId="6" xfId="0" applyNumberFormat="1" applyFont="1" applyFill="1" applyBorder="1" applyAlignment="1">
      <alignment horizontal="center" vertical="top" wrapText="1"/>
    </xf>
    <xf numFmtId="0" fontId="15" fillId="0" borderId="103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0" borderId="81" xfId="0" applyFont="1" applyBorder="1"/>
    <xf numFmtId="0" fontId="3" fillId="3" borderId="2" xfId="0" applyFont="1" applyFill="1" applyBorder="1" applyAlignment="1">
      <alignment horizontal="center" vertical="top" wrapText="1"/>
    </xf>
    <xf numFmtId="0" fontId="21" fillId="3" borderId="30" xfId="0" applyFont="1" applyFill="1" applyBorder="1" applyAlignment="1">
      <alignment horizontal="left" vertical="top" wrapText="1"/>
    </xf>
    <xf numFmtId="164" fontId="3" fillId="3" borderId="2" xfId="0" applyNumberFormat="1" applyFont="1" applyFill="1" applyBorder="1" applyAlignment="1">
      <alignment horizontal="center" vertical="top"/>
    </xf>
    <xf numFmtId="0" fontId="3" fillId="3" borderId="5" xfId="0" applyFont="1" applyFill="1" applyBorder="1" applyAlignment="1">
      <alignment vertical="top" wrapText="1"/>
    </xf>
    <xf numFmtId="164" fontId="5" fillId="3" borderId="2" xfId="1" applyNumberFormat="1" applyFont="1" applyFill="1" applyBorder="1" applyAlignment="1">
      <alignment horizontal="center" vertical="top"/>
    </xf>
    <xf numFmtId="0" fontId="14" fillId="11" borderId="110" xfId="0" applyFont="1" applyFill="1" applyBorder="1" applyAlignment="1">
      <alignment vertical="top" wrapText="1"/>
    </xf>
    <xf numFmtId="0" fontId="18" fillId="0" borderId="5" xfId="0" applyFont="1" applyBorder="1" applyAlignment="1">
      <alignment vertical="top" wrapText="1"/>
    </xf>
    <xf numFmtId="164" fontId="10" fillId="3" borderId="6" xfId="0" applyNumberFormat="1" applyFont="1" applyFill="1" applyBorder="1" applyAlignment="1">
      <alignment horizontal="center" vertical="top" wrapText="1"/>
    </xf>
    <xf numFmtId="0" fontId="10" fillId="2" borderId="43" xfId="0" applyFont="1" applyFill="1" applyBorder="1" applyAlignment="1">
      <alignment horizontal="center" vertical="center" wrapText="1"/>
    </xf>
    <xf numFmtId="0" fontId="14" fillId="3" borderId="112" xfId="0" applyFont="1" applyFill="1" applyBorder="1" applyAlignment="1">
      <alignment horizontal="center" vertical="top" wrapText="1"/>
    </xf>
    <xf numFmtId="0" fontId="14" fillId="3" borderId="113" xfId="0" applyFont="1" applyFill="1" applyBorder="1" applyAlignment="1">
      <alignment horizontal="center" vertical="top" wrapText="1"/>
    </xf>
    <xf numFmtId="0" fontId="14" fillId="3" borderId="114" xfId="0" applyFont="1" applyFill="1" applyBorder="1" applyAlignment="1">
      <alignment horizontal="center" vertical="top" wrapText="1"/>
    </xf>
    <xf numFmtId="0" fontId="17" fillId="0" borderId="115" xfId="0" applyFont="1" applyBorder="1"/>
    <xf numFmtId="0" fontId="17" fillId="0" borderId="116" xfId="0" applyFont="1" applyBorder="1"/>
    <xf numFmtId="0" fontId="14" fillId="7" borderId="117" xfId="0" applyFont="1" applyFill="1" applyBorder="1" applyAlignment="1">
      <alignment horizontal="center" vertical="top"/>
    </xf>
    <xf numFmtId="0" fontId="14" fillId="8" borderId="113" xfId="0" applyFont="1" applyFill="1" applyBorder="1" applyAlignment="1">
      <alignment horizontal="center" vertical="top"/>
    </xf>
    <xf numFmtId="164" fontId="14" fillId="0" borderId="119" xfId="1" applyNumberFormat="1" applyFont="1" applyBorder="1" applyAlignment="1">
      <alignment horizontal="center" vertical="top"/>
    </xf>
    <xf numFmtId="164" fontId="14" fillId="0" borderId="120" xfId="1" applyNumberFormat="1" applyFont="1" applyBorder="1" applyAlignment="1">
      <alignment horizontal="center" vertical="top"/>
    </xf>
    <xf numFmtId="164" fontId="14" fillId="3" borderId="89" xfId="1" applyNumberFormat="1" applyFont="1" applyFill="1" applyBorder="1" applyAlignment="1">
      <alignment horizontal="center" vertical="top"/>
    </xf>
    <xf numFmtId="0" fontId="14" fillId="11" borderId="52" xfId="0" applyFont="1" applyFill="1" applyBorder="1" applyAlignment="1">
      <alignment vertical="top" wrapText="1"/>
    </xf>
    <xf numFmtId="0" fontId="17" fillId="3" borderId="121" xfId="0" applyFont="1" applyFill="1" applyBorder="1" applyAlignment="1">
      <alignment horizontal="left" vertical="top" wrapText="1"/>
    </xf>
    <xf numFmtId="0" fontId="10" fillId="3" borderId="90" xfId="0" applyFont="1" applyFill="1" applyBorder="1" applyAlignment="1">
      <alignment horizontal="left" vertical="top" wrapText="1"/>
    </xf>
    <xf numFmtId="164" fontId="14" fillId="3" borderId="124" xfId="1" applyNumberFormat="1" applyFont="1" applyFill="1" applyBorder="1" applyAlignment="1">
      <alignment horizontal="center" vertical="top"/>
    </xf>
    <xf numFmtId="0" fontId="14" fillId="0" borderId="90" xfId="0" applyFont="1" applyBorder="1" applyAlignment="1">
      <alignment horizontal="center" vertical="top"/>
    </xf>
    <xf numFmtId="0" fontId="31" fillId="0" borderId="125" xfId="0" applyFont="1" applyBorder="1" applyAlignment="1">
      <alignment horizontal="center" vertical="top"/>
    </xf>
    <xf numFmtId="0" fontId="14" fillId="3" borderId="122" xfId="0" applyFont="1" applyFill="1" applyBorder="1" applyAlignment="1">
      <alignment vertical="top" wrapText="1"/>
    </xf>
    <xf numFmtId="0" fontId="1" fillId="0" borderId="0" xfId="0" applyFont="1" applyBorder="1"/>
    <xf numFmtId="0" fontId="4" fillId="0" borderId="75" xfId="0" applyFont="1" applyBorder="1" applyAlignment="1">
      <alignment horizontal="center" vertical="center" wrapText="1"/>
    </xf>
    <xf numFmtId="0" fontId="13" fillId="0" borderId="67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top"/>
    </xf>
    <xf numFmtId="0" fontId="1" fillId="0" borderId="50" xfId="0" applyFont="1" applyBorder="1" applyAlignment="1">
      <alignment horizontal="center" vertical="top"/>
    </xf>
    <xf numFmtId="0" fontId="1" fillId="0" borderId="27" xfId="0" applyFont="1" applyBorder="1"/>
    <xf numFmtId="164" fontId="1" fillId="3" borderId="45" xfId="0" applyNumberFormat="1" applyFont="1" applyFill="1" applyBorder="1" applyAlignment="1">
      <alignment horizontal="center" vertical="top" wrapText="1"/>
    </xf>
    <xf numFmtId="164" fontId="4" fillId="3" borderId="45" xfId="0" applyNumberFormat="1" applyFont="1" applyFill="1" applyBorder="1" applyAlignment="1">
      <alignment horizontal="center" vertical="top" wrapText="1"/>
    </xf>
    <xf numFmtId="0" fontId="1" fillId="0" borderId="127" xfId="0" applyFont="1" applyBorder="1" applyAlignment="1">
      <alignment horizontal="center" vertical="top"/>
    </xf>
    <xf numFmtId="0" fontId="1" fillId="0" borderId="35" xfId="0" applyFont="1" applyBorder="1" applyAlignment="1">
      <alignment horizontal="left" vertical="top" wrapText="1"/>
    </xf>
    <xf numFmtId="164" fontId="1" fillId="0" borderId="32" xfId="0" applyNumberFormat="1" applyFont="1" applyBorder="1" applyAlignment="1">
      <alignment horizontal="center" vertical="top" wrapText="1"/>
    </xf>
    <xf numFmtId="0" fontId="1" fillId="0" borderId="64" xfId="0" applyFont="1" applyBorder="1" applyAlignment="1">
      <alignment horizontal="center" vertical="top"/>
    </xf>
    <xf numFmtId="0" fontId="1" fillId="0" borderId="24" xfId="0" applyFont="1" applyBorder="1" applyAlignment="1">
      <alignment horizontal="left" vertical="top" wrapText="1"/>
    </xf>
    <xf numFmtId="164" fontId="4" fillId="0" borderId="25" xfId="0" applyNumberFormat="1" applyFont="1" applyBorder="1" applyAlignment="1">
      <alignment horizontal="center" vertical="top" wrapText="1"/>
    </xf>
    <xf numFmtId="164" fontId="6" fillId="3" borderId="63" xfId="0" applyNumberFormat="1" applyFont="1" applyFill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top"/>
    </xf>
    <xf numFmtId="0" fontId="4" fillId="0" borderId="24" xfId="0" applyFont="1" applyBorder="1" applyAlignment="1">
      <alignment horizontal="left" vertical="top" wrapText="1"/>
    </xf>
    <xf numFmtId="0" fontId="14" fillId="0" borderId="35" xfId="0" applyFont="1" applyBorder="1" applyAlignment="1">
      <alignment horizontal="left" vertical="top" wrapText="1"/>
    </xf>
    <xf numFmtId="164" fontId="1" fillId="3" borderId="32" xfId="0" applyNumberFormat="1" applyFont="1" applyFill="1" applyBorder="1" applyAlignment="1">
      <alignment horizontal="center" vertical="top" wrapText="1"/>
    </xf>
    <xf numFmtId="0" fontId="33" fillId="0" borderId="128" xfId="0" applyFont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164" fontId="10" fillId="3" borderId="4" xfId="0" applyNumberFormat="1" applyFont="1" applyFill="1" applyBorder="1" applyAlignment="1">
      <alignment horizontal="center" vertical="top" wrapText="1"/>
    </xf>
    <xf numFmtId="0" fontId="14" fillId="0" borderId="126" xfId="0" applyFont="1" applyBorder="1" applyAlignment="1">
      <alignment horizontal="center" vertical="top" wrapText="1"/>
    </xf>
    <xf numFmtId="0" fontId="14" fillId="3" borderId="115" xfId="0" applyFont="1" applyFill="1" applyBorder="1" applyAlignment="1">
      <alignment vertical="top" wrapText="1"/>
    </xf>
    <xf numFmtId="0" fontId="5" fillId="3" borderId="115" xfId="0" applyFont="1" applyFill="1" applyBorder="1" applyAlignment="1">
      <alignment vertical="top" wrapText="1"/>
    </xf>
    <xf numFmtId="0" fontId="5" fillId="3" borderId="110" xfId="0" applyFont="1" applyFill="1" applyBorder="1" applyAlignment="1">
      <alignment vertical="top" wrapText="1"/>
    </xf>
    <xf numFmtId="0" fontId="3" fillId="0" borderId="12" xfId="0" applyFont="1" applyBorder="1" applyAlignment="1">
      <alignment horizontal="center" vertical="center" wrapText="1"/>
    </xf>
    <xf numFmtId="0" fontId="17" fillId="0" borderId="52" xfId="0" applyFont="1" applyBorder="1"/>
    <xf numFmtId="0" fontId="17" fillId="0" borderId="4" xfId="0" applyFont="1" applyBorder="1"/>
    <xf numFmtId="0" fontId="17" fillId="0" borderId="102" xfId="0" applyFont="1" applyBorder="1"/>
    <xf numFmtId="0" fontId="17" fillId="7" borderId="25" xfId="0" applyFont="1" applyFill="1" applyBorder="1"/>
    <xf numFmtId="0" fontId="3" fillId="8" borderId="9" xfId="0" applyFont="1" applyFill="1" applyBorder="1" applyAlignment="1">
      <alignment horizontal="center" vertical="center" wrapText="1"/>
    </xf>
    <xf numFmtId="0" fontId="17" fillId="8" borderId="27" xfId="0" applyFont="1" applyFill="1" applyBorder="1"/>
    <xf numFmtId="0" fontId="3" fillId="0" borderId="9" xfId="0" applyFont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top"/>
    </xf>
    <xf numFmtId="0" fontId="3" fillId="9" borderId="56" xfId="0" applyFont="1" applyFill="1" applyBorder="1" applyAlignment="1">
      <alignment vertical="top" wrapText="1"/>
    </xf>
    <xf numFmtId="0" fontId="3" fillId="9" borderId="22" xfId="0" applyFont="1" applyFill="1" applyBorder="1" applyAlignment="1">
      <alignment vertical="top" wrapText="1"/>
    </xf>
    <xf numFmtId="0" fontId="3" fillId="9" borderId="22" xfId="0" applyFont="1" applyFill="1" applyBorder="1" applyAlignment="1">
      <alignment horizontal="center" vertical="center" wrapText="1"/>
    </xf>
    <xf numFmtId="0" fontId="5" fillId="7" borderId="56" xfId="0" applyFont="1" applyFill="1" applyBorder="1" applyAlignment="1">
      <alignment vertical="top" wrapText="1"/>
    </xf>
    <xf numFmtId="0" fontId="5" fillId="7" borderId="40" xfId="0" applyFont="1" applyFill="1" applyBorder="1" applyAlignment="1">
      <alignment horizontal="center" vertical="top"/>
    </xf>
    <xf numFmtId="0" fontId="5" fillId="8" borderId="26" xfId="0" applyFont="1" applyFill="1" applyBorder="1" applyAlignment="1">
      <alignment wrapText="1"/>
    </xf>
    <xf numFmtId="0" fontId="3" fillId="14" borderId="1" xfId="0" applyFont="1" applyFill="1" applyBorder="1" applyAlignment="1">
      <alignment vertical="top" wrapText="1"/>
    </xf>
    <xf numFmtId="0" fontId="3" fillId="14" borderId="9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vertical="top" wrapText="1"/>
    </xf>
    <xf numFmtId="0" fontId="3" fillId="11" borderId="12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top" wrapText="1"/>
    </xf>
    <xf numFmtId="0" fontId="15" fillId="8" borderId="40" xfId="0" applyFont="1" applyFill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3" fillId="8" borderId="3" xfId="0" applyFont="1" applyFill="1" applyBorder="1" applyAlignment="1">
      <alignment horizontal="center" vertical="top" wrapText="1"/>
    </xf>
    <xf numFmtId="0" fontId="15" fillId="8" borderId="132" xfId="0" applyFont="1" applyFill="1" applyBorder="1" applyAlignment="1">
      <alignment horizontal="center" vertical="top"/>
    </xf>
    <xf numFmtId="0" fontId="15" fillId="0" borderId="133" xfId="0" applyFont="1" applyBorder="1" applyAlignment="1">
      <alignment horizontal="center" vertical="top"/>
    </xf>
    <xf numFmtId="0" fontId="3" fillId="0" borderId="132" xfId="0" applyFont="1" applyBorder="1" applyAlignment="1">
      <alignment vertical="top" wrapText="1"/>
    </xf>
    <xf numFmtId="49" fontId="23" fillId="0" borderId="90" xfId="0" applyNumberFormat="1" applyFont="1" applyBorder="1" applyAlignment="1">
      <alignment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0" fontId="5" fillId="0" borderId="134" xfId="0" applyFont="1" applyBorder="1" applyAlignment="1">
      <alignment vertical="top" wrapText="1"/>
    </xf>
    <xf numFmtId="0" fontId="1" fillId="3" borderId="90" xfId="0" applyFont="1" applyFill="1" applyBorder="1" applyAlignment="1">
      <alignment horizontal="center" vertical="top" wrapText="1"/>
    </xf>
    <xf numFmtId="0" fontId="14" fillId="0" borderId="135" xfId="0" applyFont="1" applyBorder="1" applyAlignment="1">
      <alignment horizontal="center" vertical="top"/>
    </xf>
    <xf numFmtId="0" fontId="3" fillId="7" borderId="29" xfId="0" applyFont="1" applyFill="1" applyBorder="1" applyAlignment="1">
      <alignment horizontal="justify" vertical="top" wrapText="1"/>
    </xf>
    <xf numFmtId="0" fontId="3" fillId="7" borderId="30" xfId="0" applyFont="1" applyFill="1" applyBorder="1" applyAlignment="1">
      <alignment vertical="top" wrapText="1"/>
    </xf>
    <xf numFmtId="0" fontId="5" fillId="7" borderId="30" xfId="0" applyFont="1" applyFill="1" applyBorder="1" applyAlignment="1">
      <alignment horizontal="center" vertical="top" wrapText="1"/>
    </xf>
    <xf numFmtId="164" fontId="3" fillId="7" borderId="30" xfId="0" applyNumberFormat="1" applyFont="1" applyFill="1" applyBorder="1" applyAlignment="1">
      <alignment horizontal="center" vertical="top" wrapText="1"/>
    </xf>
    <xf numFmtId="0" fontId="15" fillId="7" borderId="29" xfId="0" applyFont="1" applyFill="1" applyBorder="1" applyAlignment="1">
      <alignment horizontal="center" vertical="top"/>
    </xf>
    <xf numFmtId="0" fontId="15" fillId="7" borderId="30" xfId="0" applyFont="1" applyFill="1" applyBorder="1" applyAlignment="1">
      <alignment horizontal="center" vertical="top"/>
    </xf>
    <xf numFmtId="0" fontId="15" fillId="7" borderId="32" xfId="0" applyFont="1" applyFill="1" applyBorder="1"/>
    <xf numFmtId="0" fontId="3" fillId="0" borderId="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/>
    </xf>
    <xf numFmtId="0" fontId="15" fillId="0" borderId="132" xfId="0" applyFont="1" applyBorder="1" applyAlignment="1">
      <alignment horizontal="center" vertical="top"/>
    </xf>
    <xf numFmtId="0" fontId="5" fillId="7" borderId="36" xfId="0" applyFont="1" applyFill="1" applyBorder="1" applyAlignment="1">
      <alignment horizontal="left" vertical="top" wrapText="1"/>
    </xf>
    <xf numFmtId="0" fontId="3" fillId="7" borderId="37" xfId="0" applyFont="1" applyFill="1" applyBorder="1" applyAlignment="1">
      <alignment horizontal="left" vertical="top" wrapText="1"/>
    </xf>
    <xf numFmtId="164" fontId="11" fillId="7" borderId="37" xfId="0" applyNumberFormat="1" applyFont="1" applyFill="1" applyBorder="1" applyAlignment="1">
      <alignment horizontal="center" vertical="top"/>
    </xf>
    <xf numFmtId="0" fontId="5" fillId="7" borderId="130" xfId="0" applyFont="1" applyFill="1" applyBorder="1" applyAlignment="1">
      <alignment horizontal="center" vertical="top"/>
    </xf>
    <xf numFmtId="0" fontId="5" fillId="8" borderId="21" xfId="0" applyFont="1" applyFill="1" applyBorder="1" applyAlignment="1">
      <alignment horizontal="left" vertical="top" wrapText="1"/>
    </xf>
    <xf numFmtId="0" fontId="3" fillId="8" borderId="22" xfId="0" applyFont="1" applyFill="1" applyBorder="1" applyAlignment="1">
      <alignment horizontal="left" vertical="top" wrapText="1"/>
    </xf>
    <xf numFmtId="164" fontId="11" fillId="8" borderId="22" xfId="0" applyNumberFormat="1" applyFont="1" applyFill="1" applyBorder="1" applyAlignment="1">
      <alignment horizontal="center" vertical="top"/>
    </xf>
    <xf numFmtId="0" fontId="3" fillId="0" borderId="3" xfId="0" applyFont="1" applyBorder="1" applyAlignment="1">
      <alignment horizontal="left" vertical="top" wrapText="1"/>
    </xf>
    <xf numFmtId="164" fontId="11" fillId="5" borderId="14" xfId="0" applyNumberFormat="1" applyFont="1" applyFill="1" applyBorder="1" applyAlignment="1">
      <alignment horizontal="center" vertical="top"/>
    </xf>
    <xf numFmtId="0" fontId="3" fillId="0" borderId="4" xfId="0" applyFont="1" applyBorder="1" applyAlignment="1">
      <alignment horizontal="left" vertical="top" wrapText="1"/>
    </xf>
    <xf numFmtId="164" fontId="11" fillId="5" borderId="12" xfId="0" applyNumberFormat="1" applyFont="1" applyFill="1" applyBorder="1" applyAlignment="1">
      <alignment horizontal="center" vertical="top"/>
    </xf>
    <xf numFmtId="164" fontId="11" fillId="7" borderId="129" xfId="0" applyNumberFormat="1" applyFont="1" applyFill="1" applyBorder="1" applyAlignment="1">
      <alignment horizontal="center" vertical="top"/>
    </xf>
    <xf numFmtId="0" fontId="5" fillId="7" borderId="36" xfId="0" applyFont="1" applyFill="1" applyBorder="1" applyAlignment="1">
      <alignment horizontal="left" vertical="top"/>
    </xf>
    <xf numFmtId="0" fontId="5" fillId="8" borderId="46" xfId="0" applyFont="1" applyFill="1" applyBorder="1" applyAlignment="1">
      <alignment horizontal="left" vertical="top" wrapText="1"/>
    </xf>
    <xf numFmtId="0" fontId="3" fillId="8" borderId="3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64" fontId="11" fillId="5" borderId="9" xfId="0" applyNumberFormat="1" applyFont="1" applyFill="1" applyBorder="1" applyAlignment="1">
      <alignment horizontal="center" vertical="top"/>
    </xf>
    <xf numFmtId="0" fontId="18" fillId="3" borderId="123" xfId="0" applyFont="1" applyFill="1" applyBorder="1" applyAlignment="1">
      <alignment vertical="top" wrapText="1"/>
    </xf>
    <xf numFmtId="49" fontId="5" fillId="3" borderId="20" xfId="0" applyNumberFormat="1" applyFont="1" applyFill="1" applyBorder="1" applyAlignment="1">
      <alignment horizontal="center" vertical="top"/>
    </xf>
    <xf numFmtId="0" fontId="5" fillId="0" borderId="136" xfId="0" applyFont="1" applyBorder="1" applyAlignment="1">
      <alignment horizontal="center" vertical="top" wrapText="1"/>
    </xf>
    <xf numFmtId="164" fontId="5" fillId="3" borderId="119" xfId="1" applyNumberFormat="1" applyFont="1" applyFill="1" applyBorder="1" applyAlignment="1">
      <alignment horizontal="center" vertical="top"/>
    </xf>
    <xf numFmtId="0" fontId="14" fillId="3" borderId="4" xfId="0" applyFont="1" applyFill="1" applyBorder="1" applyAlignment="1">
      <alignment vertical="top" wrapText="1"/>
    </xf>
    <xf numFmtId="164" fontId="14" fillId="3" borderId="4" xfId="1" applyNumberFormat="1" applyFont="1" applyFill="1" applyBorder="1" applyAlignment="1">
      <alignment horizontal="center" vertical="top"/>
    </xf>
    <xf numFmtId="0" fontId="14" fillId="3" borderId="44" xfId="0" applyFont="1" applyFill="1" applyBorder="1" applyAlignment="1">
      <alignment vertical="top" wrapText="1"/>
    </xf>
    <xf numFmtId="0" fontId="14" fillId="0" borderId="20" xfId="0" applyFont="1" applyBorder="1" applyAlignment="1">
      <alignment horizontal="center" vertical="top"/>
    </xf>
    <xf numFmtId="0" fontId="31" fillId="0" borderId="139" xfId="0" applyFont="1" applyBorder="1" applyAlignment="1">
      <alignment horizontal="center" vertical="top"/>
    </xf>
    <xf numFmtId="0" fontId="3" fillId="3" borderId="137" xfId="0" applyFont="1" applyFill="1" applyBorder="1" applyAlignment="1">
      <alignment vertical="top" wrapText="1"/>
    </xf>
    <xf numFmtId="164" fontId="5" fillId="3" borderId="40" xfId="1" applyNumberFormat="1" applyFont="1" applyFill="1" applyBorder="1" applyAlignment="1">
      <alignment horizontal="center" vertical="top"/>
    </xf>
    <xf numFmtId="0" fontId="5" fillId="0" borderId="40" xfId="0" applyFont="1" applyBorder="1" applyAlignment="1">
      <alignment horizontal="center" vertical="top"/>
    </xf>
    <xf numFmtId="0" fontId="36" fillId="0" borderId="25" xfId="0" applyFont="1" applyBorder="1" applyAlignment="1">
      <alignment horizontal="center" vertical="top"/>
    </xf>
    <xf numFmtId="0" fontId="5" fillId="3" borderId="124" xfId="0" applyFont="1" applyFill="1" applyBorder="1" applyAlignment="1">
      <alignment vertical="top" wrapText="1"/>
    </xf>
    <xf numFmtId="164" fontId="5" fillId="3" borderId="13" xfId="1" applyNumberFormat="1" applyFont="1" applyFill="1" applyBorder="1" applyAlignment="1">
      <alignment horizontal="center" vertical="top"/>
    </xf>
    <xf numFmtId="0" fontId="5" fillId="3" borderId="26" xfId="0" applyFont="1" applyFill="1" applyBorder="1" applyAlignment="1">
      <alignment vertical="top" wrapText="1"/>
    </xf>
    <xf numFmtId="0" fontId="5" fillId="0" borderId="138" xfId="0" applyFont="1" applyBorder="1" applyAlignment="1">
      <alignment horizontal="center" vertical="top"/>
    </xf>
    <xf numFmtId="0" fontId="36" fillId="0" borderId="27" xfId="0" applyFont="1" applyBorder="1" applyAlignment="1">
      <alignment horizontal="center" vertical="top"/>
    </xf>
    <xf numFmtId="164" fontId="5" fillId="3" borderId="131" xfId="1" applyNumberFormat="1" applyFont="1" applyFill="1" applyBorder="1" applyAlignment="1">
      <alignment horizontal="center" vertical="top"/>
    </xf>
    <xf numFmtId="0" fontId="5" fillId="3" borderId="53" xfId="0" applyFont="1" applyFill="1" applyBorder="1" applyAlignment="1">
      <alignment vertical="top" wrapText="1"/>
    </xf>
    <xf numFmtId="0" fontId="5" fillId="0" borderId="140" xfId="0" applyFont="1" applyBorder="1" applyAlignment="1">
      <alignment horizontal="center" vertical="top"/>
    </xf>
    <xf numFmtId="0" fontId="36" fillId="0" borderId="111" xfId="0" applyFont="1" applyBorder="1" applyAlignment="1">
      <alignment horizontal="center" vertical="top"/>
    </xf>
    <xf numFmtId="0" fontId="3" fillId="7" borderId="36" xfId="0" applyFont="1" applyFill="1" applyBorder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/>
    </xf>
    <xf numFmtId="0" fontId="34" fillId="0" borderId="0" xfId="0" applyFont="1" applyAlignment="1">
      <alignment horizontal="left" wrapText="1"/>
    </xf>
    <xf numFmtId="0" fontId="7" fillId="0" borderId="0" xfId="0" applyFont="1" applyAlignment="1">
      <alignment horizontal="left" vertical="top"/>
    </xf>
    <xf numFmtId="0" fontId="5" fillId="0" borderId="26" xfId="0" applyFont="1" applyBorder="1" applyAlignment="1">
      <alignment horizontal="center" vertical="top" wrapText="1"/>
    </xf>
    <xf numFmtId="0" fontId="5" fillId="0" borderId="29" xfId="0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0" fontId="5" fillId="0" borderId="28" xfId="0" applyFont="1" applyBorder="1" applyAlignment="1">
      <alignment horizontal="left" vertical="top" wrapText="1"/>
    </xf>
    <xf numFmtId="0" fontId="5" fillId="0" borderId="29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8" xfId="0" applyFont="1" applyBorder="1" applyAlignment="1">
      <alignment horizontal="left" wrapText="1"/>
    </xf>
    <xf numFmtId="0" fontId="5" fillId="0" borderId="53" xfId="0" applyFont="1" applyBorder="1" applyAlignment="1">
      <alignment horizontal="left" wrapText="1"/>
    </xf>
    <xf numFmtId="0" fontId="5" fillId="0" borderId="44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left" vertical="top" wrapText="1"/>
    </xf>
    <xf numFmtId="0" fontId="5" fillId="0" borderId="28" xfId="0" applyFont="1" applyBorder="1" applyAlignment="1">
      <alignment horizontal="center" wrapText="1"/>
    </xf>
    <xf numFmtId="0" fontId="5" fillId="0" borderId="53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top" wrapText="1"/>
    </xf>
    <xf numFmtId="0" fontId="5" fillId="0" borderId="60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top" wrapText="1"/>
    </xf>
    <xf numFmtId="0" fontId="14" fillId="0" borderId="66" xfId="0" applyFont="1" applyBorder="1" applyAlignment="1">
      <alignment vertical="top" wrapText="1"/>
    </xf>
    <xf numFmtId="0" fontId="14" fillId="0" borderId="54" xfId="0" applyFont="1" applyBorder="1" applyAlignment="1">
      <alignment vertical="top" wrapText="1"/>
    </xf>
    <xf numFmtId="0" fontId="5" fillId="0" borderId="42" xfId="0" applyFont="1" applyBorder="1" applyAlignment="1">
      <alignment vertical="top" wrapText="1"/>
    </xf>
    <xf numFmtId="0" fontId="5" fillId="0" borderId="53" xfId="0" applyFont="1" applyBorder="1" applyAlignment="1">
      <alignment vertical="top" wrapText="1"/>
    </xf>
    <xf numFmtId="0" fontId="5" fillId="3" borderId="91" xfId="0" applyFont="1" applyFill="1" applyBorder="1" applyAlignment="1">
      <alignment horizontal="left" vertical="top" wrapText="1"/>
    </xf>
    <xf numFmtId="49" fontId="5" fillId="0" borderId="19" xfId="0" applyNumberFormat="1" applyFont="1" applyBorder="1" applyAlignment="1">
      <alignment horizontal="center" vertical="top" wrapText="1"/>
    </xf>
    <xf numFmtId="49" fontId="5" fillId="0" borderId="118" xfId="0" applyNumberFormat="1" applyFont="1" applyBorder="1" applyAlignment="1">
      <alignment horizontal="center" vertical="top" wrapText="1"/>
    </xf>
    <xf numFmtId="49" fontId="5" fillId="0" borderId="8" xfId="0" applyNumberFormat="1" applyFont="1" applyBorder="1" applyAlignment="1">
      <alignment horizontal="center" vertical="top" wrapText="1"/>
    </xf>
    <xf numFmtId="0" fontId="5" fillId="11" borderId="60" xfId="0" applyFont="1" applyFill="1" applyBorder="1" applyAlignment="1">
      <alignment horizontal="center" vertical="top" wrapText="1"/>
    </xf>
    <xf numFmtId="0" fontId="5" fillId="11" borderId="31" xfId="0" applyFont="1" applyFill="1" applyBorder="1" applyAlignment="1">
      <alignment horizontal="center" vertical="top" wrapText="1"/>
    </xf>
    <xf numFmtId="0" fontId="5" fillId="0" borderId="40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30" xfId="0" applyFont="1" applyBorder="1" applyAlignment="1">
      <alignment horizontal="center" vertical="top" wrapText="1"/>
    </xf>
    <xf numFmtId="0" fontId="14" fillId="0" borderId="44" xfId="0" applyFont="1" applyBorder="1" applyAlignment="1">
      <alignment wrapText="1"/>
    </xf>
    <xf numFmtId="0" fontId="14" fillId="0" borderId="53" xfId="0" applyFont="1" applyBorder="1" applyAlignment="1">
      <alignment wrapText="1"/>
    </xf>
    <xf numFmtId="0" fontId="18" fillId="0" borderId="28" xfId="0" applyFont="1" applyBorder="1" applyAlignment="1">
      <alignment horizontal="left" vertical="top" wrapText="1"/>
    </xf>
    <xf numFmtId="0" fontId="18" fillId="0" borderId="53" xfId="0" applyFont="1" applyBorder="1" applyAlignment="1">
      <alignment horizontal="left" vertical="top" wrapText="1"/>
    </xf>
    <xf numFmtId="164" fontId="5" fillId="3" borderId="123" xfId="0" applyNumberFormat="1" applyFont="1" applyFill="1" applyBorder="1" applyAlignment="1">
      <alignment horizontal="left" vertical="top" wrapText="1"/>
    </xf>
    <xf numFmtId="164" fontId="5" fillId="0" borderId="42" xfId="0" applyNumberFormat="1" applyFont="1" applyBorder="1" applyAlignment="1">
      <alignment horizontal="left" vertical="top" wrapText="1"/>
    </xf>
    <xf numFmtId="164" fontId="5" fillId="0" borderId="53" xfId="0" applyNumberFormat="1" applyFont="1" applyBorder="1" applyAlignment="1">
      <alignment horizontal="left" vertical="top" wrapText="1"/>
    </xf>
    <xf numFmtId="49" fontId="18" fillId="3" borderId="60" xfId="0" applyNumberFormat="1" applyFont="1" applyFill="1" applyBorder="1" applyAlignment="1">
      <alignment horizontal="center" vertical="top" wrapText="1"/>
    </xf>
    <xf numFmtId="49" fontId="18" fillId="3" borderId="31" xfId="0" applyNumberFormat="1" applyFont="1" applyFill="1" applyBorder="1" applyAlignment="1">
      <alignment horizontal="center" vertical="top" wrapText="1"/>
    </xf>
    <xf numFmtId="164" fontId="5" fillId="0" borderId="66" xfId="0" applyNumberFormat="1" applyFont="1" applyBorder="1" applyAlignment="1">
      <alignment horizontal="left" vertical="top" wrapText="1"/>
    </xf>
    <xf numFmtId="164" fontId="5" fillId="0" borderId="52" xfId="0" applyNumberFormat="1" applyFont="1" applyBorder="1" applyAlignment="1">
      <alignment horizontal="left" vertical="top" wrapText="1"/>
    </xf>
    <xf numFmtId="164" fontId="5" fillId="0" borderId="54" xfId="0" applyNumberFormat="1" applyFont="1" applyBorder="1" applyAlignment="1">
      <alignment horizontal="left" vertical="top" wrapText="1"/>
    </xf>
    <xf numFmtId="49" fontId="5" fillId="0" borderId="60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31" xfId="0" applyNumberFormat="1" applyFont="1" applyBorder="1" applyAlignment="1">
      <alignment horizontal="center" vertical="top" wrapText="1"/>
    </xf>
    <xf numFmtId="49" fontId="22" fillId="3" borderId="60" xfId="0" applyNumberFormat="1" applyFont="1" applyFill="1" applyBorder="1" applyAlignment="1">
      <alignment horizontal="center" vertical="top" wrapText="1"/>
    </xf>
    <xf numFmtId="49" fontId="22" fillId="3" borderId="31" xfId="0" applyNumberFormat="1" applyFont="1" applyFill="1" applyBorder="1" applyAlignment="1">
      <alignment horizontal="center" vertical="top" wrapText="1"/>
    </xf>
    <xf numFmtId="0" fontId="5" fillId="0" borderId="44" xfId="0" applyFont="1" applyBorder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28" xfId="0" applyNumberFormat="1" applyFont="1" applyBorder="1" applyAlignment="1">
      <alignment horizontal="center" vertical="top" wrapText="1"/>
    </xf>
    <xf numFmtId="164" fontId="5" fillId="0" borderId="44" xfId="0" applyNumberFormat="1" applyFont="1" applyBorder="1" applyAlignment="1">
      <alignment horizontal="center" vertical="top" wrapText="1"/>
    </xf>
    <xf numFmtId="164" fontId="5" fillId="0" borderId="46" xfId="0" applyNumberFormat="1" applyFont="1" applyBorder="1" applyAlignment="1">
      <alignment horizontal="center" vertical="top" wrapText="1"/>
    </xf>
    <xf numFmtId="164" fontId="5" fillId="3" borderId="75" xfId="0" applyNumberFormat="1" applyFont="1" applyFill="1" applyBorder="1" applyAlignment="1">
      <alignment horizontal="left" vertical="top" wrapText="1"/>
    </xf>
    <xf numFmtId="164" fontId="5" fillId="3" borderId="76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164" fontId="5" fillId="3" borderId="82" xfId="0" applyNumberFormat="1" applyFont="1" applyFill="1" applyBorder="1" applyAlignment="1">
      <alignment horizontal="center" vertical="top" wrapText="1"/>
    </xf>
    <xf numFmtId="164" fontId="5" fillId="3" borderId="52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164" fontId="5" fillId="3" borderId="42" xfId="0" applyNumberFormat="1" applyFont="1" applyFill="1" applyBorder="1" applyAlignment="1">
      <alignment horizontal="left" vertical="top" wrapText="1"/>
    </xf>
    <xf numFmtId="164" fontId="5" fillId="3" borderId="53" xfId="0" applyNumberFormat="1" applyFont="1" applyFill="1" applyBorder="1" applyAlignment="1">
      <alignment horizontal="left" vertical="top" wrapText="1"/>
    </xf>
    <xf numFmtId="49" fontId="5" fillId="3" borderId="60" xfId="0" applyNumberFormat="1" applyFont="1" applyFill="1" applyBorder="1" applyAlignment="1">
      <alignment horizontal="center" vertical="top" wrapText="1"/>
    </xf>
    <xf numFmtId="49" fontId="5" fillId="3" borderId="31" xfId="0" applyNumberFormat="1" applyFont="1" applyFill="1" applyBorder="1" applyAlignment="1">
      <alignment horizontal="center" vertical="top" wrapText="1"/>
    </xf>
    <xf numFmtId="164" fontId="18" fillId="3" borderId="42" xfId="0" applyNumberFormat="1" applyFont="1" applyFill="1" applyBorder="1" applyAlignment="1">
      <alignment horizontal="left" vertical="top" wrapText="1"/>
    </xf>
    <xf numFmtId="164" fontId="18" fillId="3" borderId="53" xfId="0" applyNumberFormat="1" applyFont="1" applyFill="1" applyBorder="1" applyAlignment="1">
      <alignment horizontal="left" vertical="top" wrapText="1"/>
    </xf>
    <xf numFmtId="49" fontId="22" fillId="3" borderId="12" xfId="0" applyNumberFormat="1" applyFont="1" applyFill="1" applyBorder="1" applyAlignment="1">
      <alignment horizontal="center" vertical="top" wrapText="1"/>
    </xf>
    <xf numFmtId="49" fontId="14" fillId="3" borderId="4" xfId="0" applyNumberFormat="1" applyFont="1" applyFill="1" applyBorder="1" applyAlignment="1">
      <alignment horizontal="center" vertical="top" wrapText="1"/>
    </xf>
    <xf numFmtId="164" fontId="5" fillId="3" borderId="66" xfId="0" applyNumberFormat="1" applyFont="1" applyFill="1" applyBorder="1" applyAlignment="1">
      <alignment horizontal="left" vertical="top" wrapText="1"/>
    </xf>
    <xf numFmtId="164" fontId="5" fillId="3" borderId="52" xfId="0" applyNumberFormat="1" applyFont="1" applyFill="1" applyBorder="1" applyAlignment="1">
      <alignment horizontal="left" vertical="top" wrapText="1"/>
    </xf>
    <xf numFmtId="164" fontId="5" fillId="3" borderId="54" xfId="0" applyNumberFormat="1" applyFont="1" applyFill="1" applyBorder="1" applyAlignment="1">
      <alignment horizontal="left" vertical="top" wrapText="1"/>
    </xf>
    <xf numFmtId="49" fontId="5" fillId="3" borderId="4" xfId="0" applyNumberFormat="1" applyFont="1" applyFill="1" applyBorder="1" applyAlignment="1">
      <alignment horizontal="center" vertical="top" wrapText="1"/>
    </xf>
    <xf numFmtId="164" fontId="5" fillId="0" borderId="108" xfId="0" applyNumberFormat="1" applyFont="1" applyBorder="1" applyAlignment="1">
      <alignment horizontal="left" vertical="top" wrapText="1"/>
    </xf>
    <xf numFmtId="164" fontId="5" fillId="0" borderId="109" xfId="0" applyNumberFormat="1" applyFont="1" applyBorder="1" applyAlignment="1">
      <alignment horizontal="left" vertical="top" wrapText="1"/>
    </xf>
    <xf numFmtId="49" fontId="5" fillId="3" borderId="68" xfId="0" applyNumberFormat="1" applyFont="1" applyFill="1" applyBorder="1" applyAlignment="1">
      <alignment horizontal="center" vertical="top" wrapText="1"/>
    </xf>
    <xf numFmtId="49" fontId="5" fillId="3" borderId="12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10" fillId="2" borderId="42" xfId="0" applyFont="1" applyFill="1" applyBorder="1" applyAlignment="1">
      <alignment horizontal="center" vertical="center" wrapText="1"/>
    </xf>
    <xf numFmtId="0" fontId="10" fillId="2" borderId="44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top" wrapText="1"/>
    </xf>
    <xf numFmtId="0" fontId="10" fillId="2" borderId="45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164" fontId="3" fillId="2" borderId="63" xfId="0" applyNumberFormat="1" applyFont="1" applyFill="1" applyBorder="1" applyAlignment="1">
      <alignment horizontal="center" vertical="center" wrapText="1"/>
    </xf>
    <xf numFmtId="164" fontId="3" fillId="2" borderId="111" xfId="0" applyNumberFormat="1" applyFont="1" applyFill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top" wrapText="1"/>
    </xf>
    <xf numFmtId="0" fontId="11" fillId="0" borderId="70" xfId="0" applyFont="1" applyBorder="1" applyAlignment="1">
      <alignment horizontal="center" vertical="top" wrapText="1"/>
    </xf>
    <xf numFmtId="0" fontId="11" fillId="0" borderId="54" xfId="0" applyFont="1" applyBorder="1" applyAlignment="1">
      <alignment horizontal="center" vertical="top" wrapText="1"/>
    </xf>
    <xf numFmtId="0" fontId="13" fillId="7" borderId="52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13" fillId="7" borderId="12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  <color rgb="FF99FFCC"/>
      <color rgb="FFFF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K245"/>
  <sheetViews>
    <sheetView tabSelected="1" zoomScaleNormal="100" zoomScaleSheetLayoutView="100" workbookViewId="0">
      <selection activeCell="B7" sqref="B7:H7"/>
    </sheetView>
  </sheetViews>
  <sheetFormatPr defaultColWidth="9.140625" defaultRowHeight="12.75" x14ac:dyDescent="0.2"/>
  <cols>
    <col min="1" max="1" width="2.5703125" style="35" customWidth="1"/>
    <col min="2" max="2" width="13.42578125" style="54" customWidth="1"/>
    <col min="3" max="3" width="39.140625" style="54" customWidth="1"/>
    <col min="4" max="4" width="12.7109375" style="34" customWidth="1"/>
    <col min="5" max="5" width="10.42578125" style="37" customWidth="1"/>
    <col min="6" max="6" width="39.5703125" style="34" customWidth="1"/>
    <col min="7" max="7" width="11.42578125" style="34" customWidth="1"/>
    <col min="8" max="8" width="11.28515625" style="35" customWidth="1"/>
    <col min="9" max="16384" width="9.140625" style="35"/>
  </cols>
  <sheetData>
    <row r="1" spans="2:9" ht="18.600000000000001" customHeight="1" x14ac:dyDescent="0.2">
      <c r="B1" s="32"/>
      <c r="C1" s="33"/>
      <c r="D1" s="33"/>
      <c r="E1" s="33"/>
      <c r="F1" s="551" t="s">
        <v>283</v>
      </c>
      <c r="G1" s="551"/>
      <c r="H1" s="551"/>
    </row>
    <row r="2" spans="2:9" ht="18" customHeight="1" x14ac:dyDescent="0.2">
      <c r="B2" s="32"/>
      <c r="C2" s="33"/>
      <c r="D2" s="33"/>
      <c r="E2" s="33"/>
      <c r="F2" s="551" t="s">
        <v>284</v>
      </c>
      <c r="G2" s="551"/>
      <c r="H2" s="551"/>
    </row>
    <row r="3" spans="2:9" ht="16.149999999999999" customHeight="1" x14ac:dyDescent="0.2">
      <c r="B3" s="32"/>
      <c r="C3" s="32"/>
      <c r="D3" s="36"/>
      <c r="E3" s="19"/>
      <c r="F3" s="551" t="s">
        <v>290</v>
      </c>
      <c r="G3" s="551"/>
      <c r="H3" s="551"/>
    </row>
    <row r="4" spans="2:9" ht="16.149999999999999" customHeight="1" x14ac:dyDescent="0.2">
      <c r="B4" s="32"/>
      <c r="C4" s="32"/>
      <c r="D4" s="36"/>
      <c r="E4" s="19"/>
      <c r="F4" s="548" t="s">
        <v>291</v>
      </c>
      <c r="G4" s="549"/>
      <c r="H4" s="549"/>
      <c r="I4" s="549"/>
    </row>
    <row r="5" spans="2:9" ht="16.149999999999999" customHeight="1" x14ac:dyDescent="0.25">
      <c r="B5" s="32"/>
      <c r="C5" s="32"/>
      <c r="D5" s="36"/>
      <c r="E5" s="19"/>
      <c r="F5" s="550" t="s">
        <v>312</v>
      </c>
      <c r="G5" s="550"/>
      <c r="H5" s="550"/>
      <c r="I5" s="550"/>
    </row>
    <row r="6" spans="2:9" ht="16.149999999999999" customHeight="1" x14ac:dyDescent="0.2">
      <c r="B6" s="32"/>
      <c r="C6" s="32"/>
      <c r="D6" s="36"/>
      <c r="E6" s="19"/>
    </row>
    <row r="7" spans="2:9" ht="35.25" customHeight="1" thickBot="1" x14ac:dyDescent="0.25">
      <c r="B7" s="630" t="s">
        <v>289</v>
      </c>
      <c r="C7" s="630"/>
      <c r="D7" s="630"/>
      <c r="E7" s="630"/>
      <c r="F7" s="631"/>
      <c r="G7" s="631"/>
      <c r="H7" s="631"/>
    </row>
    <row r="8" spans="2:9" ht="52.5" customHeight="1" x14ac:dyDescent="0.2">
      <c r="B8" s="636" t="s">
        <v>0</v>
      </c>
      <c r="C8" s="638" t="s">
        <v>1</v>
      </c>
      <c r="D8" s="638" t="s">
        <v>2</v>
      </c>
      <c r="E8" s="640" t="s">
        <v>3</v>
      </c>
      <c r="F8" s="632" t="s">
        <v>4</v>
      </c>
      <c r="G8" s="419" t="s">
        <v>282</v>
      </c>
      <c r="H8" s="634" t="s">
        <v>5</v>
      </c>
    </row>
    <row r="9" spans="2:9" ht="21" customHeight="1" thickBot="1" x14ac:dyDescent="0.25">
      <c r="B9" s="637"/>
      <c r="C9" s="639"/>
      <c r="D9" s="639"/>
      <c r="E9" s="641"/>
      <c r="F9" s="633"/>
      <c r="G9" s="135" t="s">
        <v>6</v>
      </c>
      <c r="H9" s="635"/>
    </row>
    <row r="10" spans="2:9" ht="12.6" customHeight="1" thickBot="1" x14ac:dyDescent="0.25">
      <c r="B10" s="374">
        <v>1</v>
      </c>
      <c r="C10" s="375">
        <v>2</v>
      </c>
      <c r="D10" s="375">
        <v>3</v>
      </c>
      <c r="E10" s="375">
        <v>4</v>
      </c>
      <c r="F10" s="376">
        <v>5</v>
      </c>
      <c r="G10" s="377">
        <v>6</v>
      </c>
      <c r="H10" s="378">
        <v>7</v>
      </c>
    </row>
    <row r="11" spans="2:9" ht="32.25" customHeight="1" x14ac:dyDescent="0.2">
      <c r="B11" s="124" t="s">
        <v>7</v>
      </c>
      <c r="C11" s="125" t="s">
        <v>8</v>
      </c>
      <c r="D11" s="125"/>
      <c r="E11" s="125"/>
      <c r="F11" s="136"/>
      <c r="G11" s="125"/>
      <c r="H11" s="126"/>
    </row>
    <row r="12" spans="2:9" ht="30" customHeight="1" x14ac:dyDescent="0.2">
      <c r="B12" s="127"/>
      <c r="C12" s="75"/>
      <c r="D12" s="75"/>
      <c r="E12" s="75"/>
      <c r="F12" s="137" t="s">
        <v>9</v>
      </c>
      <c r="G12" s="76">
        <v>32</v>
      </c>
      <c r="H12" s="128"/>
    </row>
    <row r="13" spans="2:9" ht="29.25" customHeight="1" x14ac:dyDescent="0.2">
      <c r="B13" s="127"/>
      <c r="C13" s="75"/>
      <c r="D13" s="75"/>
      <c r="E13" s="75"/>
      <c r="F13" s="137" t="s">
        <v>10</v>
      </c>
      <c r="G13" s="77" t="s">
        <v>11</v>
      </c>
      <c r="H13" s="129" t="s">
        <v>12</v>
      </c>
    </row>
    <row r="14" spans="2:9" ht="30.75" customHeight="1" x14ac:dyDescent="0.2">
      <c r="B14" s="127"/>
      <c r="C14" s="75"/>
      <c r="D14" s="75"/>
      <c r="E14" s="75"/>
      <c r="F14" s="137" t="s">
        <v>13</v>
      </c>
      <c r="G14" s="78"/>
      <c r="H14" s="128" t="s">
        <v>14</v>
      </c>
    </row>
    <row r="15" spans="2:9" ht="28.5" customHeight="1" x14ac:dyDescent="0.2">
      <c r="B15" s="127"/>
      <c r="C15" s="75"/>
      <c r="D15" s="75"/>
      <c r="E15" s="75"/>
      <c r="F15" s="137" t="s">
        <v>15</v>
      </c>
      <c r="G15" s="79">
        <v>95</v>
      </c>
      <c r="H15" s="130"/>
    </row>
    <row r="16" spans="2:9" ht="21" customHeight="1" x14ac:dyDescent="0.2">
      <c r="B16" s="127"/>
      <c r="C16" s="75"/>
      <c r="D16" s="75"/>
      <c r="E16" s="75"/>
      <c r="F16" s="137" t="s">
        <v>16</v>
      </c>
      <c r="G16" s="80">
        <v>13</v>
      </c>
      <c r="H16" s="130"/>
    </row>
    <row r="17" spans="2:8" ht="20.25" customHeight="1" x14ac:dyDescent="0.2">
      <c r="B17" s="127"/>
      <c r="C17" s="75"/>
      <c r="D17" s="75"/>
      <c r="E17" s="75"/>
      <c r="F17" s="137" t="s">
        <v>17</v>
      </c>
      <c r="G17" s="80">
        <v>6</v>
      </c>
      <c r="H17" s="130"/>
    </row>
    <row r="18" spans="2:8" ht="44.25" customHeight="1" thickBot="1" x14ac:dyDescent="0.25">
      <c r="B18" s="131"/>
      <c r="C18" s="132"/>
      <c r="D18" s="132"/>
      <c r="E18" s="132"/>
      <c r="F18" s="138" t="s">
        <v>18</v>
      </c>
      <c r="G18" s="133">
        <v>70.400000000000006</v>
      </c>
      <c r="H18" s="134"/>
    </row>
    <row r="19" spans="2:8" ht="42.6" customHeight="1" x14ac:dyDescent="0.2">
      <c r="B19" s="110" t="s">
        <v>19</v>
      </c>
      <c r="C19" s="111" t="s">
        <v>20</v>
      </c>
      <c r="D19" s="112" t="s">
        <v>21</v>
      </c>
      <c r="E19" s="113"/>
      <c r="F19" s="139" t="s">
        <v>22</v>
      </c>
      <c r="G19" s="114">
        <v>100</v>
      </c>
      <c r="H19" s="115"/>
    </row>
    <row r="20" spans="2:8" ht="21.75" customHeight="1" x14ac:dyDescent="0.2">
      <c r="B20" s="116"/>
      <c r="C20" s="3" t="s">
        <v>23</v>
      </c>
      <c r="D20" s="11"/>
      <c r="E20" s="4">
        <f>+E22+E23</f>
        <v>362.7</v>
      </c>
      <c r="F20" s="140"/>
      <c r="G20" s="11"/>
      <c r="H20" s="117"/>
    </row>
    <row r="21" spans="2:8" x14ac:dyDescent="0.2">
      <c r="B21" s="555"/>
      <c r="C21" s="5" t="s">
        <v>24</v>
      </c>
      <c r="D21" s="12"/>
      <c r="E21" s="38"/>
      <c r="F21" s="141"/>
      <c r="G21" s="82"/>
      <c r="H21" s="118"/>
    </row>
    <row r="22" spans="2:8" ht="28.15" customHeight="1" x14ac:dyDescent="0.2">
      <c r="B22" s="555"/>
      <c r="C22" s="5" t="s">
        <v>25</v>
      </c>
      <c r="D22" s="12"/>
      <c r="E22" s="418">
        <v>321.3</v>
      </c>
      <c r="F22" s="141"/>
      <c r="G22" s="82"/>
      <c r="H22" s="118"/>
    </row>
    <row r="23" spans="2:8" ht="18.600000000000001" customHeight="1" thickBot="1" x14ac:dyDescent="0.25">
      <c r="B23" s="556"/>
      <c r="C23" s="119" t="s">
        <v>26</v>
      </c>
      <c r="D23" s="120"/>
      <c r="E23" s="121">
        <v>41.4</v>
      </c>
      <c r="F23" s="142"/>
      <c r="G23" s="122"/>
      <c r="H23" s="123"/>
    </row>
    <row r="24" spans="2:8" ht="106.5" customHeight="1" x14ac:dyDescent="0.2">
      <c r="B24" s="179" t="s">
        <v>27</v>
      </c>
      <c r="C24" s="111" t="s">
        <v>28</v>
      </c>
      <c r="D24" s="112" t="s">
        <v>29</v>
      </c>
      <c r="E24" s="180"/>
      <c r="F24" s="181" t="s">
        <v>30</v>
      </c>
      <c r="G24" s="182">
        <v>103</v>
      </c>
      <c r="H24" s="183"/>
    </row>
    <row r="25" spans="2:8" ht="30" customHeight="1" x14ac:dyDescent="0.2">
      <c r="B25" s="155"/>
      <c r="C25" s="3" t="s">
        <v>23</v>
      </c>
      <c r="D25" s="11"/>
      <c r="E25" s="4">
        <f>SUM(E27:E30)</f>
        <v>2772.9000000000005</v>
      </c>
      <c r="F25" s="143" t="s">
        <v>31</v>
      </c>
      <c r="G25" s="88">
        <v>7</v>
      </c>
      <c r="H25" s="144"/>
    </row>
    <row r="26" spans="2:8" ht="67.5" customHeight="1" x14ac:dyDescent="0.2">
      <c r="B26" s="557"/>
      <c r="C26" s="5" t="s">
        <v>24</v>
      </c>
      <c r="D26" s="12"/>
      <c r="E26" s="38"/>
      <c r="F26" s="145" t="s">
        <v>32</v>
      </c>
      <c r="G26" s="83">
        <v>46</v>
      </c>
      <c r="H26" s="146" t="s">
        <v>33</v>
      </c>
    </row>
    <row r="27" spans="2:8" ht="66.75" customHeight="1" x14ac:dyDescent="0.2">
      <c r="B27" s="564"/>
      <c r="C27" s="5" t="s">
        <v>25</v>
      </c>
      <c r="D27" s="12"/>
      <c r="E27" s="70">
        <f>1158.2+13</f>
        <v>1171.2</v>
      </c>
      <c r="F27" s="147" t="s">
        <v>34</v>
      </c>
      <c r="G27" s="84">
        <v>100</v>
      </c>
      <c r="H27" s="146" t="s">
        <v>33</v>
      </c>
    </row>
    <row r="28" spans="2:8" ht="31.5" customHeight="1" x14ac:dyDescent="0.2">
      <c r="B28" s="564"/>
      <c r="C28" s="5" t="s">
        <v>35</v>
      </c>
      <c r="D28" s="12"/>
      <c r="E28" s="70">
        <v>1580.9</v>
      </c>
      <c r="F28" s="147" t="s">
        <v>36</v>
      </c>
      <c r="G28" s="85">
        <v>806</v>
      </c>
      <c r="H28" s="146"/>
    </row>
    <row r="29" spans="2:8" ht="31.5" customHeight="1" x14ac:dyDescent="0.2">
      <c r="B29" s="564"/>
      <c r="C29" s="5" t="s">
        <v>37</v>
      </c>
      <c r="D29" s="12"/>
      <c r="E29" s="70">
        <v>12.8</v>
      </c>
      <c r="F29" s="147" t="s">
        <v>38</v>
      </c>
      <c r="G29" s="85">
        <v>200</v>
      </c>
      <c r="H29" s="146" t="s">
        <v>33</v>
      </c>
    </row>
    <row r="30" spans="2:8" ht="39" customHeight="1" x14ac:dyDescent="0.2">
      <c r="B30" s="564"/>
      <c r="C30" s="5" t="s">
        <v>26</v>
      </c>
      <c r="D30" s="12"/>
      <c r="E30" s="71">
        <v>8</v>
      </c>
      <c r="F30" s="147" t="s">
        <v>39</v>
      </c>
      <c r="G30" s="85">
        <v>161</v>
      </c>
      <c r="H30" s="146" t="s">
        <v>40</v>
      </c>
    </row>
    <row r="31" spans="2:8" ht="40.5" customHeight="1" x14ac:dyDescent="0.2">
      <c r="B31" s="564"/>
      <c r="C31" s="5"/>
      <c r="D31" s="12"/>
      <c r="E31" s="71"/>
      <c r="F31" s="147" t="s">
        <v>41</v>
      </c>
      <c r="G31" s="85">
        <v>3745</v>
      </c>
      <c r="H31" s="146"/>
    </row>
    <row r="32" spans="2:8" ht="33.75" customHeight="1" x14ac:dyDescent="0.2">
      <c r="B32" s="564"/>
      <c r="C32" s="5"/>
      <c r="D32" s="12"/>
      <c r="E32" s="71"/>
      <c r="F32" s="147" t="s">
        <v>42</v>
      </c>
      <c r="G32" s="85">
        <v>250</v>
      </c>
      <c r="H32" s="146" t="s">
        <v>33</v>
      </c>
    </row>
    <row r="33" spans="2:8" ht="32.25" customHeight="1" x14ac:dyDescent="0.2">
      <c r="B33" s="564"/>
      <c r="C33" s="5"/>
      <c r="D33" s="12"/>
      <c r="E33" s="71"/>
      <c r="F33" s="147" t="s">
        <v>43</v>
      </c>
      <c r="G33" s="85">
        <v>2000</v>
      </c>
      <c r="H33" s="146"/>
    </row>
    <row r="34" spans="2:8" ht="45.6" customHeight="1" x14ac:dyDescent="0.2">
      <c r="B34" s="564"/>
      <c r="C34" s="5"/>
      <c r="D34" s="12"/>
      <c r="E34" s="71"/>
      <c r="F34" s="147" t="s">
        <v>44</v>
      </c>
      <c r="G34" s="85">
        <v>18809</v>
      </c>
      <c r="H34" s="146" t="s">
        <v>33</v>
      </c>
    </row>
    <row r="35" spans="2:8" ht="42" customHeight="1" x14ac:dyDescent="0.2">
      <c r="B35" s="564"/>
      <c r="C35" s="5"/>
      <c r="D35" s="12"/>
      <c r="E35" s="71"/>
      <c r="F35" s="147" t="s">
        <v>45</v>
      </c>
      <c r="G35" s="85">
        <v>1000</v>
      </c>
      <c r="H35" s="146"/>
    </row>
    <row r="36" spans="2:8" ht="30" customHeight="1" x14ac:dyDescent="0.2">
      <c r="B36" s="564"/>
      <c r="C36" s="5"/>
      <c r="D36" s="12"/>
      <c r="E36" s="71"/>
      <c r="F36" s="147" t="s">
        <v>46</v>
      </c>
      <c r="G36" s="85">
        <v>46</v>
      </c>
      <c r="H36" s="146"/>
    </row>
    <row r="37" spans="2:8" ht="30" customHeight="1" x14ac:dyDescent="0.2">
      <c r="B37" s="564"/>
      <c r="C37" s="5"/>
      <c r="D37" s="12"/>
      <c r="E37" s="71"/>
      <c r="F37" s="147" t="s">
        <v>47</v>
      </c>
      <c r="G37" s="85">
        <v>20</v>
      </c>
      <c r="H37" s="146"/>
    </row>
    <row r="38" spans="2:8" ht="31.5" customHeight="1" x14ac:dyDescent="0.2">
      <c r="B38" s="564"/>
      <c r="C38" s="5"/>
      <c r="D38" s="12"/>
      <c r="E38" s="71"/>
      <c r="F38" s="147" t="s">
        <v>48</v>
      </c>
      <c r="G38" s="85">
        <v>18809</v>
      </c>
      <c r="H38" s="146" t="s">
        <v>33</v>
      </c>
    </row>
    <row r="39" spans="2:8" ht="28.5" customHeight="1" x14ac:dyDescent="0.2">
      <c r="B39" s="564"/>
      <c r="C39" s="5"/>
      <c r="D39" s="12"/>
      <c r="E39" s="71"/>
      <c r="F39" s="145" t="s">
        <v>49</v>
      </c>
      <c r="G39" s="85">
        <v>600</v>
      </c>
      <c r="H39" s="146"/>
    </row>
    <row r="40" spans="2:8" ht="28.5" customHeight="1" x14ac:dyDescent="0.2">
      <c r="B40" s="564"/>
      <c r="C40" s="5"/>
      <c r="D40" s="12"/>
      <c r="E40" s="71"/>
      <c r="F40" s="147" t="s">
        <v>50</v>
      </c>
      <c r="G40" s="85">
        <v>18809</v>
      </c>
      <c r="H40" s="146" t="s">
        <v>33</v>
      </c>
    </row>
    <row r="41" spans="2:8" ht="15.75" customHeight="1" x14ac:dyDescent="0.2">
      <c r="B41" s="564"/>
      <c r="C41" s="5"/>
      <c r="D41" s="12"/>
      <c r="E41" s="71"/>
      <c r="F41" s="147" t="s">
        <v>51</v>
      </c>
      <c r="G41" s="85">
        <v>700</v>
      </c>
      <c r="H41" s="146"/>
    </row>
    <row r="42" spans="2:8" ht="42" customHeight="1" x14ac:dyDescent="0.2">
      <c r="B42" s="564"/>
      <c r="C42" s="5"/>
      <c r="D42" s="12"/>
      <c r="E42" s="71"/>
      <c r="F42" s="147" t="s">
        <v>52</v>
      </c>
      <c r="G42" s="85" t="s">
        <v>53</v>
      </c>
      <c r="H42" s="146"/>
    </row>
    <row r="43" spans="2:8" ht="54.75" customHeight="1" x14ac:dyDescent="0.2">
      <c r="B43" s="564"/>
      <c r="C43" s="5"/>
      <c r="D43" s="12"/>
      <c r="E43" s="71"/>
      <c r="F43" s="147" t="s">
        <v>54</v>
      </c>
      <c r="G43" s="85">
        <v>18809</v>
      </c>
      <c r="H43" s="146" t="s">
        <v>33</v>
      </c>
    </row>
    <row r="44" spans="2:8" ht="55.5" customHeight="1" x14ac:dyDescent="0.2">
      <c r="B44" s="564"/>
      <c r="C44" s="5"/>
      <c r="D44" s="12"/>
      <c r="E44" s="71"/>
      <c r="F44" s="147" t="s">
        <v>55</v>
      </c>
      <c r="G44" s="85">
        <v>1000</v>
      </c>
      <c r="H44" s="146"/>
    </row>
    <row r="45" spans="2:8" ht="43.5" customHeight="1" x14ac:dyDescent="0.2">
      <c r="B45" s="564"/>
      <c r="C45" s="5"/>
      <c r="D45" s="12"/>
      <c r="E45" s="71"/>
      <c r="F45" s="147" t="s">
        <v>56</v>
      </c>
      <c r="G45" s="85">
        <v>1050</v>
      </c>
      <c r="H45" s="146" t="s">
        <v>33</v>
      </c>
    </row>
    <row r="46" spans="2:8" ht="42" customHeight="1" x14ac:dyDescent="0.2">
      <c r="B46" s="564"/>
      <c r="C46" s="5"/>
      <c r="D46" s="12"/>
      <c r="E46" s="71"/>
      <c r="F46" s="147" t="s">
        <v>57</v>
      </c>
      <c r="G46" s="85">
        <v>50</v>
      </c>
      <c r="H46" s="146"/>
    </row>
    <row r="47" spans="2:8" ht="41.25" customHeight="1" x14ac:dyDescent="0.2">
      <c r="B47" s="564"/>
      <c r="C47" s="5"/>
      <c r="D47" s="12"/>
      <c r="E47" s="71"/>
      <c r="F47" s="147" t="s">
        <v>58</v>
      </c>
      <c r="G47" s="85">
        <v>6</v>
      </c>
      <c r="H47" s="146"/>
    </row>
    <row r="48" spans="2:8" ht="44.25" customHeight="1" x14ac:dyDescent="0.2">
      <c r="B48" s="564"/>
      <c r="C48" s="5"/>
      <c r="D48" s="12"/>
      <c r="E48" s="71"/>
      <c r="F48" s="147" t="s">
        <v>59</v>
      </c>
      <c r="G48" s="86">
        <v>500</v>
      </c>
      <c r="H48" s="146" t="s">
        <v>33</v>
      </c>
    </row>
    <row r="49" spans="2:8" ht="30.75" customHeight="1" x14ac:dyDescent="0.2">
      <c r="B49" s="564"/>
      <c r="C49" s="5"/>
      <c r="D49" s="12"/>
      <c r="E49" s="71"/>
      <c r="F49" s="147" t="s">
        <v>60</v>
      </c>
      <c r="G49" s="86">
        <v>30</v>
      </c>
      <c r="H49" s="146"/>
    </row>
    <row r="50" spans="2:8" ht="39.75" customHeight="1" x14ac:dyDescent="0.2">
      <c r="B50" s="564"/>
      <c r="C50" s="5"/>
      <c r="D50" s="12"/>
      <c r="E50" s="71"/>
      <c r="F50" s="147" t="s">
        <v>61</v>
      </c>
      <c r="G50" s="85">
        <v>120</v>
      </c>
      <c r="H50" s="146" t="s">
        <v>33</v>
      </c>
    </row>
    <row r="51" spans="2:8" ht="27.75" customHeight="1" x14ac:dyDescent="0.2">
      <c r="B51" s="564"/>
      <c r="C51" s="5"/>
      <c r="D51" s="12"/>
      <c r="E51" s="71"/>
      <c r="F51" s="147" t="s">
        <v>62</v>
      </c>
      <c r="G51" s="85">
        <v>100</v>
      </c>
      <c r="H51" s="146"/>
    </row>
    <row r="52" spans="2:8" ht="29.25" customHeight="1" x14ac:dyDescent="0.2">
      <c r="B52" s="564"/>
      <c r="C52" s="5"/>
      <c r="D52" s="12"/>
      <c r="E52" s="71"/>
      <c r="F52" s="147" t="s">
        <v>63</v>
      </c>
      <c r="G52" s="86">
        <v>50</v>
      </c>
      <c r="H52" s="146" t="s">
        <v>33</v>
      </c>
    </row>
    <row r="53" spans="2:8" ht="28.5" customHeight="1" x14ac:dyDescent="0.2">
      <c r="B53" s="564"/>
      <c r="C53" s="5"/>
      <c r="D53" s="12"/>
      <c r="E53" s="71"/>
      <c r="F53" s="147" t="s">
        <v>64</v>
      </c>
      <c r="G53" s="86">
        <v>160</v>
      </c>
      <c r="H53" s="146"/>
    </row>
    <row r="54" spans="2:8" ht="39.75" customHeight="1" x14ac:dyDescent="0.2">
      <c r="B54" s="564"/>
      <c r="C54" s="5"/>
      <c r="D54" s="12"/>
      <c r="E54" s="71"/>
      <c r="F54" s="147" t="s">
        <v>65</v>
      </c>
      <c r="G54" s="87">
        <v>130</v>
      </c>
      <c r="H54" s="146" t="s">
        <v>33</v>
      </c>
    </row>
    <row r="55" spans="2:8" ht="42.75" customHeight="1" x14ac:dyDescent="0.2">
      <c r="B55" s="564"/>
      <c r="C55" s="5"/>
      <c r="D55" s="12"/>
      <c r="E55" s="71"/>
      <c r="F55" s="145" t="s">
        <v>66</v>
      </c>
      <c r="G55" s="87">
        <v>54</v>
      </c>
      <c r="H55" s="146"/>
    </row>
    <row r="56" spans="2:8" ht="54.75" customHeight="1" x14ac:dyDescent="0.2">
      <c r="B56" s="564"/>
      <c r="C56" s="5"/>
      <c r="D56" s="12"/>
      <c r="E56" s="71"/>
      <c r="F56" s="147" t="s">
        <v>67</v>
      </c>
      <c r="G56" s="87">
        <v>150</v>
      </c>
      <c r="H56" s="146" t="s">
        <v>33</v>
      </c>
    </row>
    <row r="57" spans="2:8" ht="57.75" customHeight="1" x14ac:dyDescent="0.2">
      <c r="B57" s="564"/>
      <c r="C57" s="5"/>
      <c r="D57" s="12"/>
      <c r="E57" s="71"/>
      <c r="F57" s="147" t="s">
        <v>68</v>
      </c>
      <c r="G57" s="87">
        <v>10</v>
      </c>
      <c r="H57" s="146"/>
    </row>
    <row r="58" spans="2:8" ht="30.75" customHeight="1" x14ac:dyDescent="0.2">
      <c r="B58" s="564"/>
      <c r="C58" s="5"/>
      <c r="D58" s="12"/>
      <c r="E58" s="71"/>
      <c r="F58" s="147" t="s">
        <v>69</v>
      </c>
      <c r="G58" s="85">
        <v>1</v>
      </c>
      <c r="H58" s="146"/>
    </row>
    <row r="59" spans="2:8" ht="32.25" customHeight="1" x14ac:dyDescent="0.2">
      <c r="B59" s="564"/>
      <c r="C59" s="5"/>
      <c r="D59" s="12"/>
      <c r="E59" s="71"/>
      <c r="F59" s="147" t="s">
        <v>70</v>
      </c>
      <c r="G59" s="85">
        <v>60</v>
      </c>
      <c r="H59" s="146"/>
    </row>
    <row r="60" spans="2:8" ht="43.15" customHeight="1" x14ac:dyDescent="0.2">
      <c r="B60" s="564"/>
      <c r="C60" s="5"/>
      <c r="D60" s="12"/>
      <c r="E60" s="71"/>
      <c r="F60" s="147" t="s">
        <v>71</v>
      </c>
      <c r="G60" s="85">
        <v>80</v>
      </c>
      <c r="H60" s="146"/>
    </row>
    <row r="61" spans="2:8" ht="40.5" customHeight="1" x14ac:dyDescent="0.2">
      <c r="B61" s="564"/>
      <c r="C61" s="5"/>
      <c r="D61" s="12"/>
      <c r="E61" s="71"/>
      <c r="F61" s="147" t="s">
        <v>72</v>
      </c>
      <c r="G61" s="85">
        <v>2</v>
      </c>
      <c r="H61" s="146"/>
    </row>
    <row r="62" spans="2:8" ht="39.75" customHeight="1" x14ac:dyDescent="0.2">
      <c r="B62" s="564"/>
      <c r="C62" s="5"/>
      <c r="D62" s="12"/>
      <c r="E62" s="71"/>
      <c r="F62" s="147" t="s">
        <v>73</v>
      </c>
      <c r="G62" s="85">
        <v>66.599999999999994</v>
      </c>
      <c r="H62" s="146"/>
    </row>
    <row r="63" spans="2:8" ht="43.5" customHeight="1" x14ac:dyDescent="0.2">
      <c r="B63" s="564"/>
      <c r="C63" s="5"/>
      <c r="D63" s="12"/>
      <c r="E63" s="71"/>
      <c r="F63" s="147" t="s">
        <v>74</v>
      </c>
      <c r="G63" s="85">
        <v>15</v>
      </c>
      <c r="H63" s="146"/>
    </row>
    <row r="64" spans="2:8" ht="42.75" customHeight="1" x14ac:dyDescent="0.2">
      <c r="B64" s="564"/>
      <c r="C64" s="5"/>
      <c r="D64" s="12"/>
      <c r="E64" s="71"/>
      <c r="F64" s="147" t="s">
        <v>75</v>
      </c>
      <c r="G64" s="85">
        <v>83.3</v>
      </c>
      <c r="H64" s="146"/>
    </row>
    <row r="65" spans="2:8" ht="32.25" customHeight="1" x14ac:dyDescent="0.2">
      <c r="B65" s="564"/>
      <c r="C65" s="5"/>
      <c r="D65" s="12"/>
      <c r="E65" s="71"/>
      <c r="F65" s="147" t="s">
        <v>76</v>
      </c>
      <c r="G65" s="85">
        <v>3110</v>
      </c>
      <c r="H65" s="146"/>
    </row>
    <row r="66" spans="2:8" ht="18.75" customHeight="1" x14ac:dyDescent="0.2">
      <c r="B66" s="564"/>
      <c r="C66" s="5"/>
      <c r="D66" s="12"/>
      <c r="E66" s="71"/>
      <c r="F66" s="148" t="s">
        <v>77</v>
      </c>
      <c r="G66" s="85">
        <v>5</v>
      </c>
      <c r="H66" s="146"/>
    </row>
    <row r="67" spans="2:8" ht="15.75" customHeight="1" x14ac:dyDescent="0.2">
      <c r="B67" s="564"/>
      <c r="C67" s="5"/>
      <c r="D67" s="12"/>
      <c r="E67" s="71"/>
      <c r="F67" s="148" t="s">
        <v>78</v>
      </c>
      <c r="G67" s="86">
        <v>25</v>
      </c>
      <c r="H67" s="146"/>
    </row>
    <row r="68" spans="2:8" ht="15.75" customHeight="1" x14ac:dyDescent="0.2">
      <c r="B68" s="564"/>
      <c r="C68" s="5"/>
      <c r="D68" s="12"/>
      <c r="E68" s="71"/>
      <c r="F68" s="148" t="s">
        <v>79</v>
      </c>
      <c r="G68" s="85">
        <v>3</v>
      </c>
      <c r="H68" s="146"/>
    </row>
    <row r="69" spans="2:8" ht="15.75" customHeight="1" x14ac:dyDescent="0.2">
      <c r="B69" s="564"/>
      <c r="C69" s="5"/>
      <c r="D69" s="12"/>
      <c r="E69" s="71"/>
      <c r="F69" s="148" t="s">
        <v>80</v>
      </c>
      <c r="G69" s="85">
        <v>360</v>
      </c>
      <c r="H69" s="146"/>
    </row>
    <row r="70" spans="2:8" ht="15.75" customHeight="1" x14ac:dyDescent="0.2">
      <c r="B70" s="564"/>
      <c r="C70" s="5"/>
      <c r="D70" s="12"/>
      <c r="E70" s="71"/>
      <c r="F70" s="149" t="s">
        <v>81</v>
      </c>
      <c r="G70" s="420">
        <v>47</v>
      </c>
      <c r="H70" s="150" t="s">
        <v>82</v>
      </c>
    </row>
    <row r="71" spans="2:8" ht="30.75" customHeight="1" x14ac:dyDescent="0.2">
      <c r="B71" s="564"/>
      <c r="C71" s="5"/>
      <c r="D71" s="12"/>
      <c r="E71" s="71"/>
      <c r="F71" s="151" t="s">
        <v>83</v>
      </c>
      <c r="G71" s="421">
        <v>1</v>
      </c>
      <c r="H71" s="152"/>
    </row>
    <row r="72" spans="2:8" ht="27" customHeight="1" x14ac:dyDescent="0.2">
      <c r="B72" s="564"/>
      <c r="C72" s="5"/>
      <c r="D72" s="12"/>
      <c r="E72" s="71"/>
      <c r="F72" s="463" t="s">
        <v>84</v>
      </c>
      <c r="G72" s="420">
        <v>1</v>
      </c>
      <c r="H72" s="150"/>
    </row>
    <row r="73" spans="2:8" ht="27" customHeight="1" x14ac:dyDescent="0.2">
      <c r="B73" s="564"/>
      <c r="C73" s="5"/>
      <c r="D73" s="12"/>
      <c r="E73" s="71"/>
      <c r="F73" s="464" t="s">
        <v>292</v>
      </c>
      <c r="G73" s="420">
        <v>1</v>
      </c>
      <c r="H73" s="150"/>
    </row>
    <row r="74" spans="2:8" ht="41.25" customHeight="1" thickBot="1" x14ac:dyDescent="0.25">
      <c r="B74" s="565"/>
      <c r="C74" s="459"/>
      <c r="D74" s="460"/>
      <c r="E74" s="461"/>
      <c r="F74" s="465" t="s">
        <v>293</v>
      </c>
      <c r="G74" s="422">
        <v>100</v>
      </c>
      <c r="H74" s="462"/>
    </row>
    <row r="75" spans="2:8" ht="72" customHeight="1" x14ac:dyDescent="0.2">
      <c r="B75" s="179" t="s">
        <v>85</v>
      </c>
      <c r="C75" s="111" t="s">
        <v>86</v>
      </c>
      <c r="D75" s="112" t="s">
        <v>302</v>
      </c>
      <c r="E75" s="113"/>
      <c r="F75" s="139" t="s">
        <v>87</v>
      </c>
      <c r="G75" s="185">
        <v>1</v>
      </c>
      <c r="H75" s="183"/>
    </row>
    <row r="76" spans="2:8" ht="29.45" customHeight="1" x14ac:dyDescent="0.2">
      <c r="B76" s="186"/>
      <c r="C76" s="3" t="s">
        <v>23</v>
      </c>
      <c r="D76" s="39"/>
      <c r="E76" s="4">
        <f t="shared" ref="E76" si="0">+E78</f>
        <v>30</v>
      </c>
      <c r="F76" s="153"/>
      <c r="G76" s="39"/>
      <c r="H76" s="154"/>
    </row>
    <row r="77" spans="2:8" ht="14.45" customHeight="1" x14ac:dyDescent="0.2">
      <c r="B77" s="554"/>
      <c r="C77" s="5" t="s">
        <v>24</v>
      </c>
      <c r="D77" s="12"/>
      <c r="E77" s="38"/>
      <c r="F77" s="141"/>
      <c r="G77" s="82"/>
      <c r="H77" s="118"/>
    </row>
    <row r="78" spans="2:8" ht="31.5" customHeight="1" thickBot="1" x14ac:dyDescent="0.25">
      <c r="B78" s="553"/>
      <c r="C78" s="119" t="s">
        <v>25</v>
      </c>
      <c r="D78" s="187"/>
      <c r="E78" s="184">
        <v>30</v>
      </c>
      <c r="F78" s="142"/>
      <c r="G78" s="122"/>
      <c r="H78" s="123"/>
    </row>
    <row r="79" spans="2:8" ht="108" customHeight="1" x14ac:dyDescent="0.2">
      <c r="B79" s="179" t="s">
        <v>88</v>
      </c>
      <c r="C79" s="111" t="s">
        <v>89</v>
      </c>
      <c r="D79" s="112" t="s">
        <v>29</v>
      </c>
      <c r="E79" s="113"/>
      <c r="F79" s="139" t="s">
        <v>90</v>
      </c>
      <c r="G79" s="185">
        <v>90</v>
      </c>
      <c r="H79" s="183"/>
    </row>
    <row r="80" spans="2:8" ht="17.25" customHeight="1" x14ac:dyDescent="0.2">
      <c r="B80" s="155"/>
      <c r="C80" s="3" t="s">
        <v>23</v>
      </c>
      <c r="D80" s="11"/>
      <c r="E80" s="4">
        <f t="shared" ref="E80" si="1">E82</f>
        <v>41.4</v>
      </c>
      <c r="F80" s="155" t="s">
        <v>91</v>
      </c>
      <c r="G80" s="89">
        <v>116</v>
      </c>
      <c r="H80" s="144"/>
    </row>
    <row r="81" spans="2:8" ht="15.6" customHeight="1" x14ac:dyDescent="0.2">
      <c r="B81" s="557"/>
      <c r="C81" s="10" t="s">
        <v>24</v>
      </c>
      <c r="D81" s="12"/>
      <c r="E81" s="2"/>
      <c r="F81" s="141"/>
      <c r="G81" s="82"/>
      <c r="H81" s="118"/>
    </row>
    <row r="82" spans="2:8" ht="30.6" customHeight="1" thickBot="1" x14ac:dyDescent="0.25">
      <c r="B82" s="558"/>
      <c r="C82" s="119" t="s">
        <v>92</v>
      </c>
      <c r="D82" s="188"/>
      <c r="E82" s="189">
        <v>41.4</v>
      </c>
      <c r="F82" s="142"/>
      <c r="G82" s="122"/>
      <c r="H82" s="123"/>
    </row>
    <row r="83" spans="2:8" ht="108.75" customHeight="1" x14ac:dyDescent="0.2">
      <c r="B83" s="179" t="s">
        <v>93</v>
      </c>
      <c r="C83" s="111" t="s">
        <v>94</v>
      </c>
      <c r="D83" s="112" t="s">
        <v>29</v>
      </c>
      <c r="E83" s="113"/>
      <c r="F83" s="139" t="s">
        <v>95</v>
      </c>
      <c r="G83" s="190">
        <v>4018</v>
      </c>
      <c r="H83" s="191" t="s">
        <v>33</v>
      </c>
    </row>
    <row r="84" spans="2:8" ht="33" customHeight="1" x14ac:dyDescent="0.2">
      <c r="B84" s="153"/>
      <c r="C84" s="3" t="s">
        <v>23</v>
      </c>
      <c r="D84" s="11"/>
      <c r="E84" s="4">
        <f>E86+E87</f>
        <v>285.2</v>
      </c>
      <c r="F84" s="156" t="s">
        <v>96</v>
      </c>
      <c r="G84" s="91">
        <v>80</v>
      </c>
      <c r="H84" s="157"/>
    </row>
    <row r="85" spans="2:8" ht="30.75" customHeight="1" x14ac:dyDescent="0.2">
      <c r="B85" s="557"/>
      <c r="C85" s="5" t="s">
        <v>24</v>
      </c>
      <c r="D85" s="12"/>
      <c r="E85" s="8"/>
      <c r="F85" s="158" t="s">
        <v>97</v>
      </c>
      <c r="G85" s="90">
        <v>80</v>
      </c>
      <c r="H85" s="159"/>
    </row>
    <row r="86" spans="2:8" ht="28.5" customHeight="1" x14ac:dyDescent="0.2">
      <c r="B86" s="564"/>
      <c r="C86" s="5" t="s">
        <v>25</v>
      </c>
      <c r="D86" s="12"/>
      <c r="E86" s="71">
        <v>42.8</v>
      </c>
      <c r="F86" s="141"/>
      <c r="G86" s="92"/>
      <c r="H86" s="118"/>
    </row>
    <row r="87" spans="2:8" ht="28.5" customHeight="1" thickBot="1" x14ac:dyDescent="0.25">
      <c r="B87" s="565"/>
      <c r="C87" s="119" t="s">
        <v>92</v>
      </c>
      <c r="D87" s="120"/>
      <c r="E87" s="184">
        <v>242.4</v>
      </c>
      <c r="F87" s="142"/>
      <c r="G87" s="192"/>
      <c r="H87" s="123"/>
    </row>
    <row r="88" spans="2:8" s="40" customFormat="1" ht="110.25" customHeight="1" x14ac:dyDescent="0.2">
      <c r="B88" s="179" t="s">
        <v>98</v>
      </c>
      <c r="C88" s="111" t="s">
        <v>99</v>
      </c>
      <c r="D88" s="112" t="s">
        <v>29</v>
      </c>
      <c r="E88" s="113"/>
      <c r="F88" s="139" t="s">
        <v>100</v>
      </c>
      <c r="G88" s="185">
        <v>1</v>
      </c>
      <c r="H88" s="183"/>
    </row>
    <row r="89" spans="2:8" ht="28.15" customHeight="1" x14ac:dyDescent="0.2">
      <c r="B89" s="155"/>
      <c r="C89" s="3" t="s">
        <v>23</v>
      </c>
      <c r="D89" s="39"/>
      <c r="E89" s="41">
        <f>SUM(E91:E92)</f>
        <v>47</v>
      </c>
      <c r="F89" s="156" t="s">
        <v>101</v>
      </c>
      <c r="G89" s="89">
        <v>1</v>
      </c>
      <c r="H89" s="144"/>
    </row>
    <row r="90" spans="2:8" ht="14.45" customHeight="1" x14ac:dyDescent="0.2">
      <c r="B90" s="552"/>
      <c r="C90" s="5" t="s">
        <v>24</v>
      </c>
      <c r="D90" s="12"/>
      <c r="E90" s="42"/>
      <c r="F90" s="141"/>
      <c r="G90" s="82"/>
      <c r="H90" s="118"/>
    </row>
    <row r="91" spans="2:8" ht="28.15" customHeight="1" x14ac:dyDescent="0.2">
      <c r="B91" s="552"/>
      <c r="C91" s="5" t="s">
        <v>25</v>
      </c>
      <c r="D91" s="12"/>
      <c r="E91" s="71">
        <v>9.1</v>
      </c>
      <c r="F91" s="160"/>
      <c r="G91" s="82"/>
      <c r="H91" s="118"/>
    </row>
    <row r="92" spans="2:8" ht="27.6" customHeight="1" thickBot="1" x14ac:dyDescent="0.25">
      <c r="B92" s="553"/>
      <c r="C92" s="119" t="s">
        <v>92</v>
      </c>
      <c r="D92" s="120"/>
      <c r="E92" s="184">
        <v>37.9</v>
      </c>
      <c r="F92" s="142"/>
      <c r="G92" s="122"/>
      <c r="H92" s="123"/>
    </row>
    <row r="93" spans="2:8" s="43" customFormat="1" ht="111.75" customHeight="1" x14ac:dyDescent="0.2">
      <c r="B93" s="179" t="s">
        <v>102</v>
      </c>
      <c r="C93" s="111" t="s">
        <v>103</v>
      </c>
      <c r="D93" s="112" t="s">
        <v>29</v>
      </c>
      <c r="E93" s="113"/>
      <c r="F93" s="139" t="s">
        <v>104</v>
      </c>
      <c r="G93" s="185">
        <v>2</v>
      </c>
      <c r="H93" s="183"/>
    </row>
    <row r="94" spans="2:8" s="43" customFormat="1" ht="27" customHeight="1" x14ac:dyDescent="0.2">
      <c r="B94" s="155"/>
      <c r="C94" s="3" t="s">
        <v>105</v>
      </c>
      <c r="D94" s="11"/>
      <c r="E94" s="4">
        <f t="shared" ref="E94" si="2">+E96</f>
        <v>29.5</v>
      </c>
      <c r="F94" s="155"/>
      <c r="G94" s="89"/>
      <c r="H94" s="144"/>
    </row>
    <row r="95" spans="2:8" s="43" customFormat="1" ht="15.75" customHeight="1" x14ac:dyDescent="0.2">
      <c r="B95" s="552"/>
      <c r="C95" s="5" t="s">
        <v>106</v>
      </c>
      <c r="D95" s="12"/>
      <c r="E95" s="2"/>
      <c r="F95" s="161"/>
      <c r="G95" s="93"/>
      <c r="H95" s="162"/>
    </row>
    <row r="96" spans="2:8" s="43" customFormat="1" ht="18.75" customHeight="1" thickBot="1" x14ac:dyDescent="0.25">
      <c r="B96" s="553"/>
      <c r="C96" s="119" t="s">
        <v>107</v>
      </c>
      <c r="D96" s="120"/>
      <c r="E96" s="184">
        <v>29.5</v>
      </c>
      <c r="F96" s="193"/>
      <c r="G96" s="194"/>
      <c r="H96" s="195"/>
    </row>
    <row r="97" spans="1:11" ht="57" customHeight="1" x14ac:dyDescent="0.2">
      <c r="B97" s="179" t="s">
        <v>108</v>
      </c>
      <c r="C97" s="111" t="s">
        <v>109</v>
      </c>
      <c r="D97" s="112" t="s">
        <v>110</v>
      </c>
      <c r="E97" s="113"/>
      <c r="F97" s="139" t="s">
        <v>111</v>
      </c>
      <c r="G97" s="185">
        <v>2</v>
      </c>
      <c r="H97" s="183"/>
    </row>
    <row r="98" spans="1:11" ht="30" customHeight="1" x14ac:dyDescent="0.2">
      <c r="B98" s="155"/>
      <c r="C98" s="3" t="s">
        <v>23</v>
      </c>
      <c r="D98" s="39"/>
      <c r="E98" s="4">
        <f t="shared" ref="E98" si="3">+E100</f>
        <v>43.5</v>
      </c>
      <c r="F98" s="155" t="s">
        <v>112</v>
      </c>
      <c r="G98" s="89">
        <v>2</v>
      </c>
      <c r="H98" s="144"/>
    </row>
    <row r="99" spans="1:11" ht="15.6" customHeight="1" x14ac:dyDescent="0.2">
      <c r="B99" s="552"/>
      <c r="C99" s="5" t="s">
        <v>24</v>
      </c>
      <c r="D99" s="12"/>
      <c r="E99" s="2"/>
      <c r="F99" s="163"/>
      <c r="G99" s="82"/>
      <c r="H99" s="118"/>
    </row>
    <row r="100" spans="1:11" ht="28.15" customHeight="1" thickBot="1" x14ac:dyDescent="0.25">
      <c r="B100" s="553"/>
      <c r="C100" s="119" t="s">
        <v>25</v>
      </c>
      <c r="D100" s="120"/>
      <c r="E100" s="184">
        <f>44.3-0.8</f>
        <v>43.5</v>
      </c>
      <c r="F100" s="142"/>
      <c r="G100" s="122"/>
      <c r="H100" s="123"/>
    </row>
    <row r="101" spans="1:11" ht="113.25" customHeight="1" x14ac:dyDescent="0.2">
      <c r="A101" s="44"/>
      <c r="B101" s="197" t="s">
        <v>113</v>
      </c>
      <c r="C101" s="198" t="s">
        <v>114</v>
      </c>
      <c r="D101" s="394" t="s">
        <v>29</v>
      </c>
      <c r="E101" s="199" t="s">
        <v>82</v>
      </c>
      <c r="F101" s="200" t="s">
        <v>115</v>
      </c>
      <c r="G101" s="425">
        <v>1</v>
      </c>
      <c r="H101" s="201" t="s">
        <v>82</v>
      </c>
      <c r="I101" s="44"/>
      <c r="J101" s="44"/>
      <c r="K101" s="44"/>
    </row>
    <row r="102" spans="1:11" ht="30" customHeight="1" x14ac:dyDescent="0.2">
      <c r="A102" s="44"/>
      <c r="B102" s="202" t="s">
        <v>82</v>
      </c>
      <c r="C102" s="64" t="s">
        <v>23</v>
      </c>
      <c r="D102" s="65" t="s">
        <v>82</v>
      </c>
      <c r="E102" s="66">
        <f t="shared" ref="E102" si="4">+E104</f>
        <v>27.7</v>
      </c>
      <c r="F102" s="164" t="s">
        <v>116</v>
      </c>
      <c r="G102" s="426">
        <v>1</v>
      </c>
      <c r="H102" s="165" t="s">
        <v>82</v>
      </c>
      <c r="I102" s="44"/>
      <c r="J102" s="44"/>
      <c r="K102" s="44"/>
    </row>
    <row r="103" spans="1:11" ht="15" customHeight="1" x14ac:dyDescent="0.2">
      <c r="A103" s="44"/>
      <c r="B103" s="585" t="s">
        <v>82</v>
      </c>
      <c r="C103" s="63" t="s">
        <v>24</v>
      </c>
      <c r="D103" s="57" t="s">
        <v>82</v>
      </c>
      <c r="E103" s="57" t="s">
        <v>82</v>
      </c>
      <c r="F103" s="423"/>
      <c r="G103" s="94"/>
      <c r="H103" s="166"/>
      <c r="I103" s="44"/>
      <c r="J103" s="44"/>
      <c r="K103" s="44"/>
    </row>
    <row r="104" spans="1:11" ht="31.5" customHeight="1" thickBot="1" x14ac:dyDescent="0.25">
      <c r="A104" s="44"/>
      <c r="B104" s="586"/>
      <c r="C104" s="203" t="s">
        <v>92</v>
      </c>
      <c r="D104" s="204" t="s">
        <v>82</v>
      </c>
      <c r="E104" s="205">
        <v>27.7</v>
      </c>
      <c r="F104" s="424"/>
      <c r="G104" s="207"/>
      <c r="H104" s="208"/>
      <c r="I104" s="44"/>
      <c r="J104" s="44"/>
      <c r="K104" s="44"/>
    </row>
    <row r="105" spans="1:11" ht="105.75" customHeight="1" x14ac:dyDescent="0.2">
      <c r="A105" s="44"/>
      <c r="B105" s="475" t="s">
        <v>294</v>
      </c>
      <c r="C105" s="476" t="s">
        <v>295</v>
      </c>
      <c r="D105" s="112" t="s">
        <v>29</v>
      </c>
      <c r="E105" s="477"/>
      <c r="F105" s="478" t="s">
        <v>296</v>
      </c>
      <c r="G105" s="479">
        <v>2</v>
      </c>
      <c r="H105" s="470"/>
      <c r="I105" s="44"/>
      <c r="J105" s="44"/>
      <c r="K105" s="44"/>
    </row>
    <row r="106" spans="1:11" ht="22.5" customHeight="1" x14ac:dyDescent="0.2">
      <c r="A106" s="44"/>
      <c r="B106" s="480"/>
      <c r="C106" s="481" t="s">
        <v>23</v>
      </c>
      <c r="D106" s="471"/>
      <c r="E106" s="482">
        <f>E108</f>
        <v>46.3</v>
      </c>
      <c r="F106" s="164" t="s">
        <v>297</v>
      </c>
      <c r="G106" s="474">
        <v>70</v>
      </c>
      <c r="H106" s="472"/>
      <c r="I106" s="44"/>
      <c r="J106" s="44"/>
      <c r="K106" s="44"/>
    </row>
    <row r="107" spans="1:11" ht="21.75" customHeight="1" x14ac:dyDescent="0.2">
      <c r="A107" s="44"/>
      <c r="B107" s="566"/>
      <c r="C107" s="5" t="s">
        <v>24</v>
      </c>
      <c r="D107" s="473"/>
      <c r="E107" s="483"/>
      <c r="F107" s="423"/>
      <c r="G107" s="94"/>
      <c r="H107" s="166"/>
      <c r="I107" s="44"/>
      <c r="J107" s="44"/>
      <c r="K107" s="44"/>
    </row>
    <row r="108" spans="1:11" ht="26.25" customHeight="1" thickBot="1" x14ac:dyDescent="0.25">
      <c r="A108" s="44"/>
      <c r="B108" s="567"/>
      <c r="C108" s="484" t="s">
        <v>35</v>
      </c>
      <c r="D108" s="466"/>
      <c r="E108" s="485">
        <v>46.3</v>
      </c>
      <c r="F108" s="467"/>
      <c r="G108" s="468"/>
      <c r="H108" s="469"/>
      <c r="I108" s="44"/>
      <c r="J108" s="44"/>
      <c r="K108" s="44"/>
    </row>
    <row r="109" spans="1:11" ht="30.6" customHeight="1" x14ac:dyDescent="0.2">
      <c r="B109" s="124" t="s">
        <v>117</v>
      </c>
      <c r="C109" s="125" t="s">
        <v>118</v>
      </c>
      <c r="D109" s="209"/>
      <c r="E109" s="209"/>
      <c r="F109" s="210"/>
      <c r="G109" s="211"/>
      <c r="H109" s="212"/>
    </row>
    <row r="110" spans="1:11" ht="30.6" customHeight="1" x14ac:dyDescent="0.2">
      <c r="B110" s="127"/>
      <c r="C110" s="75"/>
      <c r="D110" s="99"/>
      <c r="E110" s="100"/>
      <c r="F110" s="137" t="s">
        <v>119</v>
      </c>
      <c r="G110" s="81"/>
      <c r="H110" s="128"/>
    </row>
    <row r="111" spans="1:11" ht="23.25" customHeight="1" x14ac:dyDescent="0.2">
      <c r="B111" s="127"/>
      <c r="C111" s="75"/>
      <c r="D111" s="99"/>
      <c r="E111" s="100"/>
      <c r="F111" s="137" t="s">
        <v>120</v>
      </c>
      <c r="G111" s="95">
        <v>66</v>
      </c>
      <c r="H111" s="128" t="s">
        <v>121</v>
      </c>
    </row>
    <row r="112" spans="1:11" ht="21.75" customHeight="1" x14ac:dyDescent="0.2">
      <c r="B112" s="127"/>
      <c r="C112" s="75"/>
      <c r="D112" s="99"/>
      <c r="E112" s="100"/>
      <c r="F112" s="137" t="s">
        <v>122</v>
      </c>
      <c r="G112" s="96">
        <v>68</v>
      </c>
      <c r="H112" s="128" t="s">
        <v>123</v>
      </c>
    </row>
    <row r="113" spans="2:8" ht="23.25" customHeight="1" x14ac:dyDescent="0.2">
      <c r="B113" s="127"/>
      <c r="C113" s="75"/>
      <c r="D113" s="99"/>
      <c r="E113" s="100"/>
      <c r="F113" s="137" t="s">
        <v>124</v>
      </c>
      <c r="G113" s="96">
        <v>25</v>
      </c>
      <c r="H113" s="128"/>
    </row>
    <row r="114" spans="2:8" ht="30.75" customHeight="1" x14ac:dyDescent="0.2">
      <c r="B114" s="127"/>
      <c r="C114" s="75"/>
      <c r="D114" s="99"/>
      <c r="E114" s="100"/>
      <c r="F114" s="137" t="s">
        <v>125</v>
      </c>
      <c r="G114" s="96">
        <v>77.2</v>
      </c>
      <c r="H114" s="128" t="s">
        <v>126</v>
      </c>
    </row>
    <row r="115" spans="2:8" ht="30.6" customHeight="1" x14ac:dyDescent="0.2">
      <c r="B115" s="127"/>
      <c r="C115" s="75"/>
      <c r="D115" s="99"/>
      <c r="E115" s="100"/>
      <c r="F115" s="137" t="s">
        <v>127</v>
      </c>
      <c r="G115" s="96">
        <v>52</v>
      </c>
      <c r="H115" s="128" t="s">
        <v>128</v>
      </c>
    </row>
    <row r="116" spans="2:8" ht="40.5" customHeight="1" x14ac:dyDescent="0.2">
      <c r="B116" s="127"/>
      <c r="C116" s="75"/>
      <c r="D116" s="99"/>
      <c r="E116" s="100"/>
      <c r="F116" s="137" t="s">
        <v>129</v>
      </c>
      <c r="G116" s="96" t="s">
        <v>130</v>
      </c>
      <c r="H116" s="128" t="s">
        <v>131</v>
      </c>
    </row>
    <row r="117" spans="2:8" ht="30.6" customHeight="1" x14ac:dyDescent="0.2">
      <c r="B117" s="127"/>
      <c r="C117" s="75"/>
      <c r="D117" s="99"/>
      <c r="E117" s="100"/>
      <c r="F117" s="137" t="s">
        <v>132</v>
      </c>
      <c r="G117" s="98">
        <v>9.5</v>
      </c>
      <c r="H117" s="167"/>
    </row>
    <row r="118" spans="2:8" ht="20.25" customHeight="1" thickBot="1" x14ac:dyDescent="0.25">
      <c r="B118" s="131"/>
      <c r="C118" s="132"/>
      <c r="D118" s="213"/>
      <c r="E118" s="213"/>
      <c r="F118" s="138" t="s">
        <v>133</v>
      </c>
      <c r="G118" s="214" t="s">
        <v>134</v>
      </c>
      <c r="H118" s="215"/>
    </row>
    <row r="119" spans="2:8" ht="99" customHeight="1" x14ac:dyDescent="0.2">
      <c r="B119" s="179" t="s">
        <v>135</v>
      </c>
      <c r="C119" s="111" t="s">
        <v>136</v>
      </c>
      <c r="D119" s="112" t="s">
        <v>137</v>
      </c>
      <c r="E119" s="216"/>
      <c r="F119" s="139" t="s">
        <v>138</v>
      </c>
      <c r="G119" s="217">
        <v>3</v>
      </c>
      <c r="H119" s="183"/>
    </row>
    <row r="120" spans="2:8" ht="30.75" customHeight="1" x14ac:dyDescent="0.2">
      <c r="B120" s="155"/>
      <c r="C120" s="3" t="s">
        <v>23</v>
      </c>
      <c r="D120" s="67"/>
      <c r="E120" s="69">
        <f>SUM(E122:E124)</f>
        <v>2747.6</v>
      </c>
      <c r="F120" s="155" t="s">
        <v>139</v>
      </c>
      <c r="G120" s="102">
        <v>60</v>
      </c>
      <c r="H120" s="144" t="s">
        <v>140</v>
      </c>
    </row>
    <row r="121" spans="2:8" ht="30" customHeight="1" x14ac:dyDescent="0.2">
      <c r="B121" s="552"/>
      <c r="C121" s="5" t="s">
        <v>24</v>
      </c>
      <c r="D121" s="12"/>
      <c r="E121" s="68"/>
      <c r="F121" s="168" t="s">
        <v>141</v>
      </c>
      <c r="G121" s="101">
        <v>557</v>
      </c>
      <c r="H121" s="169"/>
    </row>
    <row r="122" spans="2:8" ht="29.45" customHeight="1" x14ac:dyDescent="0.2">
      <c r="B122" s="552"/>
      <c r="C122" s="5" t="s">
        <v>25</v>
      </c>
      <c r="D122" s="12"/>
      <c r="E122" s="71">
        <v>778.3</v>
      </c>
      <c r="F122" s="170" t="s">
        <v>142</v>
      </c>
      <c r="G122" s="101">
        <v>8</v>
      </c>
      <c r="H122" s="169"/>
    </row>
    <row r="123" spans="2:8" ht="16.899999999999999" customHeight="1" x14ac:dyDescent="0.2">
      <c r="B123" s="552"/>
      <c r="C123" s="5" t="s">
        <v>37</v>
      </c>
      <c r="D123" s="12"/>
      <c r="E123" s="70">
        <f>20+1605.7</f>
        <v>1625.7</v>
      </c>
      <c r="F123" s="141"/>
      <c r="G123" s="82"/>
      <c r="H123" s="118"/>
    </row>
    <row r="124" spans="2:8" ht="15.6" customHeight="1" x14ac:dyDescent="0.2">
      <c r="B124" s="552"/>
      <c r="C124" s="5" t="s">
        <v>26</v>
      </c>
      <c r="D124" s="12"/>
      <c r="E124" s="71">
        <v>343.6</v>
      </c>
      <c r="F124" s="141"/>
      <c r="G124" s="82"/>
      <c r="H124" s="118"/>
    </row>
    <row r="125" spans="2:8" ht="17.25" customHeight="1" x14ac:dyDescent="0.2">
      <c r="B125" s="186"/>
      <c r="C125" s="3" t="s">
        <v>105</v>
      </c>
      <c r="D125" s="11"/>
      <c r="E125" s="62">
        <f>SUM(E127:E127)</f>
        <v>10</v>
      </c>
      <c r="F125" s="171"/>
      <c r="G125" s="103"/>
      <c r="H125" s="172"/>
    </row>
    <row r="126" spans="2:8" ht="15.6" customHeight="1" x14ac:dyDescent="0.2">
      <c r="B126" s="587"/>
      <c r="C126" s="5" t="s">
        <v>106</v>
      </c>
      <c r="D126" s="12"/>
      <c r="E126" s="2"/>
      <c r="F126" s="163"/>
      <c r="G126" s="82"/>
      <c r="H126" s="118"/>
    </row>
    <row r="127" spans="2:8" s="43" customFormat="1" ht="16.149999999999999" customHeight="1" thickBot="1" x14ac:dyDescent="0.25">
      <c r="B127" s="588"/>
      <c r="C127" s="395" t="s">
        <v>143</v>
      </c>
      <c r="D127" s="218"/>
      <c r="E127" s="184">
        <v>10</v>
      </c>
      <c r="F127" s="193"/>
      <c r="G127" s="194"/>
      <c r="H127" s="195"/>
    </row>
    <row r="128" spans="2:8" ht="100.5" customHeight="1" x14ac:dyDescent="0.2">
      <c r="B128" s="179" t="s">
        <v>144</v>
      </c>
      <c r="C128" s="111" t="s">
        <v>145</v>
      </c>
      <c r="D128" s="112" t="s">
        <v>137</v>
      </c>
      <c r="E128" s="113"/>
      <c r="F128" s="219" t="s">
        <v>146</v>
      </c>
      <c r="G128" s="220">
        <v>8</v>
      </c>
      <c r="H128" s="183"/>
    </row>
    <row r="129" spans="2:8" ht="29.45" customHeight="1" x14ac:dyDescent="0.2">
      <c r="B129" s="155"/>
      <c r="C129" s="3" t="s">
        <v>23</v>
      </c>
      <c r="D129" s="39"/>
      <c r="E129" s="4">
        <f>SUM(E130:E132)</f>
        <v>54.2</v>
      </c>
      <c r="F129" s="155" t="s">
        <v>147</v>
      </c>
      <c r="G129" s="102">
        <v>1569</v>
      </c>
      <c r="H129" s="144"/>
    </row>
    <row r="130" spans="2:8" ht="15.6" customHeight="1" x14ac:dyDescent="0.2">
      <c r="B130" s="552"/>
      <c r="C130" s="5" t="s">
        <v>24</v>
      </c>
      <c r="D130" s="12"/>
      <c r="E130" s="2"/>
      <c r="F130" s="141"/>
      <c r="G130" s="82"/>
      <c r="H130" s="118"/>
    </row>
    <row r="131" spans="2:8" ht="16.899999999999999" customHeight="1" x14ac:dyDescent="0.2">
      <c r="B131" s="552"/>
      <c r="C131" s="5" t="s">
        <v>37</v>
      </c>
      <c r="D131" s="12"/>
      <c r="E131" s="71">
        <v>40</v>
      </c>
      <c r="F131" s="141"/>
      <c r="G131" s="82"/>
      <c r="H131" s="118"/>
    </row>
    <row r="132" spans="2:8" ht="15.6" customHeight="1" thickBot="1" x14ac:dyDescent="0.25">
      <c r="B132" s="553"/>
      <c r="C132" s="119" t="s">
        <v>26</v>
      </c>
      <c r="D132" s="120"/>
      <c r="E132" s="184">
        <v>14.2</v>
      </c>
      <c r="F132" s="142"/>
      <c r="G132" s="122"/>
      <c r="H132" s="123"/>
    </row>
    <row r="133" spans="2:8" ht="45.6" customHeight="1" x14ac:dyDescent="0.2">
      <c r="B133" s="179" t="s">
        <v>148</v>
      </c>
      <c r="C133" s="111" t="s">
        <v>149</v>
      </c>
      <c r="D133" s="112" t="s">
        <v>21</v>
      </c>
      <c r="E133" s="113"/>
      <c r="F133" s="139" t="s">
        <v>150</v>
      </c>
      <c r="G133" s="114">
        <v>1</v>
      </c>
      <c r="H133" s="183"/>
    </row>
    <row r="134" spans="2:8" ht="28.9" customHeight="1" x14ac:dyDescent="0.2">
      <c r="B134" s="155"/>
      <c r="C134" s="3" t="s">
        <v>23</v>
      </c>
      <c r="D134" s="39"/>
      <c r="E134" s="4">
        <f t="shared" ref="E134" si="5">SUM(E136)</f>
        <v>23.5</v>
      </c>
      <c r="F134" s="155" t="s">
        <v>151</v>
      </c>
      <c r="G134" s="102">
        <v>1</v>
      </c>
      <c r="H134" s="144"/>
    </row>
    <row r="135" spans="2:8" ht="15.6" customHeight="1" x14ac:dyDescent="0.2">
      <c r="B135" s="552"/>
      <c r="C135" s="5" t="s">
        <v>24</v>
      </c>
      <c r="D135" s="12"/>
      <c r="E135" s="2"/>
      <c r="F135" s="141"/>
      <c r="G135" s="82"/>
      <c r="H135" s="118"/>
    </row>
    <row r="136" spans="2:8" ht="29.45" customHeight="1" thickBot="1" x14ac:dyDescent="0.25">
      <c r="B136" s="553"/>
      <c r="C136" s="119" t="s">
        <v>25</v>
      </c>
      <c r="D136" s="120"/>
      <c r="E136" s="221">
        <v>23.5</v>
      </c>
      <c r="F136" s="142"/>
      <c r="G136" s="122"/>
      <c r="H136" s="123"/>
    </row>
    <row r="137" spans="2:8" ht="30.6" customHeight="1" thickBot="1" x14ac:dyDescent="0.25">
      <c r="B137" s="233" t="s">
        <v>152</v>
      </c>
      <c r="C137" s="234" t="s">
        <v>153</v>
      </c>
      <c r="D137" s="235"/>
      <c r="E137" s="236"/>
      <c r="F137" s="237"/>
      <c r="G137" s="238"/>
      <c r="H137" s="239"/>
    </row>
    <row r="138" spans="2:8" ht="57.75" customHeight="1" x14ac:dyDescent="0.2">
      <c r="B138" s="559" t="s">
        <v>154</v>
      </c>
      <c r="C138" s="245" t="s">
        <v>155</v>
      </c>
      <c r="D138" s="581" t="s">
        <v>21</v>
      </c>
      <c r="E138" s="241"/>
      <c r="F138" s="242" t="s">
        <v>156</v>
      </c>
      <c r="G138" s="243" t="s">
        <v>157</v>
      </c>
      <c r="H138" s="244"/>
    </row>
    <row r="139" spans="2:8" ht="28.15" customHeight="1" thickBot="1" x14ac:dyDescent="0.25">
      <c r="B139" s="557"/>
      <c r="C139" s="246" t="s">
        <v>25</v>
      </c>
      <c r="D139" s="582"/>
      <c r="E139" s="227">
        <v>42.8</v>
      </c>
      <c r="F139" s="249" t="s">
        <v>158</v>
      </c>
      <c r="G139" s="250">
        <v>200</v>
      </c>
      <c r="H139" s="251" t="s">
        <v>82</v>
      </c>
    </row>
    <row r="140" spans="2:8" ht="42.75" customHeight="1" x14ac:dyDescent="0.2">
      <c r="B140" s="559" t="s">
        <v>159</v>
      </c>
      <c r="C140" s="245" t="s">
        <v>160</v>
      </c>
      <c r="D140" s="583"/>
      <c r="E140" s="248"/>
      <c r="F140" s="231" t="s">
        <v>161</v>
      </c>
      <c r="G140" s="104">
        <v>350</v>
      </c>
      <c r="H140" s="232"/>
    </row>
    <row r="141" spans="2:8" ht="46.5" customHeight="1" thickBot="1" x14ac:dyDescent="0.25">
      <c r="B141" s="558"/>
      <c r="C141" s="247" t="s">
        <v>35</v>
      </c>
      <c r="D141" s="584"/>
      <c r="E141" s="227">
        <v>17.7</v>
      </c>
      <c r="F141" s="228" t="s">
        <v>162</v>
      </c>
      <c r="G141" s="229">
        <v>350</v>
      </c>
      <c r="H141" s="230"/>
    </row>
    <row r="142" spans="2:8" ht="16.149999999999999" customHeight="1" x14ac:dyDescent="0.2">
      <c r="B142" s="252"/>
      <c r="C142" s="253" t="s">
        <v>23</v>
      </c>
      <c r="D142" s="254"/>
      <c r="E142" s="256">
        <f>SUM(E138:E141)</f>
        <v>60.5</v>
      </c>
      <c r="F142" s="257"/>
      <c r="G142" s="258"/>
      <c r="H142" s="259"/>
    </row>
    <row r="143" spans="2:8" ht="13.9" customHeight="1" x14ac:dyDescent="0.2">
      <c r="B143" s="552"/>
      <c r="C143" s="5" t="s">
        <v>24</v>
      </c>
      <c r="D143" s="12"/>
      <c r="E143" s="2"/>
      <c r="F143" s="141"/>
      <c r="G143" s="82"/>
      <c r="H143" s="118"/>
    </row>
    <row r="144" spans="2:8" ht="28.15" customHeight="1" x14ac:dyDescent="0.2">
      <c r="B144" s="552"/>
      <c r="C144" s="5" t="s">
        <v>163</v>
      </c>
      <c r="D144" s="12"/>
      <c r="E144" s="72">
        <f>SUMIF($C138:$C139,$C139,E138:E141)</f>
        <v>42.8</v>
      </c>
      <c r="F144" s="141"/>
      <c r="G144" s="82"/>
      <c r="H144" s="118"/>
    </row>
    <row r="145" spans="2:8" ht="30.75" customHeight="1" thickBot="1" x14ac:dyDescent="0.25">
      <c r="B145" s="553"/>
      <c r="C145" s="119" t="s">
        <v>164</v>
      </c>
      <c r="D145" s="120"/>
      <c r="E145" s="221">
        <f t="shared" ref="E145" si="6">SUMIF($C138:$C141,$C141,E138:E141)</f>
        <v>17.7</v>
      </c>
      <c r="F145" s="142"/>
      <c r="G145" s="122"/>
      <c r="H145" s="123"/>
    </row>
    <row r="146" spans="2:8" ht="28.9" customHeight="1" thickBot="1" x14ac:dyDescent="0.25">
      <c r="B146" s="233" t="s">
        <v>165</v>
      </c>
      <c r="C146" s="234" t="s">
        <v>166</v>
      </c>
      <c r="D146" s="235"/>
      <c r="E146" s="236"/>
      <c r="F146" s="267"/>
      <c r="G146" s="268"/>
      <c r="H146" s="269"/>
    </row>
    <row r="147" spans="2:8" ht="33" customHeight="1" x14ac:dyDescent="0.2">
      <c r="B147" s="559" t="s">
        <v>167</v>
      </c>
      <c r="C147" s="245" t="s">
        <v>168</v>
      </c>
      <c r="D147" s="581" t="s">
        <v>21</v>
      </c>
      <c r="E147" s="353"/>
      <c r="F147" s="265" t="s">
        <v>169</v>
      </c>
      <c r="G147" s="361">
        <v>1</v>
      </c>
      <c r="H147" s="244"/>
    </row>
    <row r="148" spans="2:8" ht="30.75" customHeight="1" thickBot="1" x14ac:dyDescent="0.25">
      <c r="B148" s="557"/>
      <c r="C148" s="246" t="s">
        <v>25</v>
      </c>
      <c r="D148" s="582"/>
      <c r="E148" s="354">
        <v>53.6</v>
      </c>
      <c r="F148" s="262"/>
      <c r="G148" s="263"/>
      <c r="H148" s="264"/>
    </row>
    <row r="149" spans="2:8" ht="42" customHeight="1" x14ac:dyDescent="0.2">
      <c r="B149" s="559" t="s">
        <v>170</v>
      </c>
      <c r="C149" s="245" t="s">
        <v>171</v>
      </c>
      <c r="D149" s="582"/>
      <c r="E149" s="359"/>
      <c r="F149" s="265" t="s">
        <v>172</v>
      </c>
      <c r="G149" s="266">
        <v>207</v>
      </c>
      <c r="H149" s="244"/>
    </row>
    <row r="150" spans="2:8" ht="30" customHeight="1" thickBot="1" x14ac:dyDescent="0.25">
      <c r="B150" s="558"/>
      <c r="C150" s="247" t="s">
        <v>25</v>
      </c>
      <c r="D150" s="642"/>
      <c r="E150" s="354">
        <f>100-38</f>
        <v>62</v>
      </c>
      <c r="F150" s="142"/>
      <c r="G150" s="122"/>
      <c r="H150" s="123"/>
    </row>
    <row r="151" spans="2:8" ht="28.9" customHeight="1" x14ac:dyDescent="0.2">
      <c r="B151" s="261"/>
      <c r="C151" s="222" t="s">
        <v>23</v>
      </c>
      <c r="D151" s="360"/>
      <c r="E151" s="358">
        <f>SUM(E147:E150)</f>
        <v>115.6</v>
      </c>
      <c r="F151" s="223"/>
      <c r="G151" s="224"/>
      <c r="H151" s="225"/>
    </row>
    <row r="152" spans="2:8" ht="15.6" customHeight="1" x14ac:dyDescent="0.2">
      <c r="B152" s="552"/>
      <c r="C152" s="5" t="s">
        <v>24</v>
      </c>
      <c r="D152" s="12"/>
      <c r="E152" s="2"/>
      <c r="F152" s="141"/>
      <c r="G152" s="82"/>
      <c r="H152" s="118"/>
    </row>
    <row r="153" spans="2:8" ht="29.45" customHeight="1" thickBot="1" x14ac:dyDescent="0.25">
      <c r="B153" s="553"/>
      <c r="C153" s="119" t="s">
        <v>163</v>
      </c>
      <c r="D153" s="120"/>
      <c r="E153" s="260">
        <f>SUMIF($C147:$C150,$C148,E147:E150)</f>
        <v>115.6</v>
      </c>
      <c r="F153" s="142"/>
      <c r="G153" s="122"/>
      <c r="H153" s="123"/>
    </row>
    <row r="154" spans="2:8" ht="97.5" customHeight="1" x14ac:dyDescent="0.2">
      <c r="B154" s="179" t="s">
        <v>173</v>
      </c>
      <c r="C154" s="270" t="s">
        <v>174</v>
      </c>
      <c r="D154" s="112" t="s">
        <v>175</v>
      </c>
      <c r="E154" s="271"/>
      <c r="F154" s="272" t="s">
        <v>176</v>
      </c>
      <c r="G154" s="114">
        <v>56</v>
      </c>
      <c r="H154" s="183"/>
    </row>
    <row r="155" spans="2:8" ht="23.25" customHeight="1" x14ac:dyDescent="0.2">
      <c r="B155" s="153"/>
      <c r="C155" s="24" t="s">
        <v>23</v>
      </c>
      <c r="D155" s="11"/>
      <c r="E155" s="7">
        <f>+E157</f>
        <v>1071.3</v>
      </c>
      <c r="F155" s="173"/>
      <c r="G155" s="88"/>
      <c r="H155" s="144"/>
    </row>
    <row r="156" spans="2:8" ht="24" customHeight="1" x14ac:dyDescent="0.2">
      <c r="B156" s="562" t="s">
        <v>82</v>
      </c>
      <c r="C156" s="25" t="s">
        <v>24</v>
      </c>
      <c r="D156" s="12"/>
      <c r="E156" s="6"/>
      <c r="F156" s="174"/>
      <c r="G156" s="105"/>
      <c r="H156" s="175"/>
    </row>
    <row r="157" spans="2:8" ht="29.45" customHeight="1" thickBot="1" x14ac:dyDescent="0.25">
      <c r="B157" s="563"/>
      <c r="C157" s="412" t="s">
        <v>92</v>
      </c>
      <c r="D157" s="188"/>
      <c r="E157" s="273">
        <f>1071.3</f>
        <v>1071.3</v>
      </c>
      <c r="F157" s="142"/>
      <c r="G157" s="122"/>
      <c r="H157" s="123"/>
    </row>
    <row r="158" spans="2:8" ht="95.25" customHeight="1" x14ac:dyDescent="0.2">
      <c r="B158" s="179" t="s">
        <v>177</v>
      </c>
      <c r="C158" s="274" t="s">
        <v>178</v>
      </c>
      <c r="D158" s="112" t="s">
        <v>179</v>
      </c>
      <c r="E158" s="271"/>
      <c r="F158" s="355" t="s">
        <v>180</v>
      </c>
      <c r="G158" s="112">
        <v>3</v>
      </c>
      <c r="H158" s="183"/>
    </row>
    <row r="159" spans="2:8" ht="28.9" customHeight="1" x14ac:dyDescent="0.2">
      <c r="B159" s="275"/>
      <c r="C159" s="24" t="s">
        <v>23</v>
      </c>
      <c r="D159" s="11"/>
      <c r="E159" s="60">
        <f>+E162++E161</f>
        <v>174.7</v>
      </c>
      <c r="F159" s="171"/>
      <c r="G159" s="103"/>
      <c r="H159" s="172"/>
    </row>
    <row r="160" spans="2:8" ht="19.149999999999999" customHeight="1" x14ac:dyDescent="0.2">
      <c r="B160" s="557"/>
      <c r="C160" s="25" t="s">
        <v>24</v>
      </c>
      <c r="D160" s="12"/>
      <c r="E160" s="6"/>
      <c r="F160" s="141"/>
      <c r="G160" s="82"/>
      <c r="H160" s="118"/>
    </row>
    <row r="161" spans="1:11" ht="19.149999999999999" customHeight="1" x14ac:dyDescent="0.2">
      <c r="B161" s="564"/>
      <c r="C161" s="414" t="s">
        <v>26</v>
      </c>
      <c r="D161" s="411"/>
      <c r="E161" s="413">
        <f>63.6+11.2+0.1</f>
        <v>74.899999999999991</v>
      </c>
      <c r="F161" s="262"/>
      <c r="G161" s="263"/>
      <c r="H161" s="264"/>
    </row>
    <row r="162" spans="1:11" ht="29.45" customHeight="1" thickBot="1" x14ac:dyDescent="0.25">
      <c r="B162" s="565"/>
      <c r="C162" s="412" t="s">
        <v>92</v>
      </c>
      <c r="D162" s="188"/>
      <c r="E162" s="196">
        <f>76-63.6-11.2+98.6</f>
        <v>99.8</v>
      </c>
      <c r="F162" s="142"/>
      <c r="G162" s="122"/>
      <c r="H162" s="123"/>
    </row>
    <row r="163" spans="1:11" ht="70.5" customHeight="1" x14ac:dyDescent="0.2">
      <c r="B163" s="276" t="s">
        <v>183</v>
      </c>
      <c r="C163" s="277" t="s">
        <v>299</v>
      </c>
      <c r="D163" s="393" t="s">
        <v>300</v>
      </c>
      <c r="E163" s="278"/>
      <c r="F163" s="279" t="s">
        <v>184</v>
      </c>
      <c r="G163" s="280">
        <v>2245.56</v>
      </c>
      <c r="H163" s="281"/>
    </row>
    <row r="164" spans="1:11" ht="28.9" customHeight="1" x14ac:dyDescent="0.2">
      <c r="B164" s="282" t="s">
        <v>82</v>
      </c>
      <c r="C164" s="46" t="s">
        <v>23</v>
      </c>
      <c r="D164" s="47"/>
      <c r="E164" s="28">
        <f>E166</f>
        <v>82.3</v>
      </c>
      <c r="F164" s="171"/>
      <c r="G164" s="103"/>
      <c r="H164" s="172"/>
    </row>
    <row r="165" spans="1:11" ht="22.5" customHeight="1" x14ac:dyDescent="0.2">
      <c r="B165" s="643"/>
      <c r="C165" s="45" t="s">
        <v>24</v>
      </c>
      <c r="D165" s="48"/>
      <c r="E165" s="29"/>
      <c r="F165" s="141"/>
      <c r="G165" s="82"/>
      <c r="H165" s="118"/>
    </row>
    <row r="166" spans="1:11" ht="27.75" customHeight="1" thickBot="1" x14ac:dyDescent="0.25">
      <c r="B166" s="644"/>
      <c r="C166" s="283" t="s">
        <v>25</v>
      </c>
      <c r="D166" s="284"/>
      <c r="E166" s="285">
        <v>82.3</v>
      </c>
      <c r="F166" s="286"/>
      <c r="G166" s="122"/>
      <c r="H166" s="123"/>
    </row>
    <row r="167" spans="1:11" ht="27.75" customHeight="1" thickBot="1" x14ac:dyDescent="0.25">
      <c r="B167" s="289" t="s">
        <v>185</v>
      </c>
      <c r="C167" s="290" t="s">
        <v>298</v>
      </c>
      <c r="D167" s="291"/>
      <c r="E167" s="290"/>
      <c r="F167" s="267"/>
      <c r="G167" s="268"/>
      <c r="H167" s="269"/>
    </row>
    <row r="168" spans="1:11" ht="59.25" customHeight="1" x14ac:dyDescent="0.2">
      <c r="B168" s="559" t="s">
        <v>186</v>
      </c>
      <c r="C168" s="293" t="s">
        <v>301</v>
      </c>
      <c r="D168" s="569" t="s">
        <v>300</v>
      </c>
      <c r="E168" s="294"/>
      <c r="F168" s="265" t="s">
        <v>187</v>
      </c>
      <c r="G168" s="295">
        <v>3</v>
      </c>
      <c r="H168" s="296"/>
    </row>
    <row r="169" spans="1:11" ht="38.25" customHeight="1" thickBot="1" x14ac:dyDescent="0.25">
      <c r="B169" s="558"/>
      <c r="C169" s="226" t="s">
        <v>25</v>
      </c>
      <c r="D169" s="570"/>
      <c r="E169" s="297">
        <v>90</v>
      </c>
      <c r="F169" s="298"/>
      <c r="G169" s="299" t="s">
        <v>82</v>
      </c>
      <c r="H169" s="300"/>
    </row>
    <row r="170" spans="1:11" ht="56.25" customHeight="1" x14ac:dyDescent="0.2">
      <c r="B170" s="559" t="s">
        <v>188</v>
      </c>
      <c r="C170" s="293" t="s">
        <v>189</v>
      </c>
      <c r="D170" s="569" t="s">
        <v>181</v>
      </c>
      <c r="E170" s="301"/>
      <c r="F170" s="265" t="s">
        <v>187</v>
      </c>
      <c r="G170" s="295">
        <v>2</v>
      </c>
      <c r="H170" s="296"/>
    </row>
    <row r="171" spans="1:11" ht="30.75" customHeight="1" thickBot="1" x14ac:dyDescent="0.25">
      <c r="B171" s="558"/>
      <c r="C171" s="226" t="s">
        <v>25</v>
      </c>
      <c r="D171" s="570"/>
      <c r="E171" s="297">
        <v>60</v>
      </c>
      <c r="F171" s="142"/>
      <c r="G171" s="122"/>
      <c r="H171" s="123"/>
    </row>
    <row r="172" spans="1:11" ht="55.5" customHeight="1" x14ac:dyDescent="0.2">
      <c r="B172" s="559" t="s">
        <v>190</v>
      </c>
      <c r="C172" s="293" t="s">
        <v>191</v>
      </c>
      <c r="D172" s="569" t="s">
        <v>192</v>
      </c>
      <c r="E172" s="301"/>
      <c r="F172" s="265" t="s">
        <v>187</v>
      </c>
      <c r="G172" s="295">
        <v>3</v>
      </c>
      <c r="H172" s="296"/>
    </row>
    <row r="173" spans="1:11" ht="37.5" customHeight="1" thickBot="1" x14ac:dyDescent="0.25">
      <c r="B173" s="558"/>
      <c r="C173" s="226" t="s">
        <v>25</v>
      </c>
      <c r="D173" s="570"/>
      <c r="E173" s="297">
        <v>90</v>
      </c>
      <c r="F173" s="142"/>
      <c r="G173" s="122"/>
      <c r="H173" s="123"/>
    </row>
    <row r="174" spans="1:11" ht="56.25" customHeight="1" x14ac:dyDescent="0.2">
      <c r="B174" s="560" t="s">
        <v>193</v>
      </c>
      <c r="C174" s="287" t="s">
        <v>194</v>
      </c>
      <c r="D174" s="568" t="s">
        <v>195</v>
      </c>
      <c r="E174" s="292"/>
      <c r="F174" s="176" t="s">
        <v>187</v>
      </c>
      <c r="G174" s="106">
        <v>2</v>
      </c>
      <c r="H174" s="288"/>
    </row>
    <row r="175" spans="1:11" ht="32.25" customHeight="1" thickBot="1" x14ac:dyDescent="0.25">
      <c r="B175" s="561"/>
      <c r="C175" s="74" t="s">
        <v>25</v>
      </c>
      <c r="D175" s="568"/>
      <c r="E175" s="302">
        <v>60</v>
      </c>
      <c r="F175" s="303"/>
      <c r="G175" s="304" t="s">
        <v>82</v>
      </c>
      <c r="H175" s="305"/>
    </row>
    <row r="176" spans="1:11" ht="69.75" customHeight="1" x14ac:dyDescent="0.2">
      <c r="A176" s="44"/>
      <c r="B176" s="573" t="s">
        <v>196</v>
      </c>
      <c r="C176" s="306" t="s">
        <v>197</v>
      </c>
      <c r="D176" s="569" t="s">
        <v>198</v>
      </c>
      <c r="E176" s="307"/>
      <c r="F176" s="308" t="s">
        <v>187</v>
      </c>
      <c r="G176" s="309">
        <v>1</v>
      </c>
      <c r="H176" s="310" t="s">
        <v>82</v>
      </c>
      <c r="I176" s="44"/>
      <c r="J176" s="44"/>
      <c r="K176" s="44"/>
    </row>
    <row r="177" spans="1:11" ht="35.25" customHeight="1" thickBot="1" x14ac:dyDescent="0.25">
      <c r="A177" s="44"/>
      <c r="B177" s="574"/>
      <c r="C177" s="311" t="s">
        <v>25</v>
      </c>
      <c r="D177" s="570"/>
      <c r="E177" s="312">
        <v>30</v>
      </c>
      <c r="F177" s="206"/>
      <c r="G177" s="207"/>
      <c r="H177" s="208"/>
      <c r="I177" s="44"/>
      <c r="J177" s="44"/>
      <c r="K177" s="44"/>
    </row>
    <row r="178" spans="1:11" ht="56.25" customHeight="1" x14ac:dyDescent="0.2">
      <c r="A178" s="44"/>
      <c r="B178" s="573" t="s">
        <v>199</v>
      </c>
      <c r="C178" s="313" t="s">
        <v>200</v>
      </c>
      <c r="D178" s="569" t="s">
        <v>201</v>
      </c>
      <c r="E178" s="314" t="s">
        <v>82</v>
      </c>
      <c r="F178" s="308" t="s">
        <v>187</v>
      </c>
      <c r="G178" s="315">
        <v>1</v>
      </c>
      <c r="H178" s="316" t="s">
        <v>82</v>
      </c>
      <c r="I178" s="44"/>
      <c r="J178" s="44"/>
      <c r="K178" s="44"/>
    </row>
    <row r="179" spans="1:11" ht="43.5" customHeight="1" thickBot="1" x14ac:dyDescent="0.25">
      <c r="A179" s="44"/>
      <c r="B179" s="574"/>
      <c r="C179" s="317" t="s">
        <v>25</v>
      </c>
      <c r="D179" s="570"/>
      <c r="E179" s="318">
        <v>30</v>
      </c>
      <c r="F179" s="206"/>
      <c r="G179" s="207"/>
      <c r="H179" s="208"/>
      <c r="I179" s="44"/>
      <c r="J179" s="44"/>
      <c r="K179" s="44"/>
    </row>
    <row r="180" spans="1:11" ht="28.15" customHeight="1" x14ac:dyDescent="0.2">
      <c r="B180" s="252"/>
      <c r="C180" s="253" t="s">
        <v>23</v>
      </c>
      <c r="D180" s="254"/>
      <c r="E180" s="255">
        <f t="shared" ref="E180" si="7">SUM(E169:E179)</f>
        <v>360</v>
      </c>
      <c r="F180" s="319"/>
      <c r="G180" s="258"/>
      <c r="H180" s="259"/>
    </row>
    <row r="181" spans="1:11" ht="15.6" customHeight="1" x14ac:dyDescent="0.2">
      <c r="B181" s="552"/>
      <c r="C181" s="5" t="s">
        <v>24</v>
      </c>
      <c r="D181" s="12"/>
      <c r="E181" s="2"/>
      <c r="F181" s="141"/>
      <c r="G181" s="82"/>
      <c r="H181" s="118"/>
    </row>
    <row r="182" spans="1:11" ht="29.45" customHeight="1" thickBot="1" x14ac:dyDescent="0.25">
      <c r="B182" s="553"/>
      <c r="C182" s="119" t="s">
        <v>163</v>
      </c>
      <c r="D182" s="120"/>
      <c r="E182" s="320">
        <f>SUMIF($C168:$C179,$C171,E168:E179)</f>
        <v>360</v>
      </c>
      <c r="F182" s="142"/>
      <c r="G182" s="122"/>
      <c r="H182" s="123"/>
    </row>
    <row r="183" spans="1:11" ht="84.75" customHeight="1" thickBot="1" x14ac:dyDescent="0.25">
      <c r="B183" s="547" t="s">
        <v>303</v>
      </c>
      <c r="C183" s="509" t="s">
        <v>304</v>
      </c>
      <c r="D183" s="235" t="s">
        <v>181</v>
      </c>
      <c r="E183" s="510"/>
      <c r="F183" s="508" t="s">
        <v>307</v>
      </c>
      <c r="G183" s="511">
        <v>100</v>
      </c>
      <c r="H183" s="269"/>
    </row>
    <row r="184" spans="1:11" ht="23.25" customHeight="1" x14ac:dyDescent="0.2">
      <c r="B184" s="512"/>
      <c r="C184" s="513" t="s">
        <v>23</v>
      </c>
      <c r="D184" s="486"/>
      <c r="E184" s="514">
        <f t="shared" ref="E184" si="8">E186</f>
        <v>218.2</v>
      </c>
      <c r="F184" s="257"/>
      <c r="G184" s="487"/>
      <c r="H184" s="259"/>
    </row>
    <row r="185" spans="1:11" ht="22.5" customHeight="1" x14ac:dyDescent="0.2">
      <c r="B185" s="602"/>
      <c r="C185" s="515" t="s">
        <v>24</v>
      </c>
      <c r="D185" s="505"/>
      <c r="E185" s="516"/>
      <c r="F185" s="506"/>
      <c r="G185" s="507"/>
      <c r="H185" s="118"/>
    </row>
    <row r="186" spans="1:11" ht="29.45" customHeight="1" thickBot="1" x14ac:dyDescent="0.25">
      <c r="B186" s="602"/>
      <c r="C186" s="517" t="s">
        <v>25</v>
      </c>
      <c r="D186" s="460"/>
      <c r="E186" s="518">
        <v>218.2</v>
      </c>
      <c r="F186" s="403"/>
      <c r="G186" s="491"/>
      <c r="H186" s="405"/>
    </row>
    <row r="187" spans="1:11" ht="45.75" customHeight="1" thickBot="1" x14ac:dyDescent="0.25">
      <c r="B187" s="547" t="s">
        <v>305</v>
      </c>
      <c r="C187" s="509" t="s">
        <v>306</v>
      </c>
      <c r="D187" s="235" t="s">
        <v>21</v>
      </c>
      <c r="E187" s="519"/>
      <c r="F187" s="520" t="s">
        <v>308</v>
      </c>
      <c r="G187" s="511">
        <v>3</v>
      </c>
      <c r="H187" s="269"/>
    </row>
    <row r="188" spans="1:11" ht="22.5" customHeight="1" x14ac:dyDescent="0.2">
      <c r="B188" s="521"/>
      <c r="C188" s="522" t="s">
        <v>23</v>
      </c>
      <c r="D188" s="489"/>
      <c r="E188" s="381">
        <f t="shared" ref="E188" si="9">E190</f>
        <v>110</v>
      </c>
      <c r="F188" s="223"/>
      <c r="G188" s="490"/>
      <c r="H188" s="259"/>
    </row>
    <row r="189" spans="1:11" ht="21.75" customHeight="1" x14ac:dyDescent="0.2">
      <c r="B189" s="554"/>
      <c r="C189" s="523" t="s">
        <v>24</v>
      </c>
      <c r="D189" s="12"/>
      <c r="E189" s="524"/>
      <c r="F189" s="141"/>
      <c r="G189" s="488"/>
      <c r="H189" s="118"/>
    </row>
    <row r="190" spans="1:11" ht="22.5" customHeight="1" thickBot="1" x14ac:dyDescent="0.25">
      <c r="B190" s="602"/>
      <c r="C190" s="517" t="s">
        <v>35</v>
      </c>
      <c r="D190" s="460"/>
      <c r="E190" s="518">
        <v>110</v>
      </c>
      <c r="F190" s="403"/>
      <c r="G190" s="491"/>
      <c r="H190" s="405"/>
    </row>
    <row r="191" spans="1:11" ht="32.25" customHeight="1" x14ac:dyDescent="0.2">
      <c r="B191" s="124" t="s">
        <v>202</v>
      </c>
      <c r="C191" s="125" t="s">
        <v>203</v>
      </c>
      <c r="D191" s="125"/>
      <c r="E191" s="125"/>
      <c r="F191" s="210"/>
      <c r="G191" s="211"/>
      <c r="H191" s="212"/>
    </row>
    <row r="192" spans="1:11" ht="32.25" customHeight="1" x14ac:dyDescent="0.2">
      <c r="B192" s="127"/>
      <c r="C192" s="75"/>
      <c r="D192" s="107"/>
      <c r="E192" s="75"/>
      <c r="F192" s="137" t="s">
        <v>204</v>
      </c>
      <c r="G192" s="97">
        <v>2</v>
      </c>
      <c r="H192" s="177"/>
    </row>
    <row r="193" spans="1:11" ht="28.9" customHeight="1" thickBot="1" x14ac:dyDescent="0.25">
      <c r="B193" s="498" t="s">
        <v>205</v>
      </c>
      <c r="C193" s="499" t="s">
        <v>206</v>
      </c>
      <c r="D193" s="500"/>
      <c r="E193" s="501"/>
      <c r="F193" s="502"/>
      <c r="G193" s="503"/>
      <c r="H193" s="504"/>
    </row>
    <row r="194" spans="1:11" ht="31.9" customHeight="1" x14ac:dyDescent="0.2">
      <c r="B194" s="575" t="s">
        <v>207</v>
      </c>
      <c r="C194" s="492" t="s">
        <v>208</v>
      </c>
      <c r="D194" s="493"/>
      <c r="E194" s="494"/>
      <c r="F194" s="495"/>
      <c r="G194" s="496"/>
      <c r="H194" s="497"/>
      <c r="I194" s="40"/>
    </row>
    <row r="195" spans="1:11" ht="31.5" customHeight="1" x14ac:dyDescent="0.2">
      <c r="B195" s="575"/>
      <c r="C195" s="27" t="s">
        <v>25</v>
      </c>
      <c r="D195" s="576" t="s">
        <v>209</v>
      </c>
      <c r="E195" s="73">
        <f>3415-3173.6-20.3</f>
        <v>221.10000000000008</v>
      </c>
      <c r="F195" s="365" t="s">
        <v>212</v>
      </c>
      <c r="G195" s="363">
        <f>35-35+10</f>
        <v>10</v>
      </c>
      <c r="H195" s="373"/>
      <c r="I195" s="40"/>
    </row>
    <row r="196" spans="1:11" ht="21.75" customHeight="1" x14ac:dyDescent="0.2">
      <c r="B196" s="575"/>
      <c r="C196" s="27" t="s">
        <v>211</v>
      </c>
      <c r="D196" s="577"/>
      <c r="E196" s="427">
        <v>1461</v>
      </c>
      <c r="F196" s="365"/>
      <c r="G196" s="363"/>
      <c r="H196" s="366"/>
      <c r="I196" s="40"/>
    </row>
    <row r="197" spans="1:11" ht="42.75" customHeight="1" x14ac:dyDescent="0.2">
      <c r="B197" s="575"/>
      <c r="C197" s="362" t="s">
        <v>107</v>
      </c>
      <c r="D197" s="578"/>
      <c r="E197" s="428">
        <f>3713.4-3713.4+1061</f>
        <v>1061</v>
      </c>
      <c r="F197" s="367"/>
      <c r="G197" s="364"/>
      <c r="H197" s="368"/>
      <c r="I197" s="40"/>
    </row>
    <row r="198" spans="1:11" ht="84" customHeight="1" thickBot="1" x14ac:dyDescent="0.25">
      <c r="B198" s="575"/>
      <c r="C198" s="382" t="s">
        <v>25</v>
      </c>
      <c r="D198" s="372" t="s">
        <v>181</v>
      </c>
      <c r="E198" s="429">
        <v>20.3</v>
      </c>
      <c r="F198" s="370" t="s">
        <v>213</v>
      </c>
      <c r="G198" s="371">
        <v>1</v>
      </c>
      <c r="H198" s="369"/>
      <c r="I198" s="40"/>
    </row>
    <row r="199" spans="1:11" ht="42.75" customHeight="1" x14ac:dyDescent="0.2">
      <c r="B199" s="626" t="s">
        <v>214</v>
      </c>
      <c r="C199" s="399" t="s">
        <v>215</v>
      </c>
      <c r="D199" s="628" t="s">
        <v>216</v>
      </c>
      <c r="E199" s="321"/>
      <c r="F199" s="416" t="s">
        <v>217</v>
      </c>
      <c r="G199" s="109" t="s">
        <v>218</v>
      </c>
      <c r="H199" s="323"/>
      <c r="I199" s="108"/>
      <c r="J199" s="108"/>
      <c r="K199" s="49"/>
    </row>
    <row r="200" spans="1:11" ht="33" customHeight="1" x14ac:dyDescent="0.2">
      <c r="B200" s="627"/>
      <c r="C200" s="400" t="s">
        <v>25</v>
      </c>
      <c r="D200" s="629"/>
      <c r="E200" s="17">
        <v>17.5</v>
      </c>
      <c r="F200" s="416"/>
      <c r="G200" s="109"/>
      <c r="H200" s="178"/>
      <c r="I200" s="108"/>
      <c r="J200" s="108"/>
      <c r="K200" s="49"/>
    </row>
    <row r="201" spans="1:11" ht="21.75" customHeight="1" x14ac:dyDescent="0.2">
      <c r="B201" s="627"/>
      <c r="C201" s="417" t="s">
        <v>26</v>
      </c>
      <c r="D201" s="629"/>
      <c r="E201" s="415">
        <f>235.6+41.6</f>
        <v>277.2</v>
      </c>
      <c r="F201" s="430"/>
      <c r="G201" s="109"/>
      <c r="H201" s="178"/>
      <c r="I201" s="108"/>
      <c r="J201" s="108"/>
      <c r="K201" s="49"/>
    </row>
    <row r="202" spans="1:11" ht="31.5" customHeight="1" thickBot="1" x14ac:dyDescent="0.25">
      <c r="B202" s="627"/>
      <c r="C202" s="401" t="s">
        <v>92</v>
      </c>
      <c r="D202" s="629"/>
      <c r="E202" s="384">
        <f>3414-235.6-41.6</f>
        <v>3136.8</v>
      </c>
      <c r="F202" s="431"/>
      <c r="G202" s="397"/>
      <c r="H202" s="398"/>
      <c r="I202" s="50"/>
      <c r="J202" s="50"/>
      <c r="K202" s="49"/>
    </row>
    <row r="203" spans="1:11" ht="46.5" customHeight="1" x14ac:dyDescent="0.2">
      <c r="B203" s="594" t="s">
        <v>219</v>
      </c>
      <c r="C203" s="392" t="s">
        <v>220</v>
      </c>
      <c r="D203" s="597" t="s">
        <v>221</v>
      </c>
      <c r="E203" s="321"/>
      <c r="F203" s="386" t="s">
        <v>212</v>
      </c>
      <c r="G203" s="387" t="s">
        <v>222</v>
      </c>
      <c r="H203" s="388"/>
    </row>
    <row r="204" spans="1:11" ht="33" customHeight="1" x14ac:dyDescent="0.2">
      <c r="B204" s="595"/>
      <c r="C204" s="27" t="s">
        <v>25</v>
      </c>
      <c r="D204" s="598"/>
      <c r="E204" s="528">
        <v>163.69999999999999</v>
      </c>
      <c r="F204" s="525"/>
      <c r="G204" s="526"/>
      <c r="H204" s="527"/>
    </row>
    <row r="205" spans="1:11" ht="22.5" customHeight="1" thickBot="1" x14ac:dyDescent="0.25">
      <c r="B205" s="596"/>
      <c r="C205" s="385" t="s">
        <v>211</v>
      </c>
      <c r="D205" s="599"/>
      <c r="E205" s="383">
        <v>1100</v>
      </c>
      <c r="F205" s="389"/>
      <c r="G205" s="390"/>
      <c r="H205" s="391"/>
    </row>
    <row r="206" spans="1:11" s="54" customFormat="1" ht="40.5" customHeight="1" x14ac:dyDescent="0.25">
      <c r="A206" s="58"/>
      <c r="B206" s="571" t="s">
        <v>223</v>
      </c>
      <c r="C206" s="325" t="s">
        <v>224</v>
      </c>
      <c r="D206" s="579" t="s">
        <v>225</v>
      </c>
      <c r="E206" s="326" t="s">
        <v>82</v>
      </c>
      <c r="F206" s="327" t="s">
        <v>217</v>
      </c>
      <c r="G206" s="309">
        <v>30</v>
      </c>
      <c r="H206" s="328" t="s">
        <v>82</v>
      </c>
      <c r="I206" s="58"/>
      <c r="J206" s="58"/>
      <c r="K206" s="58"/>
    </row>
    <row r="207" spans="1:11" s="54" customFormat="1" ht="36" customHeight="1" thickBot="1" x14ac:dyDescent="0.3">
      <c r="A207" s="58"/>
      <c r="B207" s="572"/>
      <c r="C207" s="329" t="s">
        <v>25</v>
      </c>
      <c r="D207" s="580"/>
      <c r="E207" s="330">
        <v>222.2</v>
      </c>
      <c r="F207" s="331"/>
      <c r="G207" s="332"/>
      <c r="H207" s="333"/>
      <c r="I207" s="58"/>
      <c r="J207" s="58"/>
      <c r="K207" s="58"/>
    </row>
    <row r="208" spans="1:11" ht="54.75" customHeight="1" x14ac:dyDescent="0.2">
      <c r="B208" s="608" t="s">
        <v>226</v>
      </c>
      <c r="C208" s="334" t="s">
        <v>227</v>
      </c>
      <c r="D208" s="600" t="s">
        <v>228</v>
      </c>
      <c r="E208" s="321"/>
      <c r="F208" s="335" t="s">
        <v>212</v>
      </c>
      <c r="G208" s="324">
        <v>100</v>
      </c>
      <c r="H208" s="336"/>
    </row>
    <row r="209" spans="2:8" ht="36" customHeight="1" thickBot="1" x14ac:dyDescent="0.25">
      <c r="B209" s="609"/>
      <c r="C209" s="337" t="s">
        <v>25</v>
      </c>
      <c r="D209" s="601"/>
      <c r="E209" s="318">
        <f>400-400+390+150</f>
        <v>540</v>
      </c>
      <c r="F209" s="338"/>
      <c r="G209" s="339"/>
      <c r="H209" s="340"/>
    </row>
    <row r="210" spans="2:8" ht="45" customHeight="1" x14ac:dyDescent="0.2">
      <c r="B210" s="590" t="s">
        <v>229</v>
      </c>
      <c r="C210" s="240" t="s">
        <v>230</v>
      </c>
      <c r="D210" s="592" t="s">
        <v>195</v>
      </c>
      <c r="E210" s="321"/>
      <c r="F210" s="341" t="s">
        <v>231</v>
      </c>
      <c r="G210" s="342">
        <v>1</v>
      </c>
      <c r="H210" s="343"/>
    </row>
    <row r="211" spans="2:8" ht="26.25" customHeight="1" thickBot="1" x14ac:dyDescent="0.25">
      <c r="B211" s="591"/>
      <c r="C211" s="344" t="s">
        <v>26</v>
      </c>
      <c r="D211" s="593"/>
      <c r="E211" s="322">
        <f>847-28.1</f>
        <v>818.9</v>
      </c>
      <c r="F211" s="142"/>
      <c r="G211" s="122"/>
      <c r="H211" s="123"/>
    </row>
    <row r="212" spans="2:8" ht="47.25" customHeight="1" x14ac:dyDescent="0.2">
      <c r="B212" s="618" t="s">
        <v>233</v>
      </c>
      <c r="C212" s="325" t="s">
        <v>234</v>
      </c>
      <c r="D212" s="616" t="s">
        <v>181</v>
      </c>
      <c r="E212" s="345"/>
      <c r="F212" s="346" t="s">
        <v>182</v>
      </c>
      <c r="G212" s="347">
        <v>1</v>
      </c>
      <c r="H212" s="348"/>
    </row>
    <row r="213" spans="2:8" ht="39.75" customHeight="1" thickBot="1" x14ac:dyDescent="0.25">
      <c r="B213" s="619"/>
      <c r="C213" s="349" t="s">
        <v>25</v>
      </c>
      <c r="D213" s="617"/>
      <c r="E213" s="350">
        <v>360</v>
      </c>
      <c r="F213" s="142"/>
      <c r="G213" s="122"/>
      <c r="H213" s="123"/>
    </row>
    <row r="214" spans="2:8" ht="45.75" customHeight="1" x14ac:dyDescent="0.2">
      <c r="B214" s="614" t="s">
        <v>235</v>
      </c>
      <c r="C214" s="325" t="s">
        <v>236</v>
      </c>
      <c r="D214" s="616" t="s">
        <v>181</v>
      </c>
      <c r="E214" s="345"/>
      <c r="F214" s="346" t="s">
        <v>237</v>
      </c>
      <c r="G214" s="347">
        <v>77</v>
      </c>
      <c r="H214" s="348"/>
    </row>
    <row r="215" spans="2:8" ht="39" customHeight="1" thickBot="1" x14ac:dyDescent="0.25">
      <c r="B215" s="615"/>
      <c r="C215" s="349" t="s">
        <v>25</v>
      </c>
      <c r="D215" s="617"/>
      <c r="E215" s="350">
        <f>1243.8-218.2</f>
        <v>1025.5999999999999</v>
      </c>
      <c r="F215" s="142"/>
      <c r="G215" s="122"/>
      <c r="H215" s="123"/>
    </row>
    <row r="216" spans="2:8" ht="39" customHeight="1" x14ac:dyDescent="0.2">
      <c r="B216" s="589" t="s">
        <v>238</v>
      </c>
      <c r="C216" s="432" t="s">
        <v>239</v>
      </c>
      <c r="D216" s="620" t="s">
        <v>232</v>
      </c>
      <c r="E216" s="433"/>
      <c r="F216" s="436" t="s">
        <v>210</v>
      </c>
      <c r="G216" s="434"/>
      <c r="H216" s="435"/>
    </row>
    <row r="217" spans="2:8" ht="81.75" customHeight="1" thickBot="1" x14ac:dyDescent="0.25">
      <c r="B217" s="589"/>
      <c r="C217" s="529" t="s">
        <v>25</v>
      </c>
      <c r="D217" s="621"/>
      <c r="E217" s="530">
        <v>60</v>
      </c>
      <c r="F217" s="531"/>
      <c r="G217" s="532"/>
      <c r="H217" s="533"/>
    </row>
    <row r="218" spans="2:8" ht="44.25" customHeight="1" x14ac:dyDescent="0.2">
      <c r="B218" s="622" t="s">
        <v>309</v>
      </c>
      <c r="C218" s="534" t="s">
        <v>310</v>
      </c>
      <c r="D218" s="616" t="s">
        <v>195</v>
      </c>
      <c r="E218" s="535"/>
      <c r="F218" s="242" t="s">
        <v>311</v>
      </c>
      <c r="G218" s="536">
        <v>100</v>
      </c>
      <c r="H218" s="537"/>
    </row>
    <row r="219" spans="2:8" ht="31.5" customHeight="1" x14ac:dyDescent="0.2">
      <c r="B219" s="623"/>
      <c r="C219" s="538" t="s">
        <v>25</v>
      </c>
      <c r="D219" s="625"/>
      <c r="E219" s="539">
        <v>31.9</v>
      </c>
      <c r="F219" s="540"/>
      <c r="G219" s="541"/>
      <c r="H219" s="542"/>
    </row>
    <row r="220" spans="2:8" ht="21.75" customHeight="1" thickBot="1" x14ac:dyDescent="0.25">
      <c r="B220" s="624"/>
      <c r="C220" s="344" t="s">
        <v>26</v>
      </c>
      <c r="D220" s="617"/>
      <c r="E220" s="543">
        <v>28.1</v>
      </c>
      <c r="F220" s="544"/>
      <c r="G220" s="545"/>
      <c r="H220" s="546"/>
    </row>
    <row r="221" spans="2:8" ht="30" customHeight="1" x14ac:dyDescent="0.2">
      <c r="B221" s="379"/>
      <c r="C221" s="222" t="s">
        <v>23</v>
      </c>
      <c r="D221" s="380"/>
      <c r="E221" s="381">
        <f t="shared" ref="E221" si="10">SUM(E222:E227)</f>
        <v>9484.2999999999993</v>
      </c>
      <c r="F221" s="223"/>
      <c r="G221" s="224"/>
      <c r="H221" s="225"/>
    </row>
    <row r="222" spans="2:8" ht="15" customHeight="1" x14ac:dyDescent="0.2">
      <c r="B222" s="605"/>
      <c r="C222" s="5" t="s">
        <v>24</v>
      </c>
      <c r="D222" s="14"/>
      <c r="E222" s="15"/>
      <c r="F222" s="141"/>
      <c r="G222" s="82"/>
      <c r="H222" s="118"/>
    </row>
    <row r="223" spans="2:8" ht="29.45" customHeight="1" x14ac:dyDescent="0.2">
      <c r="B223" s="606"/>
      <c r="C223" s="5" t="s">
        <v>163</v>
      </c>
      <c r="D223" s="14"/>
      <c r="E223" s="59">
        <f>SUMIF($C194:$C220,$C195,E194:E220)</f>
        <v>2662.3</v>
      </c>
      <c r="F223" s="141"/>
      <c r="G223" s="82"/>
      <c r="H223" s="118"/>
    </row>
    <row r="224" spans="2:8" ht="20.25" customHeight="1" x14ac:dyDescent="0.2">
      <c r="B224" s="606"/>
      <c r="C224" s="51" t="s">
        <v>240</v>
      </c>
      <c r="D224" s="14"/>
      <c r="E224" s="61">
        <f>SUMIF($C194:$C217,$C196,E194:E217)</f>
        <v>2561</v>
      </c>
      <c r="F224" s="141"/>
      <c r="G224" s="82"/>
      <c r="H224" s="118"/>
    </row>
    <row r="225" spans="2:8" ht="27.75" customHeight="1" x14ac:dyDescent="0.2">
      <c r="B225" s="606"/>
      <c r="C225" s="26" t="s">
        <v>164</v>
      </c>
      <c r="D225" s="14"/>
      <c r="E225" s="61" cm="1">
        <f t="array" ref="E225">SUMIF($C194:$C217,C00,E194:E217)</f>
        <v>0</v>
      </c>
      <c r="F225" s="141"/>
      <c r="G225" s="82"/>
      <c r="H225" s="118"/>
    </row>
    <row r="226" spans="2:8" ht="27" customHeight="1" x14ac:dyDescent="0.2">
      <c r="B226" s="606"/>
      <c r="C226" s="25" t="s">
        <v>241</v>
      </c>
      <c r="D226" s="14"/>
      <c r="E226" s="61">
        <f>SUMIF($C194:$C217,$C202,E194:E217)</f>
        <v>3136.8</v>
      </c>
      <c r="F226" s="141"/>
      <c r="G226" s="82"/>
      <c r="H226" s="118"/>
    </row>
    <row r="227" spans="2:8" ht="16.899999999999999" customHeight="1" x14ac:dyDescent="0.2">
      <c r="B227" s="607"/>
      <c r="C227" s="5" t="s">
        <v>242</v>
      </c>
      <c r="D227" s="14"/>
      <c r="E227" s="61">
        <f>SUMIF($C194:$C220,$C201,E194:E220)</f>
        <v>1124.1999999999998</v>
      </c>
      <c r="F227" s="141"/>
      <c r="G227" s="82"/>
      <c r="H227" s="118"/>
    </row>
    <row r="228" spans="2:8" ht="18.75" customHeight="1" x14ac:dyDescent="0.2">
      <c r="B228" s="351"/>
      <c r="C228" s="3" t="s">
        <v>105</v>
      </c>
      <c r="D228" s="13"/>
      <c r="E228" s="60">
        <f t="shared" ref="E228" si="11">SUM(E229:E232)</f>
        <v>1061</v>
      </c>
      <c r="F228" s="171"/>
      <c r="G228" s="103"/>
      <c r="H228" s="172"/>
    </row>
    <row r="229" spans="2:8" ht="15.6" customHeight="1" x14ac:dyDescent="0.2">
      <c r="B229" s="611"/>
      <c r="C229" s="10" t="s">
        <v>106</v>
      </c>
      <c r="D229" s="16"/>
      <c r="E229" s="15"/>
      <c r="F229" s="141"/>
      <c r="G229" s="82"/>
      <c r="H229" s="118"/>
    </row>
    <row r="230" spans="2:8" ht="15.6" customHeight="1" x14ac:dyDescent="0.2">
      <c r="B230" s="612"/>
      <c r="C230" s="10" t="s">
        <v>243</v>
      </c>
      <c r="D230" s="16"/>
      <c r="E230" s="61">
        <f>SUMIF($C194:$C217,$C197,E194:E217)</f>
        <v>1061</v>
      </c>
      <c r="F230" s="141"/>
      <c r="G230" s="82"/>
      <c r="H230" s="118"/>
    </row>
    <row r="231" spans="2:8" ht="30" customHeight="1" x14ac:dyDescent="0.2">
      <c r="B231" s="612"/>
      <c r="C231" s="406" t="s">
        <v>244</v>
      </c>
      <c r="D231" s="407"/>
      <c r="E231" s="59" cm="1">
        <f t="array" ref="E231">SUMIF($C195:$C217,C00,E195:E217)</f>
        <v>0</v>
      </c>
      <c r="F231" s="408"/>
      <c r="G231" s="409"/>
      <c r="H231" s="410"/>
    </row>
    <row r="232" spans="2:8" ht="23.25" customHeight="1" thickBot="1" x14ac:dyDescent="0.25">
      <c r="B232" s="396"/>
      <c r="C232" s="356" t="s">
        <v>245</v>
      </c>
      <c r="D232" s="402"/>
      <c r="E232" s="59" cm="1">
        <f t="array" ref="E232">SUMIF($C194:$C217,C00,E194:E217)</f>
        <v>0</v>
      </c>
      <c r="F232" s="403"/>
      <c r="G232" s="404"/>
      <c r="H232" s="405"/>
    </row>
    <row r="233" spans="2:8" ht="27.75" customHeight="1" x14ac:dyDescent="0.2">
      <c r="B233" s="357"/>
      <c r="C233" s="253" t="s">
        <v>246</v>
      </c>
      <c r="D233" s="254"/>
      <c r="E233" s="255">
        <f>E20+E25+E76+E80+E98+E120+E125+E129+E134+E142+E151+E221+E228+E94+E89+E84+E159+E155+E164+E180+E102+E188+E184+E106</f>
        <v>19259.400000000001</v>
      </c>
      <c r="F233" s="257"/>
      <c r="G233" s="258"/>
      <c r="H233" s="259"/>
    </row>
    <row r="234" spans="2:8" ht="17.45" customHeight="1" x14ac:dyDescent="0.2">
      <c r="B234" s="352"/>
      <c r="C234" s="5" t="s">
        <v>247</v>
      </c>
      <c r="D234" s="12"/>
      <c r="E234" s="18">
        <f>E84+E195+E196+E197+E198</f>
        <v>3048.6000000000004</v>
      </c>
      <c r="F234" s="141"/>
      <c r="G234" s="82"/>
      <c r="H234" s="118"/>
    </row>
    <row r="235" spans="2:8" ht="15" customHeight="1" x14ac:dyDescent="0.2">
      <c r="B235" s="613"/>
      <c r="C235" s="613"/>
      <c r="D235" s="613"/>
      <c r="E235" s="613"/>
    </row>
    <row r="236" spans="2:8" s="53" customFormat="1" ht="15" customHeight="1" x14ac:dyDescent="0.2">
      <c r="B236" s="604" t="s">
        <v>248</v>
      </c>
      <c r="C236" s="604"/>
      <c r="D236" s="604"/>
      <c r="E236" s="604"/>
      <c r="F236" s="31"/>
      <c r="G236" s="52"/>
    </row>
    <row r="237" spans="2:8" s="53" customFormat="1" ht="15" customHeight="1" x14ac:dyDescent="0.2">
      <c r="B237" s="610" t="s">
        <v>249</v>
      </c>
      <c r="C237" s="610"/>
      <c r="D237" s="610"/>
      <c r="E237" s="610"/>
      <c r="F237" s="31"/>
      <c r="G237" s="52"/>
    </row>
    <row r="238" spans="2:8" s="53" customFormat="1" ht="15" customHeight="1" x14ac:dyDescent="0.2">
      <c r="B238" s="604" t="s">
        <v>250</v>
      </c>
      <c r="C238" s="604"/>
      <c r="D238" s="604"/>
      <c r="E238" s="604"/>
      <c r="F238" s="31"/>
      <c r="G238" s="52"/>
    </row>
    <row r="239" spans="2:8" s="53" customFormat="1" ht="15" customHeight="1" x14ac:dyDescent="0.2">
      <c r="B239" s="604" t="s">
        <v>251</v>
      </c>
      <c r="C239" s="604"/>
      <c r="D239" s="604"/>
      <c r="E239" s="604"/>
      <c r="F239" s="31"/>
      <c r="G239" s="52"/>
    </row>
    <row r="240" spans="2:8" s="53" customFormat="1" ht="15" customHeight="1" x14ac:dyDescent="0.2">
      <c r="B240" s="603" t="s">
        <v>252</v>
      </c>
      <c r="C240" s="603"/>
      <c r="D240" s="30"/>
      <c r="E240" s="30"/>
      <c r="F240" s="31"/>
      <c r="G240" s="52"/>
    </row>
    <row r="241" spans="2:6" ht="13.15" customHeight="1" x14ac:dyDescent="0.2"/>
    <row r="242" spans="2:6" x14ac:dyDescent="0.2">
      <c r="B242" s="32" t="s">
        <v>253</v>
      </c>
      <c r="C242" s="32"/>
    </row>
    <row r="243" spans="2:6" x14ac:dyDescent="0.2">
      <c r="B243" s="32" t="s">
        <v>254</v>
      </c>
      <c r="C243" s="32"/>
    </row>
    <row r="244" spans="2:6" ht="19.149999999999999" customHeight="1" x14ac:dyDescent="0.2">
      <c r="B244" s="32" t="s">
        <v>255</v>
      </c>
    </row>
    <row r="245" spans="2:6" x14ac:dyDescent="0.2">
      <c r="D245" s="55"/>
      <c r="E245" s="56"/>
      <c r="F245" s="55"/>
    </row>
  </sheetData>
  <mergeCells count="80">
    <mergeCell ref="E8:E9"/>
    <mergeCell ref="D147:D150"/>
    <mergeCell ref="B149:B150"/>
    <mergeCell ref="B165:B166"/>
    <mergeCell ref="D178:D179"/>
    <mergeCell ref="D168:D169"/>
    <mergeCell ref="B240:C240"/>
    <mergeCell ref="B239:E239"/>
    <mergeCell ref="B222:B227"/>
    <mergeCell ref="B208:B209"/>
    <mergeCell ref="B238:E238"/>
    <mergeCell ref="B236:E236"/>
    <mergeCell ref="B237:E237"/>
    <mergeCell ref="B229:B231"/>
    <mergeCell ref="B235:E235"/>
    <mergeCell ref="B214:B215"/>
    <mergeCell ref="D212:D213"/>
    <mergeCell ref="D214:D215"/>
    <mergeCell ref="B212:B213"/>
    <mergeCell ref="D216:D217"/>
    <mergeCell ref="B218:B220"/>
    <mergeCell ref="D218:D220"/>
    <mergeCell ref="B126:B127"/>
    <mergeCell ref="B216:B217"/>
    <mergeCell ref="B210:B211"/>
    <mergeCell ref="D210:D211"/>
    <mergeCell ref="B203:B205"/>
    <mergeCell ref="D203:D205"/>
    <mergeCell ref="D208:D209"/>
    <mergeCell ref="B185:B186"/>
    <mergeCell ref="B189:B190"/>
    <mergeCell ref="B199:B202"/>
    <mergeCell ref="D199:D202"/>
    <mergeCell ref="B206:B207"/>
    <mergeCell ref="B178:B179"/>
    <mergeCell ref="B181:B182"/>
    <mergeCell ref="B194:B198"/>
    <mergeCell ref="D195:D197"/>
    <mergeCell ref="D206:D207"/>
    <mergeCell ref="B121:B124"/>
    <mergeCell ref="B26:B74"/>
    <mergeCell ref="B107:B108"/>
    <mergeCell ref="D174:D175"/>
    <mergeCell ref="D176:D177"/>
    <mergeCell ref="B176:B177"/>
    <mergeCell ref="D138:D141"/>
    <mergeCell ref="B90:B92"/>
    <mergeCell ref="B140:B141"/>
    <mergeCell ref="D170:D171"/>
    <mergeCell ref="D172:D173"/>
    <mergeCell ref="B138:B139"/>
    <mergeCell ref="B135:B136"/>
    <mergeCell ref="B99:B100"/>
    <mergeCell ref="B103:B104"/>
    <mergeCell ref="B130:B132"/>
    <mergeCell ref="B172:B173"/>
    <mergeCell ref="B174:B175"/>
    <mergeCell ref="B168:B169"/>
    <mergeCell ref="B143:B145"/>
    <mergeCell ref="B152:B153"/>
    <mergeCell ref="B147:B148"/>
    <mergeCell ref="B156:B157"/>
    <mergeCell ref="B160:B162"/>
    <mergeCell ref="B170:B171"/>
    <mergeCell ref="F4:I4"/>
    <mergeCell ref="F5:I5"/>
    <mergeCell ref="F1:H1"/>
    <mergeCell ref="B95:B96"/>
    <mergeCell ref="F2:H2"/>
    <mergeCell ref="F3:H3"/>
    <mergeCell ref="B77:B78"/>
    <mergeCell ref="B21:B23"/>
    <mergeCell ref="B81:B82"/>
    <mergeCell ref="B85:B87"/>
    <mergeCell ref="B7:H7"/>
    <mergeCell ref="F8:F9"/>
    <mergeCell ref="H8:H9"/>
    <mergeCell ref="B8:B9"/>
    <mergeCell ref="C8:C9"/>
    <mergeCell ref="D8:D9"/>
  </mergeCells>
  <printOptions horizontalCentered="1"/>
  <pageMargins left="0.39370078740157483" right="0.39370078740157483" top="0.59055118110236227" bottom="0.59055118110236227" header="0" footer="0"/>
  <pageSetup paperSize="9" scale="98" fitToWidth="0" fitToHeight="0" orientation="landscape" r:id="rId1"/>
  <rowBreaks count="22" manualBreakCount="22">
    <brk id="19" max="7" man="1"/>
    <brk id="27" max="7" man="1"/>
    <brk id="38" max="7" man="1"/>
    <brk id="47" max="7" man="1"/>
    <brk id="57" max="7" man="1"/>
    <brk id="71" max="7" man="1"/>
    <brk id="80" max="7" man="1"/>
    <brk id="88" max="7" man="1"/>
    <brk id="98" max="7" man="1"/>
    <brk id="107" max="7" man="1"/>
    <brk id="119" max="7" man="1"/>
    <brk id="133" max="7" man="1"/>
    <brk id="145" max="7" man="1"/>
    <brk id="155" max="7" man="1"/>
    <brk id="165" max="7" man="1"/>
    <brk id="173" max="7" man="1"/>
    <brk id="180" max="7" man="1"/>
    <brk id="192" max="7" man="1"/>
    <brk id="202" max="7" man="1"/>
    <brk id="211" max="7" man="1"/>
    <brk id="220" max="7" man="1"/>
    <brk id="235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D497-A826-430B-A94F-F60754CA318C}">
  <sheetPr>
    <pageSetUpPr fitToPage="1"/>
  </sheetPr>
  <dimension ref="B1:E23"/>
  <sheetViews>
    <sheetView zoomScaleNormal="100" zoomScaleSheetLayoutView="100" workbookViewId="0">
      <selection activeCell="B1" sqref="B1:D1"/>
    </sheetView>
  </sheetViews>
  <sheetFormatPr defaultColWidth="9.140625" defaultRowHeight="12.75" x14ac:dyDescent="0.2"/>
  <cols>
    <col min="1" max="1" width="2.5703125" style="9" customWidth="1"/>
    <col min="2" max="2" width="4.7109375" style="9" customWidth="1"/>
    <col min="3" max="3" width="44.7109375" style="1" customWidth="1"/>
    <col min="4" max="4" width="13" style="9" customWidth="1"/>
    <col min="5" max="16384" width="9.140625" style="9"/>
  </cols>
  <sheetData>
    <row r="1" spans="2:5" ht="30.75" customHeight="1" x14ac:dyDescent="0.2">
      <c r="B1" s="648" t="s">
        <v>288</v>
      </c>
      <c r="C1" s="648"/>
      <c r="D1" s="648"/>
    </row>
    <row r="2" spans="2:5" ht="13.5" thickBot="1" x14ac:dyDescent="0.25">
      <c r="C2" s="9"/>
    </row>
    <row r="3" spans="2:5" ht="54.75" customHeight="1" thickBot="1" x14ac:dyDescent="0.25">
      <c r="B3" s="438" t="s">
        <v>256</v>
      </c>
      <c r="C3" s="439" t="s">
        <v>257</v>
      </c>
      <c r="D3" s="451" t="s">
        <v>3</v>
      </c>
    </row>
    <row r="4" spans="2:5" ht="13.5" thickBot="1" x14ac:dyDescent="0.25">
      <c r="B4" s="456">
        <v>1</v>
      </c>
      <c r="C4" s="457">
        <v>2</v>
      </c>
      <c r="D4" s="458">
        <v>3</v>
      </c>
    </row>
    <row r="5" spans="2:5" ht="15.6" customHeight="1" thickBot="1" x14ac:dyDescent="0.25">
      <c r="B5" s="645" t="s">
        <v>258</v>
      </c>
      <c r="C5" s="646"/>
      <c r="D5" s="647"/>
      <c r="E5" s="437"/>
    </row>
    <row r="6" spans="2:5" x14ac:dyDescent="0.2">
      <c r="B6" s="452" t="s">
        <v>259</v>
      </c>
      <c r="C6" s="453" t="s">
        <v>23</v>
      </c>
      <c r="D6" s="450">
        <f t="shared" ref="D6" si="0">SUM(D8:D13)</f>
        <v>18158.899999999998</v>
      </c>
    </row>
    <row r="7" spans="2:5" ht="19.149999999999999" customHeight="1" x14ac:dyDescent="0.2">
      <c r="B7" s="441"/>
      <c r="C7" s="20" t="s">
        <v>260</v>
      </c>
      <c r="D7" s="442"/>
    </row>
    <row r="8" spans="2:5" ht="31.9" customHeight="1" x14ac:dyDescent="0.2">
      <c r="B8" s="441" t="s">
        <v>261</v>
      </c>
      <c r="C8" s="21" t="s">
        <v>280</v>
      </c>
      <c r="D8" s="443">
        <f>SUMIF('004 programa'!$C11:$C234,'004 programa'!$C22,'004 programa'!E11:E234)</f>
        <v>5900.9</v>
      </c>
    </row>
    <row r="9" spans="2:5" x14ac:dyDescent="0.2">
      <c r="B9" s="441" t="s">
        <v>262</v>
      </c>
      <c r="C9" s="22" t="s">
        <v>35</v>
      </c>
      <c r="D9" s="443">
        <f>SUMIF('004 programa'!$C11:$C234,'004 programa'!$C28,'004 programa'!E11:E234)</f>
        <v>1754.9</v>
      </c>
    </row>
    <row r="10" spans="2:5" ht="21" customHeight="1" x14ac:dyDescent="0.2">
      <c r="B10" s="441" t="s">
        <v>263</v>
      </c>
      <c r="C10" s="22" t="s">
        <v>281</v>
      </c>
      <c r="D10" s="443">
        <f>SUMIF('004 programa'!$C11:$C234,'004 programa'!$C29,'004 programa'!E11:E234)</f>
        <v>1678.5</v>
      </c>
    </row>
    <row r="11" spans="2:5" ht="25.5" x14ac:dyDescent="0.2">
      <c r="B11" s="441" t="s">
        <v>264</v>
      </c>
      <c r="C11" s="22" t="s">
        <v>92</v>
      </c>
      <c r="D11" s="443">
        <f>SUMIF('004 programa'!$C11:$C234,'004 programa'!$C92,'004 programa'!E11:E234)</f>
        <v>4657.3</v>
      </c>
    </row>
    <row r="12" spans="2:5" x14ac:dyDescent="0.2">
      <c r="B12" s="441" t="s">
        <v>265</v>
      </c>
      <c r="C12" s="22" t="s">
        <v>211</v>
      </c>
      <c r="D12" s="443">
        <f>SUMIF('004 programa'!$C11:$C234,'004 programa'!$C196,'004 programa'!E11:E234)</f>
        <v>2561</v>
      </c>
    </row>
    <row r="13" spans="2:5" x14ac:dyDescent="0.2">
      <c r="B13" s="441" t="s">
        <v>266</v>
      </c>
      <c r="C13" s="22" t="s">
        <v>26</v>
      </c>
      <c r="D13" s="443">
        <f>SUMIF('004 programa'!$C11:$C234,'004 programa'!$C30,'004 programa'!E11:E234)</f>
        <v>1606.2999999999997</v>
      </c>
    </row>
    <row r="14" spans="2:5" ht="18" customHeight="1" x14ac:dyDescent="0.2">
      <c r="B14" s="440" t="s">
        <v>267</v>
      </c>
      <c r="C14" s="20" t="s">
        <v>286</v>
      </c>
      <c r="D14" s="444">
        <f t="shared" ref="D14" si="1">SUM(D16:D21)</f>
        <v>1100.5</v>
      </c>
    </row>
    <row r="15" spans="2:5" ht="18" customHeight="1" x14ac:dyDescent="0.2">
      <c r="B15" s="441"/>
      <c r="C15" s="20" t="s">
        <v>287</v>
      </c>
      <c r="D15" s="442"/>
    </row>
    <row r="16" spans="2:5" x14ac:dyDescent="0.2">
      <c r="B16" s="441" t="s">
        <v>268</v>
      </c>
      <c r="C16" s="23" t="s">
        <v>269</v>
      </c>
      <c r="D16" s="443">
        <f>SUMIF('004 programa'!$C11:$C234,'004 programa'!$C96,'004 programa'!E11:E234)</f>
        <v>1090.5</v>
      </c>
    </row>
    <row r="17" spans="2:4" x14ac:dyDescent="0.2">
      <c r="B17" s="441" t="s">
        <v>270</v>
      </c>
      <c r="C17" s="23" t="s">
        <v>271</v>
      </c>
      <c r="D17" s="443" cm="1">
        <f t="array" ref="D17">SUMIF('004 programa'!$C12:$C235,C00,'004 programa'!E12:E235)</f>
        <v>0</v>
      </c>
    </row>
    <row r="18" spans="2:4" ht="25.5" x14ac:dyDescent="0.2">
      <c r="B18" s="441" t="s">
        <v>272</v>
      </c>
      <c r="C18" s="23" t="s">
        <v>273</v>
      </c>
      <c r="D18" s="443" cm="1">
        <f t="array" ref="D18">SUMIF('004 programa'!$C11:$C234,C00,'004 programa'!E11:E234)</f>
        <v>0</v>
      </c>
    </row>
    <row r="19" spans="2:4" x14ac:dyDescent="0.2">
      <c r="B19" s="441" t="s">
        <v>274</v>
      </c>
      <c r="C19" s="23" t="s">
        <v>275</v>
      </c>
      <c r="D19" s="443" cm="1">
        <f t="array" ref="D19">SUMIF('004 programa'!$C11:$C234,C00,'004 programa'!E11:E234)</f>
        <v>0</v>
      </c>
    </row>
    <row r="20" spans="2:4" x14ac:dyDescent="0.2">
      <c r="B20" s="441" t="s">
        <v>276</v>
      </c>
      <c r="C20" s="23" t="s">
        <v>277</v>
      </c>
      <c r="D20" s="443">
        <f>SUMIF('004 programa'!$C11:$C215,'004 programa'!$C127,'004 programa'!E11:E215)</f>
        <v>10</v>
      </c>
    </row>
    <row r="21" spans="2:4" ht="13.5" thickBot="1" x14ac:dyDescent="0.25">
      <c r="B21" s="445" t="s">
        <v>278</v>
      </c>
      <c r="C21" s="454" t="s">
        <v>279</v>
      </c>
      <c r="D21" s="455" cm="1">
        <f t="array" ref="D21">SUMIF('004 programa'!$C11:$C234,C00,'004 programa'!E11:E234)</f>
        <v>0</v>
      </c>
    </row>
    <row r="22" spans="2:4" ht="20.25" customHeight="1" x14ac:dyDescent="0.2">
      <c r="B22" s="448"/>
      <c r="C22" s="449" t="s">
        <v>285</v>
      </c>
      <c r="D22" s="450">
        <f t="shared" ref="D22" si="2">D6+D14</f>
        <v>19259.399999999998</v>
      </c>
    </row>
    <row r="23" spans="2:4" ht="13.5" thickBot="1" x14ac:dyDescent="0.25">
      <c r="B23" s="445"/>
      <c r="C23" s="446" t="s">
        <v>247</v>
      </c>
      <c r="D23" s="447">
        <f>'004 programa'!E84+'004 programa'!E195+'004 programa'!E196+'004 programa'!E197+'004 programa'!E198</f>
        <v>3048.6000000000004</v>
      </c>
    </row>
  </sheetData>
  <mergeCells count="2">
    <mergeCell ref="B5:D5"/>
    <mergeCell ref="B1:D1"/>
  </mergeCells>
  <pageMargins left="0.7" right="0.7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004 programa</vt:lpstr>
      <vt:lpstr>Lėšų suvestinė </vt:lpstr>
      <vt:lpstr>'004 programa'!Print_Area</vt:lpstr>
      <vt:lpstr>'004 programa'!Print_Titles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2026-06-29T12:05:26Z</cp:lastPrinted>
  <dcterms:created xsi:type="dcterms:W3CDTF">2023-07-10T07:04:14Z</dcterms:created>
  <dcterms:modified xsi:type="dcterms:W3CDTF">2026-07-03T11:05:30Z</dcterms:modified>
  <cp:category/>
  <cp:contentStatus/>
</cp:coreProperties>
</file>