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085" windowWidth="19200" windowHeight="11100" tabRatio="756"/>
  </bookViews>
  <sheets>
    <sheet name="SVP 2013-2015 " sheetId="31" r:id="rId1"/>
    <sheet name="KMSA išlaikymas" sheetId="19" state="hidden" r:id="rId2"/>
    <sheet name="Asignavimų valdytojai" sheetId="30" r:id="rId3"/>
  </sheets>
  <definedNames>
    <definedName name="_xlnm.Print_Area" localSheetId="0">'SVP 2013-2015 '!$A$1:$R$91</definedName>
    <definedName name="_xlnm.Print_Titles" localSheetId="0">'SVP 2013-2015 '!$4:$6</definedName>
  </definedNames>
  <calcPr calcId="145621"/>
</workbook>
</file>

<file path=xl/calcChain.xml><?xml version="1.0" encoding="utf-8"?>
<calcChain xmlns="http://schemas.openxmlformats.org/spreadsheetml/2006/main">
  <c r="J12" i="31" l="1"/>
  <c r="K12" i="31"/>
  <c r="I28" i="19"/>
  <c r="M28" i="19"/>
  <c r="J29" i="19"/>
  <c r="I29" i="19" s="1"/>
  <c r="N29" i="19"/>
  <c r="M29" i="19" s="1"/>
  <c r="I30" i="19"/>
  <c r="M30" i="19"/>
  <c r="J31" i="19"/>
  <c r="I31" i="19" s="1"/>
  <c r="N31" i="19"/>
  <c r="M31" i="19" s="1"/>
  <c r="J32" i="19"/>
  <c r="K32" i="19"/>
  <c r="L32" i="19"/>
  <c r="I32" i="19" s="1"/>
  <c r="N32" i="19"/>
  <c r="O32" i="19"/>
  <c r="P32" i="19"/>
  <c r="M32" i="19" s="1"/>
  <c r="J34" i="19"/>
  <c r="I34" i="19" s="1"/>
  <c r="J35" i="19"/>
  <c r="I35" i="19" s="1"/>
  <c r="L35" i="19"/>
  <c r="M35" i="19"/>
  <c r="N35" i="19"/>
  <c r="P35" i="19"/>
  <c r="J36" i="19"/>
  <c r="K36" i="19"/>
  <c r="L36" i="19"/>
  <c r="I36" i="19" s="1"/>
  <c r="N36" i="19"/>
  <c r="O36" i="19"/>
  <c r="P36" i="19"/>
  <c r="M36" i="19" s="1"/>
  <c r="I38" i="19"/>
  <c r="M38" i="19"/>
  <c r="J39" i="19"/>
  <c r="I39" i="19" s="1"/>
  <c r="L39" i="19"/>
  <c r="M39" i="19"/>
  <c r="N39" i="19"/>
  <c r="P39" i="19"/>
  <c r="I40" i="19"/>
  <c r="M40" i="19"/>
  <c r="J41" i="19"/>
  <c r="I41" i="19" s="1"/>
  <c r="L41" i="19"/>
  <c r="M41" i="19"/>
  <c r="N41" i="19"/>
  <c r="P41" i="19"/>
  <c r="J42" i="19"/>
  <c r="K42" i="19"/>
  <c r="L42" i="19"/>
  <c r="I42" i="19" s="1"/>
  <c r="N42" i="19"/>
  <c r="O42" i="19"/>
  <c r="P42" i="19"/>
  <c r="M42" i="19" s="1"/>
  <c r="M44" i="19"/>
  <c r="J141" i="19"/>
  <c r="I141" i="19" s="1"/>
  <c r="K141" i="19"/>
  <c r="L141" i="19"/>
  <c r="N141" i="19"/>
  <c r="M141" i="19" s="1"/>
  <c r="O141" i="19"/>
  <c r="P141" i="19"/>
  <c r="J142" i="19"/>
  <c r="I142" i="19" s="1"/>
  <c r="K142" i="19"/>
  <c r="L142" i="19"/>
  <c r="N142" i="19"/>
  <c r="M142" i="19" s="1"/>
  <c r="O142" i="19"/>
  <c r="P142" i="19"/>
  <c r="J11" i="31"/>
  <c r="I11" i="31" s="1"/>
  <c r="K11" i="31"/>
  <c r="L11" i="31"/>
  <c r="M11" i="31"/>
  <c r="N11" i="31"/>
  <c r="I12" i="31"/>
  <c r="I13" i="31"/>
  <c r="J14" i="31"/>
  <c r="K14" i="31"/>
  <c r="L14" i="31"/>
  <c r="M14" i="31"/>
  <c r="N14" i="31"/>
  <c r="I15" i="31"/>
  <c r="I16" i="31"/>
  <c r="J16" i="31"/>
  <c r="K16" i="31"/>
  <c r="L16" i="31"/>
  <c r="M16" i="31"/>
  <c r="N16" i="31"/>
  <c r="I17" i="31"/>
  <c r="I18" i="31"/>
  <c r="J18" i="31"/>
  <c r="K18" i="31"/>
  <c r="L18" i="31"/>
  <c r="M18" i="31"/>
  <c r="N18" i="31"/>
  <c r="I19" i="31"/>
  <c r="K19" i="31"/>
  <c r="I20" i="31"/>
  <c r="J20" i="31"/>
  <c r="K20" i="31"/>
  <c r="L20" i="31"/>
  <c r="M20" i="31"/>
  <c r="N20" i="31"/>
  <c r="J21" i="31"/>
  <c r="I21" i="31" s="1"/>
  <c r="J22" i="31"/>
  <c r="I22" i="31" s="1"/>
  <c r="J24" i="31"/>
  <c r="K24" i="31"/>
  <c r="L24" i="31"/>
  <c r="M24" i="31"/>
  <c r="N24" i="31"/>
  <c r="J25" i="31"/>
  <c r="I25" i="31" s="1"/>
  <c r="I26" i="31" s="1"/>
  <c r="J26" i="31"/>
  <c r="K26" i="31"/>
  <c r="L26" i="31"/>
  <c r="M26" i="31"/>
  <c r="N26" i="31"/>
  <c r="I27" i="31"/>
  <c r="I28" i="31"/>
  <c r="J28" i="31"/>
  <c r="K28" i="31"/>
  <c r="L28" i="31"/>
  <c r="M28" i="31"/>
  <c r="N28" i="31"/>
  <c r="J29" i="31"/>
  <c r="I29" i="31" s="1"/>
  <c r="I41" i="31" s="1"/>
  <c r="I30" i="31"/>
  <c r="M30" i="31"/>
  <c r="I31" i="31"/>
  <c r="J41" i="31"/>
  <c r="K41" i="31"/>
  <c r="L41" i="31"/>
  <c r="M41" i="31"/>
  <c r="N41" i="31"/>
  <c r="I42" i="31"/>
  <c r="I43" i="31"/>
  <c r="J43" i="31"/>
  <c r="K43" i="31"/>
  <c r="L43" i="31"/>
  <c r="M43" i="31"/>
  <c r="N43" i="31"/>
  <c r="I44" i="31"/>
  <c r="I45" i="31"/>
  <c r="J45" i="31"/>
  <c r="K45" i="31"/>
  <c r="L45" i="31"/>
  <c r="M45" i="31"/>
  <c r="N45" i="31"/>
  <c r="J46" i="31"/>
  <c r="K46" i="31"/>
  <c r="L46" i="31"/>
  <c r="M46" i="31"/>
  <c r="N46" i="31"/>
  <c r="J48" i="31"/>
  <c r="I48" i="31" s="1"/>
  <c r="I49" i="31" s="1"/>
  <c r="M48" i="31"/>
  <c r="J49" i="31"/>
  <c r="K49" i="31"/>
  <c r="L49" i="31"/>
  <c r="M49" i="31"/>
  <c r="N49" i="31"/>
  <c r="J50" i="31"/>
  <c r="I50" i="31" s="1"/>
  <c r="I52" i="31" s="1"/>
  <c r="L50" i="31"/>
  <c r="J52" i="31"/>
  <c r="K52" i="31"/>
  <c r="L52" i="31"/>
  <c r="M52" i="31"/>
  <c r="N52" i="31"/>
  <c r="J53" i="31"/>
  <c r="I53" i="31" s="1"/>
  <c r="I55" i="31" s="1"/>
  <c r="K54" i="31"/>
  <c r="J55" i="31"/>
  <c r="K55" i="31"/>
  <c r="L55" i="31"/>
  <c r="M55" i="31"/>
  <c r="N55" i="31"/>
  <c r="J56" i="31"/>
  <c r="K56" i="31"/>
  <c r="L56" i="31"/>
  <c r="M56" i="31"/>
  <c r="N56" i="31"/>
  <c r="I60" i="31"/>
  <c r="J60" i="31"/>
  <c r="K60" i="31"/>
  <c r="L60" i="31"/>
  <c r="M60" i="31"/>
  <c r="N60" i="31"/>
  <c r="J61" i="31"/>
  <c r="I61" i="31" s="1"/>
  <c r="I63" i="31" s="1"/>
  <c r="I64" i="31" s="1"/>
  <c r="I62" i="31"/>
  <c r="J63" i="31"/>
  <c r="K63" i="31"/>
  <c r="L63" i="31"/>
  <c r="M63" i="31"/>
  <c r="N63" i="31"/>
  <c r="J64" i="31"/>
  <c r="K64" i="31"/>
  <c r="L64" i="31"/>
  <c r="M64" i="31"/>
  <c r="N64" i="31"/>
  <c r="J66" i="31"/>
  <c r="I66" i="31" s="1"/>
  <c r="K66" i="31"/>
  <c r="L66" i="31"/>
  <c r="J67" i="31"/>
  <c r="I67" i="31" s="1"/>
  <c r="I89" i="31" s="1"/>
  <c r="I88" i="31" s="1"/>
  <c r="J69" i="31"/>
  <c r="K69" i="31"/>
  <c r="L69" i="31"/>
  <c r="M69" i="31"/>
  <c r="N69" i="31"/>
  <c r="I70" i="31"/>
  <c r="I71" i="31"/>
  <c r="J71" i="31"/>
  <c r="K71" i="31"/>
  <c r="L71" i="31"/>
  <c r="M71" i="31"/>
  <c r="N71" i="31"/>
  <c r="I72" i="31"/>
  <c r="M72" i="31"/>
  <c r="I73" i="31"/>
  <c r="I74" i="31"/>
  <c r="J74" i="31"/>
  <c r="K74" i="31"/>
  <c r="L74" i="31"/>
  <c r="M74" i="31"/>
  <c r="N74" i="31"/>
  <c r="J75" i="31"/>
  <c r="K75" i="31"/>
  <c r="L75" i="31"/>
  <c r="M75" i="31"/>
  <c r="N75" i="31"/>
  <c r="J76" i="31"/>
  <c r="K76" i="31"/>
  <c r="L76" i="31"/>
  <c r="I76" i="31" s="1"/>
  <c r="I77" i="31" s="1"/>
  <c r="M76" i="31"/>
  <c r="N76" i="31"/>
  <c r="J77" i="31"/>
  <c r="K77" i="31"/>
  <c r="L77" i="31"/>
  <c r="M77" i="31"/>
  <c r="N77" i="31"/>
  <c r="M84" i="31"/>
  <c r="M83" i="31" s="1"/>
  <c r="M82" i="31" s="1"/>
  <c r="N84" i="31"/>
  <c r="N83" i="31" s="1"/>
  <c r="N82" i="31" s="1"/>
  <c r="I85" i="31"/>
  <c r="M85" i="31"/>
  <c r="N85" i="31"/>
  <c r="I86" i="31"/>
  <c r="M86" i="31"/>
  <c r="N86" i="31"/>
  <c r="I87" i="31"/>
  <c r="M87" i="31"/>
  <c r="N87" i="31"/>
  <c r="M89" i="31"/>
  <c r="M88" i="31" s="1"/>
  <c r="N89" i="31"/>
  <c r="N88" i="31" s="1"/>
  <c r="N91" i="31" s="1"/>
  <c r="I90" i="31"/>
  <c r="M90" i="31"/>
  <c r="N90" i="31"/>
  <c r="M91" i="31" l="1"/>
  <c r="I69" i="31"/>
  <c r="I75" i="31" s="1"/>
  <c r="I56" i="31"/>
  <c r="I24" i="31"/>
  <c r="I46" i="31" s="1"/>
  <c r="I14" i="31"/>
  <c r="I84" i="31"/>
  <c r="I83" i="31" s="1"/>
  <c r="I82" i="31" s="1"/>
  <c r="I91" i="31" s="1"/>
</calcChain>
</file>

<file path=xl/sharedStrings.xml><?xml version="1.0" encoding="utf-8"?>
<sst xmlns="http://schemas.openxmlformats.org/spreadsheetml/2006/main" count="711" uniqueCount="244">
  <si>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</si>
  <si>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</si>
  <si>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</si>
  <si>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</si>
  <si>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</si>
  <si>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</si>
  <si>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</si>
  <si>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</si>
  <si>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</si>
  <si>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</si>
  <si>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</si>
  <si>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</si>
  <si>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04</t>
  </si>
  <si>
    <t>SB</t>
  </si>
  <si>
    <t>PF</t>
  </si>
  <si>
    <t>ES</t>
  </si>
  <si>
    <t>Iš viso:</t>
  </si>
  <si>
    <t>Iš viso uždaviniui:</t>
  </si>
  <si>
    <t>Iš viso programai:</t>
  </si>
  <si>
    <t>Iš viso tikslui:</t>
  </si>
  <si>
    <t>Finansavimo šaltiniai</t>
  </si>
  <si>
    <t>1-10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</si>
  <si>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</si>
  <si>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</si>
  <si>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</si>
  <si>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</si>
  <si>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</si>
  <si>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</si>
  <si>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</si>
  <si>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>Paskolų grąžinimas ir palūkanų mokėjimas</t>
  </si>
  <si>
    <t>Projekto „Klaipėdos miesto savivaldybės administracijos darbo organizavimo gerinimas tobulinant organizacinę struktūrą, finansinių išteklių ir veiklos valdymo procesus“ įgyvendinimas</t>
  </si>
  <si>
    <t>Strateginis tikslas 01. Didinti miesto konkurencingumą, kryptingai vystant infrastruktūrą ir sudarant palankias sąlygas verslui</t>
  </si>
  <si>
    <t xml:space="preserve">Projekto „Klaipėdos miesto savivaldybės paslaugų, teikiamų „vieno langelio“ principu, tobulinimas“ įgyvendinimas </t>
  </si>
  <si>
    <r>
      <t xml:space="preserve">Funkcinės klasifikacijos kodas </t>
    </r>
    <r>
      <rPr>
        <b/>
        <sz val="9"/>
        <rFont val="Times New Roman"/>
        <family val="1"/>
      </rPr>
      <t xml:space="preserve"> </t>
    </r>
  </si>
  <si>
    <t xml:space="preserve">Savivaldybės biudžetas, iš jo: </t>
  </si>
  <si>
    <t>Savivaldybės privatizavimo fondo lėšos PF</t>
  </si>
  <si>
    <t>05</t>
  </si>
  <si>
    <t>10</t>
  </si>
  <si>
    <t>06</t>
  </si>
  <si>
    <t>Asignavimai biudžetiniams                        2011-iesiems metams</t>
  </si>
  <si>
    <t>Asignavimų poreikis biudžetiniams                                2012-iesiems metams</t>
  </si>
  <si>
    <t>07</t>
  </si>
  <si>
    <t>08</t>
  </si>
  <si>
    <t>09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</si>
  <si>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</si>
  <si>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</si>
  <si>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</si>
  <si>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</si>
  <si>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</si>
  <si>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</si>
  <si>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</si>
  <si>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</si>
  <si>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</si>
  <si>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</si>
  <si>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25</t>
  </si>
  <si>
    <t>26</t>
  </si>
  <si>
    <t>27</t>
  </si>
  <si>
    <t>28</t>
  </si>
  <si>
    <t>SPN</t>
  </si>
  <si>
    <t>Pašto paslaugų įsigijimas</t>
  </si>
  <si>
    <t>Laikraščių ir kitų periodinių paslaugų įsigijimas</t>
  </si>
  <si>
    <t>Tobulinti savivaldybės administracinių paslaugų teikimą, taikant pažangius vadybos principus</t>
  </si>
  <si>
    <t xml:space="preserve">Informacinių technologijų palaikymas ir plėtojimas Savivaldybės administracijoje </t>
  </si>
  <si>
    <t>Dalyvavimas organizuojant rinkimus</t>
  </si>
  <si>
    <t>188710823</t>
  </si>
  <si>
    <t>Ryšių paslaugos</t>
  </si>
  <si>
    <t>Transporto išlaikymas</t>
  </si>
  <si>
    <t>Viešosios tvarkos skyriaus darbuotojų aprūpinimas</t>
  </si>
  <si>
    <t>Darbo kėdžių įsigijimas</t>
  </si>
  <si>
    <t>Dažų kopijavimo aparatams pirkimas</t>
  </si>
  <si>
    <t>Kopijavimo popieriaus pirkimas</t>
  </si>
  <si>
    <t>Ūkinių prekių pirkimas</t>
  </si>
  <si>
    <t>Kanceliarinių prekių pirkimas</t>
  </si>
  <si>
    <t>Klaipėdos miesto ir  Lietuvos Respublikos vėliavų pirkimas</t>
  </si>
  <si>
    <t>Spaudų ir antspaudų gamyba</t>
  </si>
  <si>
    <t>Elektroninių bilietų pirkimas</t>
  </si>
  <si>
    <t>Fotoaparatų ir diktofonų pirkimas</t>
  </si>
  <si>
    <t>Trijų lengvųjų automobilių nuoma</t>
  </si>
  <si>
    <t>14</t>
  </si>
  <si>
    <t>Savivaldybės administracijos kopijavimo aparatų techninis aptarnavimas bei remontas</t>
  </si>
  <si>
    <t>Savivaldybės administracijos vidinio kiemo pakeliamų vartų sistemos priežiūra</t>
  </si>
  <si>
    <t>Savivaldybės administracijos pastatų šildymo, karšto vandens sistemų bei dujininių katilų įrenginių priežiūra</t>
  </si>
  <si>
    <t>Klaipėdos m. savivaldybės administracijos vidinių ir išorinių oro kondicionierių techninis aptarnavimas</t>
  </si>
  <si>
    <t>Aliuminio durų ir pertvarų sumontavimas su įėjimo kontrolės įvedimu</t>
  </si>
  <si>
    <t>Sniego ir ledo valymas nuo savivaldybės administracijos pastatų stogų</t>
  </si>
  <si>
    <t>Savivaldybės administracijos pastatų ir patalpų techninė priežiūra</t>
  </si>
  <si>
    <t>Pastato Vytauto g. 13 nuoma</t>
  </si>
  <si>
    <t>22</t>
  </si>
  <si>
    <t>Kopijavimo aparatų nuoma</t>
  </si>
  <si>
    <t>23</t>
  </si>
  <si>
    <t>Stotelės įrangos nuoma (telefonija)</t>
  </si>
  <si>
    <t>24</t>
  </si>
  <si>
    <t xml:space="preserve">Pastatų ir patalpų einamasis remontas - Liepų g. 11 stogo einamasis remontas su  lietvamzdžių ir lovelių apšildymu dvigubais elektriniais kabeliais </t>
  </si>
  <si>
    <t>Komunalinės paslaugos - šildymas</t>
  </si>
  <si>
    <t>Komunalinės paslaugos - elektros energija</t>
  </si>
  <si>
    <t>Komunalinės paslaugos - vandentiekis ir kanalizacija</t>
  </si>
  <si>
    <t>29</t>
  </si>
  <si>
    <t>Komunalinės paslaugos - dujos</t>
  </si>
  <si>
    <t>30</t>
  </si>
  <si>
    <t>Reprezentacinės išlaidos</t>
  </si>
  <si>
    <t>31</t>
  </si>
  <si>
    <t>Gesintuvų užpildymas</t>
  </si>
  <si>
    <t>32</t>
  </si>
  <si>
    <t>Atliekų surinkimas</t>
  </si>
  <si>
    <t>33</t>
  </si>
  <si>
    <t>Deratizacija, dezinfekcija, dezinsekcija</t>
  </si>
  <si>
    <t>34</t>
  </si>
  <si>
    <t>Balticum TV</t>
  </si>
  <si>
    <t>35</t>
  </si>
  <si>
    <t>Vietinių telefoninių tinklų techninis aptarnavimas</t>
  </si>
  <si>
    <t>36</t>
  </si>
  <si>
    <t>Klaipėdos miesto savivaldybės administracijos patalpų kasdieninis valymas</t>
  </si>
  <si>
    <t>37</t>
  </si>
  <si>
    <t>Klaipėdos miesto savivaldybės administracijos liftų techninė priežiūra</t>
  </si>
  <si>
    <t>38</t>
  </si>
  <si>
    <t>Nežinybinė apsauga - Klaipėdos m. savivaldybės administracijos pastatų ir patalpų elektroninė apsauga ir sistemų techninis aptarnavimas</t>
  </si>
  <si>
    <t>39</t>
  </si>
  <si>
    <t>Nežinybinė apsauga pastato Debreceno g. 41</t>
  </si>
  <si>
    <t>40</t>
  </si>
  <si>
    <t>Vienkartinių maišų ir pirštinių pirkimas akcijos "Darom" dalyviams</t>
  </si>
  <si>
    <t>41</t>
  </si>
  <si>
    <t>Autobuso nuoma nuvežti dalyvius į "Grybavimo čempionatą" Varėnoje</t>
  </si>
  <si>
    <t>42</t>
  </si>
  <si>
    <t>Pastato Danės g. 17 išlaikymas pagal panaudos sutartį</t>
  </si>
  <si>
    <t>43</t>
  </si>
  <si>
    <t xml:space="preserve">Puokščių ir gėlių pirkimas </t>
  </si>
  <si>
    <t>44</t>
  </si>
  <si>
    <t xml:space="preserve">Žaliuzių pirkimas </t>
  </si>
  <si>
    <t>45</t>
  </si>
  <si>
    <t>Komunaliniai mokesčiai UAB"Vitės valdos" (už I. Kanto g.11 ir H. Manto g.51 patalpas)</t>
  </si>
  <si>
    <t>46</t>
  </si>
  <si>
    <t>Komunaliniai mokesčiai UAB"Pamario vyturys"(už Laukininkų g. 19a patalpas)</t>
  </si>
  <si>
    <t>47</t>
  </si>
  <si>
    <t>48</t>
  </si>
  <si>
    <t>Apsauginės bei priešgaisrinės signalizacijos sistemų administracijos pastatuose įrengimas</t>
  </si>
  <si>
    <t>49</t>
  </si>
  <si>
    <t>50</t>
  </si>
  <si>
    <t>51</t>
  </si>
  <si>
    <t>52</t>
  </si>
  <si>
    <r>
      <rPr>
        <b/>
        <sz val="10"/>
        <rFont val="Times New Roman"/>
        <family val="1"/>
        <charset val="186"/>
      </rPr>
      <t>Savivaldybės administracijos</t>
    </r>
    <r>
      <rPr>
        <sz val="10"/>
        <rFont val="Times New Roman"/>
        <family val="1"/>
      </rPr>
      <t xml:space="preserve"> darbo užmokestis</t>
    </r>
  </si>
  <si>
    <t>KPP</t>
  </si>
  <si>
    <t>Atstovavimas teismuose ir teismo sprendimų vykdymas (įskaitant Investicijų į pastatą S. Daukanto g. 15 nuomininkui atlyginimą pagal 1996-11-20  nuomos sutartį Nr. 231, Nuostolių atlyginimą AB „City service“ pagal teismo sprendimą)</t>
  </si>
  <si>
    <t>PVM srautų valdymo konsultavimo paslaugų Klaipėdos miesto savivaldybėje pirkimas</t>
  </si>
  <si>
    <t>Dokumentų paskirstymo lentynų įsigijimas</t>
  </si>
  <si>
    <t>Daugiabučių gyvenamųjų namų žemės nuomos mokesčio paskirstymo ir administravimo paslaugos iš namų administratorių pirkimas</t>
  </si>
  <si>
    <t>Dokumentų valdymo sk.</t>
  </si>
  <si>
    <t>Teisės sk.</t>
  </si>
  <si>
    <t>Mokesčių sk.</t>
  </si>
  <si>
    <t>Ūkio sk.</t>
  </si>
  <si>
    <t>Buhalterija</t>
  </si>
  <si>
    <t>Iš viso :</t>
  </si>
  <si>
    <r>
      <t>Kelių priežiūros ir plėtros programos lėšos</t>
    </r>
    <r>
      <rPr>
        <b/>
        <sz val="10"/>
        <rFont val="Times New Roman"/>
        <family val="1"/>
        <charset val="186"/>
      </rPr>
      <t xml:space="preserve"> KPP</t>
    </r>
  </si>
  <si>
    <t>Mero reprezentacinių priemonių vykdymas (Mero  fondo naudojimas)</t>
  </si>
  <si>
    <t>SB(VB)</t>
  </si>
  <si>
    <t>Savivaldybės tarybos finansinio, ūkinio bei materialinio aptarnavimo užtikrinimas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</si>
  <si>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</si>
  <si>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Kurti savivaldybės valdymo sistemą, patogią verslui ir gyventojams</t>
  </si>
  <si>
    <t>Savivaldybei nuosavybės teise priklausančio ir patikėjimo teise valdomo turto valdymas, naudojimas ir disponavimas</t>
  </si>
  <si>
    <t>2014-ųjų metų lėšų poreikis</t>
  </si>
  <si>
    <t>Savivaldybei priklausančių patalpų eksploatacinių ir kitų išlaidų padengimas</t>
  </si>
  <si>
    <t>Nerentabiliai veikiančių įmonių likvidavimas</t>
  </si>
  <si>
    <t>Organizuoti savivaldybės veiklos bendrųjų funkcijų vykdymą</t>
  </si>
  <si>
    <t xml:space="preserve">Savivaldybės nenaudojamų (neeksploatuojamų) statinių ir jų inžinerinių tinklų techninės būklės palaikymas </t>
  </si>
  <si>
    <t>1</t>
  </si>
  <si>
    <t xml:space="preserve">Savivaldybei priklausančių statinių esamos techninės būklės įvertinimo paslaugų įsigijimas 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</si>
  <si>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</si>
  <si>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</si>
  <si>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 xml:space="preserve"> TIKSLŲ, UŽDAVINIŲ, PRIEMONIŲ IR PRIEMONIŲ IŠLAIDŲ SUVESTINĖ</t>
  </si>
  <si>
    <r>
      <t xml:space="preserve">Pajamų įmokos už patalpų nuomą </t>
    </r>
    <r>
      <rPr>
        <b/>
        <sz val="10"/>
        <rFont val="Times New Roman"/>
        <family val="1"/>
        <charset val="186"/>
      </rPr>
      <t>SB(SP)</t>
    </r>
  </si>
  <si>
    <t>SB(SP)</t>
  </si>
  <si>
    <t>03 Savivaldybės valdymo programa</t>
  </si>
  <si>
    <t>Projekto „Klaipėdos miesto savivaldybės administracijos darbuotojų ir savivaldybės tarybos narių kvalifikacijos tobulinimas, II etapas“ įgyvendinimas</t>
  </si>
  <si>
    <t>Gerinti gyventojų aptarnavimo ir darbuotojų darbo sąlygas Savivaldybės administracijoje</t>
  </si>
  <si>
    <t>Diegti Savivaldybės administracijoje modernias informacines sistemas ir plėsti elektroninių paslaugų spektrą</t>
  </si>
  <si>
    <t>Kapinių priežiūros poskyrio administracinio pastato (Toleikių k., Klaipėdos r. sav.) einamasis remontas</t>
  </si>
  <si>
    <t>Turto valdymo strategijos parengimas</t>
  </si>
  <si>
    <t>Savivaldybės kontroliuojamų įmonių įstatinio kapitalo didinimas perduodant inžinerinius tinklus funkcijoms vykdyti</t>
  </si>
  <si>
    <t>Objektų rengimas privatizavimui, privatizavimo programų rengimas, objektų privatizavimo organizavimas</t>
  </si>
  <si>
    <t>2013-ųjų metų maksimalių asignavimų planas</t>
  </si>
  <si>
    <t>2015-ųjų metų lėšų poreikis</t>
  </si>
  <si>
    <t>planas</t>
  </si>
  <si>
    <t>2013-ieji metai</t>
  </si>
  <si>
    <t>2014-ieji metai</t>
  </si>
  <si>
    <t>2015-ieji metai</t>
  </si>
  <si>
    <t>Valstybės tarnautojų skaičius</t>
  </si>
  <si>
    <t>Mokymų dalyvių skaičius</t>
  </si>
  <si>
    <t>I</t>
  </si>
  <si>
    <t>Organizuota mokymų, val.</t>
  </si>
  <si>
    <t>Patvirtintas planas, vnt.</t>
  </si>
  <si>
    <t>2013-ųjų metų asignavimų planas</t>
  </si>
  <si>
    <t>Savivaldybės tarybos sekretoriato darbuotojų skaičius</t>
  </si>
  <si>
    <t>Teisiškai įregistruotų objektų skaičius, vnt.</t>
  </si>
  <si>
    <t>Įsigyta kompiuterių, vnt.</t>
  </si>
  <si>
    <t>Tarptautinių organizacijų, kurių narė yra Klaipėdos miesto savivaldybė,  sk.</t>
  </si>
  <si>
    <t>Pastatų, kuriuose yra savivaldybei priklausančios negyvenamosios patalpos, bendro naudojimo objektų remonto išlaidų padengimas</t>
  </si>
  <si>
    <t>Savivaldybės administracijos direktoriaus rezervas</t>
  </si>
  <si>
    <t>Darbuotojų, dirbančių pagal darbo sutartį, sk.</t>
  </si>
  <si>
    <t>Produkto vertinimo kriterijaus</t>
  </si>
  <si>
    <t>Funkcinės klasifikacijos kodas*</t>
  </si>
  <si>
    <t>Privatizuota objektų, sk.</t>
  </si>
  <si>
    <t>Savivaldybės administracijos direktorius</t>
  </si>
  <si>
    <t>Asignavimų valdytojų kodų klasifikatorius*</t>
  </si>
  <si>
    <t xml:space="preserve">                              Pavadinimas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</si>
  <si>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</si>
  <si>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</si>
  <si>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</si>
  <si>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</si>
  <si>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</si>
  <si>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</si>
  <si>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Prižiūrima savivaldybei priklausančių nenaudojamų objektų (pastatų), vnt.</t>
  </si>
  <si>
    <t>Savivaldybei priklausančių pastatų, kurių techninė būklė įvertinta, vnt.</t>
  </si>
  <si>
    <t>Sukurta ir įdiegta vieno langelio principu veikianti aptarnavimo ir paslaugų sistema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</si>
  <si>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</si>
  <si>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>Įdiegta naujų informacinių sistemų, sk.</t>
  </si>
  <si>
    <t>Išleistas leidinys, egz. sk.</t>
  </si>
  <si>
    <t>Eksploatuojama savivaldybės administracijos pastatų, sk.</t>
  </si>
  <si>
    <t>Savivaldybės administracijos veiklos užtikrinimas</t>
  </si>
  <si>
    <t>Prižiūrimų objektų sk.</t>
  </si>
  <si>
    <t>Remontuojamų objektų sk.</t>
  </si>
  <si>
    <t>Parengta strategija</t>
  </si>
  <si>
    <t>Perduota inžinerinių tinklų, km</t>
  </si>
  <si>
    <t>Parengta projektų, vnt.</t>
  </si>
  <si>
    <t>Privatizuota gyvenamųjų patalpų ir jų priklausinių, sk.</t>
  </si>
  <si>
    <t>Likviduota įmonių, sk.</t>
  </si>
  <si>
    <t>2014 m. poreikis</t>
  </si>
  <si>
    <r>
      <t xml:space="preserve"> 2013–2015 M. KLAIPĖDOS MIESTO SAVIVALDYBĖS                        
</t>
    </r>
    <r>
      <rPr>
        <b/>
        <sz val="10"/>
        <rFont val="Times New Roman"/>
        <family val="1"/>
        <charset val="186"/>
      </rPr>
      <t>VALDYMO PROGRAMOS (NR. 03)</t>
    </r>
  </si>
  <si>
    <t>Suremontuota patalpų, proc.</t>
  </si>
  <si>
    <t>Projekto „Efektyvios valdymo paslaugos žmonėms“  įgyvendinimas</t>
  </si>
  <si>
    <t>Atlikti remonto darbai Civilinės metrikacijos skyriuje:</t>
  </si>
  <si>
    <t>2015 m.  poreikis</t>
  </si>
  <si>
    <t>Lietuvos savivaldybių asociacija</t>
  </si>
  <si>
    <r>
      <t>Savivaldybės tarybos sekretoriato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finansinio, ūkinio bei materialinio aptarnavimo užtikrinimas</t>
    </r>
  </si>
  <si>
    <t>P7</t>
  </si>
  <si>
    <t>Įsigyta daugiafunkcės įrangos, vnt.</t>
  </si>
  <si>
    <t>Valstybės deleguotų funkcijų vykdymas (žemės ūkio ir darbo rinkos politikos priemonių)</t>
  </si>
  <si>
    <t>Nekilnojamojo turto matavimai ir  teisinė registracija</t>
  </si>
  <si>
    <t>Automobilių statymo aikštelės prie „Švyturio“ arenos apšvietimo išlaidų dengimas</t>
  </si>
  <si>
    <t>Gyvenamųjų patalpų ir jų priklausinių, taip pat pagalbinės paskirties pastatų, jų dalių privatizavimo dokumentų rengimas</t>
  </si>
  <si>
    <t xml:space="preserve">Suremontuota sanitarinių patalpų, kv. m </t>
  </si>
  <si>
    <t>Įsigyta organizacinės įrangos, sk.</t>
  </si>
  <si>
    <r>
      <t xml:space="preserve">Dalyvavimas  tarptautinių ir vietinių organizacijų veikloje  (Lietuvos savivaldybių asociacija, </t>
    </r>
    <r>
      <rPr>
        <i/>
        <sz val="10"/>
        <rFont val="Times New Roman"/>
        <family val="1"/>
        <charset val="186"/>
      </rPr>
      <t>Cruise Baltic – CB, BMS, KIMO, European Cities Against Drugs – ECAD, EUROCITIES, World Health Organization - WHO, Baltic Sail</t>
    </r>
    <r>
      <rPr>
        <sz val="10"/>
        <rFont val="Times New Roman"/>
        <family val="1"/>
        <charset val="186"/>
      </rPr>
      <t xml:space="preserve">) </t>
    </r>
  </si>
  <si>
    <t>Projekto „Klaipėdos miesto strateginio plėtros plano 2013–2020 m. parengimas“ įgyvendinimas</t>
  </si>
  <si>
    <t>Įrengta darbo vietų, vnt.</t>
  </si>
  <si>
    <t xml:space="preserve">Klaipėdos miesto savivaldybei priklausančio pastato Liepų g. 7, Klaipėdoje, patalpų  pritaikymas administracinei veiklai vykdyti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</si>
</sst>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t_-;\-* #,##0.00\ _L_t_-;_-* &quot;-&quot;??\ _L_t_-;_-@_-"/>
    <numFmt numFmtId="164" formatCode="0.0"/>
    <numFmt numFmtId="165" formatCode="#,##0.0"/>
    <numFmt numFmtId="166" formatCode="#,##0.0;[Red]#,##0.0"/>
  </numFmts>
  <fonts count="31" x14ac:knownFonts="1">
    <font>
      <sz val="10"/>
      <name val="Arial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name val="Times New Roman"/>
      <family val="1"/>
    </font>
    <font>
      <b/>
      <sz val="7"/>
      <name val="Times New Roman"/>
      <family val="1"/>
      <charset val="186"/>
    </font>
    <font>
      <b/>
      <sz val="10"/>
      <name val="Arial"/>
      <family val="2"/>
      <charset val="186"/>
    </font>
    <font>
      <sz val="7"/>
      <name val="Times New Roman"/>
      <family val="1"/>
    </font>
    <font>
      <b/>
      <u/>
      <sz val="10"/>
      <name val="Times New Roman"/>
      <family val="1"/>
      <charset val="186"/>
    </font>
    <font>
      <sz val="10"/>
      <color indexed="60"/>
      <name val="Times New Roman"/>
      <family val="1"/>
    </font>
    <font>
      <sz val="10"/>
      <color indexed="60"/>
      <name val="Arial"/>
      <family val="2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7" fillId="0" borderId="0"/>
    <xf numFmtId="0" fontId="14" fillId="0" borderId="0"/>
    <xf numFmtId="0" fontId="13" fillId="0" borderId="0"/>
    <xf numFmtId="43" fontId="1" fillId="0" borderId="0" applyFont="0" applyFill="0" applyBorder="0" applyAlignment="0" applyProtection="0"/>
    <xf numFmtId="0" fontId="26" fillId="0" borderId="0"/>
  </cellStyleXfs>
  <cellXfs count="840">
    <xf numFmtId="0" fontId="0" fillId="0" borderId="0" xfId="0"/>
    <xf numFmtId="0" fontId="10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Fill="1" applyAlignment="1">
      <alignment vertical="top"/>
    </xf>
    <xf numFmtId="0" fontId="9" fillId="0" borderId="0" xfId="0" applyFont="1" applyAlignment="1">
      <alignment vertical="top"/>
    </xf>
    <xf numFmtId="49" fontId="8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164" fontId="10" fillId="0" borderId="0" xfId="0" applyNumberFormat="1" applyFont="1" applyBorder="1" applyAlignment="1">
      <alignment vertical="top"/>
    </xf>
    <xf numFmtId="49" fontId="11" fillId="0" borderId="0" xfId="0" applyNumberFormat="1" applyFont="1" applyFill="1" applyBorder="1" applyAlignment="1">
      <alignment horizontal="right" vertical="top"/>
    </xf>
    <xf numFmtId="0" fontId="10" fillId="0" borderId="0" xfId="0" applyFont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2" fillId="0" borderId="1" xfId="1" applyFont="1" applyBorder="1" applyAlignment="1">
      <alignment horizontal="center" vertical="center" textRotation="90" wrapText="1"/>
    </xf>
    <xf numFmtId="49" fontId="6" fillId="2" borderId="2" xfId="1" applyNumberFormat="1" applyFont="1" applyFill="1" applyBorder="1" applyAlignment="1">
      <alignment horizontal="center" vertical="top"/>
    </xf>
    <xf numFmtId="49" fontId="6" fillId="2" borderId="3" xfId="1" applyNumberFormat="1" applyFont="1" applyFill="1" applyBorder="1" applyAlignment="1">
      <alignment horizontal="center" vertical="top"/>
    </xf>
    <xf numFmtId="0" fontId="14" fillId="0" borderId="4" xfId="1" applyFont="1" applyBorder="1" applyAlignment="1">
      <alignment vertical="top" wrapText="1"/>
    </xf>
    <xf numFmtId="49" fontId="6" fillId="3" borderId="5" xfId="1" applyNumberFormat="1" applyFont="1" applyFill="1" applyBorder="1" applyAlignment="1">
      <alignment horizontal="center" vertical="top"/>
    </xf>
    <xf numFmtId="49" fontId="6" fillId="3" borderId="6" xfId="1" applyNumberFormat="1" applyFont="1" applyFill="1" applyBorder="1" applyAlignment="1">
      <alignment horizontal="center" vertical="top"/>
    </xf>
    <xf numFmtId="49" fontId="7" fillId="0" borderId="7" xfId="1" applyNumberFormat="1" applyFont="1" applyBorder="1" applyAlignment="1">
      <alignment horizontal="center" vertical="top"/>
    </xf>
    <xf numFmtId="0" fontId="14" fillId="0" borderId="8" xfId="1" applyFont="1" applyBorder="1" applyAlignment="1">
      <alignment horizontal="center" vertical="top"/>
    </xf>
    <xf numFmtId="49" fontId="7" fillId="0" borderId="9" xfId="1" applyNumberFormat="1" applyFont="1" applyBorder="1" applyAlignment="1">
      <alignment horizontal="center" vertical="top"/>
    </xf>
    <xf numFmtId="0" fontId="14" fillId="0" borderId="10" xfId="1" applyFont="1" applyBorder="1" applyAlignment="1">
      <alignment horizontal="center" vertical="top" wrapText="1"/>
    </xf>
    <xf numFmtId="164" fontId="6" fillId="4" borderId="3" xfId="1" applyNumberFormat="1" applyFont="1" applyFill="1" applyBorder="1" applyAlignment="1">
      <alignment horizontal="center" vertical="top"/>
    </xf>
    <xf numFmtId="164" fontId="3" fillId="0" borderId="5" xfId="1" applyNumberFormat="1" applyFont="1" applyFill="1" applyBorder="1" applyAlignment="1">
      <alignment horizontal="center" vertical="top"/>
    </xf>
    <xf numFmtId="164" fontId="6" fillId="4" borderId="11" xfId="1" applyNumberFormat="1" applyFont="1" applyFill="1" applyBorder="1" applyAlignment="1">
      <alignment horizontal="center" vertical="top"/>
    </xf>
    <xf numFmtId="0" fontId="6" fillId="4" borderId="12" xfId="1" applyFont="1" applyFill="1" applyBorder="1" applyAlignment="1">
      <alignment horizontal="right" vertical="top" wrapText="1"/>
    </xf>
    <xf numFmtId="0" fontId="12" fillId="0" borderId="1" xfId="1" applyFont="1" applyFill="1" applyBorder="1" applyAlignment="1">
      <alignment horizontal="center" vertical="center" textRotation="90" wrapText="1"/>
    </xf>
    <xf numFmtId="164" fontId="3" fillId="0" borderId="13" xfId="1" applyNumberFormat="1" applyFont="1" applyFill="1" applyBorder="1" applyAlignment="1">
      <alignment horizontal="center" vertical="top"/>
    </xf>
    <xf numFmtId="164" fontId="3" fillId="0" borderId="14" xfId="1" applyNumberFormat="1" applyFont="1" applyFill="1" applyBorder="1" applyAlignment="1">
      <alignment horizontal="center" vertical="top"/>
    </xf>
    <xf numFmtId="164" fontId="7" fillId="0" borderId="15" xfId="1" applyNumberFormat="1" applyFont="1" applyFill="1" applyBorder="1" applyAlignment="1">
      <alignment horizontal="center" vertical="top"/>
    </xf>
    <xf numFmtId="49" fontId="6" fillId="3" borderId="16" xfId="1" applyNumberFormat="1" applyFont="1" applyFill="1" applyBorder="1" applyAlignment="1">
      <alignment horizontal="center" vertical="top"/>
    </xf>
    <xf numFmtId="49" fontId="6" fillId="3" borderId="6" xfId="1" applyNumberFormat="1" applyFont="1" applyFill="1" applyBorder="1" applyAlignment="1">
      <alignment vertical="top"/>
    </xf>
    <xf numFmtId="0" fontId="17" fillId="0" borderId="10" xfId="1" applyFont="1" applyBorder="1" applyAlignment="1">
      <alignment horizontal="center" vertical="top"/>
    </xf>
    <xf numFmtId="164" fontId="6" fillId="4" borderId="17" xfId="1" applyNumberFormat="1" applyFont="1" applyFill="1" applyBorder="1" applyAlignment="1">
      <alignment horizontal="center" vertical="top"/>
    </xf>
    <xf numFmtId="164" fontId="6" fillId="4" borderId="18" xfId="1" applyNumberFormat="1" applyFont="1" applyFill="1" applyBorder="1" applyAlignment="1">
      <alignment horizontal="center" vertical="top"/>
    </xf>
    <xf numFmtId="164" fontId="6" fillId="4" borderId="6" xfId="1" applyNumberFormat="1" applyFont="1" applyFill="1" applyBorder="1" applyAlignment="1">
      <alignment horizontal="center" vertical="top"/>
    </xf>
    <xf numFmtId="0" fontId="6" fillId="4" borderId="10" xfId="1" applyFont="1" applyFill="1" applyBorder="1" applyAlignment="1">
      <alignment horizontal="right" vertical="top" wrapText="1"/>
    </xf>
    <xf numFmtId="164" fontId="6" fillId="4" borderId="19" xfId="1" applyNumberFormat="1" applyFont="1" applyFill="1" applyBorder="1" applyAlignment="1">
      <alignment horizontal="center" vertical="top"/>
    </xf>
    <xf numFmtId="164" fontId="6" fillId="4" borderId="20" xfId="1" applyNumberFormat="1" applyFont="1" applyFill="1" applyBorder="1" applyAlignment="1">
      <alignment horizontal="center" vertical="top"/>
    </xf>
    <xf numFmtId="0" fontId="7" fillId="0" borderId="21" xfId="1" applyFont="1" applyFill="1" applyBorder="1" applyAlignment="1">
      <alignment horizontal="center" vertical="top" wrapText="1"/>
    </xf>
    <xf numFmtId="164" fontId="7" fillId="0" borderId="22" xfId="1" applyNumberFormat="1" applyFont="1" applyFill="1" applyBorder="1" applyAlignment="1">
      <alignment horizontal="center" vertical="top"/>
    </xf>
    <xf numFmtId="164" fontId="7" fillId="0" borderId="23" xfId="1" applyNumberFormat="1" applyFont="1" applyFill="1" applyBorder="1" applyAlignment="1">
      <alignment horizontal="center" vertical="top"/>
    </xf>
    <xf numFmtId="164" fontId="7" fillId="0" borderId="24" xfId="1" applyNumberFormat="1" applyFont="1" applyFill="1" applyBorder="1" applyAlignment="1">
      <alignment horizontal="center" vertical="top"/>
    </xf>
    <xf numFmtId="0" fontId="6" fillId="4" borderId="25" xfId="1" applyFont="1" applyFill="1" applyBorder="1" applyAlignment="1">
      <alignment horizontal="right" vertical="top" wrapText="1"/>
    </xf>
    <xf numFmtId="164" fontId="7" fillId="4" borderId="26" xfId="1" applyNumberFormat="1" applyFont="1" applyFill="1" applyBorder="1" applyAlignment="1">
      <alignment horizontal="center" vertical="top"/>
    </xf>
    <xf numFmtId="49" fontId="11" fillId="0" borderId="27" xfId="1" applyNumberFormat="1" applyFont="1" applyBorder="1" applyAlignment="1">
      <alignment horizontal="center" vertical="top"/>
    </xf>
    <xf numFmtId="0" fontId="7" fillId="0" borderId="21" xfId="1" applyFont="1" applyBorder="1" applyAlignment="1">
      <alignment horizontal="center" vertical="top"/>
    </xf>
    <xf numFmtId="164" fontId="3" fillId="0" borderId="28" xfId="1" applyNumberFormat="1" applyFont="1" applyFill="1" applyBorder="1" applyAlignment="1">
      <alignment horizontal="center" vertical="top"/>
    </xf>
    <xf numFmtId="164" fontId="7" fillId="0" borderId="24" xfId="1" applyNumberFormat="1" applyFont="1" applyBorder="1" applyAlignment="1">
      <alignment horizontal="center" vertical="top"/>
    </xf>
    <xf numFmtId="49" fontId="11" fillId="0" borderId="29" xfId="1" applyNumberFormat="1" applyFont="1" applyBorder="1" applyAlignment="1">
      <alignment horizontal="center" vertical="top"/>
    </xf>
    <xf numFmtId="49" fontId="16" fillId="0" borderId="30" xfId="1" applyNumberFormat="1" applyFont="1" applyBorder="1" applyAlignment="1">
      <alignment horizontal="center" vertical="top"/>
    </xf>
    <xf numFmtId="164" fontId="7" fillId="0" borderId="17" xfId="1" applyNumberFormat="1" applyFont="1" applyFill="1" applyBorder="1" applyAlignment="1">
      <alignment horizontal="center" vertical="top"/>
    </xf>
    <xf numFmtId="164" fontId="7" fillId="0" borderId="26" xfId="1" applyNumberFormat="1" applyFont="1" applyFill="1" applyBorder="1" applyAlignment="1">
      <alignment horizontal="center" vertical="top"/>
    </xf>
    <xf numFmtId="0" fontId="14" fillId="0" borderId="3" xfId="1" applyFont="1" applyBorder="1" applyAlignment="1">
      <alignment vertical="top" wrapText="1"/>
    </xf>
    <xf numFmtId="49" fontId="16" fillId="0" borderId="9" xfId="1" applyNumberFormat="1" applyFont="1" applyBorder="1" applyAlignment="1">
      <alignment horizontal="center" vertical="top"/>
    </xf>
    <xf numFmtId="164" fontId="3" fillId="0" borderId="31" xfId="1" applyNumberFormat="1" applyFont="1" applyFill="1" applyBorder="1" applyAlignment="1">
      <alignment horizontal="center" vertical="top"/>
    </xf>
    <xf numFmtId="164" fontId="3" fillId="0" borderId="18" xfId="1" applyNumberFormat="1" applyFont="1" applyFill="1" applyBorder="1" applyAlignment="1">
      <alignment horizontal="center" vertical="top"/>
    </xf>
    <xf numFmtId="164" fontId="7" fillId="0" borderId="32" xfId="1" applyNumberFormat="1" applyFont="1" applyFill="1" applyBorder="1" applyAlignment="1">
      <alignment horizontal="center" vertical="top"/>
    </xf>
    <xf numFmtId="164" fontId="7" fillId="0" borderId="33" xfId="1" applyNumberFormat="1" applyFont="1" applyFill="1" applyBorder="1" applyAlignment="1">
      <alignment horizontal="center" vertical="top"/>
    </xf>
    <xf numFmtId="164" fontId="7" fillId="5" borderId="14" xfId="1" applyNumberFormat="1" applyFont="1" applyFill="1" applyBorder="1" applyAlignment="1">
      <alignment horizontal="center" vertical="top"/>
    </xf>
    <xf numFmtId="164" fontId="7" fillId="5" borderId="23" xfId="1" applyNumberFormat="1" applyFont="1" applyFill="1" applyBorder="1" applyAlignment="1">
      <alignment horizontal="center" vertical="top"/>
    </xf>
    <xf numFmtId="164" fontId="7" fillId="5" borderId="17" xfId="1" applyNumberFormat="1" applyFont="1" applyFill="1" applyBorder="1" applyAlignment="1">
      <alignment horizontal="center" vertical="top"/>
    </xf>
    <xf numFmtId="164" fontId="9" fillId="5" borderId="23" xfId="1" applyNumberFormat="1" applyFont="1" applyFill="1" applyBorder="1" applyAlignment="1">
      <alignment horizontal="center" vertical="top"/>
    </xf>
    <xf numFmtId="164" fontId="9" fillId="5" borderId="28" xfId="1" applyNumberFormat="1" applyFont="1" applyFill="1" applyBorder="1" applyAlignment="1">
      <alignment horizontal="center" vertical="top"/>
    </xf>
    <xf numFmtId="49" fontId="7" fillId="0" borderId="0" xfId="1" applyNumberFormat="1" applyFont="1" applyBorder="1" applyAlignment="1">
      <alignment horizontal="center" vertical="top"/>
    </xf>
    <xf numFmtId="49" fontId="7" fillId="0" borderId="34" xfId="1" applyNumberFormat="1" applyFont="1" applyBorder="1" applyAlignment="1">
      <alignment horizontal="center" vertical="top"/>
    </xf>
    <xf numFmtId="164" fontId="6" fillId="4" borderId="12" xfId="1" applyNumberFormat="1" applyFont="1" applyFill="1" applyBorder="1" applyAlignment="1">
      <alignment horizontal="center" vertical="top"/>
    </xf>
    <xf numFmtId="164" fontId="9" fillId="0" borderId="22" xfId="1" applyNumberFormat="1" applyFont="1" applyFill="1" applyBorder="1" applyAlignment="1">
      <alignment horizontal="center" vertical="top"/>
    </xf>
    <xf numFmtId="164" fontId="9" fillId="0" borderId="31" xfId="1" applyNumberFormat="1" applyFont="1" applyFill="1" applyBorder="1" applyAlignment="1">
      <alignment horizontal="center" vertical="top"/>
    </xf>
    <xf numFmtId="0" fontId="15" fillId="4" borderId="25" xfId="0" applyFont="1" applyFill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top" wrapText="1"/>
    </xf>
    <xf numFmtId="164" fontId="3" fillId="0" borderId="33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/>
    </xf>
    <xf numFmtId="49" fontId="11" fillId="2" borderId="35" xfId="0" applyNumberFormat="1" applyFont="1" applyFill="1" applyBorder="1" applyAlignment="1">
      <alignment horizontal="center" vertical="top"/>
    </xf>
    <xf numFmtId="0" fontId="9" fillId="0" borderId="36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21" xfId="0" applyFont="1" applyBorder="1" applyAlignment="1">
      <alignment horizontal="center" vertical="top"/>
    </xf>
    <xf numFmtId="164" fontId="11" fillId="2" borderId="35" xfId="0" applyNumberFormat="1" applyFont="1" applyFill="1" applyBorder="1" applyAlignment="1">
      <alignment horizontal="center" vertical="top"/>
    </xf>
    <xf numFmtId="164" fontId="11" fillId="2" borderId="37" xfId="0" applyNumberFormat="1" applyFont="1" applyFill="1" applyBorder="1" applyAlignment="1">
      <alignment horizontal="center" vertical="top"/>
    </xf>
    <xf numFmtId="164" fontId="11" fillId="2" borderId="11" xfId="0" applyNumberFormat="1" applyFont="1" applyFill="1" applyBorder="1" applyAlignment="1">
      <alignment horizontal="center" vertical="top"/>
    </xf>
    <xf numFmtId="164" fontId="11" fillId="2" borderId="6" xfId="0" applyNumberFormat="1" applyFont="1" applyFill="1" applyBorder="1" applyAlignment="1">
      <alignment horizontal="center" vertical="top"/>
    </xf>
    <xf numFmtId="164" fontId="11" fillId="2" borderId="19" xfId="0" applyNumberFormat="1" applyFont="1" applyFill="1" applyBorder="1" applyAlignment="1">
      <alignment horizontal="center" vertical="top"/>
    </xf>
    <xf numFmtId="0" fontId="9" fillId="0" borderId="38" xfId="0" applyFont="1" applyBorder="1" applyAlignment="1">
      <alignment horizontal="center" vertical="top"/>
    </xf>
    <xf numFmtId="0" fontId="9" fillId="0" borderId="39" xfId="0" applyFont="1" applyBorder="1" applyAlignment="1">
      <alignment horizontal="center" vertical="top"/>
    </xf>
    <xf numFmtId="49" fontId="11" fillId="6" borderId="11" xfId="0" applyNumberFormat="1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center" vertical="top"/>
    </xf>
    <xf numFmtId="164" fontId="9" fillId="0" borderId="0" xfId="0" applyNumberFormat="1" applyFont="1" applyAlignment="1">
      <alignment vertical="top"/>
    </xf>
    <xf numFmtId="0" fontId="3" fillId="0" borderId="40" xfId="0" applyFont="1" applyBorder="1" applyAlignment="1">
      <alignment horizontal="center" vertical="top"/>
    </xf>
    <xf numFmtId="0" fontId="15" fillId="4" borderId="41" xfId="0" applyFont="1" applyFill="1" applyBorder="1" applyAlignment="1">
      <alignment horizontal="center" vertical="top"/>
    </xf>
    <xf numFmtId="164" fontId="2" fillId="4" borderId="42" xfId="0" applyNumberFormat="1" applyFont="1" applyFill="1" applyBorder="1" applyAlignment="1">
      <alignment horizontal="center" vertical="top"/>
    </xf>
    <xf numFmtId="164" fontId="2" fillId="4" borderId="17" xfId="0" applyNumberFormat="1" applyFont="1" applyFill="1" applyBorder="1" applyAlignment="1">
      <alignment horizontal="center" vertical="top"/>
    </xf>
    <xf numFmtId="164" fontId="3" fillId="0" borderId="32" xfId="0" applyNumberFormat="1" applyFont="1" applyFill="1" applyBorder="1" applyAlignment="1">
      <alignment horizontal="center" vertical="top" wrapText="1"/>
    </xf>
    <xf numFmtId="164" fontId="3" fillId="0" borderId="43" xfId="0" applyNumberFormat="1" applyFont="1" applyFill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164" fontId="3" fillId="0" borderId="45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2" fillId="4" borderId="42" xfId="0" applyNumberFormat="1" applyFont="1" applyFill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top"/>
    </xf>
    <xf numFmtId="164" fontId="3" fillId="0" borderId="47" xfId="0" applyNumberFormat="1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2" fillId="0" borderId="44" xfId="0" applyFont="1" applyBorder="1" applyAlignment="1">
      <alignment horizontal="center" vertical="top" wrapText="1"/>
    </xf>
    <xf numFmtId="0" fontId="15" fillId="5" borderId="46" xfId="0" applyFont="1" applyFill="1" applyBorder="1" applyAlignment="1">
      <alignment horizontal="center" vertical="top"/>
    </xf>
    <xf numFmtId="164" fontId="2" fillId="5" borderId="48" xfId="0" applyNumberFormat="1" applyFont="1" applyFill="1" applyBorder="1" applyAlignment="1">
      <alignment horizontal="center" vertical="top"/>
    </xf>
    <xf numFmtId="164" fontId="7" fillId="5" borderId="47" xfId="0" applyNumberFormat="1" applyFont="1" applyFill="1" applyBorder="1" applyAlignment="1">
      <alignment horizontal="center" vertical="top"/>
    </xf>
    <xf numFmtId="0" fontId="3" fillId="0" borderId="49" xfId="0" applyFont="1" applyBorder="1" applyAlignment="1">
      <alignment horizontal="center" vertical="top" wrapText="1"/>
    </xf>
    <xf numFmtId="164" fontId="3" fillId="0" borderId="47" xfId="0" applyNumberFormat="1" applyFont="1" applyFill="1" applyBorder="1" applyAlignment="1">
      <alignment horizontal="center" vertical="top" wrapText="1"/>
    </xf>
    <xf numFmtId="164" fontId="3" fillId="0" borderId="48" xfId="0" applyNumberFormat="1" applyFont="1" applyFill="1" applyBorder="1" applyAlignment="1">
      <alignment horizontal="center" vertical="top" wrapText="1"/>
    </xf>
    <xf numFmtId="164" fontId="2" fillId="0" borderId="48" xfId="0" applyNumberFormat="1" applyFont="1" applyFill="1" applyBorder="1" applyAlignment="1">
      <alignment horizontal="center" vertical="top" wrapText="1"/>
    </xf>
    <xf numFmtId="0" fontId="15" fillId="4" borderId="9" xfId="0" applyFont="1" applyFill="1" applyBorder="1" applyAlignment="1">
      <alignment horizontal="center" vertical="top"/>
    </xf>
    <xf numFmtId="164" fontId="2" fillId="4" borderId="50" xfId="0" applyNumberFormat="1" applyFont="1" applyFill="1" applyBorder="1" applyAlignment="1">
      <alignment horizontal="center" vertical="top"/>
    </xf>
    <xf numFmtId="164" fontId="2" fillId="4" borderId="1" xfId="0" applyNumberFormat="1" applyFont="1" applyFill="1" applyBorder="1" applyAlignment="1">
      <alignment horizontal="center" vertical="top"/>
    </xf>
    <xf numFmtId="164" fontId="7" fillId="5" borderId="48" xfId="0" applyNumberFormat="1" applyFont="1" applyFill="1" applyBorder="1" applyAlignment="1">
      <alignment horizontal="center" vertical="top"/>
    </xf>
    <xf numFmtId="164" fontId="7" fillId="0" borderId="32" xfId="0" applyNumberFormat="1" applyFont="1" applyFill="1" applyBorder="1" applyAlignment="1">
      <alignment horizontal="center" vertical="top" wrapText="1"/>
    </xf>
    <xf numFmtId="0" fontId="15" fillId="4" borderId="10" xfId="0" applyFont="1" applyFill="1" applyBorder="1" applyAlignment="1">
      <alignment horizontal="center" vertical="top"/>
    </xf>
    <xf numFmtId="0" fontId="15" fillId="5" borderId="51" xfId="0" applyFont="1" applyFill="1" applyBorder="1" applyAlignment="1">
      <alignment vertical="top"/>
    </xf>
    <xf numFmtId="0" fontId="15" fillId="5" borderId="23" xfId="0" applyFont="1" applyFill="1" applyBorder="1" applyAlignment="1">
      <alignment vertical="top"/>
    </xf>
    <xf numFmtId="164" fontId="2" fillId="4" borderId="18" xfId="0" applyNumberFormat="1" applyFont="1" applyFill="1" applyBorder="1" applyAlignment="1">
      <alignment horizontal="center" vertical="top"/>
    </xf>
    <xf numFmtId="164" fontId="2" fillId="4" borderId="52" xfId="0" applyNumberFormat="1" applyFont="1" applyFill="1" applyBorder="1" applyAlignment="1">
      <alignment horizontal="center" vertical="top"/>
    </xf>
    <xf numFmtId="164" fontId="2" fillId="4" borderId="26" xfId="0" applyNumberFormat="1" applyFont="1" applyFill="1" applyBorder="1" applyAlignment="1">
      <alignment horizontal="center" vertical="top"/>
    </xf>
    <xf numFmtId="0" fontId="15" fillId="5" borderId="53" xfId="0" applyFont="1" applyFill="1" applyBorder="1" applyAlignment="1">
      <alignment vertical="top"/>
    </xf>
    <xf numFmtId="0" fontId="15" fillId="4" borderId="54" xfId="0" applyFont="1" applyFill="1" applyBorder="1" applyAlignment="1">
      <alignment vertical="top"/>
    </xf>
    <xf numFmtId="0" fontId="15" fillId="5" borderId="14" xfId="0" applyFont="1" applyFill="1" applyBorder="1" applyAlignment="1">
      <alignment vertical="top"/>
    </xf>
    <xf numFmtId="0" fontId="15" fillId="5" borderId="15" xfId="0" applyFont="1" applyFill="1" applyBorder="1" applyAlignment="1">
      <alignment vertical="top"/>
    </xf>
    <xf numFmtId="164" fontId="3" fillId="0" borderId="55" xfId="1" applyNumberFormat="1" applyFont="1" applyFill="1" applyBorder="1" applyAlignment="1">
      <alignment horizontal="center" vertical="top"/>
    </xf>
    <xf numFmtId="164" fontId="3" fillId="0" borderId="56" xfId="1" applyNumberFormat="1" applyFont="1" applyFill="1" applyBorder="1" applyAlignment="1">
      <alignment horizontal="center" vertical="top"/>
    </xf>
    <xf numFmtId="164" fontId="7" fillId="0" borderId="52" xfId="1" applyNumberFormat="1" applyFont="1" applyFill="1" applyBorder="1" applyAlignment="1">
      <alignment horizontal="center" vertical="top"/>
    </xf>
    <xf numFmtId="164" fontId="7" fillId="0" borderId="2" xfId="1" applyNumberFormat="1" applyFont="1" applyFill="1" applyBorder="1" applyAlignment="1">
      <alignment horizontal="center" vertical="top"/>
    </xf>
    <xf numFmtId="164" fontId="6" fillId="4" borderId="57" xfId="1" applyNumberFormat="1" applyFont="1" applyFill="1" applyBorder="1" applyAlignment="1">
      <alignment horizontal="center" vertical="top"/>
    </xf>
    <xf numFmtId="164" fontId="7" fillId="0" borderId="58" xfId="1" applyNumberFormat="1" applyFont="1" applyFill="1" applyBorder="1" applyAlignment="1">
      <alignment horizontal="center" vertical="top"/>
    </xf>
    <xf numFmtId="164" fontId="7" fillId="4" borderId="52" xfId="1" applyNumberFormat="1" applyFont="1" applyFill="1" applyBorder="1" applyAlignment="1">
      <alignment horizontal="center" vertical="top"/>
    </xf>
    <xf numFmtId="164" fontId="3" fillId="0" borderId="55" xfId="0" applyNumberFormat="1" applyFont="1" applyBorder="1" applyAlignment="1">
      <alignment horizontal="center" vertical="center"/>
    </xf>
    <xf numFmtId="164" fontId="2" fillId="4" borderId="52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top"/>
    </xf>
    <xf numFmtId="164" fontId="2" fillId="4" borderId="59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2" fillId="4" borderId="18" xfId="0" applyNumberFormat="1" applyFont="1" applyFill="1" applyBorder="1" applyAlignment="1">
      <alignment horizontal="center" vertical="center"/>
    </xf>
    <xf numFmtId="164" fontId="2" fillId="4" borderId="26" xfId="0" applyNumberFormat="1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top" wrapText="1"/>
    </xf>
    <xf numFmtId="164" fontId="2" fillId="5" borderId="60" xfId="0" applyNumberFormat="1" applyFont="1" applyFill="1" applyBorder="1" applyAlignment="1">
      <alignment horizontal="center" vertical="top"/>
    </xf>
    <xf numFmtId="164" fontId="2" fillId="4" borderId="61" xfId="0" applyNumberFormat="1" applyFont="1" applyFill="1" applyBorder="1" applyAlignment="1">
      <alignment horizontal="center" vertical="top"/>
    </xf>
    <xf numFmtId="164" fontId="2" fillId="0" borderId="16" xfId="0" applyNumberFormat="1" applyFont="1" applyFill="1" applyBorder="1" applyAlignment="1">
      <alignment horizontal="center" vertical="top" wrapText="1"/>
    </xf>
    <xf numFmtId="164" fontId="3" fillId="0" borderId="60" xfId="0" applyNumberFormat="1" applyFont="1" applyFill="1" applyBorder="1" applyAlignment="1">
      <alignment horizontal="center" vertical="top" wrapText="1"/>
    </xf>
    <xf numFmtId="164" fontId="3" fillId="0" borderId="16" xfId="0" applyNumberFormat="1" applyFont="1" applyBorder="1" applyAlignment="1">
      <alignment horizontal="center" vertical="center"/>
    </xf>
    <xf numFmtId="164" fontId="3" fillId="0" borderId="60" xfId="0" applyNumberFormat="1" applyFont="1" applyBorder="1" applyAlignment="1">
      <alignment horizontal="center" vertical="center"/>
    </xf>
    <xf numFmtId="0" fontId="11" fillId="5" borderId="62" xfId="0" applyFont="1" applyFill="1" applyBorder="1" applyAlignment="1">
      <alignment horizontal="left" vertical="top" wrapText="1"/>
    </xf>
    <xf numFmtId="0" fontId="17" fillId="5" borderId="62" xfId="0" applyFont="1" applyFill="1" applyBorder="1" applyAlignment="1">
      <alignment horizontal="left" vertical="top" wrapText="1"/>
    </xf>
    <xf numFmtId="49" fontId="11" fillId="6" borderId="35" xfId="0" applyNumberFormat="1" applyFont="1" applyFill="1" applyBorder="1" applyAlignment="1">
      <alignment horizontal="center" vertical="top"/>
    </xf>
    <xf numFmtId="164" fontId="11" fillId="6" borderId="6" xfId="0" applyNumberFormat="1" applyFont="1" applyFill="1" applyBorder="1" applyAlignment="1">
      <alignment horizontal="center" vertical="top"/>
    </xf>
    <xf numFmtId="164" fontId="11" fillId="6" borderId="19" xfId="0" applyNumberFormat="1" applyFont="1" applyFill="1" applyBorder="1" applyAlignment="1">
      <alignment horizontal="center" vertical="top"/>
    </xf>
    <xf numFmtId="164" fontId="7" fillId="5" borderId="16" xfId="0" applyNumberFormat="1" applyFont="1" applyFill="1" applyBorder="1" applyAlignment="1">
      <alignment horizontal="center" vertical="top"/>
    </xf>
    <xf numFmtId="0" fontId="9" fillId="6" borderId="62" xfId="0" applyFont="1" applyFill="1" applyBorder="1" applyAlignment="1">
      <alignment horizontal="left" vertical="top" wrapText="1"/>
    </xf>
    <xf numFmtId="0" fontId="13" fillId="6" borderId="62" xfId="0" applyFont="1" applyFill="1" applyBorder="1" applyAlignment="1">
      <alignment horizontal="left" vertical="top" wrapText="1"/>
    </xf>
    <xf numFmtId="0" fontId="7" fillId="0" borderId="44" xfId="0" applyFont="1" applyBorder="1" applyAlignment="1">
      <alignment horizontal="center" vertical="top" wrapText="1"/>
    </xf>
    <xf numFmtId="164" fontId="7" fillId="0" borderId="16" xfId="0" applyNumberFormat="1" applyFont="1" applyFill="1" applyBorder="1" applyAlignment="1">
      <alignment horizontal="center" vertical="top" wrapText="1"/>
    </xf>
    <xf numFmtId="164" fontId="7" fillId="0" borderId="48" xfId="0" applyNumberFormat="1" applyFont="1" applyFill="1" applyBorder="1" applyAlignment="1">
      <alignment horizontal="center" vertical="top" wrapText="1"/>
    </xf>
    <xf numFmtId="164" fontId="7" fillId="0" borderId="13" xfId="0" applyNumberFormat="1" applyFont="1" applyFill="1" applyBorder="1" applyAlignment="1">
      <alignment horizontal="center" vertical="top" wrapText="1"/>
    </xf>
    <xf numFmtId="164" fontId="7" fillId="0" borderId="14" xfId="0" applyNumberFormat="1" applyFont="1" applyFill="1" applyBorder="1" applyAlignment="1">
      <alignment horizontal="center" vertical="top" wrapText="1"/>
    </xf>
    <xf numFmtId="0" fontId="10" fillId="5" borderId="34" xfId="0" applyFont="1" applyFill="1" applyBorder="1" applyAlignment="1">
      <alignment horizontal="center" vertical="top"/>
    </xf>
    <xf numFmtId="164" fontId="9" fillId="0" borderId="0" xfId="0" applyNumberFormat="1" applyFont="1" applyBorder="1" applyAlignment="1">
      <alignment vertical="top"/>
    </xf>
    <xf numFmtId="0" fontId="9" fillId="0" borderId="36" xfId="0" applyFont="1" applyFill="1" applyBorder="1" applyAlignment="1">
      <alignment horizontal="center" vertical="top" wrapText="1"/>
    </xf>
    <xf numFmtId="0" fontId="9" fillId="0" borderId="63" xfId="0" applyFont="1" applyBorder="1" applyAlignment="1">
      <alignment horizontal="center" vertical="top"/>
    </xf>
    <xf numFmtId="0" fontId="9" fillId="0" borderId="64" xfId="0" applyFont="1" applyBorder="1" applyAlignment="1">
      <alignment horizontal="center" vertical="top"/>
    </xf>
    <xf numFmtId="0" fontId="9" fillId="0" borderId="34" xfId="0" applyFont="1" applyBorder="1" applyAlignment="1">
      <alignment horizontal="center" vertical="top"/>
    </xf>
    <xf numFmtId="0" fontId="9" fillId="0" borderId="65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49" fontId="9" fillId="0" borderId="0" xfId="0" applyNumberFormat="1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center" vertical="center" textRotation="90" wrapText="1"/>
    </xf>
    <xf numFmtId="49" fontId="9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164" fontId="7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164" fontId="11" fillId="5" borderId="0" xfId="0" applyNumberFormat="1" applyFont="1" applyFill="1" applyBorder="1" applyAlignment="1">
      <alignment horizontal="center" vertical="top"/>
    </xf>
    <xf numFmtId="0" fontId="9" fillId="0" borderId="66" xfId="0" applyFont="1" applyFill="1" applyBorder="1" applyAlignment="1">
      <alignment horizontal="center" vertical="top"/>
    </xf>
    <xf numFmtId="164" fontId="9" fillId="5" borderId="67" xfId="0" applyNumberFormat="1" applyFont="1" applyFill="1" applyBorder="1" applyAlignment="1">
      <alignment vertical="top"/>
    </xf>
    <xf numFmtId="164" fontId="9" fillId="0" borderId="38" xfId="0" applyNumberFormat="1" applyFont="1" applyBorder="1" applyAlignment="1">
      <alignment vertical="top"/>
    </xf>
    <xf numFmtId="164" fontId="9" fillId="0" borderId="64" xfId="0" applyNumberFormat="1" applyFont="1" applyFill="1" applyBorder="1" applyAlignment="1">
      <alignment vertical="top"/>
    </xf>
    <xf numFmtId="164" fontId="9" fillId="0" borderId="38" xfId="0" applyNumberFormat="1" applyFont="1" applyFill="1" applyBorder="1" applyAlignment="1">
      <alignment vertical="top"/>
    </xf>
    <xf numFmtId="164" fontId="11" fillId="2" borderId="6" xfId="0" applyNumberFormat="1" applyFont="1" applyFill="1" applyBorder="1" applyAlignment="1">
      <alignment vertical="top"/>
    </xf>
    <xf numFmtId="164" fontId="11" fillId="2" borderId="19" xfId="0" applyNumberFormat="1" applyFont="1" applyFill="1" applyBorder="1" applyAlignment="1">
      <alignment vertical="top"/>
    </xf>
    <xf numFmtId="164" fontId="9" fillId="0" borderId="36" xfId="0" applyNumberFormat="1" applyFont="1" applyBorder="1" applyAlignment="1">
      <alignment vertical="top"/>
    </xf>
    <xf numFmtId="164" fontId="9" fillId="0" borderId="36" xfId="0" applyNumberFormat="1" applyFont="1" applyFill="1" applyBorder="1" applyAlignment="1">
      <alignment vertical="top"/>
    </xf>
    <xf numFmtId="164" fontId="11" fillId="2" borderId="11" xfId="0" applyNumberFormat="1" applyFont="1" applyFill="1" applyBorder="1" applyAlignment="1">
      <alignment vertical="top"/>
    </xf>
    <xf numFmtId="164" fontId="9" fillId="0" borderId="21" xfId="0" applyNumberFormat="1" applyFont="1" applyFill="1" applyBorder="1" applyAlignment="1">
      <alignment vertical="top"/>
    </xf>
    <xf numFmtId="164" fontId="9" fillId="0" borderId="67" xfId="0" applyNumberFormat="1" applyFont="1" applyBorder="1" applyAlignment="1">
      <alignment vertical="top"/>
    </xf>
    <xf numFmtId="164" fontId="9" fillId="0" borderId="63" xfId="0" applyNumberFormat="1" applyFont="1" applyBorder="1" applyAlignment="1">
      <alignment vertical="top"/>
    </xf>
    <xf numFmtId="164" fontId="9" fillId="0" borderId="64" xfId="0" applyNumberFormat="1" applyFont="1" applyBorder="1" applyAlignment="1">
      <alignment vertical="top"/>
    </xf>
    <xf numFmtId="164" fontId="9" fillId="0" borderId="67" xfId="0" applyNumberFormat="1" applyFont="1" applyFill="1" applyBorder="1" applyAlignment="1">
      <alignment vertical="top"/>
    </xf>
    <xf numFmtId="164" fontId="9" fillId="0" borderId="9" xfId="0" applyNumberFormat="1" applyFont="1" applyFill="1" applyBorder="1" applyAlignment="1">
      <alignment vertical="top"/>
    </xf>
    <xf numFmtId="165" fontId="9" fillId="0" borderId="63" xfId="0" applyNumberFormat="1" applyFont="1" applyFill="1" applyBorder="1" applyAlignment="1">
      <alignment vertical="top"/>
    </xf>
    <xf numFmtId="164" fontId="9" fillId="0" borderId="29" xfId="0" applyNumberFormat="1" applyFont="1" applyFill="1" applyBorder="1" applyAlignment="1">
      <alignment vertical="center"/>
    </xf>
    <xf numFmtId="164" fontId="9" fillId="0" borderId="27" xfId="0" applyNumberFormat="1" applyFont="1" applyFill="1" applyBorder="1" applyAlignment="1">
      <alignment vertical="top"/>
    </xf>
    <xf numFmtId="0" fontId="9" fillId="0" borderId="13" xfId="0" applyFont="1" applyBorder="1" applyAlignment="1">
      <alignment vertical="top"/>
    </xf>
    <xf numFmtId="0" fontId="9" fillId="0" borderId="31" xfId="0" applyFont="1" applyBorder="1" applyAlignment="1">
      <alignment vertical="top"/>
    </xf>
    <xf numFmtId="0" fontId="9" fillId="0" borderId="34" xfId="0" applyFont="1" applyFill="1" applyBorder="1" applyAlignment="1">
      <alignment horizontal="center" vertical="top" wrapText="1"/>
    </xf>
    <xf numFmtId="0" fontId="9" fillId="0" borderId="13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50" xfId="0" applyFont="1" applyBorder="1" applyAlignment="1">
      <alignment vertical="top" wrapText="1"/>
    </xf>
    <xf numFmtId="0" fontId="9" fillId="0" borderId="6" xfId="0" applyFont="1" applyBorder="1" applyAlignment="1">
      <alignment vertical="top"/>
    </xf>
    <xf numFmtId="164" fontId="9" fillId="5" borderId="0" xfId="0" applyNumberFormat="1" applyFont="1" applyFill="1" applyBorder="1" applyAlignment="1">
      <alignment vertical="top"/>
    </xf>
    <xf numFmtId="0" fontId="9" fillId="0" borderId="7" xfId="0" applyFont="1" applyBorder="1" applyAlignment="1">
      <alignment horizontal="center" vertical="top"/>
    </xf>
    <xf numFmtId="164" fontId="9" fillId="0" borderId="9" xfId="0" applyNumberFormat="1" applyFont="1" applyBorder="1" applyAlignment="1">
      <alignment vertical="top"/>
    </xf>
    <xf numFmtId="164" fontId="9" fillId="0" borderId="27" xfId="0" applyNumberFormat="1" applyFont="1" applyBorder="1" applyAlignment="1">
      <alignment vertical="top"/>
    </xf>
    <xf numFmtId="0" fontId="8" fillId="0" borderId="12" xfId="0" applyFont="1" applyBorder="1" applyAlignment="1">
      <alignment horizontal="center" vertical="center" wrapText="1"/>
    </xf>
    <xf numFmtId="164" fontId="9" fillId="0" borderId="64" xfId="0" applyNumberFormat="1" applyFont="1" applyFill="1" applyBorder="1" applyAlignment="1">
      <alignment horizontal="center" vertical="top" wrapText="1"/>
    </xf>
    <xf numFmtId="164" fontId="9" fillId="0" borderId="63" xfId="0" applyNumberFormat="1" applyFont="1" applyFill="1" applyBorder="1" applyAlignment="1">
      <alignment horizontal="center" vertical="top" wrapText="1"/>
    </xf>
    <xf numFmtId="164" fontId="9" fillId="0" borderId="38" xfId="0" applyNumberFormat="1" applyFont="1" applyFill="1" applyBorder="1" applyAlignment="1">
      <alignment horizontal="center" vertical="top" wrapText="1"/>
    </xf>
    <xf numFmtId="164" fontId="9" fillId="0" borderId="21" xfId="0" applyNumberFormat="1" applyFont="1" applyFill="1" applyBorder="1" applyAlignment="1">
      <alignment horizontal="center" vertical="top" wrapText="1"/>
    </xf>
    <xf numFmtId="164" fontId="9" fillId="0" borderId="65" xfId="0" applyNumberFormat="1" applyFont="1" applyFill="1" applyBorder="1" applyAlignment="1">
      <alignment horizontal="center" vertical="top" wrapText="1"/>
    </xf>
    <xf numFmtId="0" fontId="11" fillId="5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Alignment="1">
      <alignment horizontal="center" vertical="top"/>
    </xf>
    <xf numFmtId="0" fontId="9" fillId="0" borderId="0" xfId="0" applyNumberFormat="1" applyFont="1" applyAlignment="1">
      <alignment horizontal="center" vertical="top"/>
    </xf>
    <xf numFmtId="0" fontId="9" fillId="0" borderId="14" xfId="0" applyNumberFormat="1" applyFont="1" applyBorder="1" applyAlignment="1">
      <alignment horizontal="center" vertical="top"/>
    </xf>
    <xf numFmtId="0" fontId="9" fillId="0" borderId="15" xfId="0" applyNumberFormat="1" applyFont="1" applyBorder="1" applyAlignment="1">
      <alignment horizontal="center" vertical="top"/>
    </xf>
    <xf numFmtId="0" fontId="9" fillId="0" borderId="28" xfId="0" applyNumberFormat="1" applyFont="1" applyBorder="1" applyAlignment="1">
      <alignment horizontal="center" vertical="top"/>
    </xf>
    <xf numFmtId="0" fontId="9" fillId="0" borderId="68" xfId="0" applyNumberFormat="1" applyFont="1" applyBorder="1" applyAlignment="1">
      <alignment horizontal="center" vertical="top"/>
    </xf>
    <xf numFmtId="0" fontId="9" fillId="0" borderId="17" xfId="0" applyNumberFormat="1" applyFont="1" applyBorder="1" applyAlignment="1">
      <alignment horizontal="center" vertical="top"/>
    </xf>
    <xf numFmtId="0" fontId="9" fillId="0" borderId="26" xfId="0" applyNumberFormat="1" applyFont="1" applyBorder="1" applyAlignment="1">
      <alignment horizontal="center" vertical="top"/>
    </xf>
    <xf numFmtId="0" fontId="9" fillId="5" borderId="17" xfId="0" applyNumberFormat="1" applyFont="1" applyFill="1" applyBorder="1" applyAlignment="1">
      <alignment horizontal="center" vertical="top"/>
    </xf>
    <xf numFmtId="0" fontId="9" fillId="5" borderId="26" xfId="0" applyNumberFormat="1" applyFont="1" applyFill="1" applyBorder="1" applyAlignment="1">
      <alignment horizontal="center" vertical="top"/>
    </xf>
    <xf numFmtId="0" fontId="9" fillId="5" borderId="0" xfId="0" applyNumberFormat="1" applyFont="1" applyFill="1" applyBorder="1" applyAlignment="1">
      <alignment horizontal="center" vertical="top"/>
    </xf>
    <xf numFmtId="49" fontId="11" fillId="2" borderId="48" xfId="0" applyNumberFormat="1" applyFont="1" applyFill="1" applyBorder="1" applyAlignment="1">
      <alignment vertical="top"/>
    </xf>
    <xf numFmtId="164" fontId="9" fillId="0" borderId="65" xfId="0" applyNumberFormat="1" applyFont="1" applyFill="1" applyBorder="1" applyAlignment="1">
      <alignment vertical="top"/>
    </xf>
    <xf numFmtId="0" fontId="9" fillId="0" borderId="50" xfId="0" applyFont="1" applyBorder="1" applyAlignment="1">
      <alignment vertical="top"/>
    </xf>
    <xf numFmtId="164" fontId="9" fillId="0" borderId="39" xfId="0" applyNumberFormat="1" applyFont="1" applyFill="1" applyBorder="1" applyAlignment="1">
      <alignment horizontal="center" vertical="top" wrapText="1"/>
    </xf>
    <xf numFmtId="0" fontId="10" fillId="0" borderId="29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49" fontId="9" fillId="0" borderId="0" xfId="0" applyNumberFormat="1" applyFont="1" applyFill="1" applyBorder="1" applyAlignment="1">
      <alignment horizontal="center" vertical="top"/>
    </xf>
    <xf numFmtId="0" fontId="11" fillId="0" borderId="62" xfId="4" applyNumberFormat="1" applyFont="1" applyBorder="1" applyAlignment="1">
      <alignment horizontal="center" vertical="top"/>
    </xf>
    <xf numFmtId="0" fontId="9" fillId="0" borderId="5" xfId="0" applyFont="1" applyBorder="1" applyAlignment="1">
      <alignment vertical="top"/>
    </xf>
    <xf numFmtId="164" fontId="11" fillId="2" borderId="69" xfId="0" applyNumberFormat="1" applyFont="1" applyFill="1" applyBorder="1" applyAlignment="1">
      <alignment vertical="top"/>
    </xf>
    <xf numFmtId="164" fontId="9" fillId="0" borderId="70" xfId="0" applyNumberFormat="1" applyFont="1" applyBorder="1" applyAlignment="1">
      <alignment vertical="top"/>
    </xf>
    <xf numFmtId="164" fontId="9" fillId="5" borderId="63" xfId="0" applyNumberFormat="1" applyFont="1" applyFill="1" applyBorder="1" applyAlignment="1">
      <alignment vertical="top"/>
    </xf>
    <xf numFmtId="164" fontId="11" fillId="2" borderId="71" xfId="0" applyNumberFormat="1" applyFont="1" applyFill="1" applyBorder="1" applyAlignment="1">
      <alignment vertical="top"/>
    </xf>
    <xf numFmtId="0" fontId="10" fillId="0" borderId="17" xfId="0" applyNumberFormat="1" applyFont="1" applyBorder="1" applyAlignment="1">
      <alignment horizontal="center" vertical="center" textRotation="90"/>
    </xf>
    <xf numFmtId="0" fontId="10" fillId="0" borderId="26" xfId="0" applyNumberFormat="1" applyFont="1" applyBorder="1" applyAlignment="1">
      <alignment horizontal="center" vertical="center" textRotation="90"/>
    </xf>
    <xf numFmtId="0" fontId="9" fillId="2" borderId="48" xfId="0" applyFont="1" applyFill="1" applyBorder="1" applyAlignment="1">
      <alignment vertical="top"/>
    </xf>
    <xf numFmtId="0" fontId="9" fillId="0" borderId="7" xfId="0" applyFont="1" applyBorder="1" applyAlignment="1">
      <alignment vertical="top"/>
    </xf>
    <xf numFmtId="164" fontId="9" fillId="0" borderId="29" xfId="0" applyNumberFormat="1" applyFont="1" applyBorder="1" applyAlignment="1">
      <alignment vertical="top"/>
    </xf>
    <xf numFmtId="0" fontId="9" fillId="0" borderId="70" xfId="0" applyFont="1" applyBorder="1" applyAlignment="1">
      <alignment vertical="top"/>
    </xf>
    <xf numFmtId="0" fontId="9" fillId="0" borderId="72" xfId="0" applyFont="1" applyBorder="1" applyAlignment="1">
      <alignment vertical="top"/>
    </xf>
    <xf numFmtId="0" fontId="11" fillId="3" borderId="72" xfId="0" applyFont="1" applyFill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22" fillId="0" borderId="0" xfId="0" applyFont="1"/>
    <xf numFmtId="0" fontId="22" fillId="0" borderId="28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 wrapText="1"/>
    </xf>
    <xf numFmtId="0" fontId="9" fillId="5" borderId="18" xfId="0" applyFont="1" applyFill="1" applyBorder="1" applyAlignment="1">
      <alignment vertical="top"/>
    </xf>
    <xf numFmtId="164" fontId="11" fillId="2" borderId="72" xfId="0" applyNumberFormat="1" applyFont="1" applyFill="1" applyBorder="1" applyAlignment="1">
      <alignment vertical="top"/>
    </xf>
    <xf numFmtId="164" fontId="11" fillId="2" borderId="12" xfId="0" applyNumberFormat="1" applyFont="1" applyFill="1" applyBorder="1" applyAlignment="1">
      <alignment vertical="top"/>
    </xf>
    <xf numFmtId="164" fontId="9" fillId="0" borderId="34" xfId="0" applyNumberFormat="1" applyFont="1" applyFill="1" applyBorder="1" applyAlignment="1">
      <alignment vertical="top"/>
    </xf>
    <xf numFmtId="0" fontId="9" fillId="0" borderId="16" xfId="0" applyFont="1" applyBorder="1" applyAlignment="1">
      <alignment vertical="top"/>
    </xf>
    <xf numFmtId="0" fontId="9" fillId="0" borderId="64" xfId="0" applyFont="1" applyBorder="1" applyAlignment="1">
      <alignment vertical="top"/>
    </xf>
    <xf numFmtId="49" fontId="11" fillId="0" borderId="4" xfId="0" applyNumberFormat="1" applyFont="1" applyBorder="1" applyAlignment="1">
      <alignment vertical="top"/>
    </xf>
    <xf numFmtId="0" fontId="9" fillId="0" borderId="0" xfId="0" applyNumberFormat="1" applyFont="1" applyBorder="1" applyAlignment="1">
      <alignment horizontal="center" vertical="top"/>
    </xf>
    <xf numFmtId="0" fontId="9" fillId="0" borderId="22" xfId="0" applyFont="1" applyBorder="1" applyAlignment="1">
      <alignment vertical="top" wrapText="1"/>
    </xf>
    <xf numFmtId="164" fontId="9" fillId="0" borderId="73" xfId="0" applyNumberFormat="1" applyFont="1" applyBorder="1" applyAlignment="1">
      <alignment vertical="top"/>
    </xf>
    <xf numFmtId="164" fontId="9" fillId="0" borderId="74" xfId="0" applyNumberFormat="1" applyFont="1" applyBorder="1" applyAlignment="1">
      <alignment vertical="top"/>
    </xf>
    <xf numFmtId="164" fontId="9" fillId="0" borderId="75" xfId="0" applyNumberFormat="1" applyFont="1" applyBorder="1" applyAlignment="1">
      <alignment vertical="top"/>
    </xf>
    <xf numFmtId="164" fontId="9" fillId="0" borderId="66" xfId="0" applyNumberFormat="1" applyFont="1" applyBorder="1" applyAlignment="1">
      <alignment vertical="top"/>
    </xf>
    <xf numFmtId="0" fontId="11" fillId="5" borderId="65" xfId="0" applyFont="1" applyFill="1" applyBorder="1" applyAlignment="1">
      <alignment horizontal="center" vertical="top"/>
    </xf>
    <xf numFmtId="164" fontId="11" fillId="5" borderId="65" xfId="0" applyNumberFormat="1" applyFont="1" applyFill="1" applyBorder="1" applyAlignment="1">
      <alignment vertical="top"/>
    </xf>
    <xf numFmtId="164" fontId="11" fillId="5" borderId="73" xfId="0" applyNumberFormat="1" applyFont="1" applyFill="1" applyBorder="1" applyAlignment="1">
      <alignment vertical="top"/>
    </xf>
    <xf numFmtId="0" fontId="9" fillId="0" borderId="1" xfId="0" applyNumberFormat="1" applyFont="1" applyBorder="1" applyAlignment="1">
      <alignment horizontal="center" vertical="top"/>
    </xf>
    <xf numFmtId="0" fontId="9" fillId="0" borderId="19" xfId="0" applyNumberFormat="1" applyFont="1" applyBorder="1" applyAlignment="1">
      <alignment horizontal="center" vertical="top"/>
    </xf>
    <xf numFmtId="0" fontId="9" fillId="0" borderId="61" xfId="0" applyNumberFormat="1" applyFont="1" applyBorder="1" applyAlignment="1">
      <alignment horizontal="center" vertical="top"/>
    </xf>
    <xf numFmtId="0" fontId="9" fillId="0" borderId="20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0" fontId="9" fillId="0" borderId="48" xfId="0" applyNumberFormat="1" applyFont="1" applyBorder="1" applyAlignment="1">
      <alignment horizontal="center" vertical="top"/>
    </xf>
    <xf numFmtId="0" fontId="9" fillId="0" borderId="33" xfId="0" applyNumberFormat="1" applyFont="1" applyBorder="1" applyAlignment="1">
      <alignment horizontal="center" vertical="top"/>
    </xf>
    <xf numFmtId="0" fontId="9" fillId="0" borderId="60" xfId="0" applyNumberFormat="1" applyFont="1" applyBorder="1" applyAlignment="1">
      <alignment horizontal="center" vertical="top"/>
    </xf>
    <xf numFmtId="49" fontId="9" fillId="0" borderId="36" xfId="0" applyNumberFormat="1" applyFont="1" applyFill="1" applyBorder="1" applyAlignment="1">
      <alignment horizontal="center" vertical="top"/>
    </xf>
    <xf numFmtId="49" fontId="9" fillId="0" borderId="3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right" vertical="top"/>
    </xf>
    <xf numFmtId="49" fontId="9" fillId="0" borderId="9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23" xfId="0" applyNumberFormat="1" applyFont="1" applyBorder="1" applyAlignment="1">
      <alignment horizontal="center" vertical="top"/>
    </xf>
    <xf numFmtId="0" fontId="9" fillId="0" borderId="24" xfId="0" applyNumberFormat="1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9" fillId="0" borderId="16" xfId="0" applyFont="1" applyBorder="1" applyAlignment="1">
      <alignment vertical="top" wrapText="1"/>
    </xf>
    <xf numFmtId="164" fontId="9" fillId="0" borderId="66" xfId="0" applyNumberFormat="1" applyFont="1" applyFill="1" applyBorder="1" applyAlignment="1">
      <alignment vertical="top"/>
    </xf>
    <xf numFmtId="164" fontId="9" fillId="0" borderId="77" xfId="0" applyNumberFormat="1" applyFont="1" applyBorder="1" applyAlignment="1">
      <alignment vertical="top"/>
    </xf>
    <xf numFmtId="49" fontId="11" fillId="2" borderId="32" xfId="0" applyNumberFormat="1" applyFont="1" applyFill="1" applyBorder="1" applyAlignment="1">
      <alignment horizontal="center" vertical="top"/>
    </xf>
    <xf numFmtId="164" fontId="9" fillId="0" borderId="67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horizontal="right" vertical="top"/>
    </xf>
    <xf numFmtId="0" fontId="24" fillId="0" borderId="28" xfId="0" applyFont="1" applyBorder="1" applyAlignment="1">
      <alignment horizontal="center" vertical="top" wrapText="1"/>
    </xf>
    <xf numFmtId="0" fontId="9" fillId="7" borderId="5" xfId="0" applyFont="1" applyFill="1" applyBorder="1" applyAlignment="1">
      <alignment vertical="top" wrapText="1"/>
    </xf>
    <xf numFmtId="0" fontId="9" fillId="0" borderId="20" xfId="0" applyNumberFormat="1" applyFont="1" applyBorder="1" applyAlignment="1">
      <alignment horizontal="center" vertical="top" wrapText="1"/>
    </xf>
    <xf numFmtId="0" fontId="9" fillId="0" borderId="60" xfId="0" applyNumberFormat="1" applyFont="1" applyBorder="1" applyAlignment="1">
      <alignment horizontal="center" vertical="top" wrapText="1"/>
    </xf>
    <xf numFmtId="0" fontId="28" fillId="0" borderId="48" xfId="0" applyNumberFormat="1" applyFont="1" applyBorder="1" applyAlignment="1">
      <alignment horizontal="center" vertical="top"/>
    </xf>
    <xf numFmtId="0" fontId="28" fillId="0" borderId="19" xfId="0" applyNumberFormat="1" applyFont="1" applyBorder="1" applyAlignment="1">
      <alignment horizontal="center" vertical="top"/>
    </xf>
    <xf numFmtId="164" fontId="9" fillId="8" borderId="22" xfId="0" applyNumberFormat="1" applyFont="1" applyFill="1" applyBorder="1" applyAlignment="1">
      <alignment vertical="top"/>
    </xf>
    <xf numFmtId="164" fontId="9" fillId="8" borderId="23" xfId="0" applyNumberFormat="1" applyFont="1" applyFill="1" applyBorder="1" applyAlignment="1">
      <alignment vertical="top"/>
    </xf>
    <xf numFmtId="164" fontId="9" fillId="8" borderId="24" xfId="0" applyNumberFormat="1" applyFont="1" applyFill="1" applyBorder="1" applyAlignment="1">
      <alignment vertical="top"/>
    </xf>
    <xf numFmtId="164" fontId="9" fillId="8" borderId="31" xfId="0" applyNumberFormat="1" applyFont="1" applyFill="1" applyBorder="1" applyAlignment="1">
      <alignment vertical="top"/>
    </xf>
    <xf numFmtId="0" fontId="9" fillId="8" borderId="28" xfId="0" applyFont="1" applyFill="1" applyBorder="1" applyAlignment="1">
      <alignment vertical="top"/>
    </xf>
    <xf numFmtId="164" fontId="9" fillId="8" borderId="28" xfId="0" applyNumberFormat="1" applyFont="1" applyFill="1" applyBorder="1" applyAlignment="1">
      <alignment vertical="top"/>
    </xf>
    <xf numFmtId="164" fontId="9" fillId="8" borderId="68" xfId="0" applyNumberFormat="1" applyFont="1" applyFill="1" applyBorder="1" applyAlignment="1">
      <alignment vertical="top"/>
    </xf>
    <xf numFmtId="164" fontId="11" fillId="8" borderId="18" xfId="0" applyNumberFormat="1" applyFont="1" applyFill="1" applyBorder="1" applyAlignment="1">
      <alignment vertical="top"/>
    </xf>
    <xf numFmtId="164" fontId="11" fillId="8" borderId="17" xfId="0" applyNumberFormat="1" applyFont="1" applyFill="1" applyBorder="1" applyAlignment="1">
      <alignment vertical="top"/>
    </xf>
    <xf numFmtId="164" fontId="9" fillId="8" borderId="13" xfId="0" applyNumberFormat="1" applyFont="1" applyFill="1" applyBorder="1" applyAlignment="1">
      <alignment vertical="top"/>
    </xf>
    <xf numFmtId="164" fontId="9" fillId="8" borderId="14" xfId="0" applyNumberFormat="1" applyFont="1" applyFill="1" applyBorder="1" applyAlignment="1">
      <alignment vertical="top"/>
    </xf>
    <xf numFmtId="164" fontId="9" fillId="8" borderId="15" xfId="0" applyNumberFormat="1" applyFont="1" applyFill="1" applyBorder="1" applyAlignment="1">
      <alignment vertical="top"/>
    </xf>
    <xf numFmtId="164" fontId="9" fillId="8" borderId="50" xfId="0" applyNumberFormat="1" applyFont="1" applyFill="1" applyBorder="1" applyAlignment="1">
      <alignment vertical="top"/>
    </xf>
    <xf numFmtId="164" fontId="11" fillId="8" borderId="50" xfId="0" applyNumberFormat="1" applyFont="1" applyFill="1" applyBorder="1" applyAlignment="1">
      <alignment vertical="top"/>
    </xf>
    <xf numFmtId="164" fontId="11" fillId="8" borderId="1" xfId="0" applyNumberFormat="1" applyFont="1" applyFill="1" applyBorder="1" applyAlignment="1">
      <alignment vertical="top"/>
    </xf>
    <xf numFmtId="164" fontId="9" fillId="8" borderId="58" xfId="0" applyNumberFormat="1" applyFont="1" applyFill="1" applyBorder="1" applyAlignment="1">
      <alignment vertical="top"/>
    </xf>
    <xf numFmtId="164" fontId="11" fillId="8" borderId="59" xfId="0" applyNumberFormat="1" applyFont="1" applyFill="1" applyBorder="1" applyAlignment="1">
      <alignment vertical="top"/>
    </xf>
    <xf numFmtId="164" fontId="9" fillId="8" borderId="56" xfId="0" applyNumberFormat="1" applyFont="1" applyFill="1" applyBorder="1" applyAlignment="1">
      <alignment vertical="top"/>
    </xf>
    <xf numFmtId="164" fontId="9" fillId="8" borderId="16" xfId="0" applyNumberFormat="1" applyFont="1" applyFill="1" applyBorder="1" applyAlignment="1">
      <alignment vertical="top"/>
    </xf>
    <xf numFmtId="164" fontId="9" fillId="8" borderId="48" xfId="0" applyNumberFormat="1" applyFont="1" applyFill="1" applyBorder="1" applyAlignment="1">
      <alignment vertical="top"/>
    </xf>
    <xf numFmtId="164" fontId="9" fillId="8" borderId="4" xfId="0" applyNumberFormat="1" applyFont="1" applyFill="1" applyBorder="1" applyAlignment="1">
      <alignment vertical="top"/>
    </xf>
    <xf numFmtId="164" fontId="9" fillId="8" borderId="1" xfId="0" applyNumberFormat="1" applyFont="1" applyFill="1" applyBorder="1" applyAlignment="1">
      <alignment vertical="top"/>
    </xf>
    <xf numFmtId="164" fontId="9" fillId="8" borderId="59" xfId="0" applyNumberFormat="1" applyFont="1" applyFill="1" applyBorder="1" applyAlignment="1">
      <alignment vertical="top"/>
    </xf>
    <xf numFmtId="164" fontId="9" fillId="8" borderId="79" xfId="0" applyNumberFormat="1" applyFont="1" applyFill="1" applyBorder="1" applyAlignment="1">
      <alignment vertical="top"/>
    </xf>
    <xf numFmtId="164" fontId="11" fillId="8" borderId="52" xfId="0" applyNumberFormat="1" applyFont="1" applyFill="1" applyBorder="1" applyAlignment="1">
      <alignment vertical="top"/>
    </xf>
    <xf numFmtId="165" fontId="9" fillId="8" borderId="22" xfId="0" applyNumberFormat="1" applyFont="1" applyFill="1" applyBorder="1" applyAlignment="1">
      <alignment vertical="top"/>
    </xf>
    <xf numFmtId="165" fontId="9" fillId="8" borderId="23" xfId="0" applyNumberFormat="1" applyFont="1" applyFill="1" applyBorder="1" applyAlignment="1">
      <alignment vertical="top"/>
    </xf>
    <xf numFmtId="165" fontId="9" fillId="8" borderId="24" xfId="0" applyNumberFormat="1" applyFont="1" applyFill="1" applyBorder="1" applyAlignment="1">
      <alignment vertical="top"/>
    </xf>
    <xf numFmtId="165" fontId="11" fillId="8" borderId="18" xfId="0" applyNumberFormat="1" applyFont="1" applyFill="1" applyBorder="1" applyAlignment="1">
      <alignment vertical="top"/>
    </xf>
    <xf numFmtId="165" fontId="11" fillId="8" borderId="17" xfId="0" applyNumberFormat="1" applyFont="1" applyFill="1" applyBorder="1" applyAlignment="1">
      <alignment vertical="top"/>
    </xf>
    <xf numFmtId="165" fontId="11" fillId="8" borderId="26" xfId="0" applyNumberFormat="1" applyFont="1" applyFill="1" applyBorder="1" applyAlignment="1">
      <alignment vertical="top"/>
    </xf>
    <xf numFmtId="0" fontId="11" fillId="8" borderId="10" xfId="0" applyFont="1" applyFill="1" applyBorder="1" applyAlignment="1">
      <alignment horizontal="right" vertical="top" wrapText="1"/>
    </xf>
    <xf numFmtId="164" fontId="11" fillId="8" borderId="30" xfId="0" applyNumberFormat="1" applyFont="1" applyFill="1" applyBorder="1" applyAlignment="1">
      <alignment vertical="top"/>
    </xf>
    <xf numFmtId="0" fontId="11" fillId="8" borderId="25" xfId="0" applyFont="1" applyFill="1" applyBorder="1" applyAlignment="1">
      <alignment horizontal="right" vertical="top" wrapText="1"/>
    </xf>
    <xf numFmtId="164" fontId="11" fillId="8" borderId="80" xfId="0" applyNumberFormat="1" applyFont="1" applyFill="1" applyBorder="1" applyAlignment="1">
      <alignment vertical="top"/>
    </xf>
    <xf numFmtId="0" fontId="11" fillId="8" borderId="80" xfId="0" applyFont="1" applyFill="1" applyBorder="1" applyAlignment="1">
      <alignment horizontal="center" vertical="top" wrapText="1"/>
    </xf>
    <xf numFmtId="164" fontId="11" fillId="8" borderId="25" xfId="0" applyNumberFormat="1" applyFont="1" applyFill="1" applyBorder="1" applyAlignment="1">
      <alignment vertical="top"/>
    </xf>
    <xf numFmtId="0" fontId="11" fillId="8" borderId="65" xfId="0" applyFont="1" applyFill="1" applyBorder="1" applyAlignment="1">
      <alignment horizontal="center" vertical="top" wrapText="1"/>
    </xf>
    <xf numFmtId="0" fontId="11" fillId="8" borderId="25" xfId="0" applyFont="1" applyFill="1" applyBorder="1" applyAlignment="1">
      <alignment horizontal="center" vertical="top"/>
    </xf>
    <xf numFmtId="164" fontId="11" fillId="8" borderId="81" xfId="0" applyNumberFormat="1" applyFont="1" applyFill="1" applyBorder="1" applyAlignment="1">
      <alignment vertical="top"/>
    </xf>
    <xf numFmtId="165" fontId="11" fillId="8" borderId="80" xfId="0" applyNumberFormat="1" applyFont="1" applyFill="1" applyBorder="1" applyAlignment="1">
      <alignment vertical="top"/>
    </xf>
    <xf numFmtId="164" fontId="11" fillId="8" borderId="26" xfId="0" applyNumberFormat="1" applyFont="1" applyFill="1" applyBorder="1" applyAlignment="1">
      <alignment vertical="top"/>
    </xf>
    <xf numFmtId="164" fontId="11" fillId="8" borderId="82" xfId="0" applyNumberFormat="1" applyFont="1" applyFill="1" applyBorder="1" applyAlignment="1">
      <alignment vertical="top"/>
    </xf>
    <xf numFmtId="0" fontId="11" fillId="8" borderId="25" xfId="0" applyFont="1" applyFill="1" applyBorder="1" applyAlignment="1">
      <alignment horizontal="left" vertical="top" wrapText="1"/>
    </xf>
    <xf numFmtId="0" fontId="11" fillId="8" borderId="25" xfId="0" applyFont="1" applyFill="1" applyBorder="1" applyAlignment="1">
      <alignment horizontal="center" vertical="top" wrapText="1"/>
    </xf>
    <xf numFmtId="164" fontId="9" fillId="8" borderId="13" xfId="0" applyNumberFormat="1" applyFont="1" applyFill="1" applyBorder="1" applyAlignment="1">
      <alignment vertical="center"/>
    </xf>
    <xf numFmtId="164" fontId="9" fillId="8" borderId="83" xfId="0" applyNumberFormat="1" applyFont="1" applyFill="1" applyBorder="1" applyAlignment="1">
      <alignment vertical="center"/>
    </xf>
    <xf numFmtId="164" fontId="9" fillId="8" borderId="84" xfId="0" applyNumberFormat="1" applyFont="1" applyFill="1" applyBorder="1" applyAlignment="1">
      <alignment vertical="center"/>
    </xf>
    <xf numFmtId="164" fontId="9" fillId="8" borderId="16" xfId="0" applyNumberFormat="1" applyFont="1" applyFill="1" applyBorder="1" applyAlignment="1">
      <alignment vertical="center"/>
    </xf>
    <xf numFmtId="164" fontId="9" fillId="8" borderId="85" xfId="0" applyNumberFormat="1" applyFont="1" applyFill="1" applyBorder="1" applyAlignment="1">
      <alignment vertical="center"/>
    </xf>
    <xf numFmtId="164" fontId="9" fillId="8" borderId="62" xfId="0" applyNumberFormat="1" applyFont="1" applyFill="1" applyBorder="1" applyAlignment="1">
      <alignment vertical="center"/>
    </xf>
    <xf numFmtId="0" fontId="9" fillId="8" borderId="48" xfId="0" applyFont="1" applyFill="1" applyBorder="1" applyAlignment="1">
      <alignment vertical="top"/>
    </xf>
    <xf numFmtId="164" fontId="9" fillId="8" borderId="60" xfId="0" applyNumberFormat="1" applyFont="1" applyFill="1" applyBorder="1" applyAlignment="1">
      <alignment vertical="top"/>
    </xf>
    <xf numFmtId="0" fontId="9" fillId="8" borderId="31" xfId="0" applyFont="1" applyFill="1" applyBorder="1" applyAlignment="1">
      <alignment vertical="top"/>
    </xf>
    <xf numFmtId="0" fontId="9" fillId="8" borderId="68" xfId="0" applyFont="1" applyFill="1" applyBorder="1" applyAlignment="1">
      <alignment vertical="top"/>
    </xf>
    <xf numFmtId="0" fontId="11" fillId="8" borderId="80" xfId="0" applyFont="1" applyFill="1" applyBorder="1" applyAlignment="1">
      <alignment horizontal="right" vertical="top" wrapText="1"/>
    </xf>
    <xf numFmtId="164" fontId="9" fillId="8" borderId="39" xfId="0" applyNumberFormat="1" applyFont="1" applyFill="1" applyBorder="1" applyAlignment="1">
      <alignment horizontal="center" vertical="top" wrapText="1"/>
    </xf>
    <xf numFmtId="164" fontId="9" fillId="8" borderId="65" xfId="0" applyNumberFormat="1" applyFont="1" applyFill="1" applyBorder="1" applyAlignment="1">
      <alignment horizontal="center" vertical="top" wrapText="1"/>
    </xf>
    <xf numFmtId="0" fontId="9" fillId="5" borderId="48" xfId="0" applyNumberFormat="1" applyFont="1" applyFill="1" applyBorder="1" applyAlignment="1">
      <alignment horizontal="center" vertical="top"/>
    </xf>
    <xf numFmtId="0" fontId="9" fillId="5" borderId="60" xfId="0" applyNumberFormat="1" applyFont="1" applyFill="1" applyBorder="1" applyAlignment="1">
      <alignment horizontal="center" vertical="top"/>
    </xf>
    <xf numFmtId="49" fontId="11" fillId="2" borderId="56" xfId="0" applyNumberFormat="1" applyFont="1" applyFill="1" applyBorder="1" applyAlignment="1">
      <alignment horizontal="left" vertical="top"/>
    </xf>
    <xf numFmtId="49" fontId="9" fillId="0" borderId="48" xfId="0" applyNumberFormat="1" applyFont="1" applyBorder="1" applyAlignment="1">
      <alignment vertical="top"/>
    </xf>
    <xf numFmtId="0" fontId="9" fillId="0" borderId="4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vertical="top" wrapText="1"/>
    </xf>
    <xf numFmtId="0" fontId="9" fillId="0" borderId="56" xfId="0" applyFont="1" applyFill="1" applyBorder="1" applyAlignment="1">
      <alignment vertical="top" wrapText="1"/>
    </xf>
    <xf numFmtId="0" fontId="9" fillId="0" borderId="56" xfId="0" applyFont="1" applyFill="1" applyBorder="1" applyAlignment="1">
      <alignment horizontal="left" vertical="top" wrapText="1"/>
    </xf>
    <xf numFmtId="0" fontId="7" fillId="0" borderId="48" xfId="0" applyFont="1" applyFill="1" applyBorder="1" applyAlignment="1">
      <alignment vertical="top" textRotation="90" wrapText="1"/>
    </xf>
    <xf numFmtId="49" fontId="11" fillId="9" borderId="64" xfId="0" applyNumberFormat="1" applyFont="1" applyFill="1" applyBorder="1" applyAlignment="1">
      <alignment horizontal="left" vertical="top" wrapText="1"/>
    </xf>
    <xf numFmtId="49" fontId="11" fillId="9" borderId="31" xfId="0" applyNumberFormat="1" applyFont="1" applyFill="1" applyBorder="1" applyAlignment="1">
      <alignment horizontal="left" vertical="top"/>
    </xf>
    <xf numFmtId="49" fontId="11" fillId="9" borderId="16" xfId="0" applyNumberFormat="1" applyFont="1" applyFill="1" applyBorder="1" applyAlignment="1">
      <alignment vertical="top"/>
    </xf>
    <xf numFmtId="49" fontId="11" fillId="9" borderId="6" xfId="0" applyNumberFormat="1" applyFont="1" applyFill="1" applyBorder="1" applyAlignment="1">
      <alignment vertical="top"/>
    </xf>
    <xf numFmtId="49" fontId="11" fillId="9" borderId="5" xfId="0" applyNumberFormat="1" applyFont="1" applyFill="1" applyBorder="1" applyAlignment="1">
      <alignment vertical="top"/>
    </xf>
    <xf numFmtId="49" fontId="11" fillId="9" borderId="11" xfId="0" applyNumberFormat="1" applyFont="1" applyFill="1" applyBorder="1" applyAlignment="1">
      <alignment horizontal="center" vertical="top"/>
    </xf>
    <xf numFmtId="49" fontId="11" fillId="9" borderId="5" xfId="0" applyNumberFormat="1" applyFont="1" applyFill="1" applyBorder="1" applyAlignment="1">
      <alignment horizontal="center" vertical="top"/>
    </xf>
    <xf numFmtId="164" fontId="11" fillId="9" borderId="11" xfId="0" applyNumberFormat="1" applyFont="1" applyFill="1" applyBorder="1" applyAlignment="1">
      <alignment vertical="top"/>
    </xf>
    <xf numFmtId="164" fontId="11" fillId="9" borderId="35" xfId="0" applyNumberFormat="1" applyFont="1" applyFill="1" applyBorder="1" applyAlignment="1">
      <alignment vertical="top"/>
    </xf>
    <xf numFmtId="164" fontId="11" fillId="9" borderId="87" xfId="0" applyNumberFormat="1" applyFont="1" applyFill="1" applyBorder="1" applyAlignment="1">
      <alignment vertical="top"/>
    </xf>
    <xf numFmtId="49" fontId="11" fillId="10" borderId="11" xfId="0" applyNumberFormat="1" applyFont="1" applyFill="1" applyBorder="1" applyAlignment="1">
      <alignment horizontal="center" vertical="top"/>
    </xf>
    <xf numFmtId="164" fontId="11" fillId="10" borderId="11" xfId="0" applyNumberFormat="1" applyFont="1" applyFill="1" applyBorder="1" applyAlignment="1">
      <alignment vertical="top"/>
    </xf>
    <xf numFmtId="164" fontId="11" fillId="10" borderId="57" xfId="0" applyNumberFormat="1" applyFont="1" applyFill="1" applyBorder="1" applyAlignment="1">
      <alignment horizontal="center" vertical="top" wrapText="1"/>
    </xf>
    <xf numFmtId="164" fontId="11" fillId="10" borderId="12" xfId="0" applyNumberFormat="1" applyFont="1" applyFill="1" applyBorder="1" applyAlignment="1">
      <alignment horizontal="center" vertical="top" wrapText="1"/>
    </xf>
    <xf numFmtId="164" fontId="11" fillId="8" borderId="80" xfId="0" applyNumberFormat="1" applyFont="1" applyFill="1" applyBorder="1" applyAlignment="1">
      <alignment horizontal="center" vertical="top" wrapText="1"/>
    </xf>
    <xf numFmtId="164" fontId="11" fillId="8" borderId="25" xfId="0" applyNumberFormat="1" applyFont="1" applyFill="1" applyBorder="1" applyAlignment="1">
      <alignment horizontal="center" vertical="top" wrapText="1"/>
    </xf>
    <xf numFmtId="164" fontId="9" fillId="7" borderId="67" xfId="0" applyNumberFormat="1" applyFont="1" applyFill="1" applyBorder="1" applyAlignment="1">
      <alignment horizontal="center" vertical="top" wrapText="1"/>
    </xf>
    <xf numFmtId="164" fontId="9" fillId="7" borderId="36" xfId="0" applyNumberFormat="1" applyFont="1" applyFill="1" applyBorder="1" applyAlignment="1">
      <alignment horizontal="center" vertical="top" wrapText="1"/>
    </xf>
    <xf numFmtId="49" fontId="11" fillId="0" borderId="48" xfId="0" applyNumberFormat="1" applyFont="1" applyBorder="1" applyAlignment="1">
      <alignment vertical="top"/>
    </xf>
    <xf numFmtId="49" fontId="11" fillId="0" borderId="87" xfId="0" applyNumberFormat="1" applyFont="1" applyBorder="1" applyAlignment="1">
      <alignment vertical="top"/>
    </xf>
    <xf numFmtId="0" fontId="11" fillId="0" borderId="86" xfId="4" applyNumberFormat="1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164" fontId="29" fillId="8" borderId="22" xfId="0" applyNumberFormat="1" applyFont="1" applyFill="1" applyBorder="1" applyAlignment="1">
      <alignment vertical="top"/>
    </xf>
    <xf numFmtId="164" fontId="29" fillId="8" borderId="23" xfId="0" applyNumberFormat="1" applyFont="1" applyFill="1" applyBorder="1" applyAlignment="1">
      <alignment vertical="top"/>
    </xf>
    <xf numFmtId="164" fontId="29" fillId="8" borderId="24" xfId="0" applyNumberFormat="1" applyFont="1" applyFill="1" applyBorder="1" applyAlignment="1">
      <alignment vertical="top"/>
    </xf>
    <xf numFmtId="164" fontId="29" fillId="8" borderId="31" xfId="0" applyNumberFormat="1" applyFont="1" applyFill="1" applyBorder="1" applyAlignment="1">
      <alignment vertical="top"/>
    </xf>
    <xf numFmtId="0" fontId="29" fillId="8" borderId="28" xfId="0" applyFont="1" applyFill="1" applyBorder="1" applyAlignment="1">
      <alignment vertical="top"/>
    </xf>
    <xf numFmtId="164" fontId="29" fillId="8" borderId="28" xfId="0" applyNumberFormat="1" applyFont="1" applyFill="1" applyBorder="1" applyAlignment="1">
      <alignment vertical="top"/>
    </xf>
    <xf numFmtId="164" fontId="29" fillId="8" borderId="68" xfId="0" applyNumberFormat="1" applyFont="1" applyFill="1" applyBorder="1" applyAlignment="1">
      <alignment vertical="top"/>
    </xf>
    <xf numFmtId="164" fontId="30" fillId="8" borderId="18" xfId="0" applyNumberFormat="1" applyFont="1" applyFill="1" applyBorder="1" applyAlignment="1">
      <alignment vertical="top"/>
    </xf>
    <xf numFmtId="164" fontId="29" fillId="8" borderId="13" xfId="0" applyNumberFormat="1" applyFont="1" applyFill="1" applyBorder="1" applyAlignment="1">
      <alignment vertical="top"/>
    </xf>
    <xf numFmtId="164" fontId="29" fillId="8" borderId="14" xfId="0" applyNumberFormat="1" applyFont="1" applyFill="1" applyBorder="1" applyAlignment="1">
      <alignment vertical="top"/>
    </xf>
    <xf numFmtId="164" fontId="29" fillId="8" borderId="15" xfId="0" applyNumberFormat="1" applyFont="1" applyFill="1" applyBorder="1" applyAlignment="1">
      <alignment vertical="top"/>
    </xf>
    <xf numFmtId="164" fontId="30" fillId="8" borderId="6" xfId="0" applyNumberFormat="1" applyFont="1" applyFill="1" applyBorder="1" applyAlignment="1">
      <alignment vertical="top"/>
    </xf>
    <xf numFmtId="164" fontId="30" fillId="8" borderId="19" xfId="0" applyNumberFormat="1" applyFont="1" applyFill="1" applyBorder="1" applyAlignment="1">
      <alignment vertical="top"/>
    </xf>
    <xf numFmtId="164" fontId="30" fillId="8" borderId="17" xfId="0" applyNumberFormat="1" applyFont="1" applyFill="1" applyBorder="1" applyAlignment="1">
      <alignment vertical="top"/>
    </xf>
    <xf numFmtId="164" fontId="29" fillId="8" borderId="5" xfId="0" applyNumberFormat="1" applyFont="1" applyFill="1" applyBorder="1" applyAlignment="1">
      <alignment vertical="top"/>
    </xf>
    <xf numFmtId="164" fontId="29" fillId="8" borderId="32" xfId="0" applyNumberFormat="1" applyFont="1" applyFill="1" applyBorder="1" applyAlignment="1">
      <alignment vertical="top"/>
    </xf>
    <xf numFmtId="164" fontId="29" fillId="8" borderId="33" xfId="0" applyNumberFormat="1" applyFont="1" applyFill="1" applyBorder="1" applyAlignment="1">
      <alignment vertical="top"/>
    </xf>
    <xf numFmtId="164" fontId="29" fillId="8" borderId="50" xfId="0" applyNumberFormat="1" applyFont="1" applyFill="1" applyBorder="1" applyAlignment="1">
      <alignment vertical="top"/>
    </xf>
    <xf numFmtId="164" fontId="30" fillId="8" borderId="50" xfId="0" applyNumberFormat="1" applyFont="1" applyFill="1" applyBorder="1" applyAlignment="1">
      <alignment vertical="top"/>
    </xf>
    <xf numFmtId="164" fontId="30" fillId="8" borderId="1" xfId="0" applyNumberFormat="1" applyFont="1" applyFill="1" applyBorder="1" applyAlignment="1">
      <alignment vertical="top"/>
    </xf>
    <xf numFmtId="164" fontId="30" fillId="8" borderId="61" xfId="0" applyNumberFormat="1" applyFont="1" applyFill="1" applyBorder="1" applyAlignment="1">
      <alignment vertical="top"/>
    </xf>
    <xf numFmtId="0" fontId="9" fillId="0" borderId="28" xfId="0" applyFont="1" applyFill="1" applyBorder="1" applyAlignment="1">
      <alignment vertical="top" wrapText="1"/>
    </xf>
    <xf numFmtId="49" fontId="11" fillId="9" borderId="11" xfId="0" applyNumberFormat="1" applyFont="1" applyFill="1" applyBorder="1" applyAlignment="1">
      <alignment vertical="top"/>
    </xf>
    <xf numFmtId="49" fontId="11" fillId="2" borderId="35" xfId="0" applyNumberFormat="1" applyFont="1" applyFill="1" applyBorder="1" applyAlignment="1">
      <alignment vertical="top"/>
    </xf>
    <xf numFmtId="0" fontId="11" fillId="0" borderId="87" xfId="0" applyFont="1" applyFill="1" applyBorder="1" applyAlignment="1">
      <alignment vertical="top" wrapText="1"/>
    </xf>
    <xf numFmtId="0" fontId="7" fillId="0" borderId="35" xfId="0" applyFont="1" applyFill="1" applyBorder="1" applyAlignment="1">
      <alignment vertical="top" textRotation="90" wrapText="1"/>
    </xf>
    <xf numFmtId="49" fontId="9" fillId="0" borderId="35" xfId="0" applyNumberFormat="1" applyFont="1" applyBorder="1" applyAlignment="1">
      <alignment horizontal="center" vertical="top"/>
    </xf>
    <xf numFmtId="164" fontId="9" fillId="8" borderId="11" xfId="0" applyNumberFormat="1" applyFont="1" applyFill="1" applyBorder="1" applyAlignment="1">
      <alignment vertical="top"/>
    </xf>
    <xf numFmtId="164" fontId="9" fillId="8" borderId="35" xfId="0" applyNumberFormat="1" applyFont="1" applyFill="1" applyBorder="1" applyAlignment="1">
      <alignment vertical="top"/>
    </xf>
    <xf numFmtId="164" fontId="9" fillId="8" borderId="87" xfId="0" applyNumberFormat="1" applyFont="1" applyFill="1" applyBorder="1" applyAlignment="1">
      <alignment vertical="top"/>
    </xf>
    <xf numFmtId="164" fontId="9" fillId="0" borderId="12" xfId="0" applyNumberFormat="1" applyFont="1" applyFill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35" xfId="0" applyNumberFormat="1" applyFont="1" applyBorder="1" applyAlignment="1">
      <alignment horizontal="center" vertical="top"/>
    </xf>
    <xf numFmtId="0" fontId="9" fillId="0" borderId="37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8" xfId="0" applyFont="1" applyBorder="1" applyAlignment="1">
      <alignment horizontal="right" vertical="top"/>
    </xf>
    <xf numFmtId="0" fontId="9" fillId="0" borderId="13" xfId="0" applyFont="1" applyBorder="1" applyAlignment="1">
      <alignment horizontal="center" vertical="center" textRotation="90" wrapText="1"/>
    </xf>
    <xf numFmtId="0" fontId="9" fillId="0" borderId="31" xfId="0" applyFont="1" applyBorder="1" applyAlignment="1">
      <alignment horizontal="center" vertical="center" textRotation="90" wrapText="1"/>
    </xf>
    <xf numFmtId="0" fontId="9" fillId="0" borderId="50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28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32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90" wrapText="1"/>
    </xf>
    <xf numFmtId="0" fontId="7" fillId="0" borderId="48" xfId="0" applyFont="1" applyBorder="1" applyAlignment="1">
      <alignment horizontal="center" vertical="center" textRotation="90" wrapText="1"/>
    </xf>
    <xf numFmtId="0" fontId="9" fillId="0" borderId="55" xfId="0" applyFont="1" applyBorder="1" applyAlignment="1">
      <alignment horizontal="center" vertical="center" textRotation="90" wrapText="1"/>
    </xf>
    <xf numFmtId="0" fontId="9" fillId="0" borderId="56" xfId="0" applyFont="1" applyBorder="1" applyAlignment="1">
      <alignment horizontal="center" vertical="center" textRotation="90" wrapText="1"/>
    </xf>
    <xf numFmtId="0" fontId="9" fillId="0" borderId="59" xfId="0" applyFont="1" applyBorder="1" applyAlignment="1">
      <alignment horizontal="center" vertical="center" textRotation="90" wrapText="1"/>
    </xf>
    <xf numFmtId="0" fontId="9" fillId="0" borderId="9" xfId="0" applyNumberFormat="1" applyFont="1" applyBorder="1" applyAlignment="1">
      <alignment horizontal="center" vertical="center" textRotation="90" wrapText="1"/>
    </xf>
    <xf numFmtId="0" fontId="9" fillId="0" borderId="34" xfId="0" applyNumberFormat="1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34" xfId="0" applyFont="1" applyBorder="1" applyAlignment="1">
      <alignment horizontal="center" vertical="center" textRotation="90" wrapText="1"/>
    </xf>
    <xf numFmtId="0" fontId="11" fillId="0" borderId="8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 textRotation="90" wrapText="1"/>
    </xf>
    <xf numFmtId="0" fontId="9" fillId="0" borderId="85" xfId="0" applyFont="1" applyBorder="1" applyAlignment="1">
      <alignment horizontal="center" vertical="center" textRotation="90" wrapText="1"/>
    </xf>
    <xf numFmtId="0" fontId="9" fillId="0" borderId="28" xfId="0" applyFont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9" fillId="0" borderId="5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 vertical="center"/>
    </xf>
    <xf numFmtId="0" fontId="10" fillId="0" borderId="24" xfId="0" applyNumberFormat="1" applyFont="1" applyBorder="1" applyAlignment="1">
      <alignment horizontal="center" vertical="center"/>
    </xf>
    <xf numFmtId="49" fontId="11" fillId="12" borderId="67" xfId="0" applyNumberFormat="1" applyFont="1" applyFill="1" applyBorder="1" applyAlignment="1">
      <alignment horizontal="left" vertical="top" wrapText="1"/>
    </xf>
    <xf numFmtId="49" fontId="11" fillId="12" borderId="53" xfId="0" applyNumberFormat="1" applyFont="1" applyFill="1" applyBorder="1" applyAlignment="1">
      <alignment horizontal="left" vertical="top" wrapText="1"/>
    </xf>
    <xf numFmtId="49" fontId="11" fillId="12" borderId="84" xfId="0" applyNumberFormat="1" applyFont="1" applyFill="1" applyBorder="1" applyAlignment="1">
      <alignment horizontal="left" vertical="top" wrapText="1"/>
    </xf>
    <xf numFmtId="0" fontId="19" fillId="10" borderId="29" xfId="0" applyFont="1" applyFill="1" applyBorder="1" applyAlignment="1">
      <alignment horizontal="left" vertical="top" wrapText="1"/>
    </xf>
    <xf numFmtId="0" fontId="19" fillId="10" borderId="0" xfId="0" applyFont="1" applyFill="1" applyBorder="1" applyAlignment="1">
      <alignment horizontal="left" vertical="top" wrapText="1"/>
    </xf>
    <xf numFmtId="0" fontId="19" fillId="10" borderId="62" xfId="0" applyFont="1" applyFill="1" applyBorder="1" applyAlignment="1">
      <alignment horizontal="left" vertical="top" wrapText="1"/>
    </xf>
    <xf numFmtId="0" fontId="11" fillId="9" borderId="56" xfId="0" applyFont="1" applyFill="1" applyBorder="1" applyAlignment="1">
      <alignment horizontal="left" vertical="top" wrapText="1"/>
    </xf>
    <xf numFmtId="0" fontId="11" fillId="9" borderId="74" xfId="0" applyFont="1" applyFill="1" applyBorder="1" applyAlignment="1">
      <alignment horizontal="left" vertical="top" wrapText="1"/>
    </xf>
    <xf numFmtId="0" fontId="11" fillId="9" borderId="75" xfId="0" applyFont="1" applyFill="1" applyBorder="1" applyAlignment="1">
      <alignment horizontal="left" vertical="top" wrapText="1"/>
    </xf>
    <xf numFmtId="0" fontId="11" fillId="2" borderId="56" xfId="0" applyFont="1" applyFill="1" applyBorder="1" applyAlignment="1">
      <alignment horizontal="left" vertical="top" wrapText="1"/>
    </xf>
    <xf numFmtId="0" fontId="11" fillId="2" borderId="74" xfId="0" applyFont="1" applyFill="1" applyBorder="1" applyAlignment="1">
      <alignment horizontal="left" vertical="top" wrapText="1"/>
    </xf>
    <xf numFmtId="0" fontId="11" fillId="2" borderId="75" xfId="0" applyFont="1" applyFill="1" applyBorder="1" applyAlignment="1">
      <alignment horizontal="left" vertical="top" wrapText="1"/>
    </xf>
    <xf numFmtId="0" fontId="11" fillId="5" borderId="59" xfId="0" applyFont="1" applyFill="1" applyBorder="1" applyAlignment="1">
      <alignment horizontal="left" vertical="top" wrapText="1"/>
    </xf>
    <xf numFmtId="0" fontId="11" fillId="5" borderId="4" xfId="0" applyFont="1" applyFill="1" applyBorder="1" applyAlignment="1">
      <alignment horizontal="left" vertical="top" wrapText="1"/>
    </xf>
    <xf numFmtId="0" fontId="11" fillId="5" borderId="3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top" wrapText="1"/>
    </xf>
    <xf numFmtId="0" fontId="9" fillId="5" borderId="48" xfId="0" applyFont="1" applyFill="1" applyBorder="1" applyAlignment="1">
      <alignment horizontal="center" vertical="top" wrapText="1"/>
    </xf>
    <xf numFmtId="0" fontId="9" fillId="5" borderId="19" xfId="0" applyFont="1" applyFill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/>
    </xf>
    <xf numFmtId="49" fontId="9" fillId="0" borderId="48" xfId="0" applyNumberFormat="1" applyFont="1" applyBorder="1" applyAlignment="1">
      <alignment horizontal="center" vertical="top"/>
    </xf>
    <xf numFmtId="49" fontId="9" fillId="0" borderId="19" xfId="0" applyNumberFormat="1" applyFont="1" applyBorder="1" applyAlignment="1">
      <alignment horizontal="center" vertical="top"/>
    </xf>
    <xf numFmtId="0" fontId="11" fillId="5" borderId="62" xfId="0" applyFont="1" applyFill="1" applyBorder="1" applyAlignment="1">
      <alignment horizontal="center" vertical="top" wrapText="1"/>
    </xf>
    <xf numFmtId="0" fontId="11" fillId="5" borderId="78" xfId="0" applyFont="1" applyFill="1" applyBorder="1" applyAlignment="1">
      <alignment horizontal="center" vertical="top" wrapText="1"/>
    </xf>
    <xf numFmtId="0" fontId="9" fillId="0" borderId="50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1" xfId="0" applyNumberFormat="1" applyFont="1" applyBorder="1" applyAlignment="1">
      <alignment horizontal="center" vertical="top"/>
    </xf>
    <xf numFmtId="0" fontId="9" fillId="0" borderId="19" xfId="0" applyNumberFormat="1" applyFont="1" applyBorder="1" applyAlignment="1">
      <alignment horizontal="center" vertical="top"/>
    </xf>
    <xf numFmtId="0" fontId="9" fillId="0" borderId="61" xfId="0" applyNumberFormat="1" applyFont="1" applyBorder="1" applyAlignment="1">
      <alignment horizontal="center" vertical="top"/>
    </xf>
    <xf numFmtId="0" fontId="9" fillId="0" borderId="20" xfId="0" applyNumberFormat="1" applyFont="1" applyBorder="1" applyAlignment="1">
      <alignment horizontal="center" vertical="top"/>
    </xf>
    <xf numFmtId="49" fontId="11" fillId="0" borderId="76" xfId="0" applyNumberFormat="1" applyFont="1" applyBorder="1" applyAlignment="1">
      <alignment horizontal="center" vertical="top"/>
    </xf>
    <xf numFmtId="49" fontId="11" fillId="0" borderId="78" xfId="0" applyNumberFormat="1" applyFont="1" applyBorder="1" applyAlignment="1">
      <alignment horizontal="center" vertical="top"/>
    </xf>
    <xf numFmtId="49" fontId="11" fillId="2" borderId="2" xfId="0" applyNumberFormat="1" applyFont="1" applyFill="1" applyBorder="1" applyAlignment="1">
      <alignment horizontal="center" vertical="top"/>
    </xf>
    <xf numFmtId="49" fontId="11" fillId="2" borderId="3" xfId="0" applyNumberFormat="1" applyFont="1" applyFill="1" applyBorder="1" applyAlignment="1">
      <alignment horizontal="center" vertical="top"/>
    </xf>
    <xf numFmtId="49" fontId="11" fillId="0" borderId="2" xfId="0" applyNumberFormat="1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center" vertical="top"/>
    </xf>
    <xf numFmtId="0" fontId="9" fillId="7" borderId="2" xfId="0" applyFont="1" applyFill="1" applyBorder="1" applyAlignment="1">
      <alignment horizontal="left" vertical="top" wrapText="1"/>
    </xf>
    <xf numFmtId="0" fontId="9" fillId="7" borderId="3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top" wrapText="1"/>
    </xf>
    <xf numFmtId="49" fontId="9" fillId="0" borderId="32" xfId="0" applyNumberFormat="1" applyFont="1" applyBorder="1" applyAlignment="1">
      <alignment horizontal="center" vertical="top"/>
    </xf>
    <xf numFmtId="49" fontId="11" fillId="9" borderId="5" xfId="0" applyNumberFormat="1" applyFont="1" applyFill="1" applyBorder="1" applyAlignment="1">
      <alignment horizontal="center" vertical="top"/>
    </xf>
    <xf numFmtId="49" fontId="11" fillId="9" borderId="6" xfId="0" applyNumberFormat="1" applyFont="1" applyFill="1" applyBorder="1" applyAlignment="1">
      <alignment horizontal="center" vertical="top"/>
    </xf>
    <xf numFmtId="49" fontId="11" fillId="11" borderId="32" xfId="0" applyNumberFormat="1" applyFont="1" applyFill="1" applyBorder="1" applyAlignment="1">
      <alignment horizontal="center" vertical="top"/>
    </xf>
    <xf numFmtId="49" fontId="11" fillId="2" borderId="19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33" xfId="0" applyNumberFormat="1" applyFont="1" applyBorder="1" applyAlignment="1">
      <alignment horizontal="center" vertical="top"/>
    </xf>
    <xf numFmtId="49" fontId="11" fillId="9" borderId="16" xfId="0" applyNumberFormat="1" applyFont="1" applyFill="1" applyBorder="1" applyAlignment="1">
      <alignment horizontal="center" vertical="top"/>
    </xf>
    <xf numFmtId="49" fontId="11" fillId="2" borderId="48" xfId="0" applyNumberFormat="1" applyFont="1" applyFill="1" applyBorder="1" applyAlignment="1">
      <alignment horizontal="center" vertical="top"/>
    </xf>
    <xf numFmtId="49" fontId="11" fillId="0" borderId="4" xfId="0" applyNumberFormat="1" applyFont="1" applyBorder="1" applyAlignment="1">
      <alignment horizontal="center" vertical="top"/>
    </xf>
    <xf numFmtId="0" fontId="9" fillId="0" borderId="4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center" vertical="center" textRotation="90" wrapText="1"/>
    </xf>
    <xf numFmtId="0" fontId="7" fillId="0" borderId="48" xfId="0" applyFont="1" applyFill="1" applyBorder="1" applyAlignment="1">
      <alignment horizontal="center" vertical="center" textRotation="90" wrapText="1"/>
    </xf>
    <xf numFmtId="0" fontId="7" fillId="0" borderId="19" xfId="0" applyFont="1" applyFill="1" applyBorder="1" applyAlignment="1">
      <alignment horizontal="center" vertical="center" textRotation="90" wrapText="1"/>
    </xf>
    <xf numFmtId="49" fontId="11" fillId="0" borderId="76" xfId="0" applyNumberFormat="1" applyFont="1" applyFill="1" applyBorder="1" applyAlignment="1">
      <alignment horizontal="center" vertical="top"/>
    </xf>
    <xf numFmtId="49" fontId="11" fillId="0" borderId="62" xfId="0" applyNumberFormat="1" applyFont="1" applyFill="1" applyBorder="1" applyAlignment="1">
      <alignment horizontal="center" vertical="top"/>
    </xf>
    <xf numFmtId="49" fontId="11" fillId="0" borderId="78" xfId="0" applyNumberFormat="1" applyFont="1" applyFill="1" applyBorder="1" applyAlignment="1">
      <alignment horizontal="center" vertical="top"/>
    </xf>
    <xf numFmtId="0" fontId="9" fillId="0" borderId="16" xfId="0" applyFont="1" applyBorder="1" applyAlignment="1">
      <alignment horizontal="left" vertical="top" wrapText="1"/>
    </xf>
    <xf numFmtId="0" fontId="9" fillId="0" borderId="48" xfId="0" applyNumberFormat="1" applyFont="1" applyBorder="1" applyAlignment="1">
      <alignment horizontal="center" vertical="top"/>
    </xf>
    <xf numFmtId="0" fontId="9" fillId="0" borderId="60" xfId="0" applyNumberFormat="1" applyFont="1" applyBorder="1" applyAlignment="1">
      <alignment horizontal="center" vertical="top"/>
    </xf>
    <xf numFmtId="0" fontId="9" fillId="0" borderId="5" xfId="0" applyFont="1" applyBorder="1" applyAlignment="1">
      <alignment horizontal="left" vertical="top" wrapText="1"/>
    </xf>
    <xf numFmtId="0" fontId="9" fillId="0" borderId="32" xfId="0" applyNumberFormat="1" applyFont="1" applyFill="1" applyBorder="1" applyAlignment="1">
      <alignment horizontal="center" vertical="top"/>
    </xf>
    <xf numFmtId="0" fontId="9" fillId="0" borderId="19" xfId="0" applyNumberFormat="1" applyFont="1" applyFill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49" fontId="11" fillId="0" borderId="4" xfId="0" applyNumberFormat="1" applyFont="1" applyFill="1" applyBorder="1" applyAlignment="1">
      <alignment horizontal="center" vertical="top"/>
    </xf>
    <xf numFmtId="49" fontId="11" fillId="0" borderId="3" xfId="0" applyNumberFormat="1" applyFont="1" applyFill="1" applyBorder="1" applyAlignment="1">
      <alignment horizontal="center" vertical="top"/>
    </xf>
    <xf numFmtId="49" fontId="9" fillId="0" borderId="2" xfId="0" applyNumberFormat="1" applyFont="1" applyFill="1" applyBorder="1" applyAlignment="1">
      <alignment horizontal="left" vertical="top" wrapText="1"/>
    </xf>
    <xf numFmtId="49" fontId="9" fillId="0" borderId="3" xfId="0" applyNumberFormat="1" applyFont="1" applyFill="1" applyBorder="1" applyAlignment="1">
      <alignment horizontal="left" vertical="top" wrapText="1"/>
    </xf>
    <xf numFmtId="49" fontId="7" fillId="0" borderId="48" xfId="0" applyNumberFormat="1" applyFont="1" applyFill="1" applyBorder="1" applyAlignment="1">
      <alignment horizontal="right" vertical="top"/>
    </xf>
    <xf numFmtId="49" fontId="7" fillId="0" borderId="19" xfId="0" applyNumberFormat="1" applyFont="1" applyFill="1" applyBorder="1" applyAlignment="1">
      <alignment horizontal="right" vertical="top"/>
    </xf>
    <xf numFmtId="49" fontId="9" fillId="0" borderId="32" xfId="0" applyNumberFormat="1" applyFont="1" applyFill="1" applyBorder="1" applyAlignment="1">
      <alignment horizontal="center" vertical="top"/>
    </xf>
    <xf numFmtId="49" fontId="9" fillId="0" borderId="19" xfId="0" applyNumberFormat="1" applyFont="1" applyFill="1" applyBorder="1" applyAlignment="1">
      <alignment horizontal="center" vertical="top"/>
    </xf>
    <xf numFmtId="0" fontId="9" fillId="0" borderId="59" xfId="0" applyFont="1" applyBorder="1" applyAlignment="1">
      <alignment horizontal="left" vertical="top" wrapText="1"/>
    </xf>
    <xf numFmtId="0" fontId="9" fillId="0" borderId="58" xfId="0" applyFont="1" applyBorder="1" applyAlignment="1">
      <alignment horizontal="left" vertical="top" wrapText="1"/>
    </xf>
    <xf numFmtId="0" fontId="7" fillId="0" borderId="48" xfId="0" applyFont="1" applyFill="1" applyBorder="1" applyAlignment="1">
      <alignment horizontal="center" textRotation="90" wrapText="1"/>
    </xf>
    <xf numFmtId="0" fontId="9" fillId="0" borderId="59" xfId="0" applyFont="1" applyFill="1" applyBorder="1" applyAlignment="1">
      <alignment horizontal="left" vertical="top" wrapText="1"/>
    </xf>
    <xf numFmtId="0" fontId="7" fillId="0" borderId="48" xfId="0" applyFont="1" applyFill="1" applyBorder="1" applyAlignment="1">
      <alignment horizontal="center" vertical="top" wrapText="1"/>
    </xf>
    <xf numFmtId="0" fontId="11" fillId="0" borderId="62" xfId="4" applyNumberFormat="1" applyFont="1" applyBorder="1" applyAlignment="1">
      <alignment horizontal="center" vertical="top"/>
    </xf>
    <xf numFmtId="0" fontId="11" fillId="0" borderId="78" xfId="4" applyNumberFormat="1" applyFont="1" applyBorder="1" applyAlignment="1">
      <alignment horizontal="center" vertical="top"/>
    </xf>
    <xf numFmtId="49" fontId="11" fillId="9" borderId="27" xfId="0" applyNumberFormat="1" applyFont="1" applyFill="1" applyBorder="1" applyAlignment="1">
      <alignment horizontal="center" vertical="top"/>
    </xf>
    <xf numFmtId="49" fontId="11" fillId="9" borderId="30" xfId="0" applyNumberFormat="1" applyFont="1" applyFill="1" applyBorder="1" applyAlignment="1">
      <alignment horizontal="center" vertical="top"/>
    </xf>
    <xf numFmtId="49" fontId="11" fillId="0" borderId="55" xfId="0" applyNumberFormat="1" applyFont="1" applyBorder="1" applyAlignment="1">
      <alignment horizontal="center" vertical="top"/>
    </xf>
    <xf numFmtId="49" fontId="11" fillId="0" borderId="52" xfId="0" applyNumberFormat="1" applyFont="1" applyBorder="1" applyAlignment="1">
      <alignment horizontal="center" vertical="top"/>
    </xf>
    <xf numFmtId="0" fontId="9" fillId="5" borderId="4" xfId="0" applyFont="1" applyFill="1" applyBorder="1" applyAlignment="1">
      <alignment vertical="top" wrapText="1"/>
    </xf>
    <xf numFmtId="0" fontId="9" fillId="5" borderId="3" xfId="0" applyFont="1" applyFill="1" applyBorder="1" applyAlignment="1">
      <alignment vertical="top" wrapText="1"/>
    </xf>
    <xf numFmtId="0" fontId="7" fillId="0" borderId="23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1" fillId="0" borderId="66" xfId="0" applyNumberFormat="1" applyFont="1" applyBorder="1" applyAlignment="1">
      <alignment horizontal="center" vertical="top"/>
    </xf>
    <xf numFmtId="49" fontId="11" fillId="0" borderId="82" xfId="0" applyNumberFormat="1" applyFont="1" applyBorder="1" applyAlignment="1">
      <alignment horizontal="center" vertical="top"/>
    </xf>
    <xf numFmtId="49" fontId="11" fillId="9" borderId="29" xfId="0" applyNumberFormat="1" applyFont="1" applyFill="1" applyBorder="1" applyAlignment="1">
      <alignment horizontal="center" vertical="top"/>
    </xf>
    <xf numFmtId="49" fontId="11" fillId="0" borderId="58" xfId="0" applyNumberFormat="1" applyFont="1" applyBorder="1" applyAlignment="1">
      <alignment horizontal="center" vertical="top"/>
    </xf>
    <xf numFmtId="49" fontId="11" fillId="0" borderId="59" xfId="0" applyNumberFormat="1" applyFont="1" applyBorder="1" applyAlignment="1">
      <alignment horizontal="center" vertical="top"/>
    </xf>
    <xf numFmtId="0" fontId="10" fillId="0" borderId="32" xfId="0" applyNumberFormat="1" applyFont="1" applyBorder="1" applyAlignment="1">
      <alignment horizontal="center" vertical="top"/>
    </xf>
    <xf numFmtId="0" fontId="10" fillId="0" borderId="48" xfId="0" applyNumberFormat="1" applyFont="1" applyBorder="1" applyAlignment="1">
      <alignment horizontal="center" vertical="top"/>
    </xf>
    <xf numFmtId="49" fontId="11" fillId="0" borderId="34" xfId="0" applyNumberFormat="1" applyFont="1" applyFill="1" applyBorder="1" applyAlignment="1">
      <alignment horizontal="center" vertical="top"/>
    </xf>
    <xf numFmtId="49" fontId="11" fillId="0" borderId="10" xfId="0" applyNumberFormat="1" applyFont="1" applyFill="1" applyBorder="1" applyAlignment="1">
      <alignment horizontal="center" vertical="top"/>
    </xf>
    <xf numFmtId="0" fontId="10" fillId="0" borderId="33" xfId="0" applyNumberFormat="1" applyFont="1" applyBorder="1" applyAlignment="1">
      <alignment horizontal="center" vertical="top"/>
    </xf>
    <xf numFmtId="0" fontId="10" fillId="0" borderId="60" xfId="0" applyNumberFormat="1" applyFont="1" applyBorder="1" applyAlignment="1">
      <alignment horizontal="center" vertical="top"/>
    </xf>
    <xf numFmtId="49" fontId="11" fillId="2" borderId="87" xfId="0" applyNumberFormat="1" applyFont="1" applyFill="1" applyBorder="1" applyAlignment="1">
      <alignment horizontal="right" vertical="top"/>
    </xf>
    <xf numFmtId="49" fontId="11" fillId="2" borderId="72" xfId="0" applyNumberFormat="1" applyFont="1" applyFill="1" applyBorder="1" applyAlignment="1">
      <alignment horizontal="right" vertical="top"/>
    </xf>
    <xf numFmtId="49" fontId="11" fillId="2" borderId="86" xfId="0" applyNumberFormat="1" applyFont="1" applyFill="1" applyBorder="1" applyAlignment="1">
      <alignment horizontal="right" vertical="top"/>
    </xf>
    <xf numFmtId="49" fontId="11" fillId="11" borderId="72" xfId="0" applyNumberFormat="1" applyFont="1" applyFill="1" applyBorder="1" applyAlignment="1">
      <alignment horizontal="left" vertical="top"/>
    </xf>
    <xf numFmtId="49" fontId="11" fillId="11" borderId="86" xfId="0" applyNumberFormat="1" applyFont="1" applyFill="1" applyBorder="1" applyAlignment="1">
      <alignment horizontal="left" vertical="top"/>
    </xf>
    <xf numFmtId="49" fontId="11" fillId="9" borderId="13" xfId="0" applyNumberFormat="1" applyFont="1" applyFill="1" applyBorder="1" applyAlignment="1">
      <alignment horizontal="center" vertical="top"/>
    </xf>
    <xf numFmtId="49" fontId="11" fillId="9" borderId="22" xfId="0" applyNumberFormat="1" applyFont="1" applyFill="1" applyBorder="1" applyAlignment="1">
      <alignment horizontal="center" vertical="top"/>
    </xf>
    <xf numFmtId="49" fontId="11" fillId="9" borderId="18" xfId="0" applyNumberFormat="1" applyFont="1" applyFill="1" applyBorder="1" applyAlignment="1">
      <alignment horizontal="center" vertical="top"/>
    </xf>
    <xf numFmtId="49" fontId="11" fillId="2" borderId="14" xfId="0" applyNumberFormat="1" applyFont="1" applyFill="1" applyBorder="1" applyAlignment="1">
      <alignment horizontal="center" vertical="top"/>
    </xf>
    <xf numFmtId="49" fontId="11" fillId="2" borderId="23" xfId="0" applyNumberFormat="1" applyFont="1" applyFill="1" applyBorder="1" applyAlignment="1">
      <alignment horizontal="center" vertical="top"/>
    </xf>
    <xf numFmtId="49" fontId="11" fillId="2" borderId="17" xfId="0" applyNumberFormat="1" applyFont="1" applyFill="1" applyBorder="1" applyAlignment="1">
      <alignment horizontal="center" vertical="top"/>
    </xf>
    <xf numFmtId="0" fontId="9" fillId="5" borderId="36" xfId="0" applyFont="1" applyFill="1" applyBorder="1" applyAlignment="1">
      <alignment horizontal="left" vertical="top" wrapText="1"/>
    </xf>
    <xf numFmtId="0" fontId="9" fillId="5" borderId="21" xfId="0" applyFont="1" applyFill="1" applyBorder="1" applyAlignment="1">
      <alignment horizontal="left" vertical="top" wrapText="1"/>
    </xf>
    <xf numFmtId="0" fontId="9" fillId="5" borderId="25" xfId="0" applyFont="1" applyFill="1" applyBorder="1" applyAlignment="1">
      <alignment horizontal="left" vertical="top" wrapText="1"/>
    </xf>
    <xf numFmtId="49" fontId="9" fillId="0" borderId="9" xfId="0" applyNumberFormat="1" applyFont="1" applyFill="1" applyBorder="1" applyAlignment="1">
      <alignment horizontal="center" vertical="center" textRotation="90" wrapText="1"/>
    </xf>
    <xf numFmtId="49" fontId="9" fillId="0" borderId="34" xfId="0" applyNumberFormat="1" applyFont="1" applyFill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49" fontId="9" fillId="0" borderId="36" xfId="0" applyNumberFormat="1" applyFont="1" applyBorder="1" applyAlignment="1">
      <alignment horizontal="center" vertical="top"/>
    </xf>
    <xf numFmtId="49" fontId="9" fillId="0" borderId="21" xfId="0" applyNumberFormat="1" applyFont="1" applyBorder="1" applyAlignment="1">
      <alignment horizontal="center" vertical="top"/>
    </xf>
    <xf numFmtId="49" fontId="9" fillId="0" borderId="25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7" borderId="9" xfId="0" applyFont="1" applyFill="1" applyBorder="1" applyAlignment="1">
      <alignment horizontal="left" vertical="top" wrapText="1"/>
    </xf>
    <xf numFmtId="0" fontId="9" fillId="7" borderId="1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/>
    </xf>
    <xf numFmtId="49" fontId="9" fillId="0" borderId="34" xfId="0" applyNumberFormat="1" applyFont="1" applyFill="1" applyBorder="1" applyAlignment="1">
      <alignment horizontal="center" vertical="top"/>
    </xf>
    <xf numFmtId="49" fontId="9" fillId="0" borderId="10" xfId="0" applyNumberFormat="1" applyFont="1" applyFill="1" applyBorder="1" applyAlignment="1">
      <alignment horizontal="center" vertical="top"/>
    </xf>
    <xf numFmtId="49" fontId="11" fillId="9" borderId="31" xfId="0" applyNumberFormat="1" applyFont="1" applyFill="1" applyBorder="1" applyAlignment="1">
      <alignment horizontal="center" vertical="top"/>
    </xf>
    <xf numFmtId="0" fontId="11" fillId="9" borderId="18" xfId="0" applyFont="1" applyFill="1" applyBorder="1" applyAlignment="1">
      <alignment horizontal="center" vertical="top"/>
    </xf>
    <xf numFmtId="49" fontId="11" fillId="2" borderId="28" xfId="0" applyNumberFormat="1" applyFont="1" applyFill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49" fontId="11" fillId="0" borderId="55" xfId="0" applyNumberFormat="1" applyFont="1" applyFill="1" applyBorder="1" applyAlignment="1">
      <alignment horizontal="center" vertical="top"/>
    </xf>
    <xf numFmtId="49" fontId="11" fillId="0" borderId="56" xfId="0" applyNumberFormat="1" applyFont="1" applyFill="1" applyBorder="1" applyAlignment="1">
      <alignment horizontal="center" vertical="top"/>
    </xf>
    <xf numFmtId="0" fontId="11" fillId="0" borderId="52" xfId="0" applyFont="1" applyBorder="1" applyAlignment="1">
      <alignment horizontal="center" vertical="top"/>
    </xf>
    <xf numFmtId="49" fontId="9" fillId="5" borderId="36" xfId="0" applyNumberFormat="1" applyFont="1" applyFill="1" applyBorder="1" applyAlignment="1">
      <alignment vertical="top" wrapText="1"/>
    </xf>
    <xf numFmtId="49" fontId="9" fillId="5" borderId="38" xfId="0" applyNumberFormat="1" applyFont="1" applyFill="1" applyBorder="1" applyAlignment="1">
      <alignment vertical="top" wrapText="1"/>
    </xf>
    <xf numFmtId="49" fontId="9" fillId="5" borderId="25" xfId="0" applyNumberFormat="1" applyFont="1" applyFill="1" applyBorder="1" applyAlignment="1">
      <alignment vertical="top" wrapText="1"/>
    </xf>
    <xf numFmtId="49" fontId="9" fillId="0" borderId="7" xfId="0" applyNumberFormat="1" applyFont="1" applyFill="1" applyBorder="1" applyAlignment="1">
      <alignment horizontal="center" vertical="center" textRotation="90"/>
    </xf>
    <xf numFmtId="49" fontId="9" fillId="0" borderId="0" xfId="0" applyNumberFormat="1" applyFont="1" applyFill="1" applyBorder="1" applyAlignment="1">
      <alignment horizontal="center" vertical="center" textRotation="90"/>
    </xf>
    <xf numFmtId="49" fontId="9" fillId="0" borderId="8" xfId="0" applyNumberFormat="1" applyFont="1" applyFill="1" applyBorder="1" applyAlignment="1">
      <alignment horizontal="center" vertical="center" textRotation="90"/>
    </xf>
    <xf numFmtId="49" fontId="9" fillId="0" borderId="36" xfId="0" applyNumberFormat="1" applyFont="1" applyFill="1" applyBorder="1" applyAlignment="1">
      <alignment horizontal="center" vertical="top"/>
    </xf>
    <xf numFmtId="49" fontId="9" fillId="0" borderId="38" xfId="0" applyNumberFormat="1" applyFont="1" applyFill="1" applyBorder="1" applyAlignment="1">
      <alignment horizontal="center" vertical="top"/>
    </xf>
    <xf numFmtId="49" fontId="9" fillId="0" borderId="25" xfId="0" applyNumberFormat="1" applyFont="1" applyFill="1" applyBorder="1" applyAlignment="1">
      <alignment horizontal="center" vertical="top"/>
    </xf>
    <xf numFmtId="49" fontId="11" fillId="0" borderId="36" xfId="0" applyNumberFormat="1" applyFont="1" applyFill="1" applyBorder="1" applyAlignment="1">
      <alignment horizontal="center" vertical="top"/>
    </xf>
    <xf numFmtId="49" fontId="11" fillId="0" borderId="38" xfId="0" applyNumberFormat="1" applyFont="1" applyFill="1" applyBorder="1" applyAlignment="1">
      <alignment horizontal="center" vertical="top"/>
    </xf>
    <xf numFmtId="0" fontId="11" fillId="0" borderId="25" xfId="0" applyFont="1" applyBorder="1" applyAlignment="1">
      <alignment horizontal="center" vertical="top"/>
    </xf>
    <xf numFmtId="49" fontId="11" fillId="0" borderId="36" xfId="0" applyNumberFormat="1" applyFont="1" applyBorder="1" applyAlignment="1">
      <alignment horizontal="center" vertical="top"/>
    </xf>
    <xf numFmtId="49" fontId="11" fillId="0" borderId="21" xfId="0" applyNumberFormat="1" applyFont="1" applyBorder="1" applyAlignment="1">
      <alignment horizontal="center" vertical="top"/>
    </xf>
    <xf numFmtId="49" fontId="11" fillId="0" borderId="25" xfId="0" applyNumberFormat="1" applyFont="1" applyBorder="1" applyAlignment="1">
      <alignment horizontal="center" vertical="top"/>
    </xf>
    <xf numFmtId="49" fontId="11" fillId="2" borderId="78" xfId="0" applyNumberFormat="1" applyFont="1" applyFill="1" applyBorder="1" applyAlignment="1">
      <alignment horizontal="right" vertical="top"/>
    </xf>
    <xf numFmtId="49" fontId="11" fillId="2" borderId="7" xfId="0" applyNumberFormat="1" applyFont="1" applyFill="1" applyBorder="1" applyAlignment="1">
      <alignment horizontal="left" vertical="top"/>
    </xf>
    <xf numFmtId="49" fontId="11" fillId="2" borderId="76" xfId="0" applyNumberFormat="1" applyFont="1" applyFill="1" applyBorder="1" applyAlignment="1">
      <alignment horizontal="left" vertical="top"/>
    </xf>
    <xf numFmtId="0" fontId="9" fillId="0" borderId="9" xfId="0" applyFont="1" applyFill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34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49" fontId="9" fillId="0" borderId="9" xfId="0" applyNumberFormat="1" applyFont="1" applyBorder="1" applyAlignment="1">
      <alignment horizontal="center" vertical="top" wrapText="1"/>
    </xf>
    <xf numFmtId="49" fontId="9" fillId="0" borderId="34" xfId="0" applyNumberFormat="1" applyFont="1" applyBorder="1" applyAlignment="1">
      <alignment horizontal="center" vertical="top" wrapText="1"/>
    </xf>
    <xf numFmtId="49" fontId="9" fillId="0" borderId="10" xfId="0" applyNumberFormat="1" applyFont="1" applyBorder="1" applyAlignment="1">
      <alignment horizontal="center" vertical="top" wrapText="1"/>
    </xf>
    <xf numFmtId="0" fontId="9" fillId="0" borderId="50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5" borderId="1" xfId="0" applyNumberFormat="1" applyFont="1" applyFill="1" applyBorder="1" applyAlignment="1">
      <alignment horizontal="center" vertical="top"/>
    </xf>
    <xf numFmtId="0" fontId="9" fillId="5" borderId="19" xfId="0" applyNumberFormat="1" applyFont="1" applyFill="1" applyBorder="1" applyAlignment="1">
      <alignment horizontal="center" vertical="top"/>
    </xf>
    <xf numFmtId="164" fontId="11" fillId="2" borderId="57" xfId="0" applyNumberFormat="1" applyFont="1" applyFill="1" applyBorder="1" applyAlignment="1">
      <alignment horizontal="center" vertical="top"/>
    </xf>
    <xf numFmtId="164" fontId="11" fillId="2" borderId="72" xfId="0" applyNumberFormat="1" applyFont="1" applyFill="1" applyBorder="1" applyAlignment="1">
      <alignment horizontal="center" vertical="top"/>
    </xf>
    <xf numFmtId="164" fontId="11" fillId="2" borderId="86" xfId="0" applyNumberFormat="1" applyFont="1" applyFill="1" applyBorder="1" applyAlignment="1">
      <alignment horizontal="center" vertical="top"/>
    </xf>
    <xf numFmtId="49" fontId="11" fillId="0" borderId="9" xfId="0" applyNumberFormat="1" applyFont="1" applyBorder="1" applyAlignment="1">
      <alignment horizontal="center" vertical="top"/>
    </xf>
    <xf numFmtId="49" fontId="11" fillId="0" borderId="34" xfId="0" applyNumberFormat="1" applyFont="1" applyBorder="1" applyAlignment="1">
      <alignment horizontal="center" vertical="top"/>
    </xf>
    <xf numFmtId="49" fontId="11" fillId="0" borderId="10" xfId="0" applyNumberFormat="1" applyFont="1" applyBorder="1" applyAlignment="1">
      <alignment horizontal="center" vertical="top"/>
    </xf>
    <xf numFmtId="49" fontId="11" fillId="0" borderId="32" xfId="0" applyNumberFormat="1" applyFont="1" applyBorder="1" applyAlignment="1">
      <alignment horizontal="center" vertical="top"/>
    </xf>
    <xf numFmtId="49" fontId="11" fillId="0" borderId="48" xfId="0" applyNumberFormat="1" applyFont="1" applyBorder="1" applyAlignment="1">
      <alignment horizontal="center" vertical="top"/>
    </xf>
    <xf numFmtId="49" fontId="11" fillId="0" borderId="19" xfId="0" applyNumberFormat="1" applyFont="1" applyBorder="1" applyAlignment="1">
      <alignment horizontal="center" vertical="top"/>
    </xf>
    <xf numFmtId="0" fontId="9" fillId="0" borderId="34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6" fillId="0" borderId="76" xfId="0" applyFont="1" applyFill="1" applyBorder="1" applyAlignment="1">
      <alignment horizontal="center" vertical="center" textRotation="90" wrapText="1"/>
    </xf>
    <xf numFmtId="0" fontId="6" fillId="0" borderId="62" xfId="0" applyFont="1" applyFill="1" applyBorder="1" applyAlignment="1">
      <alignment horizontal="center" vertical="center" textRotation="90" wrapText="1"/>
    </xf>
    <xf numFmtId="0" fontId="6" fillId="0" borderId="78" xfId="0" applyFont="1" applyFill="1" applyBorder="1" applyAlignment="1">
      <alignment horizontal="center" vertical="center" textRotation="90" wrapText="1"/>
    </xf>
    <xf numFmtId="49" fontId="9" fillId="0" borderId="9" xfId="0" applyNumberFormat="1" applyFont="1" applyBorder="1" applyAlignment="1">
      <alignment horizontal="center" vertical="top"/>
    </xf>
    <xf numFmtId="49" fontId="9" fillId="0" borderId="34" xfId="0" applyNumberFormat="1" applyFont="1" applyBorder="1" applyAlignment="1">
      <alignment horizontal="center" vertical="top"/>
    </xf>
    <xf numFmtId="49" fontId="9" fillId="0" borderId="10" xfId="0" applyNumberFormat="1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49" fontId="11" fillId="9" borderId="87" xfId="0" applyNumberFormat="1" applyFont="1" applyFill="1" applyBorder="1" applyAlignment="1">
      <alignment horizontal="right" vertical="top"/>
    </xf>
    <xf numFmtId="0" fontId="9" fillId="9" borderId="72" xfId="0" applyFont="1" applyFill="1" applyBorder="1" applyAlignment="1">
      <alignment horizontal="right" vertical="top"/>
    </xf>
    <xf numFmtId="0" fontId="9" fillId="9" borderId="86" xfId="0" applyFont="1" applyFill="1" applyBorder="1" applyAlignment="1">
      <alignment horizontal="right" vertical="top"/>
    </xf>
    <xf numFmtId="164" fontId="11" fillId="9" borderId="57" xfId="0" applyNumberFormat="1" applyFont="1" applyFill="1" applyBorder="1" applyAlignment="1">
      <alignment horizontal="center" vertical="top"/>
    </xf>
    <xf numFmtId="164" fontId="11" fillId="9" borderId="72" xfId="0" applyNumberFormat="1" applyFont="1" applyFill="1" applyBorder="1" applyAlignment="1">
      <alignment horizontal="center" vertical="top"/>
    </xf>
    <xf numFmtId="164" fontId="11" fillId="9" borderId="86" xfId="0" applyNumberFormat="1" applyFont="1" applyFill="1" applyBorder="1" applyAlignment="1">
      <alignment horizontal="center" vertical="top"/>
    </xf>
    <xf numFmtId="49" fontId="11" fillId="10" borderId="72" xfId="0" applyNumberFormat="1" applyFont="1" applyFill="1" applyBorder="1" applyAlignment="1">
      <alignment horizontal="right" vertical="top"/>
    </xf>
    <xf numFmtId="49" fontId="11" fillId="10" borderId="86" xfId="0" applyNumberFormat="1" applyFont="1" applyFill="1" applyBorder="1" applyAlignment="1">
      <alignment horizontal="right" vertical="top"/>
    </xf>
    <xf numFmtId="164" fontId="11" fillId="10" borderId="57" xfId="0" applyNumberFormat="1" applyFont="1" applyFill="1" applyBorder="1" applyAlignment="1">
      <alignment horizontal="center" vertical="top"/>
    </xf>
    <xf numFmtId="164" fontId="11" fillId="10" borderId="72" xfId="0" applyNumberFormat="1" applyFont="1" applyFill="1" applyBorder="1" applyAlignment="1">
      <alignment horizontal="center" vertical="top"/>
    </xf>
    <xf numFmtId="164" fontId="11" fillId="10" borderId="86" xfId="0" applyNumberFormat="1" applyFont="1" applyFill="1" applyBorder="1" applyAlignment="1">
      <alignment horizontal="center" vertical="top"/>
    </xf>
    <xf numFmtId="0" fontId="9" fillId="0" borderId="48" xfId="0" applyNumberFormat="1" applyFont="1" applyBorder="1" applyAlignment="1">
      <alignment horizontal="center" vertical="top" wrapText="1"/>
    </xf>
    <xf numFmtId="0" fontId="9" fillId="0" borderId="19" xfId="0" applyNumberFormat="1" applyFont="1" applyBorder="1" applyAlignment="1">
      <alignment horizontal="center" vertical="top" wrapText="1"/>
    </xf>
    <xf numFmtId="0" fontId="9" fillId="7" borderId="34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center" vertical="top"/>
    </xf>
    <xf numFmtId="0" fontId="28" fillId="7" borderId="16" xfId="0" applyFont="1" applyFill="1" applyBorder="1" applyAlignment="1">
      <alignment horizontal="left" vertical="top" wrapText="1"/>
    </xf>
    <xf numFmtId="0" fontId="28" fillId="7" borderId="6" xfId="0" applyFont="1" applyFill="1" applyBorder="1" applyAlignment="1">
      <alignment horizontal="left" vertical="top" wrapText="1"/>
    </xf>
    <xf numFmtId="0" fontId="11" fillId="8" borderId="22" xfId="0" applyFont="1" applyFill="1" applyBorder="1" applyAlignment="1">
      <alignment horizontal="left" vertical="top" wrapText="1"/>
    </xf>
    <xf numFmtId="0" fontId="11" fillId="8" borderId="23" xfId="0" applyFont="1" applyFill="1" applyBorder="1" applyAlignment="1">
      <alignment vertical="top" wrapText="1"/>
    </xf>
    <xf numFmtId="0" fontId="11" fillId="8" borderId="58" xfId="0" applyFont="1" applyFill="1" applyBorder="1" applyAlignment="1">
      <alignment vertical="top" wrapText="1"/>
    </xf>
    <xf numFmtId="164" fontId="9" fillId="8" borderId="67" xfId="0" applyNumberFormat="1" applyFont="1" applyFill="1" applyBorder="1" applyAlignment="1">
      <alignment horizontal="center" vertical="top" wrapText="1"/>
    </xf>
    <xf numFmtId="164" fontId="9" fillId="8" borderId="53" xfId="0" applyNumberFormat="1" applyFont="1" applyFill="1" applyBorder="1" applyAlignment="1">
      <alignment horizontal="center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9" fillId="0" borderId="58" xfId="0" applyFont="1" applyBorder="1" applyAlignment="1">
      <alignment vertical="top" wrapText="1"/>
    </xf>
    <xf numFmtId="164" fontId="9" fillId="0" borderId="63" xfId="0" applyNumberFormat="1" applyFont="1" applyBorder="1" applyAlignment="1">
      <alignment horizontal="center" vertical="top" wrapText="1"/>
    </xf>
    <xf numFmtId="164" fontId="9" fillId="0" borderId="70" xfId="0" applyNumberFormat="1" applyFont="1" applyBorder="1" applyAlignment="1">
      <alignment horizontal="center" vertical="top" wrapText="1"/>
    </xf>
    <xf numFmtId="0" fontId="9" fillId="0" borderId="64" xfId="0" applyFont="1" applyBorder="1" applyAlignment="1">
      <alignment horizontal="left" vertical="top" wrapText="1"/>
    </xf>
    <xf numFmtId="0" fontId="9" fillId="0" borderId="74" xfId="0" applyFont="1" applyBorder="1" applyAlignment="1">
      <alignment horizontal="left" vertical="top" wrapText="1"/>
    </xf>
    <xf numFmtId="0" fontId="9" fillId="0" borderId="75" xfId="0" applyFont="1" applyBorder="1" applyAlignment="1">
      <alignment horizontal="left" vertical="top" wrapText="1"/>
    </xf>
    <xf numFmtId="164" fontId="9" fillId="0" borderId="64" xfId="0" applyNumberFormat="1" applyFont="1" applyBorder="1" applyAlignment="1">
      <alignment horizontal="center" vertical="top" wrapText="1"/>
    </xf>
    <xf numFmtId="164" fontId="9" fillId="0" borderId="74" xfId="0" applyNumberFormat="1" applyFont="1" applyBorder="1" applyAlignment="1">
      <alignment horizontal="center" vertical="top" wrapText="1"/>
    </xf>
    <xf numFmtId="0" fontId="10" fillId="0" borderId="7" xfId="0" applyNumberFormat="1" applyFont="1" applyBorder="1" applyAlignment="1">
      <alignment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164" fontId="9" fillId="0" borderId="8" xfId="0" applyNumberFormat="1" applyFont="1" applyFill="1" applyBorder="1" applyAlignment="1">
      <alignment horizontal="right" vertical="top" wrapText="1"/>
    </xf>
    <xf numFmtId="0" fontId="11" fillId="0" borderId="57" xfId="0" applyFont="1" applyBorder="1" applyAlignment="1">
      <alignment horizontal="center" vertical="center" wrapText="1"/>
    </xf>
    <xf numFmtId="0" fontId="9" fillId="0" borderId="72" xfId="0" applyFont="1" applyBorder="1" applyAlignment="1">
      <alignment vertical="center" wrapText="1"/>
    </xf>
    <xf numFmtId="0" fontId="9" fillId="0" borderId="86" xfId="0" applyFont="1" applyBorder="1" applyAlignment="1">
      <alignment vertical="center" wrapText="1"/>
    </xf>
    <xf numFmtId="0" fontId="11" fillId="10" borderId="11" xfId="0" applyFont="1" applyFill="1" applyBorder="1" applyAlignment="1">
      <alignment horizontal="right" vertical="top" wrapText="1"/>
    </xf>
    <xf numFmtId="0" fontId="9" fillId="10" borderId="35" xfId="0" applyFont="1" applyFill="1" applyBorder="1" applyAlignment="1">
      <alignment vertical="top" wrapText="1"/>
    </xf>
    <xf numFmtId="0" fontId="9" fillId="10" borderId="87" xfId="0" applyFont="1" applyFill="1" applyBorder="1" applyAlignment="1">
      <alignment vertical="top" wrapText="1"/>
    </xf>
    <xf numFmtId="164" fontId="11" fillId="10" borderId="57" xfId="0" applyNumberFormat="1" applyFont="1" applyFill="1" applyBorder="1" applyAlignment="1">
      <alignment horizontal="center" vertical="top" wrapText="1"/>
    </xf>
    <xf numFmtId="164" fontId="11" fillId="10" borderId="72" xfId="0" applyNumberFormat="1" applyFont="1" applyFill="1" applyBorder="1" applyAlignment="1">
      <alignment horizontal="center" vertical="top" wrapText="1"/>
    </xf>
    <xf numFmtId="0" fontId="9" fillId="5" borderId="67" xfId="0" applyFont="1" applyFill="1" applyBorder="1" applyAlignment="1">
      <alignment horizontal="left" vertical="top" wrapText="1"/>
    </xf>
    <xf numFmtId="0" fontId="9" fillId="5" borderId="53" xfId="0" applyFont="1" applyFill="1" applyBorder="1" applyAlignment="1">
      <alignment horizontal="left" vertical="top" wrapText="1"/>
    </xf>
    <xf numFmtId="164" fontId="9" fillId="0" borderId="67" xfId="0" applyNumberFormat="1" applyFont="1" applyFill="1" applyBorder="1" applyAlignment="1">
      <alignment horizontal="center" vertical="top" wrapText="1"/>
    </xf>
    <xf numFmtId="164" fontId="9" fillId="0" borderId="53" xfId="0" applyNumberFormat="1" applyFont="1" applyFill="1" applyBorder="1" applyAlignment="1">
      <alignment horizontal="center" vertical="top" wrapText="1"/>
    </xf>
    <xf numFmtId="0" fontId="9" fillId="0" borderId="39" xfId="0" applyFont="1" applyBorder="1" applyAlignment="1">
      <alignment horizontal="left" vertical="top" wrapText="1"/>
    </xf>
    <xf numFmtId="0" fontId="9" fillId="0" borderId="73" xfId="0" applyFont="1" applyBorder="1" applyAlignment="1">
      <alignment horizontal="left" vertical="top" wrapText="1"/>
    </xf>
    <xf numFmtId="0" fontId="9" fillId="0" borderId="77" xfId="0" applyFont="1" applyBorder="1" applyAlignment="1">
      <alignment horizontal="left" vertical="top" wrapText="1"/>
    </xf>
    <xf numFmtId="164" fontId="9" fillId="0" borderId="39" xfId="0" applyNumberFormat="1" applyFont="1" applyBorder="1" applyAlignment="1">
      <alignment horizontal="center" vertical="top" wrapText="1"/>
    </xf>
    <xf numFmtId="164" fontId="9" fillId="0" borderId="73" xfId="0" applyNumberFormat="1" applyFont="1" applyBorder="1" applyAlignment="1">
      <alignment horizontal="center" vertical="top" wrapText="1"/>
    </xf>
    <xf numFmtId="0" fontId="11" fillId="8" borderId="80" xfId="0" applyFont="1" applyFill="1" applyBorder="1" applyAlignment="1">
      <alignment horizontal="right" vertical="top" wrapText="1"/>
    </xf>
    <xf numFmtId="0" fontId="11" fillId="8" borderId="54" xfId="0" applyFont="1" applyFill="1" applyBorder="1" applyAlignment="1">
      <alignment horizontal="right" vertical="top" wrapText="1"/>
    </xf>
    <xf numFmtId="0" fontId="11" fillId="8" borderId="82" xfId="0" applyFont="1" applyFill="1" applyBorder="1" applyAlignment="1">
      <alignment horizontal="right" vertical="top" wrapText="1"/>
    </xf>
    <xf numFmtId="164" fontId="11" fillId="8" borderId="80" xfId="0" applyNumberFormat="1" applyFont="1" applyFill="1" applyBorder="1" applyAlignment="1">
      <alignment horizontal="center" vertical="top" wrapText="1"/>
    </xf>
    <xf numFmtId="164" fontId="11" fillId="8" borderId="54" xfId="0" applyNumberFormat="1" applyFont="1" applyFill="1" applyBorder="1" applyAlignment="1">
      <alignment horizontal="center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28" xfId="0" applyFont="1" applyBorder="1" applyAlignment="1">
      <alignment vertical="top" wrapText="1"/>
    </xf>
    <xf numFmtId="0" fontId="9" fillId="0" borderId="56" xfId="0" applyFont="1" applyBorder="1" applyAlignment="1">
      <alignment vertical="top" wrapText="1"/>
    </xf>
    <xf numFmtId="0" fontId="11" fillId="8" borderId="29" xfId="0" applyFont="1" applyFill="1" applyBorder="1" applyAlignment="1">
      <alignment vertical="top" wrapText="1"/>
    </xf>
    <xf numFmtId="0" fontId="11" fillId="8" borderId="0" xfId="0" applyFont="1" applyFill="1" applyBorder="1" applyAlignment="1">
      <alignment vertical="top" wrapText="1"/>
    </xf>
    <xf numFmtId="164" fontId="9" fillId="8" borderId="39" xfId="0" applyNumberFormat="1" applyFont="1" applyFill="1" applyBorder="1" applyAlignment="1">
      <alignment horizontal="center" vertical="top" wrapText="1"/>
    </xf>
    <xf numFmtId="164" fontId="9" fillId="8" borderId="73" xfId="0" applyNumberFormat="1" applyFont="1" applyFill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49" fontId="12" fillId="0" borderId="9" xfId="0" applyNumberFormat="1" applyFont="1" applyBorder="1" applyAlignment="1">
      <alignment horizontal="center" vertical="top" wrapText="1"/>
    </xf>
    <xf numFmtId="49" fontId="12" fillId="0" borderId="10" xfId="0" applyNumberFormat="1" applyFont="1" applyBorder="1" applyAlignment="1">
      <alignment horizontal="center" vertical="top" wrapText="1"/>
    </xf>
    <xf numFmtId="0" fontId="12" fillId="0" borderId="27" xfId="0" applyFont="1" applyFill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5" fillId="5" borderId="33" xfId="0" applyFont="1" applyFill="1" applyBorder="1" applyAlignment="1">
      <alignment horizontal="left" vertical="top" wrapText="1"/>
    </xf>
    <xf numFmtId="0" fontId="13" fillId="5" borderId="20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center" vertical="top" wrapText="1"/>
    </xf>
    <xf numFmtId="0" fontId="5" fillId="6" borderId="33" xfId="0" applyFont="1" applyFill="1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top" wrapText="1"/>
    </xf>
    <xf numFmtId="0" fontId="12" fillId="0" borderId="67" xfId="0" applyFont="1" applyFill="1" applyBorder="1" applyAlignment="1">
      <alignment horizontal="center" vertical="top" wrapText="1"/>
    </xf>
    <xf numFmtId="0" fontId="12" fillId="0" borderId="80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18" fillId="0" borderId="88" xfId="0" applyNumberFormat="1" applyFont="1" applyBorder="1" applyAlignment="1">
      <alignment horizontal="center" vertical="top" wrapText="1"/>
    </xf>
    <xf numFmtId="0" fontId="0" fillId="0" borderId="89" xfId="0" applyBorder="1" applyAlignment="1">
      <alignment horizontal="center" vertical="top" wrapText="1"/>
    </xf>
    <xf numFmtId="0" fontId="0" fillId="0" borderId="88" xfId="0" applyBorder="1" applyAlignment="1">
      <alignment horizontal="center" vertical="top" wrapText="1"/>
    </xf>
    <xf numFmtId="49" fontId="18" fillId="0" borderId="53" xfId="0" applyNumberFormat="1" applyFont="1" applyBorder="1" applyAlignment="1">
      <alignment horizontal="center" vertical="top"/>
    </xf>
    <xf numFmtId="49" fontId="12" fillId="0" borderId="54" xfId="0" applyNumberFormat="1" applyFont="1" applyBorder="1" applyAlignment="1">
      <alignment horizontal="center" vertical="top"/>
    </xf>
    <xf numFmtId="49" fontId="12" fillId="0" borderId="36" xfId="0" applyNumberFormat="1" applyFont="1" applyBorder="1" applyAlignment="1">
      <alignment horizontal="center" vertical="top" wrapText="1"/>
    </xf>
    <xf numFmtId="49" fontId="12" fillId="0" borderId="25" xfId="0" applyNumberFormat="1" applyFont="1" applyBorder="1" applyAlignment="1">
      <alignment horizontal="center" vertical="top" wrapText="1"/>
    </xf>
    <xf numFmtId="49" fontId="18" fillId="0" borderId="89" xfId="0" applyNumberFormat="1" applyFont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29" xfId="0" applyFont="1" applyFill="1" applyBorder="1" applyAlignment="1">
      <alignment horizontal="center" vertical="top" wrapText="1"/>
    </xf>
    <xf numFmtId="49" fontId="18" fillId="0" borderId="0" xfId="0" applyNumberFormat="1" applyFont="1" applyBorder="1" applyAlignment="1">
      <alignment horizontal="center" vertical="top"/>
    </xf>
    <xf numFmtId="49" fontId="11" fillId="6" borderId="87" xfId="0" applyNumberFormat="1" applyFont="1" applyFill="1" applyBorder="1" applyAlignment="1">
      <alignment horizontal="right" vertical="top"/>
    </xf>
    <xf numFmtId="49" fontId="11" fillId="6" borderId="72" xfId="0" applyNumberFormat="1" applyFont="1" applyFill="1" applyBorder="1" applyAlignment="1">
      <alignment horizontal="right" vertical="top"/>
    </xf>
    <xf numFmtId="49" fontId="11" fillId="6" borderId="86" xfId="0" applyNumberFormat="1" applyFont="1" applyFill="1" applyBorder="1" applyAlignment="1">
      <alignment horizontal="right" vertical="top"/>
    </xf>
    <xf numFmtId="49" fontId="12" fillId="0" borderId="34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top" wrapText="1"/>
    </xf>
    <xf numFmtId="0" fontId="4" fillId="5" borderId="33" xfId="0" applyFont="1" applyFill="1" applyBorder="1" applyAlignment="1">
      <alignment horizontal="left" vertical="top" wrapText="1"/>
    </xf>
    <xf numFmtId="0" fontId="17" fillId="5" borderId="2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49" fontId="2" fillId="2" borderId="32" xfId="0" applyNumberFormat="1" applyFont="1" applyFill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49" fontId="2" fillId="3" borderId="13" xfId="0" applyNumberFormat="1" applyFont="1" applyFill="1" applyBorder="1" applyAlignment="1">
      <alignment horizontal="center" vertical="top"/>
    </xf>
    <xf numFmtId="49" fontId="2" fillId="3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 wrapText="1"/>
    </xf>
    <xf numFmtId="49" fontId="2" fillId="3" borderId="6" xfId="0" applyNumberFormat="1" applyFon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horizontal="center" vertical="top"/>
    </xf>
    <xf numFmtId="49" fontId="2" fillId="2" borderId="17" xfId="0" applyNumberFormat="1" applyFont="1" applyFill="1" applyBorder="1" applyAlignment="1">
      <alignment horizontal="center" vertical="top"/>
    </xf>
    <xf numFmtId="0" fontId="4" fillId="5" borderId="20" xfId="0" applyFont="1" applyFill="1" applyBorder="1" applyAlignment="1">
      <alignment horizontal="left" vertical="top" wrapText="1"/>
    </xf>
    <xf numFmtId="49" fontId="2" fillId="0" borderId="48" xfId="0" applyNumberFormat="1" applyFont="1" applyBorder="1" applyAlignment="1">
      <alignment horizontal="center" vertical="top"/>
    </xf>
    <xf numFmtId="0" fontId="20" fillId="5" borderId="33" xfId="0" applyFont="1" applyFill="1" applyBorder="1" applyAlignment="1">
      <alignment horizontal="left" vertical="top" wrapText="1"/>
    </xf>
    <xf numFmtId="0" fontId="21" fillId="5" borderId="2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2" borderId="48" xfId="0" applyNumberFormat="1" applyFont="1" applyFill="1" applyBorder="1" applyAlignment="1">
      <alignment horizontal="center" vertical="top"/>
    </xf>
    <xf numFmtId="49" fontId="2" fillId="3" borderId="27" xfId="0" applyNumberFormat="1" applyFont="1" applyFill="1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49" fontId="6" fillId="6" borderId="27" xfId="1" applyNumberFormat="1" applyFont="1" applyFill="1" applyBorder="1" applyAlignment="1">
      <alignment horizontal="left" vertical="top"/>
    </xf>
    <xf numFmtId="49" fontId="6" fillId="6" borderId="7" xfId="1" applyNumberFormat="1" applyFont="1" applyFill="1" applyBorder="1" applyAlignment="1">
      <alignment horizontal="left" vertical="top"/>
    </xf>
    <xf numFmtId="49" fontId="6" fillId="6" borderId="76" xfId="1" applyNumberFormat="1" applyFont="1" applyFill="1" applyBorder="1" applyAlignment="1">
      <alignment horizontal="left" vertical="top"/>
    </xf>
    <xf numFmtId="49" fontId="18" fillId="0" borderId="9" xfId="0" applyNumberFormat="1" applyFont="1" applyBorder="1" applyAlignment="1">
      <alignment horizontal="center" vertical="top" wrapText="1"/>
    </xf>
    <xf numFmtId="0" fontId="5" fillId="5" borderId="2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49" fontId="11" fillId="2" borderId="8" xfId="0" applyNumberFormat="1" applyFont="1" applyFill="1" applyBorder="1" applyAlignment="1">
      <alignment horizontal="right" vertical="top"/>
    </xf>
    <xf numFmtId="49" fontId="11" fillId="6" borderId="57" xfId="0" applyNumberFormat="1" applyFont="1" applyFill="1" applyBorder="1" applyAlignment="1">
      <alignment horizontal="left" vertical="top"/>
    </xf>
    <xf numFmtId="49" fontId="11" fillId="6" borderId="72" xfId="0" applyNumberFormat="1" applyFont="1" applyFill="1" applyBorder="1" applyAlignment="1">
      <alignment horizontal="left" vertical="top"/>
    </xf>
    <xf numFmtId="49" fontId="11" fillId="6" borderId="86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12" fillId="0" borderId="50" xfId="1" applyFont="1" applyBorder="1" applyAlignment="1">
      <alignment horizontal="center" vertical="center" textRotation="90" wrapText="1"/>
    </xf>
    <xf numFmtId="0" fontId="12" fillId="0" borderId="16" xfId="1" applyFont="1" applyBorder="1" applyAlignment="1">
      <alignment horizontal="center" vertical="center" textRotation="90" wrapText="1"/>
    </xf>
    <xf numFmtId="0" fontId="12" fillId="0" borderId="13" xfId="1" applyFont="1" applyBorder="1" applyAlignment="1">
      <alignment horizontal="center" vertical="center" textRotation="90" wrapText="1"/>
    </xf>
    <xf numFmtId="0" fontId="12" fillId="0" borderId="31" xfId="1" applyFont="1" applyBorder="1" applyAlignment="1">
      <alignment horizontal="center" vertical="center" textRotation="90" wrapText="1"/>
    </xf>
    <xf numFmtId="0" fontId="12" fillId="0" borderId="14" xfId="1" applyFont="1" applyBorder="1" applyAlignment="1">
      <alignment horizontal="center" vertical="center" textRotation="90" wrapText="1"/>
    </xf>
    <xf numFmtId="0" fontId="12" fillId="0" borderId="28" xfId="1" applyFont="1" applyBorder="1" applyAlignment="1">
      <alignment horizontal="center" vertical="center" textRotation="90" wrapText="1"/>
    </xf>
    <xf numFmtId="0" fontId="12" fillId="0" borderId="1" xfId="1" applyFont="1" applyBorder="1" applyAlignment="1">
      <alignment horizontal="center" vertical="center" textRotation="90" wrapText="1"/>
    </xf>
    <xf numFmtId="49" fontId="7" fillId="0" borderId="60" xfId="1" applyNumberFormat="1" applyFont="1" applyBorder="1" applyAlignment="1">
      <alignment horizontal="center" vertical="top"/>
    </xf>
    <xf numFmtId="49" fontId="7" fillId="0" borderId="20" xfId="1" applyNumberFormat="1" applyFont="1" applyBorder="1" applyAlignment="1">
      <alignment horizontal="center" vertical="top"/>
    </xf>
    <xf numFmtId="49" fontId="6" fillId="6" borderId="57" xfId="1" applyNumberFormat="1" applyFont="1" applyFill="1" applyBorder="1" applyAlignment="1">
      <alignment horizontal="left" vertical="top"/>
    </xf>
    <xf numFmtId="49" fontId="6" fillId="6" borderId="72" xfId="1" applyNumberFormat="1" applyFont="1" applyFill="1" applyBorder="1" applyAlignment="1">
      <alignment horizontal="left" vertical="top"/>
    </xf>
    <xf numFmtId="49" fontId="6" fillId="6" borderId="86" xfId="1" applyNumberFormat="1" applyFont="1" applyFill="1" applyBorder="1" applyAlignment="1">
      <alignment horizontal="left" vertical="top"/>
    </xf>
    <xf numFmtId="49" fontId="6" fillId="3" borderId="16" xfId="1" applyNumberFormat="1" applyFont="1" applyFill="1" applyBorder="1" applyAlignment="1">
      <alignment horizontal="center" vertical="top"/>
    </xf>
    <xf numFmtId="49" fontId="6" fillId="3" borderId="6" xfId="1" applyNumberFormat="1" applyFont="1" applyFill="1" applyBorder="1" applyAlignment="1">
      <alignment horizontal="center" vertical="top"/>
    </xf>
    <xf numFmtId="0" fontId="5" fillId="0" borderId="32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top"/>
    </xf>
    <xf numFmtId="49" fontId="6" fillId="2" borderId="4" xfId="1" applyNumberFormat="1" applyFont="1" applyFill="1" applyBorder="1" applyAlignment="1">
      <alignment horizontal="center" vertical="top"/>
    </xf>
    <xf numFmtId="49" fontId="6" fillId="2" borderId="3" xfId="1" applyNumberFormat="1" applyFont="1" applyFill="1" applyBorder="1" applyAlignment="1">
      <alignment horizontal="center" vertical="top"/>
    </xf>
    <xf numFmtId="0" fontId="12" fillId="0" borderId="61" xfId="1" applyFont="1" applyFill="1" applyBorder="1" applyAlignment="1">
      <alignment horizontal="center" vertical="center" textRotation="90" wrapText="1"/>
    </xf>
    <xf numFmtId="0" fontId="12" fillId="0" borderId="60" xfId="1" applyFont="1" applyFill="1" applyBorder="1" applyAlignment="1">
      <alignment horizontal="center" vertical="center" textRotation="90" wrapText="1"/>
    </xf>
    <xf numFmtId="49" fontId="7" fillId="0" borderId="33" xfId="1" applyNumberFormat="1" applyFont="1" applyBorder="1" applyAlignment="1">
      <alignment horizontal="center" vertical="top"/>
    </xf>
    <xf numFmtId="0" fontId="7" fillId="0" borderId="27" xfId="1" applyFont="1" applyBorder="1" applyAlignment="1">
      <alignment horizontal="center" vertical="top"/>
    </xf>
    <xf numFmtId="0" fontId="7" fillId="0" borderId="29" xfId="1" applyFont="1" applyBorder="1" applyAlignment="1">
      <alignment horizontal="center" vertical="top"/>
    </xf>
    <xf numFmtId="0" fontId="7" fillId="0" borderId="30" xfId="1" applyFont="1" applyBorder="1" applyAlignment="1">
      <alignment horizontal="center" vertical="top"/>
    </xf>
    <xf numFmtId="49" fontId="6" fillId="0" borderId="32" xfId="1" applyNumberFormat="1" applyFont="1" applyBorder="1" applyAlignment="1">
      <alignment horizontal="center" vertical="top"/>
    </xf>
    <xf numFmtId="49" fontId="6" fillId="0" borderId="19" xfId="1" applyNumberFormat="1" applyFont="1" applyBorder="1" applyAlignment="1">
      <alignment horizontal="center" vertical="top"/>
    </xf>
    <xf numFmtId="0" fontId="9" fillId="0" borderId="2" xfId="1" applyFont="1" applyFill="1" applyBorder="1" applyAlignment="1">
      <alignment horizontal="left" vertical="top" wrapText="1"/>
    </xf>
    <xf numFmtId="0" fontId="9" fillId="0" borderId="3" xfId="1" applyFont="1" applyFill="1" applyBorder="1" applyAlignment="1">
      <alignment horizontal="left" vertical="top" wrapText="1"/>
    </xf>
    <xf numFmtId="49" fontId="11" fillId="0" borderId="34" xfId="1" applyNumberFormat="1" applyFont="1" applyBorder="1" applyAlignment="1">
      <alignment horizontal="center" vertical="top"/>
    </xf>
    <xf numFmtId="49" fontId="11" fillId="0" borderId="10" xfId="1" applyNumberFormat="1" applyFont="1" applyBorder="1" applyAlignment="1">
      <alignment horizontal="center" vertical="top"/>
    </xf>
    <xf numFmtId="49" fontId="11" fillId="0" borderId="9" xfId="1" applyNumberFormat="1" applyFont="1" applyBorder="1" applyAlignment="1">
      <alignment horizontal="center" vertical="top"/>
    </xf>
    <xf numFmtId="0" fontId="12" fillId="0" borderId="28" xfId="1" applyFont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center" vertical="top" wrapText="1"/>
    </xf>
    <xf numFmtId="0" fontId="10" fillId="0" borderId="16" xfId="1" applyFont="1" applyFill="1" applyBorder="1" applyAlignment="1">
      <alignment horizontal="center" vertical="top" wrapText="1"/>
    </xf>
    <xf numFmtId="0" fontId="10" fillId="0" borderId="6" xfId="1" applyFont="1" applyFill="1" applyBorder="1" applyAlignment="1">
      <alignment horizontal="center" vertical="top" wrapText="1"/>
    </xf>
    <xf numFmtId="49" fontId="6" fillId="0" borderId="48" xfId="1" applyNumberFormat="1" applyFont="1" applyBorder="1" applyAlignment="1">
      <alignment horizontal="center" vertical="top"/>
    </xf>
    <xf numFmtId="0" fontId="9" fillId="0" borderId="4" xfId="1" applyFont="1" applyFill="1" applyBorder="1" applyAlignment="1">
      <alignment horizontal="left" vertical="top" wrapText="1"/>
    </xf>
    <xf numFmtId="0" fontId="9" fillId="0" borderId="2" xfId="1" applyFont="1" applyFill="1" applyBorder="1" applyAlignment="1">
      <alignment vertical="top" wrapText="1"/>
    </xf>
    <xf numFmtId="0" fontId="9" fillId="0" borderId="4" xfId="1" applyFont="1" applyFill="1" applyBorder="1" applyAlignment="1">
      <alignment vertical="top" wrapText="1"/>
    </xf>
    <xf numFmtId="0" fontId="14" fillId="0" borderId="4" xfId="1" applyFont="1" applyBorder="1" applyAlignment="1">
      <alignment vertical="top" wrapText="1"/>
    </xf>
    <xf numFmtId="0" fontId="12" fillId="0" borderId="9" xfId="1" applyNumberFormat="1" applyFont="1" applyBorder="1" applyAlignment="1">
      <alignment horizontal="center" vertical="center" textRotation="90" wrapText="1"/>
    </xf>
    <xf numFmtId="0" fontId="12" fillId="0" borderId="34" xfId="1" applyNumberFormat="1" applyFont="1" applyBorder="1" applyAlignment="1">
      <alignment horizontal="center" vertical="center" textRotation="90" wrapText="1"/>
    </xf>
    <xf numFmtId="0" fontId="12" fillId="0" borderId="9" xfId="1" applyFont="1" applyBorder="1" applyAlignment="1">
      <alignment horizontal="center" vertical="center" textRotation="90" wrapText="1"/>
    </xf>
    <xf numFmtId="0" fontId="12" fillId="0" borderId="34" xfId="1" applyFont="1" applyBorder="1" applyAlignment="1">
      <alignment horizontal="center" vertical="center" textRotation="90" wrapText="1"/>
    </xf>
    <xf numFmtId="0" fontId="8" fillId="6" borderId="57" xfId="1" applyFont="1" applyFill="1" applyBorder="1" applyAlignment="1">
      <alignment horizontal="left" vertical="center" wrapText="1"/>
    </xf>
    <xf numFmtId="0" fontId="8" fillId="6" borderId="72" xfId="1" applyFont="1" applyFill="1" applyBorder="1" applyAlignment="1">
      <alignment horizontal="left" vertical="center" wrapText="1"/>
    </xf>
    <xf numFmtId="0" fontId="8" fillId="6" borderId="86" xfId="1" applyFont="1" applyFill="1" applyBorder="1" applyAlignment="1">
      <alignment horizontal="left" vertical="center" wrapText="1"/>
    </xf>
    <xf numFmtId="0" fontId="12" fillId="0" borderId="32" xfId="1" applyFont="1" applyBorder="1" applyAlignment="1">
      <alignment horizontal="center" vertical="center" textRotation="90" wrapText="1"/>
    </xf>
    <xf numFmtId="0" fontId="12" fillId="0" borderId="48" xfId="1" applyFont="1" applyBorder="1" applyAlignment="1">
      <alignment horizontal="center" vertical="center" textRotation="90" wrapText="1"/>
    </xf>
    <xf numFmtId="0" fontId="12" fillId="0" borderId="55" xfId="1" applyFont="1" applyBorder="1" applyAlignment="1">
      <alignment horizontal="center" vertical="center" textRotation="90" wrapText="1"/>
    </xf>
    <xf numFmtId="0" fontId="12" fillId="0" borderId="56" xfId="1" applyFont="1" applyBorder="1" applyAlignment="1">
      <alignment horizontal="center" vertical="center" textRotation="90" wrapText="1"/>
    </xf>
    <xf numFmtId="0" fontId="12" fillId="0" borderId="59" xfId="1" applyFont="1" applyBorder="1" applyAlignment="1">
      <alignment horizontal="center" vertical="center" textRotation="90" wrapText="1"/>
    </xf>
    <xf numFmtId="0" fontId="22" fillId="0" borderId="28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</cellXfs>
  <cellStyles count="6">
    <cellStyle name="Įprastas" xfId="0" builtinId="0"/>
    <cellStyle name="Įprastas 2" xfId="1"/>
    <cellStyle name="Įprastas 3" xfId="2"/>
    <cellStyle name="Įprastas 4" xfId="3"/>
    <cellStyle name="Kablelis" xfId="4" builtinId="3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8"/>
  <sheetViews>
    <sheetView tabSelected="1" zoomScaleNormal="100" zoomScaleSheetLayoutView="100" workbookViewId="0">
      <selection sqref="A1:R1"/>
    </sheetView>
  </sheetViews>
  <sheetFormatPr defaultRowHeight="12.75" x14ac:dyDescent="0.2"/>
  <cols>
    <col min="1" max="1" width="3" style="1" customWidth="1"/>
    <col min="2" max="3" width="2.42578125" style="1" customWidth="1"/>
    <col min="4" max="4" width="39.28515625" style="4" customWidth="1"/>
    <col min="5" max="5" width="3" style="184" customWidth="1"/>
    <col min="6" max="6" width="3.85546875" style="1" customWidth="1"/>
    <col min="7" max="7" width="3.7109375" style="10" customWidth="1"/>
    <col min="8" max="8" width="6.7109375" style="1" customWidth="1"/>
    <col min="9" max="10" width="7.140625" style="1" customWidth="1"/>
    <col min="11" max="11" width="7.7109375" style="1" customWidth="1"/>
    <col min="12" max="12" width="7.85546875" style="1" customWidth="1"/>
    <col min="13" max="13" width="7.28515625" style="1" customWidth="1"/>
    <col min="14" max="14" width="7.7109375" style="1" customWidth="1"/>
    <col min="15" max="15" width="25.85546875" style="1" customWidth="1"/>
    <col min="16" max="16" width="3.5703125" style="224" customWidth="1"/>
    <col min="17" max="17" width="3.28515625" style="224" customWidth="1"/>
    <col min="18" max="18" width="3.42578125" style="224" customWidth="1"/>
    <col min="19" max="23" width="9.140625" style="1" hidden="1" customWidth="1"/>
    <col min="24" max="16384" width="9.140625" style="175"/>
  </cols>
  <sheetData>
    <row r="1" spans="1:23" s="80" customFormat="1" ht="27" customHeight="1" x14ac:dyDescent="0.2">
      <c r="A1" s="428" t="s">
        <v>225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"/>
      <c r="T1" s="4"/>
      <c r="U1" s="4"/>
      <c r="V1" s="4"/>
      <c r="W1" s="4"/>
    </row>
    <row r="2" spans="1:23" s="80" customFormat="1" ht="14.25" customHeight="1" x14ac:dyDescent="0.2">
      <c r="A2" s="428" t="s">
        <v>167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"/>
      <c r="T2" s="4"/>
      <c r="U2" s="4"/>
      <c r="V2" s="4"/>
      <c r="W2" s="4"/>
    </row>
    <row r="3" spans="1:23" s="80" customFormat="1" ht="13.5" customHeight="1" thickBot="1" x14ac:dyDescent="0.25">
      <c r="A3" s="4"/>
      <c r="B3" s="4"/>
      <c r="C3" s="4"/>
      <c r="D3" s="4"/>
      <c r="E3" s="184"/>
      <c r="F3" s="4"/>
      <c r="G3" s="240"/>
      <c r="H3" s="4"/>
      <c r="I3" s="4"/>
      <c r="J3" s="4"/>
      <c r="K3" s="4"/>
      <c r="L3" s="4"/>
      <c r="M3" s="4"/>
      <c r="N3" s="429" t="s">
        <v>0</v>
      </c>
      <c r="O3" s="429"/>
      <c r="P3" s="429"/>
      <c r="Q3" s="429"/>
      <c r="R3" s="429"/>
      <c r="S3" s="4"/>
      <c r="T3" s="4"/>
      <c r="U3" s="4"/>
      <c r="V3" s="4"/>
      <c r="W3" s="4"/>
    </row>
    <row r="4" spans="1:23" s="80" customFormat="1" ht="29.25" customHeight="1" x14ac:dyDescent="0.2">
      <c r="A4" s="430" t="s">
        <v>1</v>
      </c>
      <c r="B4" s="433" t="s">
        <v>2</v>
      </c>
      <c r="C4" s="433" t="s">
        <v>3</v>
      </c>
      <c r="D4" s="436" t="s">
        <v>22</v>
      </c>
      <c r="E4" s="438" t="s">
        <v>4</v>
      </c>
      <c r="F4" s="440" t="s">
        <v>198</v>
      </c>
      <c r="G4" s="443" t="s">
        <v>5</v>
      </c>
      <c r="H4" s="445" t="s">
        <v>6</v>
      </c>
      <c r="I4" s="447" t="s">
        <v>178</v>
      </c>
      <c r="J4" s="448"/>
      <c r="K4" s="448"/>
      <c r="L4" s="449"/>
      <c r="M4" s="445" t="s">
        <v>158</v>
      </c>
      <c r="N4" s="445" t="s">
        <v>179</v>
      </c>
      <c r="O4" s="450" t="s">
        <v>197</v>
      </c>
      <c r="P4" s="451"/>
      <c r="Q4" s="451"/>
      <c r="R4" s="452"/>
    </row>
    <row r="5" spans="1:23" s="80" customFormat="1" ht="12.75" customHeight="1" x14ac:dyDescent="0.2">
      <c r="A5" s="431"/>
      <c r="B5" s="434"/>
      <c r="C5" s="434"/>
      <c r="D5" s="437"/>
      <c r="E5" s="439"/>
      <c r="F5" s="441"/>
      <c r="G5" s="444"/>
      <c r="H5" s="446"/>
      <c r="I5" s="453" t="s">
        <v>7</v>
      </c>
      <c r="J5" s="455" t="s">
        <v>8</v>
      </c>
      <c r="K5" s="455"/>
      <c r="L5" s="456" t="s">
        <v>28</v>
      </c>
      <c r="M5" s="446"/>
      <c r="N5" s="446"/>
      <c r="O5" s="458" t="s">
        <v>22</v>
      </c>
      <c r="P5" s="460" t="s">
        <v>180</v>
      </c>
      <c r="Q5" s="460"/>
      <c r="R5" s="461"/>
    </row>
    <row r="6" spans="1:23" s="80" customFormat="1" ht="104.25" customHeight="1" thickBot="1" x14ac:dyDescent="0.25">
      <c r="A6" s="432"/>
      <c r="B6" s="435"/>
      <c r="C6" s="435"/>
      <c r="D6" s="437"/>
      <c r="E6" s="439"/>
      <c r="F6" s="442"/>
      <c r="G6" s="444"/>
      <c r="H6" s="446"/>
      <c r="I6" s="454"/>
      <c r="J6" s="289" t="s">
        <v>7</v>
      </c>
      <c r="K6" s="177" t="s">
        <v>23</v>
      </c>
      <c r="L6" s="457"/>
      <c r="M6" s="446"/>
      <c r="N6" s="446"/>
      <c r="O6" s="459"/>
      <c r="P6" s="248" t="s">
        <v>181</v>
      </c>
      <c r="Q6" s="248" t="s">
        <v>182</v>
      </c>
      <c r="R6" s="249" t="s">
        <v>183</v>
      </c>
    </row>
    <row r="7" spans="1:23" s="80" customFormat="1" ht="15" customHeight="1" x14ac:dyDescent="0.2">
      <c r="A7" s="462" t="s">
        <v>31</v>
      </c>
      <c r="B7" s="463"/>
      <c r="C7" s="463"/>
      <c r="D7" s="463"/>
      <c r="E7" s="463"/>
      <c r="F7" s="463"/>
      <c r="G7" s="463"/>
      <c r="H7" s="463"/>
      <c r="I7" s="463"/>
      <c r="J7" s="463"/>
      <c r="K7" s="463"/>
      <c r="L7" s="463"/>
      <c r="M7" s="463"/>
      <c r="N7" s="463"/>
      <c r="O7" s="463"/>
      <c r="P7" s="463"/>
      <c r="Q7" s="463"/>
      <c r="R7" s="464"/>
      <c r="S7" s="4"/>
      <c r="T7" s="4"/>
      <c r="U7" s="4"/>
      <c r="V7" s="4"/>
      <c r="W7" s="4"/>
    </row>
    <row r="8" spans="1:23" s="80" customFormat="1" ht="14.25" customHeight="1" thickBot="1" x14ac:dyDescent="0.25">
      <c r="A8" s="465" t="s">
        <v>170</v>
      </c>
      <c r="B8" s="466"/>
      <c r="C8" s="466"/>
      <c r="D8" s="466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66"/>
      <c r="P8" s="466"/>
      <c r="Q8" s="466"/>
      <c r="R8" s="467"/>
      <c r="S8" s="4"/>
      <c r="T8" s="4"/>
      <c r="U8" s="4"/>
      <c r="V8" s="4"/>
      <c r="W8" s="4"/>
    </row>
    <row r="9" spans="1:23" s="80" customFormat="1" ht="15" customHeight="1" thickBot="1" x14ac:dyDescent="0.25">
      <c r="A9" s="372" t="s">
        <v>9</v>
      </c>
      <c r="B9" s="468" t="s">
        <v>156</v>
      </c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69"/>
      <c r="N9" s="469"/>
      <c r="O9" s="469"/>
      <c r="P9" s="469"/>
      <c r="Q9" s="469"/>
      <c r="R9" s="470"/>
      <c r="S9" s="255"/>
      <c r="T9" s="255"/>
      <c r="U9" s="255"/>
      <c r="V9" s="255"/>
      <c r="W9" s="255"/>
    </row>
    <row r="10" spans="1:23" s="80" customFormat="1" ht="15" customHeight="1" thickBot="1" x14ac:dyDescent="0.25">
      <c r="A10" s="373" t="s">
        <v>9</v>
      </c>
      <c r="B10" s="365" t="s">
        <v>9</v>
      </c>
      <c r="C10" s="471" t="s">
        <v>161</v>
      </c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3"/>
      <c r="S10" s="254"/>
      <c r="T10" s="254"/>
      <c r="U10" s="254"/>
      <c r="V10" s="254"/>
      <c r="W10" s="254"/>
    </row>
    <row r="11" spans="1:23" s="80" customFormat="1" ht="18" customHeight="1" x14ac:dyDescent="0.2">
      <c r="A11" s="374" t="s">
        <v>9</v>
      </c>
      <c r="B11" s="235" t="s">
        <v>9</v>
      </c>
      <c r="C11" s="267" t="s">
        <v>9</v>
      </c>
      <c r="D11" s="474" t="s">
        <v>216</v>
      </c>
      <c r="E11" s="477" t="s">
        <v>232</v>
      </c>
      <c r="F11" s="480" t="s">
        <v>21</v>
      </c>
      <c r="G11" s="483">
        <v>1</v>
      </c>
      <c r="H11" s="171" t="s">
        <v>13</v>
      </c>
      <c r="I11" s="394">
        <f>J11+L11</f>
        <v>13379.3</v>
      </c>
      <c r="J11" s="395">
        <f>13031.8+176.5+30-79.9-8.7+172.1+7.7</f>
        <v>13329.5</v>
      </c>
      <c r="K11" s="395">
        <f>8345+52.2+131.4</f>
        <v>8528.6</v>
      </c>
      <c r="L11" s="396">
        <f>42+7.8</f>
        <v>49.8</v>
      </c>
      <c r="M11" s="198">
        <f>12929.1+1225.4+21+156+72+100+50.8+64.4+52.6+105+85+124.4+55</f>
        <v>15040.699999999999</v>
      </c>
      <c r="N11" s="198">
        <f>12929.1+1225.4+21+156+72+100+50.8+64.4+52.6+105+85+124.4+15</f>
        <v>15000.699999999999</v>
      </c>
      <c r="O11" s="269" t="s">
        <v>184</v>
      </c>
      <c r="P11" s="363">
        <v>260</v>
      </c>
      <c r="Q11" s="363">
        <v>260</v>
      </c>
      <c r="R11" s="364">
        <v>260</v>
      </c>
      <c r="S11" s="251"/>
      <c r="T11" s="251"/>
      <c r="U11" s="251"/>
      <c r="V11" s="251"/>
      <c r="W11" s="251"/>
    </row>
    <row r="12" spans="1:23" s="80" customFormat="1" ht="25.5" customHeight="1" x14ac:dyDescent="0.2">
      <c r="A12" s="374"/>
      <c r="B12" s="250"/>
      <c r="D12" s="475"/>
      <c r="E12" s="478"/>
      <c r="F12" s="481"/>
      <c r="G12" s="483"/>
      <c r="H12" s="171" t="s">
        <v>153</v>
      </c>
      <c r="I12" s="397">
        <f>J12+L12</f>
        <v>3151.7999999999997</v>
      </c>
      <c r="J12" s="398">
        <f>3069.9+76.7+5.2</f>
        <v>3151.7999999999997</v>
      </c>
      <c r="K12" s="398">
        <f>1927.7+4.9+4</f>
        <v>1936.6000000000001</v>
      </c>
      <c r="L12" s="396"/>
      <c r="M12" s="198">
        <v>3069.9</v>
      </c>
      <c r="N12" s="198">
        <v>3069.9</v>
      </c>
      <c r="O12" s="211" t="s">
        <v>196</v>
      </c>
      <c r="P12" s="277">
        <v>116</v>
      </c>
      <c r="Q12" s="277">
        <v>116</v>
      </c>
      <c r="R12" s="279">
        <v>116</v>
      </c>
    </row>
    <row r="13" spans="1:23" s="80" customFormat="1" ht="15" customHeight="1" x14ac:dyDescent="0.2">
      <c r="A13" s="374"/>
      <c r="B13" s="235"/>
      <c r="C13" s="267"/>
      <c r="D13" s="475"/>
      <c r="E13" s="478"/>
      <c r="F13" s="481"/>
      <c r="G13" s="483"/>
      <c r="H13" s="172" t="s">
        <v>169</v>
      </c>
      <c r="I13" s="397">
        <f>J13+L13</f>
        <v>40.5</v>
      </c>
      <c r="J13" s="399">
        <v>40.5</v>
      </c>
      <c r="K13" s="399"/>
      <c r="L13" s="400"/>
      <c r="M13" s="199">
        <v>40.5</v>
      </c>
      <c r="N13" s="199">
        <v>40.5</v>
      </c>
      <c r="O13" s="485" t="s">
        <v>215</v>
      </c>
      <c r="P13" s="487">
        <v>6</v>
      </c>
      <c r="Q13" s="487">
        <v>6</v>
      </c>
      <c r="R13" s="489">
        <v>6</v>
      </c>
    </row>
    <row r="14" spans="1:23" s="80" customFormat="1" ht="15" customHeight="1" thickBot="1" x14ac:dyDescent="0.25">
      <c r="A14" s="375"/>
      <c r="B14" s="235"/>
      <c r="C14" s="267"/>
      <c r="D14" s="476"/>
      <c r="E14" s="479"/>
      <c r="F14" s="482"/>
      <c r="G14" s="484"/>
      <c r="H14" s="360" t="s">
        <v>16</v>
      </c>
      <c r="I14" s="401">
        <f>I13+I12+I11</f>
        <v>16571.599999999999</v>
      </c>
      <c r="J14" s="401">
        <f>J13+J12+J11</f>
        <v>16521.8</v>
      </c>
      <c r="K14" s="401">
        <f>K13+K12+K11</f>
        <v>10465.200000000001</v>
      </c>
      <c r="L14" s="401">
        <f>L13+L12+L11</f>
        <v>49.8</v>
      </c>
      <c r="M14" s="339">
        <f>SUM(M11:M13)</f>
        <v>18151.099999999999</v>
      </c>
      <c r="N14" s="339">
        <f>SUM(N11:N13)</f>
        <v>18111.099999999999</v>
      </c>
      <c r="O14" s="486"/>
      <c r="P14" s="488"/>
      <c r="Q14" s="488"/>
      <c r="R14" s="490"/>
    </row>
    <row r="15" spans="1:23" s="80" customFormat="1" ht="15.75" customHeight="1" x14ac:dyDescent="0.2">
      <c r="A15" s="376" t="s">
        <v>9</v>
      </c>
      <c r="B15" s="493" t="s">
        <v>9</v>
      </c>
      <c r="C15" s="495" t="s">
        <v>10</v>
      </c>
      <c r="D15" s="497" t="s">
        <v>154</v>
      </c>
      <c r="E15" s="499"/>
      <c r="F15" s="501" t="s">
        <v>9</v>
      </c>
      <c r="G15" s="491" t="s">
        <v>163</v>
      </c>
      <c r="H15" s="79" t="s">
        <v>13</v>
      </c>
      <c r="I15" s="402">
        <f>+J15+L15</f>
        <v>692.3</v>
      </c>
      <c r="J15" s="403">
        <v>692.3</v>
      </c>
      <c r="K15" s="403">
        <v>231.3</v>
      </c>
      <c r="L15" s="404"/>
      <c r="M15" s="197">
        <v>693</v>
      </c>
      <c r="N15" s="197">
        <v>693</v>
      </c>
      <c r="O15" s="208"/>
      <c r="P15" s="226"/>
      <c r="Q15" s="226"/>
      <c r="R15" s="227"/>
      <c r="S15" s="4"/>
      <c r="T15" s="4"/>
      <c r="U15" s="4"/>
      <c r="V15" s="4"/>
      <c r="W15" s="4"/>
    </row>
    <row r="16" spans="1:23" s="80" customFormat="1" ht="15.75" customHeight="1" thickBot="1" x14ac:dyDescent="0.25">
      <c r="A16" s="375"/>
      <c r="B16" s="494"/>
      <c r="C16" s="496"/>
      <c r="D16" s="498"/>
      <c r="E16" s="500"/>
      <c r="F16" s="482"/>
      <c r="G16" s="492"/>
      <c r="H16" s="336" t="s">
        <v>16</v>
      </c>
      <c r="I16" s="405">
        <f t="shared" ref="I16:N16" si="0">I15</f>
        <v>692.3</v>
      </c>
      <c r="J16" s="406">
        <f t="shared" si="0"/>
        <v>692.3</v>
      </c>
      <c r="K16" s="406">
        <f t="shared" si="0"/>
        <v>231.3</v>
      </c>
      <c r="L16" s="406">
        <f t="shared" si="0"/>
        <v>0</v>
      </c>
      <c r="M16" s="337">
        <f t="shared" si="0"/>
        <v>693</v>
      </c>
      <c r="N16" s="337">
        <f t="shared" si="0"/>
        <v>693</v>
      </c>
      <c r="O16" s="210"/>
      <c r="P16" s="230"/>
      <c r="Q16" s="230"/>
      <c r="R16" s="231"/>
      <c r="S16" s="4"/>
      <c r="T16" s="4"/>
      <c r="U16" s="4"/>
      <c r="V16" s="4"/>
      <c r="W16" s="4"/>
    </row>
    <row r="17" spans="1:23" s="80" customFormat="1" ht="18" customHeight="1" x14ac:dyDescent="0.2">
      <c r="A17" s="502" t="s">
        <v>9</v>
      </c>
      <c r="B17" s="504" t="s">
        <v>9</v>
      </c>
      <c r="C17" s="495" t="s">
        <v>11</v>
      </c>
      <c r="D17" s="506" t="s">
        <v>152</v>
      </c>
      <c r="E17" s="499"/>
      <c r="F17" s="501" t="s">
        <v>9</v>
      </c>
      <c r="G17" s="491" t="s">
        <v>163</v>
      </c>
      <c r="H17" s="81" t="s">
        <v>13</v>
      </c>
      <c r="I17" s="394">
        <f>+J17+L17</f>
        <v>24.9</v>
      </c>
      <c r="J17" s="395">
        <v>24.9</v>
      </c>
      <c r="K17" s="395"/>
      <c r="L17" s="396"/>
      <c r="M17" s="197">
        <v>24.9</v>
      </c>
      <c r="N17" s="197">
        <v>24.9</v>
      </c>
      <c r="O17" s="208"/>
      <c r="P17" s="226"/>
      <c r="Q17" s="226"/>
      <c r="R17" s="227"/>
      <c r="S17" s="4"/>
      <c r="T17" s="4"/>
      <c r="U17" s="4"/>
      <c r="V17" s="4"/>
      <c r="W17" s="4"/>
    </row>
    <row r="18" spans="1:23" s="80" customFormat="1" ht="13.5" customHeight="1" thickBot="1" x14ac:dyDescent="0.25">
      <c r="A18" s="503"/>
      <c r="B18" s="505"/>
      <c r="C18" s="496"/>
      <c r="D18" s="507"/>
      <c r="E18" s="500"/>
      <c r="F18" s="482"/>
      <c r="G18" s="492"/>
      <c r="H18" s="336" t="s">
        <v>16</v>
      </c>
      <c r="I18" s="405">
        <f t="shared" ref="I18:N18" si="1">I17</f>
        <v>24.9</v>
      </c>
      <c r="J18" s="406">
        <f t="shared" si="1"/>
        <v>24.9</v>
      </c>
      <c r="K18" s="406">
        <f t="shared" si="1"/>
        <v>0</v>
      </c>
      <c r="L18" s="406">
        <f t="shared" si="1"/>
        <v>0</v>
      </c>
      <c r="M18" s="337">
        <f t="shared" si="1"/>
        <v>24.9</v>
      </c>
      <c r="N18" s="337">
        <f t="shared" si="1"/>
        <v>24.9</v>
      </c>
      <c r="O18" s="210"/>
      <c r="P18" s="230"/>
      <c r="Q18" s="230"/>
      <c r="R18" s="231"/>
      <c r="S18" s="4"/>
      <c r="T18" s="4"/>
      <c r="U18" s="4"/>
      <c r="V18" s="4"/>
      <c r="W18" s="4"/>
    </row>
    <row r="19" spans="1:23" s="80" customFormat="1" ht="14.25" customHeight="1" x14ac:dyDescent="0.2">
      <c r="A19" s="502" t="s">
        <v>9</v>
      </c>
      <c r="B19" s="504" t="s">
        <v>9</v>
      </c>
      <c r="C19" s="495" t="s">
        <v>12</v>
      </c>
      <c r="D19" s="506" t="s">
        <v>231</v>
      </c>
      <c r="E19" s="499"/>
      <c r="F19" s="501" t="s">
        <v>9</v>
      </c>
      <c r="G19" s="491" t="s">
        <v>163</v>
      </c>
      <c r="H19" s="170" t="s">
        <v>13</v>
      </c>
      <c r="I19" s="402">
        <f>+J19+L19</f>
        <v>278.2</v>
      </c>
      <c r="J19" s="403">
        <v>278.2</v>
      </c>
      <c r="K19" s="403">
        <f>203.2-10</f>
        <v>193.2</v>
      </c>
      <c r="L19" s="404"/>
      <c r="M19" s="200">
        <v>290</v>
      </c>
      <c r="N19" s="200">
        <v>290</v>
      </c>
      <c r="O19" s="522" t="s">
        <v>190</v>
      </c>
      <c r="P19" s="523">
        <v>8</v>
      </c>
      <c r="Q19" s="525">
        <v>8</v>
      </c>
      <c r="R19" s="508">
        <v>8</v>
      </c>
      <c r="S19" s="4"/>
      <c r="T19" s="4"/>
      <c r="U19" s="4"/>
      <c r="V19" s="4"/>
      <c r="W19" s="4"/>
    </row>
    <row r="20" spans="1:23" s="80" customFormat="1" ht="14.25" customHeight="1" thickBot="1" x14ac:dyDescent="0.25">
      <c r="A20" s="503"/>
      <c r="B20" s="505"/>
      <c r="C20" s="496"/>
      <c r="D20" s="507"/>
      <c r="E20" s="500"/>
      <c r="F20" s="482"/>
      <c r="G20" s="492"/>
      <c r="H20" s="338" t="s">
        <v>16</v>
      </c>
      <c r="I20" s="401">
        <f t="shared" ref="I20:N20" si="2">I19</f>
        <v>278.2</v>
      </c>
      <c r="J20" s="407">
        <f t="shared" si="2"/>
        <v>278.2</v>
      </c>
      <c r="K20" s="407">
        <f t="shared" si="2"/>
        <v>193.2</v>
      </c>
      <c r="L20" s="407">
        <f t="shared" si="2"/>
        <v>0</v>
      </c>
      <c r="M20" s="339">
        <f t="shared" si="2"/>
        <v>290</v>
      </c>
      <c r="N20" s="339">
        <f t="shared" si="2"/>
        <v>290</v>
      </c>
      <c r="O20" s="486"/>
      <c r="P20" s="524"/>
      <c r="Q20" s="488"/>
      <c r="R20" s="490"/>
      <c r="S20" s="4"/>
      <c r="T20" s="4"/>
      <c r="U20" s="4"/>
      <c r="V20" s="4"/>
      <c r="W20" s="4"/>
    </row>
    <row r="21" spans="1:23" s="80" customFormat="1" ht="17.25" customHeight="1" x14ac:dyDescent="0.2">
      <c r="A21" s="502" t="s">
        <v>9</v>
      </c>
      <c r="B21" s="504" t="s">
        <v>9</v>
      </c>
      <c r="C21" s="495" t="s">
        <v>36</v>
      </c>
      <c r="D21" s="506" t="s">
        <v>240</v>
      </c>
      <c r="E21" s="513"/>
      <c r="F21" s="501" t="s">
        <v>9</v>
      </c>
      <c r="G21" s="516" t="s">
        <v>163</v>
      </c>
      <c r="H21" s="214" t="s">
        <v>13</v>
      </c>
      <c r="I21" s="408">
        <f>J21</f>
        <v>113.9</v>
      </c>
      <c r="J21" s="409">
        <f>110.4+3.5</f>
        <v>113.9</v>
      </c>
      <c r="K21" s="409"/>
      <c r="L21" s="410"/>
      <c r="M21" s="215">
        <v>104.4</v>
      </c>
      <c r="N21" s="216">
        <v>104.4</v>
      </c>
      <c r="O21" s="208" t="s">
        <v>230</v>
      </c>
      <c r="P21" s="226">
        <v>1</v>
      </c>
      <c r="Q21" s="226">
        <v>1</v>
      </c>
      <c r="R21" s="227">
        <v>1</v>
      </c>
      <c r="S21" s="4"/>
      <c r="T21" s="4"/>
      <c r="U21" s="4"/>
      <c r="V21" s="4"/>
      <c r="W21" s="4"/>
    </row>
    <row r="22" spans="1:23" s="80" customFormat="1" ht="17.25" customHeight="1" x14ac:dyDescent="0.2">
      <c r="A22" s="509"/>
      <c r="B22" s="510"/>
      <c r="C22" s="511"/>
      <c r="D22" s="512"/>
      <c r="E22" s="514"/>
      <c r="F22" s="481"/>
      <c r="G22" s="517"/>
      <c r="H22" s="88" t="s">
        <v>13</v>
      </c>
      <c r="I22" s="411">
        <f>J22</f>
        <v>69.7</v>
      </c>
      <c r="J22" s="399">
        <f>77.4-7.7</f>
        <v>69.7</v>
      </c>
      <c r="K22" s="399"/>
      <c r="L22" s="400"/>
      <c r="M22" s="188">
        <v>77.400000000000006</v>
      </c>
      <c r="N22" s="188">
        <v>77.400000000000006</v>
      </c>
      <c r="O22" s="485" t="s">
        <v>193</v>
      </c>
      <c r="P22" s="487">
        <v>7</v>
      </c>
      <c r="Q22" s="487">
        <v>7</v>
      </c>
      <c r="R22" s="489">
        <v>7</v>
      </c>
      <c r="S22" s="4"/>
      <c r="T22" s="4"/>
      <c r="U22" s="4"/>
      <c r="V22" s="4"/>
      <c r="W22" s="4"/>
    </row>
    <row r="23" spans="1:23" s="80" customFormat="1" ht="17.25" customHeight="1" x14ac:dyDescent="0.2">
      <c r="A23" s="509"/>
      <c r="B23" s="510"/>
      <c r="C23" s="511"/>
      <c r="D23" s="512"/>
      <c r="E23" s="514"/>
      <c r="F23" s="481"/>
      <c r="G23" s="517"/>
      <c r="H23" s="88"/>
      <c r="I23" s="397"/>
      <c r="J23" s="399"/>
      <c r="K23" s="399"/>
      <c r="L23" s="400"/>
      <c r="M23" s="190"/>
      <c r="N23" s="190"/>
      <c r="O23" s="519"/>
      <c r="P23" s="520"/>
      <c r="Q23" s="520"/>
      <c r="R23" s="521"/>
      <c r="S23" s="4"/>
      <c r="T23" s="4"/>
      <c r="U23" s="4"/>
      <c r="V23" s="4"/>
      <c r="W23" s="4"/>
    </row>
    <row r="24" spans="1:23" s="80" customFormat="1" ht="13.5" customHeight="1" thickBot="1" x14ac:dyDescent="0.25">
      <c r="A24" s="503"/>
      <c r="B24" s="505"/>
      <c r="C24" s="496"/>
      <c r="D24" s="507"/>
      <c r="E24" s="515"/>
      <c r="F24" s="482"/>
      <c r="G24" s="518"/>
      <c r="H24" s="340" t="s">
        <v>16</v>
      </c>
      <c r="I24" s="401">
        <f t="shared" ref="I24:N24" si="3">SUM(I21:I23)</f>
        <v>183.60000000000002</v>
      </c>
      <c r="J24" s="407">
        <f t="shared" si="3"/>
        <v>183.60000000000002</v>
      </c>
      <c r="K24" s="407">
        <f t="shared" si="3"/>
        <v>0</v>
      </c>
      <c r="L24" s="407">
        <f t="shared" si="3"/>
        <v>0</v>
      </c>
      <c r="M24" s="341">
        <f t="shared" si="3"/>
        <v>181.8</v>
      </c>
      <c r="N24" s="341">
        <f t="shared" si="3"/>
        <v>181.8</v>
      </c>
      <c r="O24" s="486"/>
      <c r="P24" s="488"/>
      <c r="Q24" s="488"/>
      <c r="R24" s="490"/>
      <c r="S24" s="4"/>
      <c r="T24" s="4"/>
      <c r="U24" s="4"/>
      <c r="V24" s="4"/>
      <c r="W24" s="4"/>
    </row>
    <row r="25" spans="1:23" s="80" customFormat="1" ht="12.75" customHeight="1" x14ac:dyDescent="0.2">
      <c r="A25" s="502" t="s">
        <v>9</v>
      </c>
      <c r="B25" s="504" t="s">
        <v>9</v>
      </c>
      <c r="C25" s="526" t="s">
        <v>38</v>
      </c>
      <c r="D25" s="528" t="s">
        <v>29</v>
      </c>
      <c r="E25" s="530"/>
      <c r="F25" s="532" t="s">
        <v>9</v>
      </c>
      <c r="G25" s="516" t="s">
        <v>163</v>
      </c>
      <c r="H25" s="288" t="s">
        <v>13</v>
      </c>
      <c r="I25" s="408">
        <f>J25+L25</f>
        <v>9803.4</v>
      </c>
      <c r="J25" s="409">
        <f>4682.5-1870-189.5</f>
        <v>2623</v>
      </c>
      <c r="K25" s="409"/>
      <c r="L25" s="410">
        <v>7180.4</v>
      </c>
      <c r="M25" s="201">
        <v>15354.688</v>
      </c>
      <c r="N25" s="204">
        <v>16393.292000000001</v>
      </c>
      <c r="O25" s="243"/>
      <c r="P25" s="281"/>
      <c r="Q25" s="281"/>
      <c r="R25" s="283"/>
    </row>
    <row r="26" spans="1:23" s="80" customFormat="1" ht="12.75" customHeight="1" thickBot="1" x14ac:dyDescent="0.25">
      <c r="A26" s="503"/>
      <c r="B26" s="505"/>
      <c r="C26" s="527"/>
      <c r="D26" s="529"/>
      <c r="E26" s="531"/>
      <c r="F26" s="533"/>
      <c r="G26" s="518"/>
      <c r="H26" s="342" t="s">
        <v>16</v>
      </c>
      <c r="I26" s="412">
        <f t="shared" ref="I26:N26" si="4">SUM(I25:I25)</f>
        <v>9803.4</v>
      </c>
      <c r="J26" s="413">
        <f t="shared" si="4"/>
        <v>2623</v>
      </c>
      <c r="K26" s="413">
        <f t="shared" si="4"/>
        <v>0</v>
      </c>
      <c r="L26" s="414">
        <f t="shared" si="4"/>
        <v>7180.4</v>
      </c>
      <c r="M26" s="341">
        <f t="shared" si="4"/>
        <v>15354.688</v>
      </c>
      <c r="N26" s="339">
        <f t="shared" si="4"/>
        <v>16393.292000000001</v>
      </c>
      <c r="O26" s="212"/>
      <c r="P26" s="278"/>
      <c r="Q26" s="278"/>
      <c r="R26" s="280"/>
    </row>
    <row r="27" spans="1:23" s="80" customFormat="1" ht="12.75" customHeight="1" x14ac:dyDescent="0.2">
      <c r="A27" s="502" t="s">
        <v>9</v>
      </c>
      <c r="B27" s="504" t="s">
        <v>9</v>
      </c>
      <c r="C27" s="526" t="s">
        <v>41</v>
      </c>
      <c r="D27" s="528" t="s">
        <v>195</v>
      </c>
      <c r="E27" s="530"/>
      <c r="F27" s="532" t="s">
        <v>9</v>
      </c>
      <c r="G27" s="516" t="s">
        <v>163</v>
      </c>
      <c r="H27" s="288" t="s">
        <v>13</v>
      </c>
      <c r="I27" s="408">
        <f>J27+L27</f>
        <v>200</v>
      </c>
      <c r="J27" s="409">
        <v>200</v>
      </c>
      <c r="K27" s="409"/>
      <c r="L27" s="410"/>
      <c r="M27" s="201">
        <v>200</v>
      </c>
      <c r="N27" s="204">
        <v>200</v>
      </c>
      <c r="O27" s="243"/>
      <c r="P27" s="281"/>
      <c r="Q27" s="281"/>
      <c r="R27" s="283"/>
    </row>
    <row r="28" spans="1:23" s="80" customFormat="1" ht="12.75" customHeight="1" thickBot="1" x14ac:dyDescent="0.25">
      <c r="A28" s="503"/>
      <c r="B28" s="505"/>
      <c r="C28" s="527"/>
      <c r="D28" s="529"/>
      <c r="E28" s="531"/>
      <c r="F28" s="533"/>
      <c r="G28" s="518"/>
      <c r="H28" s="342" t="s">
        <v>16</v>
      </c>
      <c r="I28" s="412">
        <f t="shared" ref="I28:N28" si="5">SUM(I27:I27)</f>
        <v>200</v>
      </c>
      <c r="J28" s="413">
        <f t="shared" si="5"/>
        <v>200</v>
      </c>
      <c r="K28" s="413">
        <f t="shared" si="5"/>
        <v>0</v>
      </c>
      <c r="L28" s="414">
        <f t="shared" si="5"/>
        <v>0</v>
      </c>
      <c r="M28" s="341">
        <f t="shared" si="5"/>
        <v>200</v>
      </c>
      <c r="N28" s="339">
        <f t="shared" si="5"/>
        <v>200</v>
      </c>
      <c r="O28" s="212"/>
      <c r="P28" s="278"/>
      <c r="Q28" s="278"/>
      <c r="R28" s="280"/>
    </row>
    <row r="29" spans="1:23" s="80" customFormat="1" ht="39.75" customHeight="1" thickBot="1" x14ac:dyDescent="0.25">
      <c r="A29" s="416" t="s">
        <v>9</v>
      </c>
      <c r="B29" s="417" t="s">
        <v>9</v>
      </c>
      <c r="C29" s="391" t="s">
        <v>42</v>
      </c>
      <c r="D29" s="418" t="s">
        <v>157</v>
      </c>
      <c r="E29" s="419"/>
      <c r="F29" s="420" t="s">
        <v>9</v>
      </c>
      <c r="G29" s="392">
        <v>1</v>
      </c>
      <c r="H29" s="393" t="s">
        <v>13</v>
      </c>
      <c r="I29" s="421">
        <f>J29+L29</f>
        <v>561</v>
      </c>
      <c r="J29" s="422">
        <f>120+174.4+22.5+5.5+20+22+4+54+50+79.9+8.7</f>
        <v>561</v>
      </c>
      <c r="K29" s="422"/>
      <c r="L29" s="423"/>
      <c r="M29" s="424">
        <v>472.4</v>
      </c>
      <c r="N29" s="424">
        <v>472.4</v>
      </c>
      <c r="O29" s="425"/>
      <c r="P29" s="426"/>
      <c r="Q29" s="426"/>
      <c r="R29" s="427"/>
      <c r="S29" s="4"/>
      <c r="T29" s="4"/>
      <c r="U29" s="4"/>
      <c r="V29" s="4"/>
      <c r="W29" s="4"/>
    </row>
    <row r="30" spans="1:23" s="80" customFormat="1" ht="27" customHeight="1" x14ac:dyDescent="0.2">
      <c r="A30" s="374"/>
      <c r="B30" s="235"/>
      <c r="C30" s="390"/>
      <c r="D30" s="368" t="s">
        <v>235</v>
      </c>
      <c r="E30" s="371"/>
      <c r="F30" s="366"/>
      <c r="G30" s="242"/>
      <c r="H30" s="173" t="s">
        <v>140</v>
      </c>
      <c r="I30" s="323">
        <f>J30+L30</f>
        <v>100</v>
      </c>
      <c r="J30" s="324">
        <v>100</v>
      </c>
      <c r="K30" s="324"/>
      <c r="L30" s="325"/>
      <c r="M30" s="264">
        <f>100</f>
        <v>100</v>
      </c>
      <c r="N30" s="169">
        <v>100</v>
      </c>
      <c r="O30" s="293" t="s">
        <v>191</v>
      </c>
      <c r="P30" s="282">
        <v>100</v>
      </c>
      <c r="Q30" s="282">
        <v>100</v>
      </c>
      <c r="R30" s="284">
        <v>100</v>
      </c>
      <c r="S30" s="4"/>
      <c r="T30" s="4"/>
      <c r="U30" s="4"/>
      <c r="V30" s="4"/>
      <c r="W30" s="4"/>
    </row>
    <row r="31" spans="1:23" s="80" customFormat="1" ht="29.25" customHeight="1" x14ac:dyDescent="0.2">
      <c r="A31" s="374"/>
      <c r="B31" s="235"/>
      <c r="C31" s="267"/>
      <c r="D31" s="415" t="s">
        <v>159</v>
      </c>
      <c r="E31" s="371"/>
      <c r="F31" s="366"/>
      <c r="G31" s="242"/>
      <c r="H31" s="87" t="s">
        <v>14</v>
      </c>
      <c r="I31" s="308">
        <f>J31+L31</f>
        <v>19.5</v>
      </c>
      <c r="J31" s="310">
        <v>19.5</v>
      </c>
      <c r="K31" s="310"/>
      <c r="L31" s="322"/>
      <c r="M31" s="190">
        <v>19.5</v>
      </c>
      <c r="N31" s="190">
        <v>19.5</v>
      </c>
      <c r="O31" s="206" t="s">
        <v>217</v>
      </c>
      <c r="P31" s="228">
        <v>26</v>
      </c>
      <c r="Q31" s="228">
        <v>19</v>
      </c>
      <c r="R31" s="229">
        <v>12</v>
      </c>
      <c r="S31" s="4"/>
      <c r="T31" s="4"/>
      <c r="U31" s="4"/>
      <c r="V31" s="4"/>
      <c r="W31" s="4"/>
    </row>
    <row r="32" spans="1:23" s="80" customFormat="1" ht="42" customHeight="1" x14ac:dyDescent="0.2">
      <c r="A32" s="374"/>
      <c r="B32" s="235"/>
      <c r="C32" s="267"/>
      <c r="D32" s="368" t="s">
        <v>194</v>
      </c>
      <c r="E32" s="371"/>
      <c r="F32" s="366"/>
      <c r="G32" s="242"/>
      <c r="H32" s="274"/>
      <c r="I32" s="318"/>
      <c r="J32" s="319"/>
      <c r="K32" s="319"/>
      <c r="L32" s="321"/>
      <c r="M32" s="275"/>
      <c r="N32" s="276"/>
      <c r="O32" s="237" t="s">
        <v>218</v>
      </c>
      <c r="P32" s="277">
        <v>6</v>
      </c>
      <c r="Q32" s="277">
        <v>13</v>
      </c>
      <c r="R32" s="279">
        <v>8</v>
      </c>
      <c r="S32" s="4"/>
      <c r="T32" s="4"/>
      <c r="U32" s="4"/>
      <c r="V32" s="4"/>
      <c r="W32" s="4"/>
    </row>
    <row r="33" spans="1:23" s="80" customFormat="1" ht="42" customHeight="1" x14ac:dyDescent="0.2">
      <c r="A33" s="374"/>
      <c r="B33" s="235"/>
      <c r="C33" s="267"/>
      <c r="D33" s="369" t="s">
        <v>176</v>
      </c>
      <c r="E33" s="371"/>
      <c r="F33" s="366"/>
      <c r="G33" s="242"/>
      <c r="H33" s="87"/>
      <c r="I33" s="308"/>
      <c r="J33" s="310"/>
      <c r="K33" s="310"/>
      <c r="L33" s="322"/>
      <c r="M33" s="190"/>
      <c r="N33" s="271"/>
      <c r="O33" s="209" t="s">
        <v>220</v>
      </c>
      <c r="P33" s="228">
        <v>5</v>
      </c>
      <c r="Q33" s="228">
        <v>6</v>
      </c>
      <c r="R33" s="229">
        <v>6</v>
      </c>
      <c r="S33" s="4"/>
      <c r="T33" s="4"/>
      <c r="U33" s="4"/>
      <c r="V33" s="4"/>
      <c r="W33" s="4"/>
    </row>
    <row r="34" spans="1:23" s="80" customFormat="1" ht="30" customHeight="1" x14ac:dyDescent="0.2">
      <c r="A34" s="374"/>
      <c r="B34" s="235"/>
      <c r="C34" s="267"/>
      <c r="D34" s="368" t="s">
        <v>236</v>
      </c>
      <c r="E34" s="371"/>
      <c r="F34" s="366"/>
      <c r="G34" s="242"/>
      <c r="H34" s="173"/>
      <c r="I34" s="323"/>
      <c r="J34" s="324"/>
      <c r="K34" s="324"/>
      <c r="L34" s="325"/>
      <c r="M34" s="264"/>
      <c r="N34" s="169"/>
      <c r="O34" s="265"/>
      <c r="P34" s="282"/>
      <c r="Q34" s="282"/>
      <c r="R34" s="284"/>
      <c r="S34" s="4"/>
      <c r="T34" s="4"/>
      <c r="U34" s="4"/>
      <c r="V34" s="4"/>
      <c r="W34" s="4"/>
    </row>
    <row r="35" spans="1:23" s="80" customFormat="1" ht="21" customHeight="1" x14ac:dyDescent="0.2">
      <c r="A35" s="374"/>
      <c r="B35" s="235"/>
      <c r="C35" s="267"/>
      <c r="D35" s="534" t="s">
        <v>177</v>
      </c>
      <c r="E35" s="371"/>
      <c r="F35" s="366"/>
      <c r="G35" s="242"/>
      <c r="H35" s="87"/>
      <c r="I35" s="308"/>
      <c r="J35" s="310"/>
      <c r="K35" s="310"/>
      <c r="L35" s="322"/>
      <c r="M35" s="190"/>
      <c r="N35" s="272"/>
      <c r="O35" s="266" t="s">
        <v>221</v>
      </c>
      <c r="P35" s="228">
        <v>13</v>
      </c>
      <c r="Q35" s="228">
        <v>4</v>
      </c>
      <c r="R35" s="229">
        <v>4</v>
      </c>
      <c r="S35" s="4"/>
      <c r="T35" s="91"/>
      <c r="U35" s="4"/>
      <c r="V35" s="4"/>
      <c r="W35" s="4"/>
    </row>
    <row r="36" spans="1:23" s="80" customFormat="1" ht="21" customHeight="1" x14ac:dyDescent="0.2">
      <c r="A36" s="374"/>
      <c r="B36" s="235"/>
      <c r="C36" s="267"/>
      <c r="D36" s="535"/>
      <c r="E36" s="371"/>
      <c r="F36" s="366"/>
      <c r="G36" s="242"/>
      <c r="H36" s="81"/>
      <c r="I36" s="305"/>
      <c r="J36" s="306"/>
      <c r="K36" s="306"/>
      <c r="L36" s="320"/>
      <c r="M36" s="196"/>
      <c r="N36" s="273"/>
      <c r="O36" s="206" t="s">
        <v>199</v>
      </c>
      <c r="P36" s="228">
        <v>9</v>
      </c>
      <c r="Q36" s="228">
        <v>9</v>
      </c>
      <c r="R36" s="229">
        <v>9</v>
      </c>
      <c r="S36" s="4"/>
      <c r="T36" s="91"/>
      <c r="U36" s="4"/>
      <c r="V36" s="4"/>
      <c r="W36" s="4"/>
    </row>
    <row r="37" spans="1:23" s="80" customFormat="1" ht="42" customHeight="1" x14ac:dyDescent="0.2">
      <c r="A37" s="374"/>
      <c r="B37" s="235"/>
      <c r="C37" s="267"/>
      <c r="D37" s="369" t="s">
        <v>237</v>
      </c>
      <c r="E37" s="536"/>
      <c r="F37" s="366"/>
      <c r="G37" s="242"/>
      <c r="H37" s="87"/>
      <c r="I37" s="308"/>
      <c r="J37" s="310"/>
      <c r="K37" s="310"/>
      <c r="L37" s="322"/>
      <c r="M37" s="190"/>
      <c r="N37" s="272"/>
      <c r="O37" s="269" t="s">
        <v>222</v>
      </c>
      <c r="P37" s="290">
        <v>20</v>
      </c>
      <c r="Q37" s="290">
        <v>20</v>
      </c>
      <c r="R37" s="291">
        <v>20</v>
      </c>
      <c r="S37" s="4"/>
      <c r="T37" s="4"/>
      <c r="U37" s="4"/>
      <c r="V37" s="4"/>
      <c r="W37" s="4"/>
    </row>
    <row r="38" spans="1:23" s="80" customFormat="1" ht="17.25" customHeight="1" x14ac:dyDescent="0.2">
      <c r="A38" s="374"/>
      <c r="B38" s="235"/>
      <c r="C38" s="267"/>
      <c r="D38" s="370" t="s">
        <v>160</v>
      </c>
      <c r="E38" s="536"/>
      <c r="F38" s="366"/>
      <c r="G38" s="242"/>
      <c r="H38" s="81"/>
      <c r="I38" s="305"/>
      <c r="J38" s="306"/>
      <c r="K38" s="306"/>
      <c r="L38" s="320"/>
      <c r="M38" s="196"/>
      <c r="N38" s="245"/>
      <c r="O38" s="237" t="s">
        <v>223</v>
      </c>
      <c r="P38" s="277">
        <v>1</v>
      </c>
      <c r="Q38" s="228"/>
      <c r="R38" s="229"/>
      <c r="S38" s="4"/>
      <c r="T38" s="4"/>
      <c r="U38" s="4"/>
      <c r="V38" s="4"/>
      <c r="W38" s="4"/>
    </row>
    <row r="39" spans="1:23" s="80" customFormat="1" ht="12.75" customHeight="1" x14ac:dyDescent="0.2">
      <c r="A39" s="374"/>
      <c r="B39" s="235"/>
      <c r="C39" s="267"/>
      <c r="D39" s="367" t="s">
        <v>175</v>
      </c>
      <c r="E39" s="536"/>
      <c r="F39" s="366"/>
      <c r="G39" s="242"/>
      <c r="H39" s="174"/>
      <c r="I39" s="317"/>
      <c r="J39" s="326"/>
      <c r="K39" s="326"/>
      <c r="L39" s="327"/>
      <c r="M39" s="236"/>
      <c r="N39" s="295"/>
      <c r="O39" s="237" t="s">
        <v>219</v>
      </c>
      <c r="P39" s="277">
        <v>1</v>
      </c>
      <c r="Q39" s="277"/>
      <c r="R39" s="279"/>
      <c r="S39" s="4"/>
      <c r="T39" s="4"/>
      <c r="U39" s="4"/>
      <c r="V39" s="4"/>
      <c r="W39" s="4"/>
    </row>
    <row r="40" spans="1:23" s="80" customFormat="1" ht="27" customHeight="1" x14ac:dyDescent="0.2">
      <c r="A40" s="509"/>
      <c r="B40" s="510"/>
      <c r="C40" s="511"/>
      <c r="D40" s="537" t="s">
        <v>162</v>
      </c>
      <c r="E40" s="538"/>
      <c r="F40" s="481"/>
      <c r="G40" s="539"/>
      <c r="H40" s="87"/>
      <c r="I40" s="328"/>
      <c r="J40" s="326"/>
      <c r="K40" s="326"/>
      <c r="L40" s="327"/>
      <c r="M40" s="236"/>
      <c r="N40" s="270"/>
      <c r="O40" s="485" t="s">
        <v>209</v>
      </c>
      <c r="P40" s="277"/>
      <c r="Q40" s="277"/>
      <c r="R40" s="279"/>
      <c r="S40" s="4"/>
      <c r="T40" s="4"/>
      <c r="U40" s="4"/>
      <c r="V40" s="4"/>
      <c r="W40" s="4"/>
    </row>
    <row r="41" spans="1:23" s="80" customFormat="1" ht="15.75" customHeight="1" thickBot="1" x14ac:dyDescent="0.25">
      <c r="A41" s="503"/>
      <c r="B41" s="505"/>
      <c r="C41" s="496"/>
      <c r="D41" s="507"/>
      <c r="E41" s="500"/>
      <c r="F41" s="482"/>
      <c r="G41" s="540"/>
      <c r="H41" s="343" t="s">
        <v>16</v>
      </c>
      <c r="I41" s="313">
        <f t="shared" ref="I41:N41" si="6">SUM(I29:I40)</f>
        <v>680.5</v>
      </c>
      <c r="J41" s="313">
        <f t="shared" si="6"/>
        <v>680.5</v>
      </c>
      <c r="K41" s="313">
        <f t="shared" si="6"/>
        <v>0</v>
      </c>
      <c r="L41" s="329">
        <f t="shared" si="6"/>
        <v>0</v>
      </c>
      <c r="M41" s="341">
        <f>SUM(M29:M40)</f>
        <v>591.9</v>
      </c>
      <c r="N41" s="344">
        <f t="shared" si="6"/>
        <v>591.9</v>
      </c>
      <c r="O41" s="486"/>
      <c r="P41" s="278"/>
      <c r="Q41" s="278"/>
      <c r="R41" s="280"/>
      <c r="S41" s="4"/>
      <c r="U41" s="4"/>
      <c r="V41" s="4"/>
      <c r="W41" s="4"/>
    </row>
    <row r="42" spans="1:23" ht="23.25" customHeight="1" x14ac:dyDescent="0.2">
      <c r="A42" s="553" t="s">
        <v>9</v>
      </c>
      <c r="B42" s="510" t="s">
        <v>9</v>
      </c>
      <c r="C42" s="554" t="s">
        <v>43</v>
      </c>
      <c r="D42" s="545" t="s">
        <v>164</v>
      </c>
      <c r="E42" s="547"/>
      <c r="F42" s="549" t="s">
        <v>9</v>
      </c>
      <c r="G42" s="551" t="s">
        <v>163</v>
      </c>
      <c r="H42" s="186" t="s">
        <v>13</v>
      </c>
      <c r="I42" s="330">
        <f>J42+L42</f>
        <v>15</v>
      </c>
      <c r="J42" s="331">
        <v>15</v>
      </c>
      <c r="K42" s="331"/>
      <c r="L42" s="332"/>
      <c r="M42" s="202">
        <v>15</v>
      </c>
      <c r="N42" s="202">
        <v>15</v>
      </c>
      <c r="O42" s="522" t="s">
        <v>210</v>
      </c>
      <c r="P42" s="556"/>
      <c r="Q42" s="556"/>
      <c r="R42" s="560"/>
      <c r="S42" s="175"/>
      <c r="T42" s="175"/>
      <c r="U42" s="175"/>
      <c r="V42" s="175"/>
      <c r="W42" s="175"/>
    </row>
    <row r="43" spans="1:23" ht="18" customHeight="1" thickBot="1" x14ac:dyDescent="0.25">
      <c r="A43" s="553"/>
      <c r="B43" s="510"/>
      <c r="C43" s="555"/>
      <c r="D43" s="546"/>
      <c r="E43" s="548"/>
      <c r="F43" s="550"/>
      <c r="G43" s="552"/>
      <c r="H43" s="343" t="s">
        <v>16</v>
      </c>
      <c r="I43" s="333">
        <f t="shared" ref="I43:N43" si="7">I42</f>
        <v>15</v>
      </c>
      <c r="J43" s="334">
        <f t="shared" si="7"/>
        <v>15</v>
      </c>
      <c r="K43" s="334">
        <f t="shared" si="7"/>
        <v>0</v>
      </c>
      <c r="L43" s="335">
        <f t="shared" si="7"/>
        <v>0</v>
      </c>
      <c r="M43" s="345">
        <f t="shared" si="7"/>
        <v>15</v>
      </c>
      <c r="N43" s="345">
        <f t="shared" si="7"/>
        <v>15</v>
      </c>
      <c r="O43" s="519"/>
      <c r="P43" s="557"/>
      <c r="Q43" s="557"/>
      <c r="R43" s="561"/>
      <c r="S43" s="239"/>
      <c r="T43" s="175"/>
      <c r="U43" s="175"/>
      <c r="V43" s="175"/>
      <c r="W43" s="175"/>
    </row>
    <row r="44" spans="1:23" ht="12.75" customHeight="1" x14ac:dyDescent="0.2">
      <c r="A44" s="541" t="s">
        <v>9</v>
      </c>
      <c r="B44" s="504" t="s">
        <v>9</v>
      </c>
      <c r="C44" s="543" t="s">
        <v>37</v>
      </c>
      <c r="D44" s="545" t="s">
        <v>234</v>
      </c>
      <c r="E44" s="547"/>
      <c r="F44" s="549" t="s">
        <v>9</v>
      </c>
      <c r="G44" s="551" t="s">
        <v>163</v>
      </c>
      <c r="H44" s="186" t="s">
        <v>153</v>
      </c>
      <c r="I44" s="330">
        <f>J44+L44</f>
        <v>976.5</v>
      </c>
      <c r="J44" s="331">
        <v>976.5</v>
      </c>
      <c r="K44" s="331"/>
      <c r="L44" s="332"/>
      <c r="M44" s="202">
        <v>976.5</v>
      </c>
      <c r="N44" s="202">
        <v>976.5</v>
      </c>
      <c r="O44" s="257"/>
      <c r="P44" s="556"/>
      <c r="Q44" s="556"/>
      <c r="R44" s="560"/>
      <c r="S44" s="175"/>
      <c r="T44" s="175"/>
      <c r="U44" s="175"/>
      <c r="V44" s="175"/>
      <c r="W44" s="175"/>
    </row>
    <row r="45" spans="1:23" ht="18" customHeight="1" thickBot="1" x14ac:dyDescent="0.25">
      <c r="A45" s="542"/>
      <c r="B45" s="505"/>
      <c r="C45" s="544"/>
      <c r="D45" s="546"/>
      <c r="E45" s="548"/>
      <c r="F45" s="550"/>
      <c r="G45" s="552"/>
      <c r="H45" s="343" t="s">
        <v>16</v>
      </c>
      <c r="I45" s="333">
        <f t="shared" ref="I45:N45" si="8">I44</f>
        <v>976.5</v>
      </c>
      <c r="J45" s="334">
        <f t="shared" si="8"/>
        <v>976.5</v>
      </c>
      <c r="K45" s="334">
        <f t="shared" si="8"/>
        <v>0</v>
      </c>
      <c r="L45" s="335">
        <f t="shared" si="8"/>
        <v>0</v>
      </c>
      <c r="M45" s="345">
        <f t="shared" si="8"/>
        <v>976.5</v>
      </c>
      <c r="N45" s="345">
        <f t="shared" si="8"/>
        <v>976.5</v>
      </c>
      <c r="O45" s="293"/>
      <c r="P45" s="557"/>
      <c r="Q45" s="557"/>
      <c r="R45" s="561"/>
      <c r="S45" s="239"/>
      <c r="T45" s="175"/>
      <c r="U45" s="175"/>
      <c r="V45" s="175"/>
      <c r="W45" s="175"/>
    </row>
    <row r="46" spans="1:23" s="80" customFormat="1" ht="13.5" thickBot="1" x14ac:dyDescent="0.25">
      <c r="A46" s="377" t="s">
        <v>9</v>
      </c>
      <c r="B46" s="78" t="s">
        <v>9</v>
      </c>
      <c r="C46" s="562" t="s">
        <v>17</v>
      </c>
      <c r="D46" s="563"/>
      <c r="E46" s="563"/>
      <c r="F46" s="563"/>
      <c r="G46" s="563"/>
      <c r="H46" s="564"/>
      <c r="I46" s="191">
        <f t="shared" ref="I46:N46" si="9">I43+I41+I26+I24+I20+I18+I16+I28+I14+I45</f>
        <v>29426</v>
      </c>
      <c r="J46" s="191">
        <f t="shared" si="9"/>
        <v>22195.8</v>
      </c>
      <c r="K46" s="191">
        <f t="shared" si="9"/>
        <v>10889.7</v>
      </c>
      <c r="L46" s="191">
        <f t="shared" si="9"/>
        <v>7230.2</v>
      </c>
      <c r="M46" s="191">
        <f t="shared" si="9"/>
        <v>36478.887999999999</v>
      </c>
      <c r="N46" s="191">
        <f t="shared" si="9"/>
        <v>37477.491999999998</v>
      </c>
      <c r="O46" s="256"/>
      <c r="P46" s="278"/>
      <c r="Q46" s="278"/>
      <c r="R46" s="280"/>
      <c r="S46" s="4"/>
      <c r="T46" s="4"/>
      <c r="U46" s="4"/>
      <c r="V46" s="4"/>
      <c r="W46" s="4"/>
    </row>
    <row r="47" spans="1:23" s="80" customFormat="1" ht="13.5" thickBot="1" x14ac:dyDescent="0.25">
      <c r="A47" s="377" t="s">
        <v>9</v>
      </c>
      <c r="B47" s="78" t="s">
        <v>10</v>
      </c>
      <c r="C47" s="565" t="s">
        <v>173</v>
      </c>
      <c r="D47" s="565"/>
      <c r="E47" s="565"/>
      <c r="F47" s="565"/>
      <c r="G47" s="565"/>
      <c r="H47" s="565"/>
      <c r="I47" s="565"/>
      <c r="J47" s="565"/>
      <c r="K47" s="565"/>
      <c r="L47" s="565"/>
      <c r="M47" s="565"/>
      <c r="N47" s="565"/>
      <c r="O47" s="565"/>
      <c r="P47" s="565"/>
      <c r="Q47" s="565"/>
      <c r="R47" s="566"/>
      <c r="S47" s="4"/>
      <c r="T47" s="4"/>
      <c r="U47" s="4"/>
      <c r="V47" s="4"/>
      <c r="W47" s="4"/>
    </row>
    <row r="48" spans="1:23" s="80" customFormat="1" ht="21" customHeight="1" x14ac:dyDescent="0.2">
      <c r="A48" s="502" t="s">
        <v>9</v>
      </c>
      <c r="B48" s="504" t="s">
        <v>10</v>
      </c>
      <c r="C48" s="526" t="s">
        <v>9</v>
      </c>
      <c r="D48" s="583" t="s">
        <v>62</v>
      </c>
      <c r="E48" s="585"/>
      <c r="F48" s="587" t="s">
        <v>9</v>
      </c>
      <c r="G48" s="558" t="s">
        <v>163</v>
      </c>
      <c r="H48" s="207" t="s">
        <v>13</v>
      </c>
      <c r="I48" s="305">
        <f>J48+L48</f>
        <v>406.90000000000003</v>
      </c>
      <c r="J48" s="306">
        <f>347.3+9.6</f>
        <v>356.90000000000003</v>
      </c>
      <c r="K48" s="306"/>
      <c r="L48" s="307">
        <v>50</v>
      </c>
      <c r="M48" s="246">
        <f>400+9.6</f>
        <v>409.6</v>
      </c>
      <c r="N48" s="246">
        <v>400</v>
      </c>
      <c r="O48" s="205" t="s">
        <v>192</v>
      </c>
      <c r="P48" s="226">
        <v>2</v>
      </c>
      <c r="Q48" s="226">
        <v>60</v>
      </c>
      <c r="R48" s="227">
        <v>60</v>
      </c>
      <c r="S48" s="4"/>
      <c r="T48" s="4"/>
      <c r="U48" s="4"/>
      <c r="V48" s="4"/>
      <c r="W48" s="4"/>
    </row>
    <row r="49" spans="1:23" s="80" customFormat="1" ht="27.75" customHeight="1" thickBot="1" x14ac:dyDescent="0.25">
      <c r="A49" s="503"/>
      <c r="B49" s="505"/>
      <c r="C49" s="582"/>
      <c r="D49" s="584"/>
      <c r="E49" s="586"/>
      <c r="F49" s="588"/>
      <c r="G49" s="559"/>
      <c r="H49" s="348" t="s">
        <v>16</v>
      </c>
      <c r="I49" s="312">
        <f t="shared" ref="I49:N49" si="10">I48</f>
        <v>406.90000000000003</v>
      </c>
      <c r="J49" s="313">
        <f t="shared" si="10"/>
        <v>356.90000000000003</v>
      </c>
      <c r="K49" s="313">
        <f t="shared" si="10"/>
        <v>0</v>
      </c>
      <c r="L49" s="346">
        <f t="shared" si="10"/>
        <v>50</v>
      </c>
      <c r="M49" s="339">
        <f t="shared" si="10"/>
        <v>409.6</v>
      </c>
      <c r="N49" s="339">
        <f t="shared" si="10"/>
        <v>400</v>
      </c>
      <c r="O49" s="210" t="s">
        <v>233</v>
      </c>
      <c r="P49" s="230">
        <v>2</v>
      </c>
      <c r="Q49" s="230"/>
      <c r="R49" s="231"/>
      <c r="S49" s="4"/>
      <c r="T49" s="4"/>
      <c r="U49" s="4"/>
      <c r="V49" s="4"/>
      <c r="W49" s="4"/>
    </row>
    <row r="50" spans="1:23" s="80" customFormat="1" ht="22.5" customHeight="1" x14ac:dyDescent="0.2">
      <c r="A50" s="567" t="s">
        <v>9</v>
      </c>
      <c r="B50" s="570" t="s">
        <v>10</v>
      </c>
      <c r="C50" s="543" t="s">
        <v>10</v>
      </c>
      <c r="D50" s="573" t="s">
        <v>30</v>
      </c>
      <c r="E50" s="576"/>
      <c r="F50" s="579" t="s">
        <v>9</v>
      </c>
      <c r="G50" s="608" t="s">
        <v>163</v>
      </c>
      <c r="H50" s="79" t="s">
        <v>13</v>
      </c>
      <c r="I50" s="314">
        <f>J50+L50</f>
        <v>306.39999999999998</v>
      </c>
      <c r="J50" s="315">
        <f>190.7+5.9</f>
        <v>196.6</v>
      </c>
      <c r="K50" s="315">
        <v>9</v>
      </c>
      <c r="L50" s="316">
        <f>67.7+30+18-5.9</f>
        <v>109.8</v>
      </c>
      <c r="M50" s="193"/>
      <c r="N50" s="197"/>
      <c r="O50" s="522" t="s">
        <v>213</v>
      </c>
      <c r="P50" s="525">
        <v>2</v>
      </c>
      <c r="Q50" s="525"/>
      <c r="R50" s="508"/>
      <c r="S50" s="4"/>
      <c r="T50" s="4"/>
      <c r="U50" s="4"/>
      <c r="V50" s="4"/>
      <c r="W50" s="4"/>
    </row>
    <row r="51" spans="1:23" s="80" customFormat="1" ht="22.5" customHeight="1" x14ac:dyDescent="0.2">
      <c r="A51" s="568"/>
      <c r="B51" s="571"/>
      <c r="C51" s="554"/>
      <c r="D51" s="574"/>
      <c r="E51" s="577"/>
      <c r="F51" s="580"/>
      <c r="G51" s="609"/>
      <c r="H51" s="87" t="s">
        <v>15</v>
      </c>
      <c r="I51" s="308">
        <v>1464.4</v>
      </c>
      <c r="J51" s="310">
        <v>1080.7</v>
      </c>
      <c r="K51" s="310">
        <v>51</v>
      </c>
      <c r="L51" s="311">
        <v>383.7</v>
      </c>
      <c r="M51" s="188"/>
      <c r="N51" s="199"/>
      <c r="O51" s="519"/>
      <c r="P51" s="520"/>
      <c r="Q51" s="520"/>
      <c r="R51" s="521"/>
      <c r="S51" s="4"/>
      <c r="T51" s="4"/>
      <c r="U51" s="4"/>
      <c r="V51" s="4"/>
      <c r="W51" s="4"/>
    </row>
    <row r="52" spans="1:23" s="80" customFormat="1" ht="22.5" customHeight="1" thickBot="1" x14ac:dyDescent="0.25">
      <c r="A52" s="569"/>
      <c r="B52" s="572"/>
      <c r="C52" s="544"/>
      <c r="D52" s="575"/>
      <c r="E52" s="578"/>
      <c r="F52" s="581"/>
      <c r="G52" s="610"/>
      <c r="H52" s="338" t="s">
        <v>16</v>
      </c>
      <c r="I52" s="339">
        <f t="shared" ref="I52:N52" si="11">SUM(I50:I51)</f>
        <v>1770.8000000000002</v>
      </c>
      <c r="J52" s="313">
        <f t="shared" si="11"/>
        <v>1277.3</v>
      </c>
      <c r="K52" s="313">
        <f t="shared" si="11"/>
        <v>60</v>
      </c>
      <c r="L52" s="347">
        <f t="shared" si="11"/>
        <v>493.5</v>
      </c>
      <c r="M52" s="341">
        <f t="shared" si="11"/>
        <v>0</v>
      </c>
      <c r="N52" s="339">
        <f t="shared" si="11"/>
        <v>0</v>
      </c>
      <c r="O52" s="486"/>
      <c r="P52" s="488"/>
      <c r="Q52" s="488"/>
      <c r="R52" s="490"/>
      <c r="S52" s="4"/>
      <c r="T52" s="4"/>
      <c r="U52" s="4"/>
      <c r="V52" s="4"/>
      <c r="W52" s="4"/>
    </row>
    <row r="53" spans="1:23" s="80" customFormat="1" ht="13.5" customHeight="1" x14ac:dyDescent="0.2">
      <c r="A53" s="567" t="s">
        <v>9</v>
      </c>
      <c r="B53" s="570" t="s">
        <v>10</v>
      </c>
      <c r="C53" s="593" t="s">
        <v>11</v>
      </c>
      <c r="D53" s="596" t="s">
        <v>32</v>
      </c>
      <c r="E53" s="599"/>
      <c r="F53" s="602" t="s">
        <v>9</v>
      </c>
      <c r="G53" s="605" t="s">
        <v>163</v>
      </c>
      <c r="H53" s="285" t="s">
        <v>13</v>
      </c>
      <c r="I53" s="305">
        <f>J53+L53</f>
        <v>90.7</v>
      </c>
      <c r="J53" s="306">
        <f>92.3-1.6</f>
        <v>90.7</v>
      </c>
      <c r="K53" s="306">
        <v>4.5</v>
      </c>
      <c r="L53" s="307"/>
      <c r="M53" s="187"/>
      <c r="N53" s="187"/>
      <c r="O53" s="522" t="s">
        <v>211</v>
      </c>
      <c r="P53" s="525">
        <v>1</v>
      </c>
      <c r="Q53" s="525"/>
      <c r="R53" s="508"/>
      <c r="S53" s="4"/>
      <c r="T53" s="4"/>
      <c r="U53" s="4"/>
      <c r="V53" s="4"/>
      <c r="W53" s="4"/>
    </row>
    <row r="54" spans="1:23" s="80" customFormat="1" ht="13.5" customHeight="1" x14ac:dyDescent="0.2">
      <c r="A54" s="589"/>
      <c r="B54" s="591"/>
      <c r="C54" s="594"/>
      <c r="D54" s="597"/>
      <c r="E54" s="600"/>
      <c r="F54" s="603"/>
      <c r="G54" s="606"/>
      <c r="H54" s="286" t="s">
        <v>15</v>
      </c>
      <c r="I54" s="308">
        <v>611.452</v>
      </c>
      <c r="J54" s="310">
        <v>509.452</v>
      </c>
      <c r="K54" s="310">
        <f>27.2+14.4</f>
        <v>41.6</v>
      </c>
      <c r="L54" s="311">
        <v>102</v>
      </c>
      <c r="M54" s="189"/>
      <c r="N54" s="189"/>
      <c r="O54" s="519"/>
      <c r="P54" s="520"/>
      <c r="Q54" s="520"/>
      <c r="R54" s="521"/>
      <c r="S54" s="4"/>
      <c r="T54" s="4"/>
      <c r="U54" s="4"/>
      <c r="V54" s="4"/>
      <c r="W54" s="4"/>
    </row>
    <row r="55" spans="1:23" s="80" customFormat="1" ht="13.5" customHeight="1" thickBot="1" x14ac:dyDescent="0.25">
      <c r="A55" s="590"/>
      <c r="B55" s="592"/>
      <c r="C55" s="595"/>
      <c r="D55" s="598"/>
      <c r="E55" s="601"/>
      <c r="F55" s="604"/>
      <c r="G55" s="607"/>
      <c r="H55" s="349" t="s">
        <v>16</v>
      </c>
      <c r="I55" s="312">
        <f t="shared" ref="I55:N55" si="12">SUM(I53:I54)</f>
        <v>702.15200000000004</v>
      </c>
      <c r="J55" s="313">
        <f>SUM(J53:J54)</f>
        <v>600.15200000000004</v>
      </c>
      <c r="K55" s="313">
        <f>SUM(K53:K54)</f>
        <v>46.1</v>
      </c>
      <c r="L55" s="313">
        <f t="shared" si="12"/>
        <v>102</v>
      </c>
      <c r="M55" s="339">
        <f t="shared" si="12"/>
        <v>0</v>
      </c>
      <c r="N55" s="339">
        <f t="shared" si="12"/>
        <v>0</v>
      </c>
      <c r="O55" s="519"/>
      <c r="P55" s="520"/>
      <c r="Q55" s="520"/>
      <c r="R55" s="521"/>
      <c r="S55" s="4"/>
      <c r="T55" s="4"/>
      <c r="U55" s="4"/>
      <c r="V55" s="4"/>
      <c r="W55" s="4"/>
    </row>
    <row r="56" spans="1:23" s="80" customFormat="1" ht="13.5" thickBot="1" x14ac:dyDescent="0.25">
      <c r="A56" s="377" t="s">
        <v>9</v>
      </c>
      <c r="B56" s="78" t="s">
        <v>10</v>
      </c>
      <c r="C56" s="562" t="s">
        <v>17</v>
      </c>
      <c r="D56" s="563"/>
      <c r="E56" s="563"/>
      <c r="F56" s="563"/>
      <c r="G56" s="563"/>
      <c r="H56" s="611"/>
      <c r="I56" s="244">
        <f t="shared" ref="I56:N56" si="13">SUM(I49,I52,I55)</f>
        <v>2879.8520000000003</v>
      </c>
      <c r="J56" s="192">
        <f t="shared" si="13"/>
        <v>2234.3519999999999</v>
      </c>
      <c r="K56" s="192">
        <f t="shared" si="13"/>
        <v>106.1</v>
      </c>
      <c r="L56" s="192">
        <f t="shared" si="13"/>
        <v>645.5</v>
      </c>
      <c r="M56" s="192">
        <f t="shared" si="13"/>
        <v>409.6</v>
      </c>
      <c r="N56" s="192">
        <f t="shared" si="13"/>
        <v>400</v>
      </c>
      <c r="O56" s="212"/>
      <c r="P56" s="278"/>
      <c r="Q56" s="278"/>
      <c r="R56" s="280"/>
      <c r="S56" s="4"/>
      <c r="T56" s="4"/>
      <c r="U56" s="4"/>
      <c r="V56" s="4"/>
      <c r="W56" s="4"/>
    </row>
    <row r="57" spans="1:23" s="80" customFormat="1" ht="13.5" thickBot="1" x14ac:dyDescent="0.25">
      <c r="A57" s="378" t="s">
        <v>9</v>
      </c>
      <c r="B57" s="296" t="s">
        <v>11</v>
      </c>
      <c r="C57" s="612" t="s">
        <v>61</v>
      </c>
      <c r="D57" s="612"/>
      <c r="E57" s="612"/>
      <c r="F57" s="612"/>
      <c r="G57" s="612"/>
      <c r="H57" s="612"/>
      <c r="I57" s="612"/>
      <c r="J57" s="612"/>
      <c r="K57" s="612"/>
      <c r="L57" s="612"/>
      <c r="M57" s="612"/>
      <c r="N57" s="612"/>
      <c r="O57" s="612"/>
      <c r="P57" s="612"/>
      <c r="Q57" s="612"/>
      <c r="R57" s="613"/>
      <c r="S57" s="4"/>
      <c r="T57" s="4"/>
      <c r="U57" s="4"/>
      <c r="V57" s="4"/>
      <c r="W57" s="4"/>
    </row>
    <row r="58" spans="1:23" s="80" customFormat="1" ht="18" customHeight="1" x14ac:dyDescent="0.2">
      <c r="A58" s="502" t="s">
        <v>9</v>
      </c>
      <c r="B58" s="504" t="s">
        <v>11</v>
      </c>
      <c r="C58" s="495" t="s">
        <v>9</v>
      </c>
      <c r="D58" s="614" t="s">
        <v>171</v>
      </c>
      <c r="E58" s="617"/>
      <c r="F58" s="620" t="s">
        <v>9</v>
      </c>
      <c r="G58" s="630" t="s">
        <v>163</v>
      </c>
      <c r="H58" s="79" t="s">
        <v>13</v>
      </c>
      <c r="I58" s="350">
        <v>0</v>
      </c>
      <c r="J58" s="351"/>
      <c r="K58" s="351"/>
      <c r="L58" s="352"/>
      <c r="M58" s="297">
        <v>4</v>
      </c>
      <c r="N58" s="297"/>
      <c r="O58" s="205" t="s">
        <v>187</v>
      </c>
      <c r="P58" s="226"/>
      <c r="Q58" s="226"/>
      <c r="R58" s="227"/>
    </row>
    <row r="59" spans="1:23" s="80" customFormat="1" ht="18" customHeight="1" x14ac:dyDescent="0.2">
      <c r="A59" s="509"/>
      <c r="B59" s="510"/>
      <c r="C59" s="511"/>
      <c r="D59" s="615"/>
      <c r="E59" s="618"/>
      <c r="F59" s="621"/>
      <c r="G59" s="631"/>
      <c r="H59" s="173" t="s">
        <v>15</v>
      </c>
      <c r="I59" s="353">
        <v>0</v>
      </c>
      <c r="J59" s="354"/>
      <c r="K59" s="354"/>
      <c r="L59" s="355"/>
      <c r="M59" s="203">
        <v>133</v>
      </c>
      <c r="N59" s="203"/>
      <c r="O59" s="206" t="s">
        <v>185</v>
      </c>
      <c r="P59" s="228"/>
      <c r="Q59" s="228"/>
      <c r="R59" s="229"/>
    </row>
    <row r="60" spans="1:23" s="80" customFormat="1" ht="18" customHeight="1" thickBot="1" x14ac:dyDescent="0.25">
      <c r="A60" s="503"/>
      <c r="B60" s="505"/>
      <c r="C60" s="496"/>
      <c r="D60" s="616"/>
      <c r="E60" s="619"/>
      <c r="F60" s="622"/>
      <c r="G60" s="632"/>
      <c r="H60" s="343" t="s">
        <v>16</v>
      </c>
      <c r="I60" s="312">
        <f t="shared" ref="I60:N60" si="14">SUM(I58:I59)</f>
        <v>0</v>
      </c>
      <c r="J60" s="313">
        <f t="shared" si="14"/>
        <v>0</v>
      </c>
      <c r="K60" s="313">
        <f t="shared" si="14"/>
        <v>0</v>
      </c>
      <c r="L60" s="347">
        <f t="shared" si="14"/>
        <v>0</v>
      </c>
      <c r="M60" s="339">
        <f t="shared" si="14"/>
        <v>137</v>
      </c>
      <c r="N60" s="339">
        <f t="shared" si="14"/>
        <v>0</v>
      </c>
      <c r="O60" s="261"/>
      <c r="P60" s="232"/>
      <c r="Q60" s="232"/>
      <c r="R60" s="233"/>
    </row>
    <row r="61" spans="1:23" s="80" customFormat="1" ht="17.25" customHeight="1" x14ac:dyDescent="0.2">
      <c r="A61" s="502" t="s">
        <v>9</v>
      </c>
      <c r="B61" s="504" t="s">
        <v>11</v>
      </c>
      <c r="C61" s="633" t="s">
        <v>10</v>
      </c>
      <c r="D61" s="614" t="s">
        <v>241</v>
      </c>
      <c r="E61" s="638"/>
      <c r="F61" s="641" t="s">
        <v>9</v>
      </c>
      <c r="G61" s="630" t="s">
        <v>163</v>
      </c>
      <c r="H61" s="79" t="s">
        <v>13</v>
      </c>
      <c r="I61" s="314">
        <f>J61</f>
        <v>31.900000000000002</v>
      </c>
      <c r="J61" s="315">
        <f>30.3+1.6</f>
        <v>31.900000000000002</v>
      </c>
      <c r="K61" s="315"/>
      <c r="L61" s="316"/>
      <c r="M61" s="197"/>
      <c r="N61" s="197"/>
      <c r="O61" s="205" t="s">
        <v>188</v>
      </c>
      <c r="P61" s="226">
        <v>1</v>
      </c>
      <c r="Q61" s="226"/>
      <c r="R61" s="227"/>
      <c r="S61" s="253"/>
      <c r="T61" s="253"/>
      <c r="U61" s="253"/>
      <c r="V61" s="253"/>
      <c r="W61" s="253"/>
    </row>
    <row r="62" spans="1:23" s="80" customFormat="1" ht="13.5" customHeight="1" x14ac:dyDescent="0.2">
      <c r="A62" s="509"/>
      <c r="B62" s="510"/>
      <c r="C62" s="634"/>
      <c r="D62" s="636"/>
      <c r="E62" s="639"/>
      <c r="F62" s="642"/>
      <c r="G62" s="631"/>
      <c r="H62" s="173" t="s">
        <v>15</v>
      </c>
      <c r="I62" s="323">
        <f>J62</f>
        <v>171.3</v>
      </c>
      <c r="J62" s="324">
        <v>171.3</v>
      </c>
      <c r="K62" s="356"/>
      <c r="L62" s="357"/>
      <c r="M62" s="252"/>
      <c r="N62" s="252"/>
      <c r="O62" s="623" t="s">
        <v>214</v>
      </c>
      <c r="P62" s="625">
        <v>600</v>
      </c>
      <c r="Q62" s="487"/>
      <c r="R62" s="489"/>
      <c r="S62" s="4"/>
      <c r="T62" s="4"/>
      <c r="U62" s="4"/>
      <c r="V62" s="4"/>
      <c r="W62" s="4"/>
    </row>
    <row r="63" spans="1:23" s="80" customFormat="1" ht="12.75" customHeight="1" thickBot="1" x14ac:dyDescent="0.25">
      <c r="A63" s="503"/>
      <c r="B63" s="505"/>
      <c r="C63" s="635"/>
      <c r="D63" s="637"/>
      <c r="E63" s="640"/>
      <c r="F63" s="643"/>
      <c r="G63" s="632"/>
      <c r="H63" s="338" t="s">
        <v>16</v>
      </c>
      <c r="I63" s="312">
        <f t="shared" ref="I63:N63" si="15">SUM(I61:I62)</f>
        <v>203.20000000000002</v>
      </c>
      <c r="J63" s="313">
        <f t="shared" si="15"/>
        <v>203.20000000000002</v>
      </c>
      <c r="K63" s="313">
        <f t="shared" si="15"/>
        <v>0</v>
      </c>
      <c r="L63" s="313">
        <f t="shared" si="15"/>
        <v>0</v>
      </c>
      <c r="M63" s="339">
        <f t="shared" si="15"/>
        <v>0</v>
      </c>
      <c r="N63" s="339">
        <f t="shared" si="15"/>
        <v>0</v>
      </c>
      <c r="O63" s="624"/>
      <c r="P63" s="626"/>
      <c r="Q63" s="488"/>
      <c r="R63" s="490"/>
      <c r="S63" s="4"/>
      <c r="T63" s="4"/>
      <c r="U63" s="4"/>
      <c r="V63" s="4"/>
      <c r="W63" s="4"/>
    </row>
    <row r="64" spans="1:23" s="80" customFormat="1" ht="13.5" thickBot="1" x14ac:dyDescent="0.25">
      <c r="A64" s="377" t="s">
        <v>9</v>
      </c>
      <c r="B64" s="78" t="s">
        <v>11</v>
      </c>
      <c r="C64" s="562" t="s">
        <v>17</v>
      </c>
      <c r="D64" s="563"/>
      <c r="E64" s="563"/>
      <c r="F64" s="563"/>
      <c r="G64" s="563"/>
      <c r="H64" s="564"/>
      <c r="I64" s="247">
        <f t="shared" ref="I64:N64" si="16">SUM(I60,I63)</f>
        <v>203.20000000000002</v>
      </c>
      <c r="J64" s="247">
        <f t="shared" si="16"/>
        <v>203.20000000000002</v>
      </c>
      <c r="K64" s="247">
        <f t="shared" si="16"/>
        <v>0</v>
      </c>
      <c r="L64" s="262">
        <f t="shared" si="16"/>
        <v>0</v>
      </c>
      <c r="M64" s="263">
        <f t="shared" si="16"/>
        <v>137</v>
      </c>
      <c r="N64" s="247">
        <f t="shared" si="16"/>
        <v>0</v>
      </c>
      <c r="O64" s="627"/>
      <c r="P64" s="628"/>
      <c r="Q64" s="628"/>
      <c r="R64" s="629"/>
      <c r="S64" s="4"/>
      <c r="T64" s="4"/>
      <c r="U64" s="4"/>
      <c r="V64" s="4"/>
      <c r="W64" s="4"/>
    </row>
    <row r="65" spans="1:23" s="80" customFormat="1" ht="13.5" thickBot="1" x14ac:dyDescent="0.25">
      <c r="A65" s="377" t="s">
        <v>9</v>
      </c>
      <c r="B65" s="78" t="s">
        <v>12</v>
      </c>
      <c r="C65" s="565" t="s">
        <v>172</v>
      </c>
      <c r="D65" s="565"/>
      <c r="E65" s="565"/>
      <c r="F65" s="565"/>
      <c r="G65" s="565"/>
      <c r="H65" s="565"/>
      <c r="I65" s="612"/>
      <c r="J65" s="612"/>
      <c r="K65" s="612"/>
      <c r="L65" s="612"/>
      <c r="M65" s="565"/>
      <c r="N65" s="565"/>
      <c r="O65" s="612"/>
      <c r="P65" s="612"/>
      <c r="Q65" s="612"/>
      <c r="R65" s="613"/>
      <c r="S65" s="4"/>
      <c r="T65" s="4"/>
      <c r="U65" s="4"/>
      <c r="V65" s="4"/>
      <c r="W65" s="4"/>
    </row>
    <row r="66" spans="1:23" s="80" customFormat="1" ht="27" customHeight="1" x14ac:dyDescent="0.2">
      <c r="A66" s="502" t="s">
        <v>9</v>
      </c>
      <c r="B66" s="504" t="s">
        <v>12</v>
      </c>
      <c r="C66" s="511" t="s">
        <v>9</v>
      </c>
      <c r="D66" s="636" t="s">
        <v>227</v>
      </c>
      <c r="E66" s="644"/>
      <c r="F66" s="642" t="s">
        <v>9</v>
      </c>
      <c r="G66" s="631" t="s">
        <v>163</v>
      </c>
      <c r="H66" s="171" t="s">
        <v>13</v>
      </c>
      <c r="I66" s="402">
        <f>J66+L66</f>
        <v>135.5</v>
      </c>
      <c r="J66" s="403">
        <f>18.9+88.2</f>
        <v>107.1</v>
      </c>
      <c r="K66" s="403">
        <f>2+15.8</f>
        <v>17.8</v>
      </c>
      <c r="L66" s="404">
        <f>3.5+24.9</f>
        <v>28.4</v>
      </c>
      <c r="M66" s="294"/>
      <c r="N66" s="198"/>
      <c r="O66" s="257" t="s">
        <v>228</v>
      </c>
      <c r="P66" s="281"/>
      <c r="Q66" s="281"/>
      <c r="R66" s="283"/>
      <c r="S66" s="4"/>
      <c r="T66" s="4"/>
      <c r="U66" s="4"/>
      <c r="V66" s="4"/>
      <c r="W66" s="4"/>
    </row>
    <row r="67" spans="1:23" s="80" customFormat="1" ht="28.5" customHeight="1" x14ac:dyDescent="0.2">
      <c r="A67" s="509"/>
      <c r="B67" s="510"/>
      <c r="C67" s="511"/>
      <c r="D67" s="636"/>
      <c r="E67" s="644"/>
      <c r="F67" s="642"/>
      <c r="G67" s="631"/>
      <c r="H67" s="171" t="s">
        <v>15</v>
      </c>
      <c r="I67" s="308">
        <f>J67+L67</f>
        <v>200.6</v>
      </c>
      <c r="J67" s="310">
        <f>169.6</f>
        <v>169.6</v>
      </c>
      <c r="K67" s="310">
        <v>17.3</v>
      </c>
      <c r="L67" s="311">
        <v>31</v>
      </c>
      <c r="M67" s="294"/>
      <c r="N67" s="198"/>
      <c r="O67" s="293" t="s">
        <v>238</v>
      </c>
      <c r="P67" s="282">
        <v>267</v>
      </c>
      <c r="Q67" s="282"/>
      <c r="R67" s="284"/>
      <c r="S67" s="4"/>
      <c r="T67" s="4"/>
      <c r="U67" s="4"/>
      <c r="V67" s="4"/>
      <c r="W67" s="4"/>
    </row>
    <row r="68" spans="1:23" s="80" customFormat="1" ht="15" customHeight="1" x14ac:dyDescent="0.2">
      <c r="A68" s="509"/>
      <c r="B68" s="510"/>
      <c r="C68" s="511"/>
      <c r="D68" s="636"/>
      <c r="E68" s="644"/>
      <c r="F68" s="642"/>
      <c r="G68" s="631"/>
      <c r="I68" s="358"/>
      <c r="J68" s="309"/>
      <c r="K68" s="309"/>
      <c r="L68" s="359"/>
      <c r="M68" s="294"/>
      <c r="N68" s="198"/>
      <c r="O68" s="519" t="s">
        <v>239</v>
      </c>
      <c r="P68" s="520">
        <v>2</v>
      </c>
      <c r="Q68" s="520"/>
      <c r="R68" s="521"/>
      <c r="S68" s="4"/>
      <c r="T68" s="4"/>
      <c r="U68" s="4"/>
      <c r="V68" s="4"/>
      <c r="W68" s="4"/>
    </row>
    <row r="69" spans="1:23" s="80" customFormat="1" ht="17.25" customHeight="1" thickBot="1" x14ac:dyDescent="0.25">
      <c r="A69" s="503"/>
      <c r="B69" s="505"/>
      <c r="C69" s="496"/>
      <c r="D69" s="637"/>
      <c r="E69" s="645"/>
      <c r="F69" s="643"/>
      <c r="G69" s="632"/>
      <c r="H69" s="360" t="s">
        <v>16</v>
      </c>
      <c r="I69" s="312">
        <f>SUM(I66:I67)</f>
        <v>336.1</v>
      </c>
      <c r="J69" s="313">
        <f>SUM(J66:J67)</f>
        <v>276.7</v>
      </c>
      <c r="K69" s="313">
        <f>SUM(K66:K67)</f>
        <v>35.1</v>
      </c>
      <c r="L69" s="346">
        <f>SUM(L66:L67)</f>
        <v>59.4</v>
      </c>
      <c r="M69" s="347">
        <f>SUM(M66:M68)</f>
        <v>0</v>
      </c>
      <c r="N69" s="339">
        <f>SUM(N66:N68)</f>
        <v>0</v>
      </c>
      <c r="O69" s="486"/>
      <c r="P69" s="488"/>
      <c r="Q69" s="488"/>
      <c r="R69" s="490"/>
      <c r="S69" s="4"/>
      <c r="T69" s="4"/>
      <c r="U69" s="4"/>
      <c r="V69" s="4"/>
      <c r="W69" s="4"/>
    </row>
    <row r="70" spans="1:23" s="80" customFormat="1" ht="29.25" customHeight="1" x14ac:dyDescent="0.2">
      <c r="A70" s="502" t="s">
        <v>9</v>
      </c>
      <c r="B70" s="504" t="s">
        <v>12</v>
      </c>
      <c r="C70" s="495" t="s">
        <v>10</v>
      </c>
      <c r="D70" s="614" t="s">
        <v>174</v>
      </c>
      <c r="E70" s="660"/>
      <c r="F70" s="641" t="s">
        <v>9</v>
      </c>
      <c r="G70" s="630" t="s">
        <v>163</v>
      </c>
      <c r="H70" s="79" t="s">
        <v>13</v>
      </c>
      <c r="I70" s="305">
        <f>J70+L70</f>
        <v>0</v>
      </c>
      <c r="J70" s="306"/>
      <c r="K70" s="306"/>
      <c r="L70" s="307"/>
      <c r="M70" s="194">
        <v>52.5</v>
      </c>
      <c r="N70" s="197">
        <v>30</v>
      </c>
      <c r="O70" s="519" t="s">
        <v>226</v>
      </c>
      <c r="P70" s="657"/>
      <c r="Q70" s="657">
        <v>50</v>
      </c>
      <c r="R70" s="302">
        <v>100</v>
      </c>
      <c r="S70" s="4"/>
      <c r="T70" s="4"/>
      <c r="U70" s="4"/>
      <c r="V70" s="4"/>
      <c r="W70" s="4"/>
    </row>
    <row r="71" spans="1:23" s="80" customFormat="1" ht="13.5" thickBot="1" x14ac:dyDescent="0.25">
      <c r="A71" s="503"/>
      <c r="B71" s="505"/>
      <c r="C71" s="496"/>
      <c r="D71" s="637"/>
      <c r="E71" s="645"/>
      <c r="F71" s="643"/>
      <c r="G71" s="632"/>
      <c r="H71" s="338" t="s">
        <v>16</v>
      </c>
      <c r="I71" s="312">
        <f t="shared" ref="I71:N71" si="17">SUM(I70:I70)</f>
        <v>0</v>
      </c>
      <c r="J71" s="313">
        <f t="shared" si="17"/>
        <v>0</v>
      </c>
      <c r="K71" s="313">
        <f t="shared" si="17"/>
        <v>0</v>
      </c>
      <c r="L71" s="313">
        <f t="shared" si="17"/>
        <v>0</v>
      </c>
      <c r="M71" s="341">
        <f t="shared" si="17"/>
        <v>52.5</v>
      </c>
      <c r="N71" s="339">
        <f t="shared" si="17"/>
        <v>30</v>
      </c>
      <c r="O71" s="486"/>
      <c r="P71" s="658"/>
      <c r="Q71" s="658"/>
      <c r="R71" s="301"/>
      <c r="S71" s="4"/>
      <c r="T71" s="4"/>
      <c r="U71" s="4"/>
      <c r="V71" s="4"/>
      <c r="W71" s="4"/>
    </row>
    <row r="72" spans="1:23" s="80" customFormat="1" ht="25.5" customHeight="1" x14ac:dyDescent="0.2">
      <c r="A72" s="502" t="s">
        <v>9</v>
      </c>
      <c r="B72" s="504" t="s">
        <v>12</v>
      </c>
      <c r="C72" s="495" t="s">
        <v>11</v>
      </c>
      <c r="D72" s="583" t="s">
        <v>243</v>
      </c>
      <c r="E72" s="660" t="s">
        <v>186</v>
      </c>
      <c r="F72" s="641" t="s">
        <v>9</v>
      </c>
      <c r="G72" s="630" t="s">
        <v>163</v>
      </c>
      <c r="H72" s="79" t="s">
        <v>13</v>
      </c>
      <c r="I72" s="314">
        <f>J72+L72</f>
        <v>550</v>
      </c>
      <c r="J72" s="315">
        <v>440</v>
      </c>
      <c r="K72" s="315"/>
      <c r="L72" s="316">
        <v>110</v>
      </c>
      <c r="M72" s="194">
        <f>150+100</f>
        <v>250</v>
      </c>
      <c r="N72" s="197"/>
      <c r="O72" s="300" t="s">
        <v>242</v>
      </c>
      <c r="P72" s="281"/>
      <c r="Q72" s="281">
        <v>46</v>
      </c>
      <c r="R72" s="283"/>
      <c r="S72" s="4"/>
      <c r="T72" s="4"/>
      <c r="U72" s="4"/>
      <c r="V72" s="4"/>
      <c r="W72" s="4"/>
    </row>
    <row r="73" spans="1:23" s="80" customFormat="1" ht="16.5" customHeight="1" x14ac:dyDescent="0.2">
      <c r="A73" s="509"/>
      <c r="B73" s="510"/>
      <c r="C73" s="511"/>
      <c r="D73" s="659"/>
      <c r="E73" s="644"/>
      <c r="F73" s="642"/>
      <c r="G73" s="631"/>
      <c r="H73" s="81"/>
      <c r="I73" s="305">
        <f>J73</f>
        <v>0</v>
      </c>
      <c r="J73" s="306"/>
      <c r="K73" s="306"/>
      <c r="L73" s="307"/>
      <c r="M73" s="196"/>
      <c r="N73" s="198"/>
      <c r="O73" s="661"/>
      <c r="P73" s="303"/>
      <c r="Q73" s="282"/>
      <c r="R73" s="284"/>
      <c r="S73" s="4"/>
      <c r="T73" s="4"/>
      <c r="U73" s="4"/>
      <c r="V73" s="4"/>
      <c r="W73" s="4"/>
    </row>
    <row r="74" spans="1:23" s="80" customFormat="1" ht="21.75" customHeight="1" thickBot="1" x14ac:dyDescent="0.25">
      <c r="A74" s="503"/>
      <c r="B74" s="505"/>
      <c r="C74" s="496"/>
      <c r="D74" s="584"/>
      <c r="E74" s="645"/>
      <c r="F74" s="643"/>
      <c r="G74" s="632"/>
      <c r="H74" s="338" t="s">
        <v>16</v>
      </c>
      <c r="I74" s="312">
        <f t="shared" ref="I74:N74" si="18">SUM(I72:I73)</f>
        <v>550</v>
      </c>
      <c r="J74" s="313">
        <f t="shared" si="18"/>
        <v>440</v>
      </c>
      <c r="K74" s="313">
        <f t="shared" si="18"/>
        <v>0</v>
      </c>
      <c r="L74" s="313">
        <f t="shared" si="18"/>
        <v>110</v>
      </c>
      <c r="M74" s="341">
        <f t="shared" si="18"/>
        <v>250</v>
      </c>
      <c r="N74" s="339">
        <f t="shared" si="18"/>
        <v>0</v>
      </c>
      <c r="O74" s="662"/>
      <c r="P74" s="304"/>
      <c r="Q74" s="278"/>
      <c r="R74" s="280"/>
      <c r="S74" s="4"/>
      <c r="T74" s="4"/>
      <c r="U74" s="4"/>
      <c r="V74" s="4"/>
      <c r="W74" s="4"/>
    </row>
    <row r="75" spans="1:23" s="80" customFormat="1" ht="13.5" thickBot="1" x14ac:dyDescent="0.25">
      <c r="A75" s="377" t="s">
        <v>9</v>
      </c>
      <c r="B75" s="78" t="s">
        <v>12</v>
      </c>
      <c r="C75" s="562" t="s">
        <v>17</v>
      </c>
      <c r="D75" s="563"/>
      <c r="E75" s="563"/>
      <c r="F75" s="563"/>
      <c r="G75" s="563"/>
      <c r="H75" s="563"/>
      <c r="I75" s="195">
        <f t="shared" ref="I75:N75" si="19">I74+I71+I69</f>
        <v>886.1</v>
      </c>
      <c r="J75" s="195">
        <f t="shared" si="19"/>
        <v>716.7</v>
      </c>
      <c r="K75" s="195">
        <f t="shared" si="19"/>
        <v>35.1</v>
      </c>
      <c r="L75" s="195">
        <f t="shared" si="19"/>
        <v>169.4</v>
      </c>
      <c r="M75" s="195">
        <f t="shared" si="19"/>
        <v>302.5</v>
      </c>
      <c r="N75" s="195">
        <f t="shared" si="19"/>
        <v>30</v>
      </c>
      <c r="O75" s="627"/>
      <c r="P75" s="628"/>
      <c r="Q75" s="628"/>
      <c r="R75" s="629"/>
      <c r="S75" s="4"/>
      <c r="T75" s="4"/>
      <c r="U75" s="4"/>
      <c r="V75" s="4"/>
      <c r="W75" s="4"/>
    </row>
    <row r="76" spans="1:23" s="80" customFormat="1" ht="13.5" thickBot="1" x14ac:dyDescent="0.25">
      <c r="A76" s="377" t="s">
        <v>9</v>
      </c>
      <c r="B76" s="646" t="s">
        <v>19</v>
      </c>
      <c r="C76" s="647"/>
      <c r="D76" s="647"/>
      <c r="E76" s="647"/>
      <c r="F76" s="647"/>
      <c r="G76" s="647"/>
      <c r="H76" s="648"/>
      <c r="I76" s="379">
        <f>J76+L76</f>
        <v>33395.152000000002</v>
      </c>
      <c r="J76" s="380">
        <f>SUM(J75,J64,J56,J46)</f>
        <v>25350.052</v>
      </c>
      <c r="K76" s="380">
        <f>SUM(K75,K64,K56,K46)</f>
        <v>11030.900000000001</v>
      </c>
      <c r="L76" s="380">
        <f>SUM(L75,L64,L56,L46)</f>
        <v>8045.0999999999995</v>
      </c>
      <c r="M76" s="380">
        <f>SUM(M75,M64,M56,M46)</f>
        <v>37327.987999999998</v>
      </c>
      <c r="N76" s="381">
        <f>SUM(N75,N64,N56,N46)</f>
        <v>37907.491999999998</v>
      </c>
      <c r="O76" s="649"/>
      <c r="P76" s="650"/>
      <c r="Q76" s="650"/>
      <c r="R76" s="651"/>
    </row>
    <row r="77" spans="1:23" s="80" customFormat="1" ht="13.5" thickBot="1" x14ac:dyDescent="0.25">
      <c r="A77" s="382" t="s">
        <v>11</v>
      </c>
      <c r="B77" s="652" t="s">
        <v>18</v>
      </c>
      <c r="C77" s="652"/>
      <c r="D77" s="652"/>
      <c r="E77" s="652"/>
      <c r="F77" s="652"/>
      <c r="G77" s="652"/>
      <c r="H77" s="653"/>
      <c r="I77" s="383">
        <f t="shared" ref="I77:N77" si="20">I76</f>
        <v>33395.152000000002</v>
      </c>
      <c r="J77" s="383">
        <f t="shared" si="20"/>
        <v>25350.052</v>
      </c>
      <c r="K77" s="383">
        <f t="shared" si="20"/>
        <v>11030.900000000001</v>
      </c>
      <c r="L77" s="383">
        <f t="shared" si="20"/>
        <v>8045.0999999999995</v>
      </c>
      <c r="M77" s="383">
        <f t="shared" si="20"/>
        <v>37327.987999999998</v>
      </c>
      <c r="N77" s="383">
        <f t="shared" si="20"/>
        <v>37907.491999999998</v>
      </c>
      <c r="O77" s="654"/>
      <c r="P77" s="655"/>
      <c r="Q77" s="655"/>
      <c r="R77" s="656"/>
    </row>
    <row r="78" spans="1:23" s="80" customFormat="1" ht="24.75" customHeight="1" x14ac:dyDescent="0.2">
      <c r="A78" s="678" t="s">
        <v>212</v>
      </c>
      <c r="B78" s="678"/>
      <c r="C78" s="678"/>
      <c r="D78" s="678"/>
      <c r="E78" s="678"/>
      <c r="F78" s="678"/>
      <c r="G78" s="678"/>
      <c r="H78" s="678"/>
      <c r="I78" s="678"/>
      <c r="J78" s="678"/>
      <c r="K78" s="678"/>
      <c r="L78" s="678"/>
      <c r="M78" s="678"/>
      <c r="N78" s="678"/>
      <c r="O78" s="678"/>
      <c r="P78" s="678"/>
      <c r="Q78" s="678"/>
      <c r="R78" s="678"/>
    </row>
    <row r="79" spans="1:23" s="80" customFormat="1" x14ac:dyDescent="0.2">
      <c r="A79" s="178"/>
      <c r="B79" s="9"/>
      <c r="C79" s="679" t="s">
        <v>24</v>
      </c>
      <c r="D79" s="679"/>
      <c r="E79" s="679"/>
      <c r="F79" s="679"/>
      <c r="G79" s="679"/>
      <c r="H79" s="679"/>
      <c r="I79" s="679"/>
      <c r="J79" s="679"/>
      <c r="K79" s="679"/>
      <c r="L79" s="679"/>
      <c r="M79" s="679"/>
      <c r="N79" s="679"/>
      <c r="O79" s="169"/>
      <c r="P79" s="268"/>
      <c r="Q79" s="268"/>
      <c r="R79" s="268"/>
    </row>
    <row r="80" spans="1:23" s="80" customFormat="1" ht="10.5" customHeight="1" thickBot="1" x14ac:dyDescent="0.25">
      <c r="A80" s="178"/>
      <c r="B80" s="176"/>
      <c r="C80" s="176"/>
      <c r="D80" s="176"/>
      <c r="E80" s="287"/>
      <c r="F80" s="176"/>
      <c r="G80" s="241"/>
      <c r="I80" s="680"/>
      <c r="J80" s="680"/>
      <c r="K80" s="680"/>
      <c r="L80" s="680"/>
      <c r="M80" s="90"/>
      <c r="N80" s="90"/>
      <c r="P80" s="268"/>
      <c r="Q80" s="268"/>
      <c r="R80" s="268"/>
    </row>
    <row r="81" spans="1:23" s="80" customFormat="1" ht="26.25" customHeight="1" thickBot="1" x14ac:dyDescent="0.25">
      <c r="A81" s="4"/>
      <c r="B81" s="4"/>
      <c r="C81" s="681" t="s">
        <v>20</v>
      </c>
      <c r="D81" s="682"/>
      <c r="E81" s="682"/>
      <c r="F81" s="682"/>
      <c r="G81" s="682"/>
      <c r="H81" s="683"/>
      <c r="I81" s="447" t="s">
        <v>189</v>
      </c>
      <c r="J81" s="448"/>
      <c r="K81" s="448"/>
      <c r="L81" s="449"/>
      <c r="M81" s="217" t="s">
        <v>224</v>
      </c>
      <c r="N81" s="217" t="s">
        <v>229</v>
      </c>
      <c r="P81" s="268"/>
      <c r="Q81" s="268"/>
      <c r="R81" s="268"/>
    </row>
    <row r="82" spans="1:23" s="80" customFormat="1" ht="13.5" thickBot="1" x14ac:dyDescent="0.25">
      <c r="A82" s="4"/>
      <c r="B82" s="4"/>
      <c r="C82" s="684" t="s">
        <v>25</v>
      </c>
      <c r="D82" s="685"/>
      <c r="E82" s="685"/>
      <c r="F82" s="685"/>
      <c r="G82" s="685"/>
      <c r="H82" s="686"/>
      <c r="I82" s="687">
        <f>I83+I87</f>
        <v>30847.4</v>
      </c>
      <c r="J82" s="688"/>
      <c r="K82" s="688"/>
      <c r="L82" s="688"/>
      <c r="M82" s="384">
        <f>M83+M87</f>
        <v>37094.987999999998</v>
      </c>
      <c r="N82" s="385">
        <f>N83+N87</f>
        <v>37807.491999999998</v>
      </c>
      <c r="O82" s="185"/>
      <c r="P82" s="223"/>
      <c r="Q82" s="223"/>
      <c r="R82" s="223"/>
    </row>
    <row r="83" spans="1:23" s="80" customFormat="1" x14ac:dyDescent="0.2">
      <c r="A83" s="4"/>
      <c r="B83" s="4"/>
      <c r="C83" s="663" t="s">
        <v>34</v>
      </c>
      <c r="D83" s="664"/>
      <c r="E83" s="664"/>
      <c r="F83" s="664"/>
      <c r="G83" s="664"/>
      <c r="H83" s="665"/>
      <c r="I83" s="666">
        <f>I84+I85+I86</f>
        <v>30827.9</v>
      </c>
      <c r="J83" s="667"/>
      <c r="K83" s="667"/>
      <c r="L83" s="667"/>
      <c r="M83" s="388">
        <f>SUM(M84:M86)</f>
        <v>37075.487999999998</v>
      </c>
      <c r="N83" s="389">
        <f>SUM(N84:N86)</f>
        <v>37787.991999999998</v>
      </c>
      <c r="O83" s="185"/>
      <c r="P83" s="223"/>
      <c r="Q83" s="223"/>
      <c r="R83" s="223"/>
    </row>
    <row r="84" spans="1:23" s="80" customFormat="1" x14ac:dyDescent="0.2">
      <c r="A84" s="4"/>
      <c r="B84" s="4"/>
      <c r="C84" s="668" t="s">
        <v>165</v>
      </c>
      <c r="D84" s="669"/>
      <c r="E84" s="669"/>
      <c r="F84" s="669"/>
      <c r="G84" s="669"/>
      <c r="H84" s="670"/>
      <c r="I84" s="671">
        <f>SUMIF(H10:H77,"SB",I10:I77)</f>
        <v>26659.100000000002</v>
      </c>
      <c r="J84" s="672"/>
      <c r="K84" s="672"/>
      <c r="L84" s="672"/>
      <c r="M84" s="218">
        <f>SUMIF(H11:H72,"sb",M11:M73)</f>
        <v>32988.587999999996</v>
      </c>
      <c r="N84" s="220">
        <f>SUMIF(H11:H73,"sb",N11:N73)</f>
        <v>33701.091999999997</v>
      </c>
      <c r="O84" s="213"/>
      <c r="P84" s="234"/>
      <c r="Q84" s="234"/>
      <c r="R84" s="234"/>
    </row>
    <row r="85" spans="1:23" s="80" customFormat="1" x14ac:dyDescent="0.2">
      <c r="A85" s="4"/>
      <c r="B85" s="4"/>
      <c r="C85" s="673" t="s">
        <v>155</v>
      </c>
      <c r="D85" s="674"/>
      <c r="E85" s="674"/>
      <c r="F85" s="674"/>
      <c r="G85" s="674"/>
      <c r="H85" s="675"/>
      <c r="I85" s="676">
        <f>SUMIF(H10:H77,"SB(VB)",I10:I77)</f>
        <v>4128.2999999999993</v>
      </c>
      <c r="J85" s="677"/>
      <c r="K85" s="677"/>
      <c r="L85" s="677"/>
      <c r="M85" s="218">
        <f>SUMIF(H11:H73,H12,M11:M73)</f>
        <v>4046.4</v>
      </c>
      <c r="N85" s="220">
        <f>SUMIF(H11:H73,H12,N11:N73)</f>
        <v>4046.4</v>
      </c>
      <c r="P85" s="268"/>
      <c r="Q85" s="268"/>
      <c r="R85" s="268"/>
    </row>
    <row r="86" spans="1:23" s="80" customFormat="1" x14ac:dyDescent="0.2">
      <c r="A86" s="4"/>
      <c r="B86" s="4"/>
      <c r="C86" s="703" t="s">
        <v>168</v>
      </c>
      <c r="D86" s="704"/>
      <c r="E86" s="704"/>
      <c r="F86" s="704"/>
      <c r="G86" s="704"/>
      <c r="H86" s="705"/>
      <c r="I86" s="671">
        <f>SUMIF(H10:H77,"SB(SP)",I10:I77)</f>
        <v>40.5</v>
      </c>
      <c r="J86" s="672"/>
      <c r="K86" s="672"/>
      <c r="L86" s="672"/>
      <c r="M86" s="218">
        <f>SUMIF(H11:H73,H13,M11:M73)</f>
        <v>40.5</v>
      </c>
      <c r="N86" s="220">
        <f>SUMIF(H11:H73,H13,N11:N73)</f>
        <v>40.5</v>
      </c>
      <c r="O86" s="4"/>
      <c r="P86" s="225"/>
      <c r="Q86" s="225"/>
      <c r="R86" s="225"/>
      <c r="S86" s="4"/>
      <c r="T86" s="4"/>
      <c r="U86" s="4"/>
      <c r="V86" s="4"/>
      <c r="W86" s="4"/>
    </row>
    <row r="87" spans="1:23" s="80" customFormat="1" ht="13.5" thickBot="1" x14ac:dyDescent="0.25">
      <c r="A87" s="4"/>
      <c r="B87" s="4"/>
      <c r="C87" s="706" t="s">
        <v>35</v>
      </c>
      <c r="D87" s="707"/>
      <c r="E87" s="707"/>
      <c r="F87" s="707"/>
      <c r="G87" s="707"/>
      <c r="H87" s="707"/>
      <c r="I87" s="708">
        <f>SUMIF(H10:H77,"PF",I10:I77)</f>
        <v>19.5</v>
      </c>
      <c r="J87" s="709"/>
      <c r="K87" s="709"/>
      <c r="L87" s="709"/>
      <c r="M87" s="361">
        <f>SUMIF(H11:H73,"pf",M11:M73)</f>
        <v>19.5</v>
      </c>
      <c r="N87" s="362">
        <f>SUMIF(H11:H73,"pf",N11:N73)</f>
        <v>19.5</v>
      </c>
      <c r="O87" s="4"/>
      <c r="P87" s="225"/>
      <c r="Q87" s="225"/>
      <c r="R87" s="225"/>
      <c r="S87" s="4"/>
      <c r="T87" s="4"/>
      <c r="U87" s="4"/>
      <c r="V87" s="4"/>
      <c r="W87" s="4"/>
    </row>
    <row r="88" spans="1:23" s="80" customFormat="1" ht="13.5" thickBot="1" x14ac:dyDescent="0.25">
      <c r="A88" s="4"/>
      <c r="B88" s="4"/>
      <c r="C88" s="684" t="s">
        <v>26</v>
      </c>
      <c r="D88" s="685"/>
      <c r="E88" s="685"/>
      <c r="F88" s="685"/>
      <c r="G88" s="685"/>
      <c r="H88" s="686"/>
      <c r="I88" s="687">
        <f>I89+I90</f>
        <v>2547.752</v>
      </c>
      <c r="J88" s="688"/>
      <c r="K88" s="688"/>
      <c r="L88" s="688"/>
      <c r="M88" s="384">
        <f>SUM(M89:M90)</f>
        <v>233</v>
      </c>
      <c r="N88" s="385">
        <f>SUM(N89:N90)</f>
        <v>100</v>
      </c>
      <c r="O88" s="4"/>
      <c r="P88" s="225"/>
      <c r="Q88" s="225"/>
      <c r="R88" s="225"/>
      <c r="S88" s="4"/>
      <c r="T88" s="4"/>
      <c r="U88" s="4"/>
      <c r="V88" s="4"/>
      <c r="W88" s="4"/>
    </row>
    <row r="89" spans="1:23" s="80" customFormat="1" x14ac:dyDescent="0.2">
      <c r="A89" s="4"/>
      <c r="B89" s="4"/>
      <c r="C89" s="689" t="s">
        <v>166</v>
      </c>
      <c r="D89" s="690"/>
      <c r="E89" s="690"/>
      <c r="F89" s="690"/>
      <c r="G89" s="690"/>
      <c r="H89" s="690"/>
      <c r="I89" s="691">
        <f>SUMIF(H10:H77,"ES",I10:I77)</f>
        <v>2447.752</v>
      </c>
      <c r="J89" s="692"/>
      <c r="K89" s="692"/>
      <c r="L89" s="692"/>
      <c r="M89" s="219">
        <f>SUMIF(H11:H73,"es",M11:M73)</f>
        <v>133</v>
      </c>
      <c r="N89" s="221">
        <f>SUMIF(H11:H73,"es",N11:N73)</f>
        <v>0</v>
      </c>
      <c r="O89" s="4"/>
      <c r="P89" s="225"/>
      <c r="Q89" s="225"/>
      <c r="R89" s="225"/>
      <c r="S89" s="4"/>
      <c r="T89" s="4"/>
      <c r="U89" s="4"/>
      <c r="V89" s="4"/>
      <c r="W89" s="4"/>
    </row>
    <row r="90" spans="1:23" s="80" customFormat="1" x14ac:dyDescent="0.2">
      <c r="A90" s="4"/>
      <c r="B90" s="4"/>
      <c r="C90" s="693" t="s">
        <v>151</v>
      </c>
      <c r="D90" s="694"/>
      <c r="E90" s="694"/>
      <c r="F90" s="694"/>
      <c r="G90" s="694"/>
      <c r="H90" s="695"/>
      <c r="I90" s="696">
        <f>SUMIF(H10:H77,"KPP",I10:I77)</f>
        <v>100</v>
      </c>
      <c r="J90" s="697"/>
      <c r="K90" s="697"/>
      <c r="L90" s="697"/>
      <c r="M90" s="238">
        <f>SUMIF(H11:H73,"kpp",M11:M73)</f>
        <v>100</v>
      </c>
      <c r="N90" s="222">
        <f>SUMIF(H11:H73,"kpp",N11:N73)</f>
        <v>100</v>
      </c>
      <c r="O90" s="4"/>
      <c r="P90" s="225"/>
      <c r="Q90" s="225"/>
      <c r="R90" s="225"/>
      <c r="S90" s="4"/>
      <c r="T90" s="4"/>
      <c r="U90" s="4"/>
      <c r="V90" s="4"/>
      <c r="W90" s="4"/>
    </row>
    <row r="91" spans="1:23" s="80" customFormat="1" ht="13.5" thickBot="1" x14ac:dyDescent="0.25">
      <c r="A91" s="4"/>
      <c r="B91" s="4"/>
      <c r="C91" s="698" t="s">
        <v>27</v>
      </c>
      <c r="D91" s="699"/>
      <c r="E91" s="699"/>
      <c r="F91" s="699"/>
      <c r="G91" s="699"/>
      <c r="H91" s="700"/>
      <c r="I91" s="701">
        <f>I88+I82</f>
        <v>33395.152000000002</v>
      </c>
      <c r="J91" s="702"/>
      <c r="K91" s="702"/>
      <c r="L91" s="702"/>
      <c r="M91" s="386">
        <f>M82+M88</f>
        <v>37327.987999999998</v>
      </c>
      <c r="N91" s="387">
        <f>N88+N82</f>
        <v>37907.491999999998</v>
      </c>
      <c r="O91" s="91"/>
      <c r="P91" s="225"/>
      <c r="Q91" s="225"/>
      <c r="R91" s="225"/>
      <c r="S91" s="4"/>
      <c r="T91" s="4"/>
      <c r="U91" s="4"/>
      <c r="V91" s="4"/>
      <c r="W91" s="4"/>
    </row>
    <row r="92" spans="1:23" ht="12" x14ac:dyDescent="0.2">
      <c r="A92" s="175"/>
      <c r="B92" s="175"/>
      <c r="C92" s="179"/>
      <c r="D92" s="180"/>
      <c r="E92" s="180"/>
      <c r="F92" s="180"/>
      <c r="G92" s="292"/>
      <c r="H92" s="180"/>
      <c r="I92" s="181"/>
      <c r="J92" s="181"/>
      <c r="K92" s="181"/>
      <c r="L92" s="181"/>
      <c r="M92" s="182"/>
      <c r="N92" s="182"/>
      <c r="S92" s="175"/>
      <c r="T92" s="175"/>
      <c r="U92" s="175"/>
      <c r="V92" s="175"/>
      <c r="W92" s="175"/>
    </row>
    <row r="93" spans="1:23" ht="11.25" x14ac:dyDescent="0.2">
      <c r="A93" s="175"/>
      <c r="B93" s="175"/>
      <c r="D93" s="1"/>
      <c r="E93" s="1"/>
      <c r="G93" s="1"/>
      <c r="H93" s="10"/>
      <c r="J93" s="298"/>
      <c r="K93" s="7"/>
      <c r="P93" s="10"/>
      <c r="Q93" s="10"/>
      <c r="R93" s="10"/>
      <c r="S93" s="175"/>
      <c r="T93" s="175"/>
      <c r="U93" s="175"/>
      <c r="V93" s="175"/>
      <c r="W93" s="175"/>
    </row>
    <row r="94" spans="1:23" ht="11.25" x14ac:dyDescent="0.2">
      <c r="A94" s="175"/>
      <c r="B94" s="175"/>
      <c r="D94" s="1"/>
      <c r="E94" s="1"/>
      <c r="G94" s="1"/>
      <c r="H94" s="11"/>
      <c r="I94" s="183"/>
      <c r="J94" s="298"/>
      <c r="K94" s="5"/>
      <c r="L94" s="6"/>
      <c r="P94" s="10"/>
      <c r="Q94" s="10"/>
      <c r="R94" s="10"/>
      <c r="S94" s="175"/>
      <c r="T94" s="175"/>
      <c r="U94" s="175"/>
      <c r="V94" s="175"/>
      <c r="W94" s="175"/>
    </row>
    <row r="95" spans="1:23" ht="11.25" x14ac:dyDescent="0.2">
      <c r="A95" s="175"/>
      <c r="B95" s="175"/>
      <c r="D95" s="1"/>
      <c r="E95" s="1"/>
      <c r="G95" s="1"/>
      <c r="H95" s="7"/>
      <c r="I95" s="7"/>
      <c r="K95" s="8"/>
      <c r="L95" s="7"/>
      <c r="P95" s="10"/>
      <c r="Q95" s="10"/>
      <c r="R95" s="10"/>
      <c r="S95" s="175"/>
      <c r="T95" s="175"/>
      <c r="U95" s="175"/>
      <c r="V95" s="175"/>
      <c r="W95" s="175"/>
    </row>
    <row r="96" spans="1:23" ht="11.25" x14ac:dyDescent="0.2">
      <c r="A96" s="175"/>
      <c r="B96" s="175"/>
      <c r="D96" s="1"/>
      <c r="E96" s="1"/>
      <c r="G96" s="1"/>
      <c r="K96" s="8"/>
      <c r="P96" s="10"/>
      <c r="Q96" s="10"/>
      <c r="R96" s="10"/>
      <c r="S96" s="175"/>
      <c r="T96" s="175"/>
      <c r="U96" s="175"/>
      <c r="V96" s="175"/>
      <c r="W96" s="175"/>
    </row>
    <row r="97" spans="1:23" ht="11.25" x14ac:dyDescent="0.2">
      <c r="A97" s="175"/>
      <c r="B97" s="175"/>
      <c r="D97" s="1"/>
      <c r="E97" s="1"/>
      <c r="G97" s="1"/>
      <c r="H97" s="7"/>
      <c r="I97" s="7"/>
      <c r="K97" s="8"/>
      <c r="L97" s="7"/>
      <c r="P97" s="10"/>
      <c r="Q97" s="10"/>
      <c r="R97" s="10"/>
      <c r="S97" s="175"/>
      <c r="T97" s="175"/>
      <c r="U97" s="175"/>
      <c r="V97" s="175"/>
      <c r="W97" s="175"/>
    </row>
    <row r="100" spans="1:23" ht="11.25" x14ac:dyDescent="0.2">
      <c r="A100" s="175"/>
      <c r="B100" s="175"/>
      <c r="D100" s="1"/>
      <c r="E100" s="1"/>
      <c r="G100" s="1"/>
      <c r="H100" s="6"/>
      <c r="I100" s="183"/>
      <c r="K100" s="5"/>
      <c r="L100" s="6"/>
      <c r="P100" s="10"/>
      <c r="Q100" s="10"/>
      <c r="R100" s="10"/>
      <c r="S100" s="175"/>
      <c r="T100" s="175"/>
      <c r="U100" s="175"/>
      <c r="V100" s="175"/>
      <c r="W100" s="175"/>
    </row>
    <row r="101" spans="1:23" ht="11.25" x14ac:dyDescent="0.2">
      <c r="A101" s="175"/>
      <c r="B101" s="175"/>
      <c r="D101" s="1"/>
      <c r="E101" s="1"/>
      <c r="G101" s="1"/>
      <c r="H101" s="7"/>
      <c r="I101" s="7"/>
      <c r="K101" s="8"/>
      <c r="L101" s="7"/>
      <c r="P101" s="10"/>
      <c r="Q101" s="10"/>
      <c r="R101" s="10"/>
      <c r="S101" s="175"/>
      <c r="T101" s="175"/>
      <c r="U101" s="175"/>
      <c r="V101" s="175"/>
      <c r="W101" s="175"/>
    </row>
    <row r="102" spans="1:23" ht="11.25" x14ac:dyDescent="0.2">
      <c r="A102" s="175"/>
      <c r="B102" s="175"/>
      <c r="D102" s="1"/>
      <c r="E102" s="1"/>
      <c r="G102" s="1"/>
      <c r="K102" s="8"/>
      <c r="P102" s="10"/>
      <c r="Q102" s="10"/>
      <c r="R102" s="10"/>
      <c r="S102" s="175"/>
      <c r="T102" s="175"/>
      <c r="U102" s="175"/>
      <c r="V102" s="175"/>
      <c r="W102" s="175"/>
    </row>
    <row r="103" spans="1:23" ht="11.25" x14ac:dyDescent="0.2">
      <c r="A103" s="175"/>
      <c r="B103" s="175"/>
      <c r="D103" s="1"/>
      <c r="E103" s="1"/>
      <c r="G103" s="1"/>
      <c r="H103" s="7"/>
      <c r="I103" s="7"/>
      <c r="K103" s="8"/>
      <c r="L103" s="7"/>
      <c r="P103" s="10"/>
      <c r="Q103" s="10"/>
      <c r="R103" s="10"/>
      <c r="S103" s="175"/>
      <c r="T103" s="175"/>
      <c r="U103" s="175"/>
      <c r="V103" s="175"/>
      <c r="W103" s="175"/>
    </row>
    <row r="105" spans="1:23" ht="11.25" x14ac:dyDescent="0.2">
      <c r="A105" s="175"/>
      <c r="B105" s="175"/>
      <c r="D105" s="1"/>
      <c r="E105" s="1"/>
      <c r="G105" s="1"/>
      <c r="H105" s="6"/>
      <c r="P105" s="10"/>
      <c r="Q105" s="10"/>
      <c r="R105" s="10"/>
      <c r="S105" s="175"/>
      <c r="T105" s="175"/>
      <c r="U105" s="175"/>
      <c r="V105" s="175"/>
      <c r="W105" s="175"/>
    </row>
    <row r="106" spans="1:23" ht="11.25" x14ac:dyDescent="0.2">
      <c r="A106" s="175"/>
      <c r="B106" s="175"/>
      <c r="D106" s="1"/>
      <c r="E106" s="1"/>
      <c r="G106" s="1"/>
      <c r="H106" s="7"/>
      <c r="P106" s="10"/>
      <c r="Q106" s="10"/>
      <c r="R106" s="10"/>
      <c r="S106" s="175"/>
      <c r="T106" s="175"/>
      <c r="U106" s="175"/>
      <c r="V106" s="175"/>
      <c r="W106" s="175"/>
    </row>
    <row r="108" spans="1:23" ht="11.25" x14ac:dyDescent="0.2">
      <c r="A108" s="175"/>
      <c r="B108" s="175"/>
      <c r="C108" s="175"/>
      <c r="D108" s="1"/>
      <c r="E108" s="1"/>
      <c r="G108" s="1"/>
      <c r="H108" s="7"/>
      <c r="P108" s="10"/>
      <c r="Q108" s="10"/>
      <c r="R108" s="10"/>
      <c r="S108" s="175"/>
      <c r="T108" s="175"/>
      <c r="U108" s="175"/>
      <c r="V108" s="175"/>
      <c r="W108" s="175"/>
    </row>
  </sheetData>
  <mergeCells count="226">
    <mergeCell ref="C89:H89"/>
    <mergeCell ref="I89:L89"/>
    <mergeCell ref="C90:H90"/>
    <mergeCell ref="I90:L90"/>
    <mergeCell ref="C91:H91"/>
    <mergeCell ref="I91:L91"/>
    <mergeCell ref="C86:H86"/>
    <mergeCell ref="I86:L86"/>
    <mergeCell ref="C87:H87"/>
    <mergeCell ref="I87:L87"/>
    <mergeCell ref="C88:H88"/>
    <mergeCell ref="I88:L88"/>
    <mergeCell ref="C83:H83"/>
    <mergeCell ref="I83:L83"/>
    <mergeCell ref="C84:H84"/>
    <mergeCell ref="I84:L84"/>
    <mergeCell ref="C85:H85"/>
    <mergeCell ref="I85:L85"/>
    <mergeCell ref="A78:R78"/>
    <mergeCell ref="C79:N79"/>
    <mergeCell ref="I80:L80"/>
    <mergeCell ref="C81:H81"/>
    <mergeCell ref="I81:L81"/>
    <mergeCell ref="C82:H82"/>
    <mergeCell ref="I82:L82"/>
    <mergeCell ref="B76:H76"/>
    <mergeCell ref="O76:R76"/>
    <mergeCell ref="B77:H77"/>
    <mergeCell ref="O77:R77"/>
    <mergeCell ref="P70:P71"/>
    <mergeCell ref="Q70:Q71"/>
    <mergeCell ref="A72:A74"/>
    <mergeCell ref="B72:B74"/>
    <mergeCell ref="C72:C74"/>
    <mergeCell ref="D72:D74"/>
    <mergeCell ref="E72:E74"/>
    <mergeCell ref="F72:F74"/>
    <mergeCell ref="G72:G74"/>
    <mergeCell ref="O73:O74"/>
    <mergeCell ref="A70:A71"/>
    <mergeCell ref="B70:B71"/>
    <mergeCell ref="C70:C71"/>
    <mergeCell ref="D70:D71"/>
    <mergeCell ref="E70:E71"/>
    <mergeCell ref="F70:F71"/>
    <mergeCell ref="G70:G71"/>
    <mergeCell ref="O70:O71"/>
    <mergeCell ref="C75:H75"/>
    <mergeCell ref="O75:R75"/>
    <mergeCell ref="C65:R65"/>
    <mergeCell ref="A66:A69"/>
    <mergeCell ref="B66:B69"/>
    <mergeCell ref="C66:C69"/>
    <mergeCell ref="D66:D69"/>
    <mergeCell ref="E66:E69"/>
    <mergeCell ref="F66:F69"/>
    <mergeCell ref="G66:G69"/>
    <mergeCell ref="O68:O69"/>
    <mergeCell ref="P68:P69"/>
    <mergeCell ref="Q68:Q69"/>
    <mergeCell ref="R68:R69"/>
    <mergeCell ref="C64:H64"/>
    <mergeCell ref="O64:R64"/>
    <mergeCell ref="G58:G60"/>
    <mergeCell ref="A61:A63"/>
    <mergeCell ref="B61:B63"/>
    <mergeCell ref="C61:C63"/>
    <mergeCell ref="D61:D63"/>
    <mergeCell ref="E61:E63"/>
    <mergeCell ref="F61:F63"/>
    <mergeCell ref="G61:G63"/>
    <mergeCell ref="C56:H56"/>
    <mergeCell ref="C57:R57"/>
    <mergeCell ref="A58:A60"/>
    <mergeCell ref="B58:B60"/>
    <mergeCell ref="C58:C60"/>
    <mergeCell ref="D58:D60"/>
    <mergeCell ref="E58:E60"/>
    <mergeCell ref="F58:F60"/>
    <mergeCell ref="O62:O63"/>
    <mergeCell ref="P62:P63"/>
    <mergeCell ref="Q62:Q63"/>
    <mergeCell ref="R62:R63"/>
    <mergeCell ref="R50:R52"/>
    <mergeCell ref="A53:A55"/>
    <mergeCell ref="B53:B55"/>
    <mergeCell ref="C53:C55"/>
    <mergeCell ref="D53:D55"/>
    <mergeCell ref="E53:E55"/>
    <mergeCell ref="F53:F55"/>
    <mergeCell ref="G53:G55"/>
    <mergeCell ref="O53:O55"/>
    <mergeCell ref="P53:P55"/>
    <mergeCell ref="G50:G52"/>
    <mergeCell ref="Q53:Q55"/>
    <mergeCell ref="R53:R55"/>
    <mergeCell ref="A48:A49"/>
    <mergeCell ref="B48:B49"/>
    <mergeCell ref="O50:O52"/>
    <mergeCell ref="P50:P52"/>
    <mergeCell ref="Q50:Q52"/>
    <mergeCell ref="A50:A52"/>
    <mergeCell ref="B50:B52"/>
    <mergeCell ref="C50:C52"/>
    <mergeCell ref="D50:D52"/>
    <mergeCell ref="E50:E52"/>
    <mergeCell ref="F50:F52"/>
    <mergeCell ref="C48:C49"/>
    <mergeCell ref="D48:D49"/>
    <mergeCell ref="E48:E49"/>
    <mergeCell ref="F48:F49"/>
    <mergeCell ref="P44:P45"/>
    <mergeCell ref="G48:G49"/>
    <mergeCell ref="Q44:Q45"/>
    <mergeCell ref="R44:R45"/>
    <mergeCell ref="C46:H46"/>
    <mergeCell ref="C47:R47"/>
    <mergeCell ref="P42:P43"/>
    <mergeCell ref="Q42:Q43"/>
    <mergeCell ref="R42:R43"/>
    <mergeCell ref="A44:A45"/>
    <mergeCell ref="B44:B45"/>
    <mergeCell ref="C44:C45"/>
    <mergeCell ref="D44:D45"/>
    <mergeCell ref="E44:E45"/>
    <mergeCell ref="F44:F45"/>
    <mergeCell ref="G44:G45"/>
    <mergeCell ref="O40:O41"/>
    <mergeCell ref="A42:A43"/>
    <mergeCell ref="B42:B43"/>
    <mergeCell ref="C42:C43"/>
    <mergeCell ref="D42:D43"/>
    <mergeCell ref="E42:E43"/>
    <mergeCell ref="F42:F43"/>
    <mergeCell ref="G42:G43"/>
    <mergeCell ref="O42:O43"/>
    <mergeCell ref="E37:E39"/>
    <mergeCell ref="A40:A41"/>
    <mergeCell ref="B40:B41"/>
    <mergeCell ref="C40:C41"/>
    <mergeCell ref="D40:D41"/>
    <mergeCell ref="E40:E41"/>
    <mergeCell ref="F40:F41"/>
    <mergeCell ref="G40:G41"/>
    <mergeCell ref="A27:A28"/>
    <mergeCell ref="B27:B28"/>
    <mergeCell ref="C27:C28"/>
    <mergeCell ref="D27:D28"/>
    <mergeCell ref="E27:E28"/>
    <mergeCell ref="F27:F28"/>
    <mergeCell ref="A25:A26"/>
    <mergeCell ref="B25:B26"/>
    <mergeCell ref="C25:C26"/>
    <mergeCell ref="D25:D26"/>
    <mergeCell ref="E25:E26"/>
    <mergeCell ref="F25:F26"/>
    <mergeCell ref="G25:G26"/>
    <mergeCell ref="G27:G28"/>
    <mergeCell ref="D35:D36"/>
    <mergeCell ref="R19:R20"/>
    <mergeCell ref="A21:A24"/>
    <mergeCell ref="B21:B24"/>
    <mergeCell ref="C21:C24"/>
    <mergeCell ref="D21:D24"/>
    <mergeCell ref="E21:E24"/>
    <mergeCell ref="F21:F24"/>
    <mergeCell ref="G21:G24"/>
    <mergeCell ref="O22:O24"/>
    <mergeCell ref="P22:P24"/>
    <mergeCell ref="G19:G20"/>
    <mergeCell ref="Q22:Q24"/>
    <mergeCell ref="R22:R24"/>
    <mergeCell ref="O19:O20"/>
    <mergeCell ref="P19:P20"/>
    <mergeCell ref="Q19:Q20"/>
    <mergeCell ref="A19:A20"/>
    <mergeCell ref="B19:B20"/>
    <mergeCell ref="C19:C20"/>
    <mergeCell ref="D19:D20"/>
    <mergeCell ref="E19:E20"/>
    <mergeCell ref="F19:F20"/>
    <mergeCell ref="G17:G18"/>
    <mergeCell ref="B15:B16"/>
    <mergeCell ref="C15:C16"/>
    <mergeCell ref="D15:D16"/>
    <mergeCell ref="E15:E16"/>
    <mergeCell ref="F15:F16"/>
    <mergeCell ref="G15:G16"/>
    <mergeCell ref="A17:A18"/>
    <mergeCell ref="B17:B18"/>
    <mergeCell ref="C17:C18"/>
    <mergeCell ref="D17:D18"/>
    <mergeCell ref="E17:E18"/>
    <mergeCell ref="F17:F18"/>
    <mergeCell ref="A7:R7"/>
    <mergeCell ref="A8:R8"/>
    <mergeCell ref="B9:R9"/>
    <mergeCell ref="C10:R10"/>
    <mergeCell ref="D11:D14"/>
    <mergeCell ref="E11:E14"/>
    <mergeCell ref="F11:F14"/>
    <mergeCell ref="G11:G14"/>
    <mergeCell ref="O13:O14"/>
    <mergeCell ref="P13:P14"/>
    <mergeCell ref="Q13:Q14"/>
    <mergeCell ref="R13:R14"/>
    <mergeCell ref="A1:R1"/>
    <mergeCell ref="A2:R2"/>
    <mergeCell ref="N3:R3"/>
    <mergeCell ref="A4:A6"/>
    <mergeCell ref="B4:B6"/>
    <mergeCell ref="C4:C6"/>
    <mergeCell ref="D4:D6"/>
    <mergeCell ref="E4:E6"/>
    <mergeCell ref="F4:F6"/>
    <mergeCell ref="G4:G6"/>
    <mergeCell ref="H4:H6"/>
    <mergeCell ref="I4:L4"/>
    <mergeCell ref="M4:M6"/>
    <mergeCell ref="N4:N6"/>
    <mergeCell ref="O4:R4"/>
    <mergeCell ref="I5:I6"/>
    <mergeCell ref="J5:K5"/>
    <mergeCell ref="L5:L6"/>
    <mergeCell ref="O5:O6"/>
    <mergeCell ref="P5:R5"/>
  </mergeCells>
  <printOptions horizontalCentered="1"/>
  <pageMargins left="0" right="0" top="0" bottom="0" header="0.31496062992125984" footer="0.31496062992125984"/>
  <pageSetup paperSize="9" orientation="landscape" r:id="rId1"/>
  <rowBreaks count="2" manualBreakCount="2">
    <brk id="29" max="14" man="1"/>
    <brk id="4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E142"/>
  <sheetViews>
    <sheetView topLeftCell="A73" workbookViewId="0">
      <selection activeCell="D92" sqref="D92:D93"/>
    </sheetView>
  </sheetViews>
  <sheetFormatPr defaultRowHeight="12.75" x14ac:dyDescent="0.2"/>
  <cols>
    <col min="1" max="1" width="3.140625" customWidth="1"/>
    <col min="2" max="3" width="3.7109375" customWidth="1"/>
    <col min="4" max="4" width="70.85546875" customWidth="1"/>
    <col min="5" max="5" width="4.42578125" customWidth="1"/>
    <col min="6" max="6" width="3.5703125" customWidth="1"/>
    <col min="7" max="7" width="4.140625" customWidth="1"/>
    <col min="8" max="8" width="5.85546875" customWidth="1"/>
    <col min="10" max="10" width="7.85546875" customWidth="1"/>
    <col min="11" max="11" width="7.28515625" customWidth="1"/>
    <col min="12" max="12" width="5.5703125" customWidth="1"/>
    <col min="14" max="14" width="7.28515625" customWidth="1"/>
    <col min="15" max="15" width="7" customWidth="1"/>
    <col min="16" max="16" width="5.42578125" customWidth="1"/>
  </cols>
  <sheetData>
    <row r="1" spans="1:16" ht="13.5" thickBot="1" x14ac:dyDescent="0.25">
      <c r="A1" s="12"/>
      <c r="B1" s="12"/>
      <c r="C1" s="12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2.75" customHeight="1" x14ac:dyDescent="0.2">
      <c r="A2" s="786" t="s">
        <v>1</v>
      </c>
      <c r="B2" s="788" t="s">
        <v>2</v>
      </c>
      <c r="C2" s="788" t="s">
        <v>3</v>
      </c>
      <c r="D2" s="798" t="s">
        <v>22</v>
      </c>
      <c r="E2" s="833" t="s">
        <v>4</v>
      </c>
      <c r="F2" s="835" t="s">
        <v>33</v>
      </c>
      <c r="G2" s="826" t="s">
        <v>5</v>
      </c>
      <c r="H2" s="828" t="s">
        <v>6</v>
      </c>
      <c r="I2" s="781" t="s">
        <v>39</v>
      </c>
      <c r="J2" s="782"/>
      <c r="K2" s="782"/>
      <c r="L2" s="783"/>
      <c r="M2" s="781" t="s">
        <v>40</v>
      </c>
      <c r="N2" s="782"/>
      <c r="O2" s="782"/>
      <c r="P2" s="783"/>
    </row>
    <row r="3" spans="1:16" ht="12.75" customHeight="1" x14ac:dyDescent="0.2">
      <c r="A3" s="787"/>
      <c r="B3" s="789"/>
      <c r="C3" s="789"/>
      <c r="D3" s="799"/>
      <c r="E3" s="834"/>
      <c r="F3" s="836"/>
      <c r="G3" s="827"/>
      <c r="H3" s="829"/>
      <c r="I3" s="784" t="s">
        <v>7</v>
      </c>
      <c r="J3" s="816" t="s">
        <v>8</v>
      </c>
      <c r="K3" s="816"/>
      <c r="L3" s="803" t="s">
        <v>28</v>
      </c>
      <c r="M3" s="784" t="s">
        <v>7</v>
      </c>
      <c r="N3" s="816" t="s">
        <v>8</v>
      </c>
      <c r="O3" s="816"/>
      <c r="P3" s="803" t="s">
        <v>28</v>
      </c>
    </row>
    <row r="4" spans="1:16" ht="114.75" customHeight="1" thickBot="1" x14ac:dyDescent="0.25">
      <c r="A4" s="784"/>
      <c r="B4" s="790"/>
      <c r="C4" s="790"/>
      <c r="D4" s="799"/>
      <c r="E4" s="834"/>
      <c r="F4" s="837"/>
      <c r="G4" s="827"/>
      <c r="H4" s="829"/>
      <c r="I4" s="785"/>
      <c r="J4" s="14" t="s">
        <v>7</v>
      </c>
      <c r="K4" s="28" t="s">
        <v>23</v>
      </c>
      <c r="L4" s="804"/>
      <c r="M4" s="785"/>
      <c r="N4" s="14" t="s">
        <v>7</v>
      </c>
      <c r="O4" s="28" t="s">
        <v>23</v>
      </c>
      <c r="P4" s="804"/>
    </row>
    <row r="5" spans="1:16" ht="14.25" customHeight="1" thickBot="1" x14ac:dyDescent="0.25">
      <c r="A5" s="830" t="s">
        <v>149</v>
      </c>
      <c r="B5" s="831"/>
      <c r="C5" s="831"/>
      <c r="D5" s="831"/>
      <c r="E5" s="831"/>
      <c r="F5" s="831"/>
      <c r="G5" s="831"/>
      <c r="H5" s="831"/>
      <c r="I5" s="831"/>
      <c r="J5" s="831"/>
      <c r="K5" s="831"/>
      <c r="L5" s="831"/>
      <c r="M5" s="831"/>
      <c r="N5" s="831"/>
      <c r="O5" s="831"/>
      <c r="P5" s="832"/>
    </row>
    <row r="6" spans="1:16" ht="18" customHeight="1" x14ac:dyDescent="0.2">
      <c r="A6" s="18" t="s">
        <v>9</v>
      </c>
      <c r="B6" s="800" t="s">
        <v>9</v>
      </c>
      <c r="C6" s="809" t="s">
        <v>9</v>
      </c>
      <c r="D6" s="823" t="s">
        <v>139</v>
      </c>
      <c r="E6" s="22" t="s">
        <v>9</v>
      </c>
      <c r="F6" s="20"/>
      <c r="G6" s="47"/>
      <c r="H6" s="806" t="s">
        <v>13</v>
      </c>
      <c r="I6" s="29">
        <v>2078</v>
      </c>
      <c r="J6" s="30">
        <v>2078</v>
      </c>
      <c r="K6" s="30">
        <v>1565.1</v>
      </c>
      <c r="L6" s="130"/>
      <c r="M6" s="29">
        <v>2335.6999999999998</v>
      </c>
      <c r="N6" s="61">
        <v>2335.6999999999998</v>
      </c>
      <c r="O6" s="61">
        <v>1761.9</v>
      </c>
      <c r="P6" s="31"/>
    </row>
    <row r="7" spans="1:16" x14ac:dyDescent="0.2">
      <c r="A7" s="32"/>
      <c r="B7" s="801"/>
      <c r="C7" s="821"/>
      <c r="D7" s="824"/>
      <c r="E7" s="67" t="s">
        <v>10</v>
      </c>
      <c r="F7" s="66"/>
      <c r="G7" s="51"/>
      <c r="H7" s="807"/>
      <c r="I7" s="57">
        <v>1994.7</v>
      </c>
      <c r="J7" s="49">
        <v>1994.7</v>
      </c>
      <c r="K7" s="49">
        <v>1522.9</v>
      </c>
      <c r="L7" s="131"/>
      <c r="M7" s="57">
        <v>2221.5</v>
      </c>
      <c r="N7" s="62">
        <v>2221.5</v>
      </c>
      <c r="O7" s="62">
        <v>1696</v>
      </c>
      <c r="P7" s="44"/>
    </row>
    <row r="8" spans="1:16" x14ac:dyDescent="0.2">
      <c r="A8" s="32"/>
      <c r="B8" s="801"/>
      <c r="C8" s="821"/>
      <c r="D8" s="824"/>
      <c r="E8" s="67" t="s">
        <v>41</v>
      </c>
      <c r="F8" s="66"/>
      <c r="G8" s="51"/>
      <c r="H8" s="807"/>
      <c r="I8" s="57">
        <v>985</v>
      </c>
      <c r="J8" s="49">
        <v>985</v>
      </c>
      <c r="K8" s="49">
        <v>752</v>
      </c>
      <c r="L8" s="131"/>
      <c r="M8" s="57">
        <v>1058.0999999999999</v>
      </c>
      <c r="N8" s="62">
        <v>1058.0999999999999</v>
      </c>
      <c r="O8" s="62">
        <v>807.9</v>
      </c>
      <c r="P8" s="44"/>
    </row>
    <row r="9" spans="1:16" x14ac:dyDescent="0.2">
      <c r="A9" s="32"/>
      <c r="B9" s="801"/>
      <c r="C9" s="821"/>
      <c r="D9" s="824"/>
      <c r="E9" s="67" t="s">
        <v>42</v>
      </c>
      <c r="F9" s="66"/>
      <c r="G9" s="51"/>
      <c r="H9" s="807"/>
      <c r="I9" s="57">
        <v>66.099999999999994</v>
      </c>
      <c r="J9" s="49">
        <v>66.099999999999994</v>
      </c>
      <c r="K9" s="49">
        <v>50.5</v>
      </c>
      <c r="L9" s="131"/>
      <c r="M9" s="57">
        <v>65.8</v>
      </c>
      <c r="N9" s="62">
        <v>65.8</v>
      </c>
      <c r="O9" s="62">
        <v>50.3</v>
      </c>
      <c r="P9" s="44"/>
    </row>
    <row r="10" spans="1:16" x14ac:dyDescent="0.2">
      <c r="A10" s="32"/>
      <c r="B10" s="801"/>
      <c r="C10" s="821"/>
      <c r="D10" s="824"/>
      <c r="E10" s="67" t="s">
        <v>43</v>
      </c>
      <c r="F10" s="66"/>
      <c r="G10" s="51"/>
      <c r="H10" s="807"/>
      <c r="I10" s="57">
        <v>17.299999999999997</v>
      </c>
      <c r="J10" s="49">
        <v>17.299999999999997</v>
      </c>
      <c r="K10" s="49">
        <v>13.2</v>
      </c>
      <c r="L10" s="131"/>
      <c r="M10" s="57">
        <v>45</v>
      </c>
      <c r="N10" s="62">
        <v>45</v>
      </c>
      <c r="O10" s="62">
        <v>34.4</v>
      </c>
      <c r="P10" s="44"/>
    </row>
    <row r="11" spans="1:16" x14ac:dyDescent="0.2">
      <c r="A11" s="32"/>
      <c r="B11" s="801"/>
      <c r="C11" s="821"/>
      <c r="D11" s="824"/>
      <c r="E11" s="67" t="s">
        <v>37</v>
      </c>
      <c r="F11" s="66"/>
      <c r="G11" s="51"/>
      <c r="H11" s="807"/>
      <c r="I11" s="57">
        <v>185.5</v>
      </c>
      <c r="J11" s="49">
        <v>185.5</v>
      </c>
      <c r="K11" s="49">
        <v>141.6</v>
      </c>
      <c r="L11" s="131"/>
      <c r="M11" s="57">
        <v>227.7</v>
      </c>
      <c r="N11" s="62">
        <v>227.7</v>
      </c>
      <c r="O11" s="62">
        <v>173.8</v>
      </c>
      <c r="P11" s="44"/>
    </row>
    <row r="12" spans="1:16" x14ac:dyDescent="0.2">
      <c r="A12" s="32"/>
      <c r="B12" s="801"/>
      <c r="C12" s="821"/>
      <c r="D12" s="824"/>
      <c r="E12" s="67" t="s">
        <v>44</v>
      </c>
      <c r="F12" s="66"/>
      <c r="G12" s="51"/>
      <c r="H12" s="807"/>
      <c r="I12" s="57">
        <v>221.2</v>
      </c>
      <c r="J12" s="49">
        <v>221.2</v>
      </c>
      <c r="K12" s="49">
        <v>168.9</v>
      </c>
      <c r="L12" s="131"/>
      <c r="M12" s="57">
        <v>241.8</v>
      </c>
      <c r="N12" s="62">
        <v>241.8</v>
      </c>
      <c r="O12" s="62">
        <v>184.6</v>
      </c>
      <c r="P12" s="44"/>
    </row>
    <row r="13" spans="1:16" x14ac:dyDescent="0.2">
      <c r="A13" s="32"/>
      <c r="B13" s="801"/>
      <c r="C13" s="821"/>
      <c r="D13" s="824"/>
      <c r="E13" s="67" t="s">
        <v>45</v>
      </c>
      <c r="F13" s="66"/>
      <c r="G13" s="51"/>
      <c r="H13" s="807"/>
      <c r="I13" s="57">
        <v>1214.0999999999999</v>
      </c>
      <c r="J13" s="49">
        <v>1214.0999999999999</v>
      </c>
      <c r="K13" s="49">
        <v>926.9</v>
      </c>
      <c r="L13" s="131"/>
      <c r="M13" s="57">
        <v>1325.7</v>
      </c>
      <c r="N13" s="62">
        <v>1325.7</v>
      </c>
      <c r="O13" s="62">
        <v>1012.2</v>
      </c>
      <c r="P13" s="44"/>
    </row>
    <row r="14" spans="1:16" x14ac:dyDescent="0.2">
      <c r="A14" s="32"/>
      <c r="B14" s="801"/>
      <c r="C14" s="821"/>
      <c r="D14" s="824"/>
      <c r="E14" s="67" t="s">
        <v>46</v>
      </c>
      <c r="F14" s="66"/>
      <c r="G14" s="51"/>
      <c r="H14" s="807"/>
      <c r="I14" s="57">
        <v>190.2</v>
      </c>
      <c r="J14" s="49">
        <v>190.2</v>
      </c>
      <c r="K14" s="49">
        <v>145.19999999999999</v>
      </c>
      <c r="L14" s="131"/>
      <c r="M14" s="57">
        <v>203.7</v>
      </c>
      <c r="N14" s="62">
        <v>203.7</v>
      </c>
      <c r="O14" s="62">
        <v>155.5</v>
      </c>
      <c r="P14" s="44"/>
    </row>
    <row r="15" spans="1:16" x14ac:dyDescent="0.2">
      <c r="A15" s="32"/>
      <c r="B15" s="801"/>
      <c r="C15" s="821"/>
      <c r="D15" s="824"/>
      <c r="E15" s="67" t="s">
        <v>47</v>
      </c>
      <c r="F15" s="66"/>
      <c r="G15" s="51"/>
      <c r="H15" s="807"/>
      <c r="I15" s="57">
        <v>159.30000000000001</v>
      </c>
      <c r="J15" s="49">
        <v>159.30000000000001</v>
      </c>
      <c r="K15" s="49">
        <v>121.6</v>
      </c>
      <c r="L15" s="131"/>
      <c r="M15" s="57">
        <v>151.30000000000001</v>
      </c>
      <c r="N15" s="62">
        <v>151.30000000000001</v>
      </c>
      <c r="O15" s="62">
        <v>115.5</v>
      </c>
      <c r="P15" s="44"/>
    </row>
    <row r="16" spans="1:16" x14ac:dyDescent="0.2">
      <c r="A16" s="32"/>
      <c r="B16" s="801"/>
      <c r="C16" s="821"/>
      <c r="D16" s="824"/>
      <c r="E16" s="67" t="s">
        <v>48</v>
      </c>
      <c r="F16" s="66"/>
      <c r="G16" s="51"/>
      <c r="H16" s="807"/>
      <c r="I16" s="57">
        <v>1218.4000000000001</v>
      </c>
      <c r="J16" s="49">
        <v>1218.4000000000001</v>
      </c>
      <c r="K16" s="49">
        <v>930.2</v>
      </c>
      <c r="L16" s="131"/>
      <c r="M16" s="57">
        <v>1274.8</v>
      </c>
      <c r="N16" s="62">
        <v>1274.8</v>
      </c>
      <c r="O16" s="62">
        <v>973.3</v>
      </c>
      <c r="P16" s="44"/>
    </row>
    <row r="17" spans="1:16" x14ac:dyDescent="0.2">
      <c r="A17" s="32"/>
      <c r="B17" s="801"/>
      <c r="C17" s="821"/>
      <c r="D17" s="824"/>
      <c r="E17" s="67" t="s">
        <v>49</v>
      </c>
      <c r="F17" s="66"/>
      <c r="G17" s="51"/>
      <c r="H17" s="807"/>
      <c r="I17" s="57">
        <v>200.7</v>
      </c>
      <c r="J17" s="49">
        <v>200.7</v>
      </c>
      <c r="K17" s="49">
        <v>153.19999999999999</v>
      </c>
      <c r="L17" s="131"/>
      <c r="M17" s="57">
        <v>224.7</v>
      </c>
      <c r="N17" s="62">
        <v>224.7</v>
      </c>
      <c r="O17" s="62">
        <v>171.5</v>
      </c>
      <c r="P17" s="44"/>
    </row>
    <row r="18" spans="1:16" x14ac:dyDescent="0.2">
      <c r="A18" s="32"/>
      <c r="B18" s="801"/>
      <c r="C18" s="821"/>
      <c r="D18" s="824"/>
      <c r="E18" s="67" t="s">
        <v>50</v>
      </c>
      <c r="F18" s="66"/>
      <c r="G18" s="51"/>
      <c r="H18" s="807"/>
      <c r="I18" s="57">
        <v>165.4</v>
      </c>
      <c r="J18" s="49">
        <v>165.4</v>
      </c>
      <c r="K18" s="49">
        <v>126.3</v>
      </c>
      <c r="L18" s="131"/>
      <c r="M18" s="57">
        <v>161.19999999999999</v>
      </c>
      <c r="N18" s="62">
        <v>161.19999999999999</v>
      </c>
      <c r="O18" s="62">
        <v>123.1</v>
      </c>
      <c r="P18" s="44"/>
    </row>
    <row r="19" spans="1:16" x14ac:dyDescent="0.2">
      <c r="A19" s="32"/>
      <c r="B19" s="801"/>
      <c r="C19" s="821"/>
      <c r="D19" s="824"/>
      <c r="E19" s="67" t="s">
        <v>51</v>
      </c>
      <c r="F19" s="66"/>
      <c r="G19" s="51"/>
      <c r="H19" s="807"/>
      <c r="I19" s="57">
        <v>185.3</v>
      </c>
      <c r="J19" s="49">
        <v>185.3</v>
      </c>
      <c r="K19" s="49">
        <v>141.5</v>
      </c>
      <c r="L19" s="131"/>
      <c r="M19" s="57">
        <v>198.9</v>
      </c>
      <c r="N19" s="62">
        <v>198.9</v>
      </c>
      <c r="O19" s="62">
        <v>151.80000000000001</v>
      </c>
      <c r="P19" s="44"/>
    </row>
    <row r="20" spans="1:16" x14ac:dyDescent="0.2">
      <c r="A20" s="32"/>
      <c r="B20" s="801"/>
      <c r="C20" s="821"/>
      <c r="D20" s="824"/>
      <c r="E20" s="67" t="s">
        <v>52</v>
      </c>
      <c r="F20" s="66"/>
      <c r="G20" s="51"/>
      <c r="H20" s="807"/>
      <c r="I20" s="57">
        <v>876.8</v>
      </c>
      <c r="J20" s="49">
        <v>876.8</v>
      </c>
      <c r="K20" s="49">
        <v>669.4</v>
      </c>
      <c r="L20" s="131"/>
      <c r="M20" s="57">
        <v>944.4</v>
      </c>
      <c r="N20" s="62">
        <v>944.4</v>
      </c>
      <c r="O20" s="62">
        <v>721</v>
      </c>
      <c r="P20" s="44"/>
    </row>
    <row r="21" spans="1:16" x14ac:dyDescent="0.2">
      <c r="A21" s="32"/>
      <c r="B21" s="801"/>
      <c r="C21" s="821"/>
      <c r="D21" s="824"/>
      <c r="E21" s="67" t="s">
        <v>53</v>
      </c>
      <c r="F21" s="66"/>
      <c r="G21" s="51"/>
      <c r="H21" s="807"/>
      <c r="I21" s="57">
        <v>504.5</v>
      </c>
      <c r="J21" s="49">
        <v>504.5</v>
      </c>
      <c r="K21" s="49">
        <v>385.2</v>
      </c>
      <c r="L21" s="131"/>
      <c r="M21" s="57">
        <v>542.9</v>
      </c>
      <c r="N21" s="62">
        <v>542.9</v>
      </c>
      <c r="O21" s="62">
        <v>414.5</v>
      </c>
      <c r="P21" s="44"/>
    </row>
    <row r="22" spans="1:16" x14ac:dyDescent="0.2">
      <c r="A22" s="32"/>
      <c r="B22" s="801"/>
      <c r="C22" s="821"/>
      <c r="D22" s="824"/>
      <c r="E22" s="67" t="s">
        <v>54</v>
      </c>
      <c r="F22" s="66"/>
      <c r="G22" s="51"/>
      <c r="H22" s="807"/>
      <c r="I22" s="57">
        <v>218.60000000000002</v>
      </c>
      <c r="J22" s="49">
        <v>218.60000000000002</v>
      </c>
      <c r="K22" s="49">
        <v>161.30000000000001</v>
      </c>
      <c r="L22" s="131"/>
      <c r="M22" s="57">
        <v>290.3</v>
      </c>
      <c r="N22" s="62">
        <v>290.3</v>
      </c>
      <c r="O22" s="62">
        <v>221.7</v>
      </c>
      <c r="P22" s="44"/>
    </row>
    <row r="23" spans="1:16" x14ac:dyDescent="0.2">
      <c r="A23" s="32"/>
      <c r="B23" s="801"/>
      <c r="C23" s="821"/>
      <c r="D23" s="824"/>
      <c r="E23" s="67" t="s">
        <v>55</v>
      </c>
      <c r="F23" s="66"/>
      <c r="G23" s="51"/>
      <c r="H23" s="807"/>
      <c r="I23" s="57">
        <v>49.900000000000006</v>
      </c>
      <c r="J23" s="49">
        <v>49.900000000000006</v>
      </c>
      <c r="K23" s="49">
        <v>38.1</v>
      </c>
      <c r="L23" s="131"/>
      <c r="M23" s="57">
        <v>49.9</v>
      </c>
      <c r="N23" s="62">
        <v>49.9</v>
      </c>
      <c r="O23" s="62">
        <v>38.1</v>
      </c>
      <c r="P23" s="44"/>
    </row>
    <row r="24" spans="1:16" ht="13.5" thickBot="1" x14ac:dyDescent="0.25">
      <c r="A24" s="32"/>
      <c r="B24" s="801"/>
      <c r="C24" s="821"/>
      <c r="D24" s="825"/>
      <c r="E24" s="67" t="s">
        <v>56</v>
      </c>
      <c r="F24" s="66"/>
      <c r="G24" s="52"/>
      <c r="H24" s="808"/>
      <c r="I24" s="58">
        <v>21.2</v>
      </c>
      <c r="J24" s="53">
        <v>21.2</v>
      </c>
      <c r="K24" s="53">
        <v>16.2</v>
      </c>
      <c r="L24" s="132"/>
      <c r="M24" s="58">
        <v>21.1</v>
      </c>
      <c r="N24" s="63">
        <v>21.1</v>
      </c>
      <c r="O24" s="63">
        <v>16.100000000000001</v>
      </c>
      <c r="P24" s="54"/>
    </row>
    <row r="25" spans="1:16" ht="13.5" thickBot="1" x14ac:dyDescent="0.25">
      <c r="A25" s="32"/>
      <c r="B25" s="801"/>
      <c r="C25" s="821"/>
      <c r="D25" s="17"/>
      <c r="E25" s="22" t="s">
        <v>57</v>
      </c>
      <c r="F25" s="20"/>
      <c r="G25" s="56"/>
      <c r="H25" s="75" t="s">
        <v>58</v>
      </c>
      <c r="I25" s="25">
        <v>40.4</v>
      </c>
      <c r="J25" s="59">
        <v>40.4</v>
      </c>
      <c r="K25" s="59">
        <v>0</v>
      </c>
      <c r="L25" s="133">
        <v>0</v>
      </c>
      <c r="M25" s="25">
        <v>40.4</v>
      </c>
      <c r="N25" s="59">
        <v>40.4</v>
      </c>
      <c r="O25" s="59">
        <v>0</v>
      </c>
      <c r="P25" s="60">
        <v>0</v>
      </c>
    </row>
    <row r="26" spans="1:16" ht="15" customHeight="1" thickBot="1" x14ac:dyDescent="0.25">
      <c r="A26" s="33"/>
      <c r="B26" s="802"/>
      <c r="C26" s="810"/>
      <c r="D26" s="55"/>
      <c r="E26" s="23"/>
      <c r="F26" s="21"/>
      <c r="G26" s="34"/>
      <c r="H26" s="27" t="s">
        <v>16</v>
      </c>
      <c r="I26" s="26">
        <v>10592.599999999999</v>
      </c>
      <c r="J26" s="26">
        <v>10592.599999999999</v>
      </c>
      <c r="K26" s="26">
        <v>8029.2999999999993</v>
      </c>
      <c r="L26" s="134">
        <v>0</v>
      </c>
      <c r="M26" s="26">
        <v>11624.899999999998</v>
      </c>
      <c r="N26" s="26">
        <v>11624.899999999998</v>
      </c>
      <c r="O26" s="26">
        <v>8823.2000000000025</v>
      </c>
      <c r="P26" s="68">
        <v>0</v>
      </c>
    </row>
    <row r="27" spans="1:16" ht="15" customHeight="1" thickBot="1" x14ac:dyDescent="0.25">
      <c r="A27" s="793" t="s">
        <v>145</v>
      </c>
      <c r="B27" s="794"/>
      <c r="C27" s="794"/>
      <c r="D27" s="794"/>
      <c r="E27" s="794"/>
      <c r="F27" s="794"/>
      <c r="G27" s="794"/>
      <c r="H27" s="794"/>
      <c r="I27" s="794"/>
      <c r="J27" s="794"/>
      <c r="K27" s="794"/>
      <c r="L27" s="794"/>
      <c r="M27" s="794"/>
      <c r="N27" s="794"/>
      <c r="O27" s="794"/>
      <c r="P27" s="795"/>
    </row>
    <row r="28" spans="1:16" ht="12" customHeight="1" x14ac:dyDescent="0.2">
      <c r="A28" s="796" t="s">
        <v>9</v>
      </c>
      <c r="B28" s="801" t="s">
        <v>9</v>
      </c>
      <c r="C28" s="821" t="s">
        <v>10</v>
      </c>
      <c r="D28" s="822" t="s">
        <v>59</v>
      </c>
      <c r="E28" s="819"/>
      <c r="F28" s="791" t="s">
        <v>9</v>
      </c>
      <c r="G28" s="813"/>
      <c r="H28" s="48" t="s">
        <v>13</v>
      </c>
      <c r="I28" s="42">
        <f t="shared" ref="I28:I35" si="0">J28+L28</f>
        <v>60</v>
      </c>
      <c r="J28" s="43">
        <v>60</v>
      </c>
      <c r="K28" s="43"/>
      <c r="L28" s="135"/>
      <c r="M28" s="69">
        <f>N28+P28</f>
        <v>147</v>
      </c>
      <c r="N28" s="64">
        <v>147</v>
      </c>
      <c r="O28" s="64"/>
      <c r="P28" s="50"/>
    </row>
    <row r="29" spans="1:16" ht="15.75" customHeight="1" thickBot="1" x14ac:dyDescent="0.25">
      <c r="A29" s="797"/>
      <c r="B29" s="802"/>
      <c r="C29" s="810"/>
      <c r="D29" s="812"/>
      <c r="E29" s="820"/>
      <c r="F29" s="792"/>
      <c r="G29" s="814"/>
      <c r="H29" s="38" t="s">
        <v>16</v>
      </c>
      <c r="I29" s="37">
        <f t="shared" si="0"/>
        <v>60</v>
      </c>
      <c r="J29" s="39">
        <f>J28</f>
        <v>60</v>
      </c>
      <c r="K29" s="39"/>
      <c r="L29" s="24"/>
      <c r="M29" s="37">
        <f>N29+P29</f>
        <v>147</v>
      </c>
      <c r="N29" s="39">
        <f>N28</f>
        <v>147</v>
      </c>
      <c r="O29" s="39"/>
      <c r="P29" s="40"/>
    </row>
    <row r="30" spans="1:16" ht="14.25" customHeight="1" x14ac:dyDescent="0.2">
      <c r="A30" s="18" t="s">
        <v>9</v>
      </c>
      <c r="B30" s="15" t="s">
        <v>9</v>
      </c>
      <c r="C30" s="809" t="s">
        <v>11</v>
      </c>
      <c r="D30" s="811" t="s">
        <v>60</v>
      </c>
      <c r="E30" s="817"/>
      <c r="F30" s="805" t="s">
        <v>9</v>
      </c>
      <c r="G30" s="815"/>
      <c r="H30" s="41" t="s">
        <v>13</v>
      </c>
      <c r="I30" s="42">
        <f t="shared" si="0"/>
        <v>10.5</v>
      </c>
      <c r="J30" s="43">
        <v>10.5</v>
      </c>
      <c r="K30" s="43"/>
      <c r="L30" s="135"/>
      <c r="M30" s="70">
        <f>N30+P30</f>
        <v>10.5</v>
      </c>
      <c r="N30" s="65">
        <v>10.5</v>
      </c>
      <c r="O30" s="65"/>
      <c r="P30" s="44"/>
    </row>
    <row r="31" spans="1:16" ht="15" customHeight="1" thickBot="1" x14ac:dyDescent="0.25">
      <c r="A31" s="19"/>
      <c r="B31" s="16"/>
      <c r="C31" s="810"/>
      <c r="D31" s="812"/>
      <c r="E31" s="818"/>
      <c r="F31" s="792"/>
      <c r="G31" s="814"/>
      <c r="H31" s="45" t="s">
        <v>16</v>
      </c>
      <c r="I31" s="36">
        <f t="shared" si="0"/>
        <v>10.5</v>
      </c>
      <c r="J31" s="35">
        <f>J30</f>
        <v>10.5</v>
      </c>
      <c r="K31" s="35"/>
      <c r="L31" s="136"/>
      <c r="M31" s="36">
        <f>N31+P31</f>
        <v>10.5</v>
      </c>
      <c r="N31" s="35">
        <f>N30</f>
        <v>10.5</v>
      </c>
      <c r="O31" s="35"/>
      <c r="P31" s="46"/>
    </row>
    <row r="32" spans="1:16" s="4" customFormat="1" ht="13.5" customHeight="1" thickBot="1" x14ac:dyDescent="0.25">
      <c r="A32" s="77" t="s">
        <v>9</v>
      </c>
      <c r="B32" s="78" t="s">
        <v>9</v>
      </c>
      <c r="C32" s="562" t="s">
        <v>17</v>
      </c>
      <c r="D32" s="563"/>
      <c r="E32" s="563"/>
      <c r="F32" s="563"/>
      <c r="G32" s="563"/>
      <c r="H32" s="775"/>
      <c r="I32" s="84">
        <f>L32+J32</f>
        <v>70.5</v>
      </c>
      <c r="J32" s="82">
        <f>J31+J29</f>
        <v>70.5</v>
      </c>
      <c r="K32" s="82">
        <f>K27+K29+K31</f>
        <v>0</v>
      </c>
      <c r="L32" s="83">
        <f>L27+L29+L31</f>
        <v>0</v>
      </c>
      <c r="M32" s="84">
        <f>P32+N32</f>
        <v>157.5</v>
      </c>
      <c r="N32" s="82">
        <f>N27+N29+N31</f>
        <v>157.5</v>
      </c>
      <c r="O32" s="82">
        <f>O27+O29+O31</f>
        <v>0</v>
      </c>
      <c r="P32" s="83">
        <f>P27+P29+P31</f>
        <v>0</v>
      </c>
    </row>
    <row r="33" spans="1:16" ht="11.25" customHeight="1" thickBot="1" x14ac:dyDescent="0.25">
      <c r="A33" s="769" t="s">
        <v>146</v>
      </c>
      <c r="B33" s="770"/>
      <c r="C33" s="770"/>
      <c r="D33" s="770"/>
      <c r="E33" s="770"/>
      <c r="F33" s="770"/>
      <c r="G33" s="770"/>
      <c r="H33" s="770"/>
      <c r="I33" s="770"/>
      <c r="J33" s="770"/>
      <c r="K33" s="770"/>
      <c r="L33" s="770"/>
      <c r="M33" s="770"/>
      <c r="N33" s="770"/>
      <c r="O33" s="770"/>
      <c r="P33" s="771"/>
    </row>
    <row r="34" spans="1:16" s="2" customFormat="1" ht="20.25" customHeight="1" x14ac:dyDescent="0.2">
      <c r="A34" s="716" t="s">
        <v>10</v>
      </c>
      <c r="B34" s="779" t="s">
        <v>9</v>
      </c>
      <c r="C34" s="710" t="s">
        <v>12</v>
      </c>
      <c r="D34" s="773" t="s">
        <v>141</v>
      </c>
      <c r="E34" s="714"/>
      <c r="F34" s="712"/>
      <c r="G34" s="772"/>
      <c r="H34" s="76" t="s">
        <v>13</v>
      </c>
      <c r="I34" s="72">
        <f t="shared" si="0"/>
        <v>1173.5</v>
      </c>
      <c r="J34" s="96">
        <f>147.3+863.4</f>
        <v>1010.7</v>
      </c>
      <c r="K34" s="96"/>
      <c r="L34" s="74">
        <v>162.80000000000001</v>
      </c>
      <c r="M34" s="72">
        <v>160</v>
      </c>
      <c r="N34" s="96">
        <v>160</v>
      </c>
      <c r="O34" s="96"/>
      <c r="P34" s="73">
        <v>162.80000000000001</v>
      </c>
    </row>
    <row r="35" spans="1:16" s="2" customFormat="1" ht="20.25" customHeight="1" thickBot="1" x14ac:dyDescent="0.25">
      <c r="A35" s="717"/>
      <c r="B35" s="780"/>
      <c r="C35" s="711"/>
      <c r="D35" s="774"/>
      <c r="E35" s="715"/>
      <c r="F35" s="718"/>
      <c r="G35" s="718"/>
      <c r="H35" s="71" t="s">
        <v>16</v>
      </c>
      <c r="I35" s="123">
        <f t="shared" si="0"/>
        <v>1173.5</v>
      </c>
      <c r="J35" s="95">
        <f>J34</f>
        <v>1010.7</v>
      </c>
      <c r="K35" s="95"/>
      <c r="L35" s="124">
        <f>L34</f>
        <v>162.80000000000001</v>
      </c>
      <c r="M35" s="123">
        <f>M34</f>
        <v>160</v>
      </c>
      <c r="N35" s="95">
        <f>N34</f>
        <v>160</v>
      </c>
      <c r="O35" s="95"/>
      <c r="P35" s="125">
        <f>P34</f>
        <v>162.80000000000001</v>
      </c>
    </row>
    <row r="36" spans="1:16" s="4" customFormat="1" ht="13.5" customHeight="1" thickBot="1" x14ac:dyDescent="0.25">
      <c r="A36" s="77" t="s">
        <v>9</v>
      </c>
      <c r="B36" s="78" t="s">
        <v>9</v>
      </c>
      <c r="C36" s="562" t="s">
        <v>17</v>
      </c>
      <c r="D36" s="563"/>
      <c r="E36" s="563"/>
      <c r="F36" s="563"/>
      <c r="G36" s="563"/>
      <c r="H36" s="775"/>
      <c r="I36" s="84">
        <f>L36+J36</f>
        <v>1173.5</v>
      </c>
      <c r="J36" s="82">
        <f>J35+J33</f>
        <v>1010.7</v>
      </c>
      <c r="K36" s="82">
        <f>K31+K33+K35</f>
        <v>0</v>
      </c>
      <c r="L36" s="83">
        <f>L31+L33+L35</f>
        <v>162.80000000000001</v>
      </c>
      <c r="M36" s="84">
        <f>P36+N36</f>
        <v>333.3</v>
      </c>
      <c r="N36" s="82">
        <f>N31+N33+N35</f>
        <v>170.5</v>
      </c>
      <c r="O36" s="82">
        <f>O31+O33+O35</f>
        <v>0</v>
      </c>
      <c r="P36" s="83">
        <f>P31+P33+P35</f>
        <v>162.80000000000001</v>
      </c>
    </row>
    <row r="37" spans="1:16" s="4" customFormat="1" ht="13.5" customHeight="1" thickBot="1" x14ac:dyDescent="0.25">
      <c r="A37" s="776" t="s">
        <v>147</v>
      </c>
      <c r="B37" s="777"/>
      <c r="C37" s="777"/>
      <c r="D37" s="777"/>
      <c r="E37" s="777"/>
      <c r="F37" s="777"/>
      <c r="G37" s="777"/>
      <c r="H37" s="777"/>
      <c r="I37" s="777"/>
      <c r="J37" s="777"/>
      <c r="K37" s="777"/>
      <c r="L37" s="777"/>
      <c r="M37" s="777"/>
      <c r="N37" s="777"/>
      <c r="O37" s="777"/>
      <c r="P37" s="778"/>
    </row>
    <row r="38" spans="1:16" s="2" customFormat="1" ht="13.5" customHeight="1" x14ac:dyDescent="0.2">
      <c r="A38" s="716" t="s">
        <v>10</v>
      </c>
      <c r="B38" s="779" t="s">
        <v>9</v>
      </c>
      <c r="C38" s="710" t="s">
        <v>36</v>
      </c>
      <c r="D38" s="773" t="s">
        <v>142</v>
      </c>
      <c r="E38" s="714"/>
      <c r="F38" s="712"/>
      <c r="G38" s="772"/>
      <c r="H38" s="76" t="s">
        <v>13</v>
      </c>
      <c r="I38" s="72">
        <f>J38+L38</f>
        <v>8.4</v>
      </c>
      <c r="J38" s="96">
        <v>8.4</v>
      </c>
      <c r="K38" s="96"/>
      <c r="L38" s="74"/>
      <c r="M38" s="72">
        <f>N38+P38</f>
        <v>79.900000000000006</v>
      </c>
      <c r="N38" s="96">
        <v>79.900000000000006</v>
      </c>
      <c r="O38" s="96"/>
      <c r="P38" s="73"/>
    </row>
    <row r="39" spans="1:16" s="2" customFormat="1" ht="12" customHeight="1" thickBot="1" x14ac:dyDescent="0.25">
      <c r="A39" s="717"/>
      <c r="B39" s="780"/>
      <c r="C39" s="711"/>
      <c r="D39" s="774"/>
      <c r="E39" s="715"/>
      <c r="F39" s="718"/>
      <c r="G39" s="718"/>
      <c r="H39" s="71" t="s">
        <v>16</v>
      </c>
      <c r="I39" s="123">
        <f>J39+L39</f>
        <v>8.4</v>
      </c>
      <c r="J39" s="95">
        <f>J38</f>
        <v>8.4</v>
      </c>
      <c r="K39" s="95"/>
      <c r="L39" s="124">
        <f>L38</f>
        <v>0</v>
      </c>
      <c r="M39" s="123">
        <f>M38</f>
        <v>79.900000000000006</v>
      </c>
      <c r="N39" s="95">
        <f>N38</f>
        <v>79.900000000000006</v>
      </c>
      <c r="O39" s="95"/>
      <c r="P39" s="125">
        <f>P38</f>
        <v>0</v>
      </c>
    </row>
    <row r="40" spans="1:16" s="2" customFormat="1" ht="13.5" customHeight="1" x14ac:dyDescent="0.2">
      <c r="A40" s="716" t="s">
        <v>10</v>
      </c>
      <c r="B40" s="779" t="s">
        <v>9</v>
      </c>
      <c r="C40" s="710" t="s">
        <v>38</v>
      </c>
      <c r="D40" s="773" t="s">
        <v>144</v>
      </c>
      <c r="E40" s="714"/>
      <c r="F40" s="712"/>
      <c r="G40" s="772"/>
      <c r="H40" s="76" t="s">
        <v>13</v>
      </c>
      <c r="I40" s="72">
        <f>J40+L40</f>
        <v>71.599999999999994</v>
      </c>
      <c r="J40" s="96">
        <v>71.599999999999994</v>
      </c>
      <c r="K40" s="96"/>
      <c r="L40" s="74"/>
      <c r="M40" s="72">
        <f>N40+P40</f>
        <v>71.599999999999994</v>
      </c>
      <c r="N40" s="96">
        <v>71.599999999999994</v>
      </c>
      <c r="O40" s="96"/>
      <c r="P40" s="73"/>
    </row>
    <row r="41" spans="1:16" s="2" customFormat="1" ht="16.5" customHeight="1" thickBot="1" x14ac:dyDescent="0.25">
      <c r="A41" s="717"/>
      <c r="B41" s="780"/>
      <c r="C41" s="711"/>
      <c r="D41" s="774"/>
      <c r="E41" s="715"/>
      <c r="F41" s="718"/>
      <c r="G41" s="718"/>
      <c r="H41" s="71" t="s">
        <v>16</v>
      </c>
      <c r="I41" s="123">
        <f>J41+L41</f>
        <v>71.599999999999994</v>
      </c>
      <c r="J41" s="95">
        <f>J40</f>
        <v>71.599999999999994</v>
      </c>
      <c r="K41" s="95"/>
      <c r="L41" s="124">
        <f>L40</f>
        <v>0</v>
      </c>
      <c r="M41" s="123">
        <f>M40</f>
        <v>71.599999999999994</v>
      </c>
      <c r="N41" s="95">
        <f>N40</f>
        <v>71.599999999999994</v>
      </c>
      <c r="O41" s="95"/>
      <c r="P41" s="125">
        <f>P40</f>
        <v>0</v>
      </c>
    </row>
    <row r="42" spans="1:16" s="4" customFormat="1" ht="13.5" customHeight="1" thickBot="1" x14ac:dyDescent="0.25">
      <c r="A42" s="77" t="s">
        <v>9</v>
      </c>
      <c r="B42" s="78" t="s">
        <v>9</v>
      </c>
      <c r="C42" s="562" t="s">
        <v>17</v>
      </c>
      <c r="D42" s="563"/>
      <c r="E42" s="563"/>
      <c r="F42" s="563"/>
      <c r="G42" s="563"/>
      <c r="H42" s="775"/>
      <c r="I42" s="84">
        <f>L42+J42</f>
        <v>80</v>
      </c>
      <c r="J42" s="82">
        <f>J41+J39</f>
        <v>80</v>
      </c>
      <c r="K42" s="82">
        <f>K37+K39+K41</f>
        <v>0</v>
      </c>
      <c r="L42" s="83">
        <f>L37+L39+L41</f>
        <v>0</v>
      </c>
      <c r="M42" s="84">
        <f>P42+N42</f>
        <v>151.5</v>
      </c>
      <c r="N42" s="82">
        <f>N37+N39+N41</f>
        <v>151.5</v>
      </c>
      <c r="O42" s="82">
        <f>O37+O39+O41</f>
        <v>0</v>
      </c>
      <c r="P42" s="83">
        <f>P37+P39+P41</f>
        <v>0</v>
      </c>
    </row>
    <row r="43" spans="1:16" s="4" customFormat="1" ht="13.5" customHeight="1" thickBot="1" x14ac:dyDescent="0.25">
      <c r="A43" s="776" t="s">
        <v>148</v>
      </c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777"/>
      <c r="O43" s="777"/>
      <c r="P43" s="778"/>
    </row>
    <row r="44" spans="1:16" ht="13.5" customHeight="1" x14ac:dyDescent="0.2">
      <c r="A44" s="752" t="s">
        <v>9</v>
      </c>
      <c r="B44" s="756" t="s">
        <v>9</v>
      </c>
      <c r="C44" s="750" t="s">
        <v>36</v>
      </c>
      <c r="D44" s="726" t="s">
        <v>63</v>
      </c>
      <c r="E44" s="724"/>
      <c r="F44" s="733" t="s">
        <v>9</v>
      </c>
      <c r="G44" s="731" t="s">
        <v>64</v>
      </c>
      <c r="H44" s="92" t="s">
        <v>13</v>
      </c>
      <c r="I44" s="99">
        <v>70</v>
      </c>
      <c r="J44" s="100">
        <v>70</v>
      </c>
      <c r="K44" s="100"/>
      <c r="L44" s="137"/>
      <c r="M44" s="143">
        <f>N44</f>
        <v>75</v>
      </c>
      <c r="N44" s="100">
        <v>75</v>
      </c>
      <c r="O44" s="100"/>
      <c r="P44" s="144">
        <v>0</v>
      </c>
    </row>
    <row r="45" spans="1:16" ht="12" customHeight="1" thickBot="1" x14ac:dyDescent="0.25">
      <c r="A45" s="753"/>
      <c r="B45" s="757"/>
      <c r="C45" s="751"/>
      <c r="D45" s="727"/>
      <c r="E45" s="725"/>
      <c r="F45" s="734"/>
      <c r="G45" s="732"/>
      <c r="H45" s="93" t="s">
        <v>16</v>
      </c>
      <c r="I45" s="101">
        <v>70</v>
      </c>
      <c r="J45" s="102">
        <v>70</v>
      </c>
      <c r="K45" s="102"/>
      <c r="L45" s="138">
        <v>0</v>
      </c>
      <c r="M45" s="145">
        <v>75</v>
      </c>
      <c r="N45" s="102">
        <v>75</v>
      </c>
      <c r="O45" s="102"/>
      <c r="P45" s="146">
        <v>0</v>
      </c>
    </row>
    <row r="46" spans="1:16" s="2" customFormat="1" ht="14.25" customHeight="1" x14ac:dyDescent="0.2">
      <c r="A46" s="716" t="s">
        <v>10</v>
      </c>
      <c r="B46" s="749" t="s">
        <v>9</v>
      </c>
      <c r="C46" s="710" t="s">
        <v>38</v>
      </c>
      <c r="D46" s="719" t="s">
        <v>65</v>
      </c>
      <c r="E46" s="714"/>
      <c r="F46" s="712" t="s">
        <v>9</v>
      </c>
      <c r="G46" s="728"/>
      <c r="H46" s="98" t="s">
        <v>13</v>
      </c>
      <c r="I46" s="97">
        <v>266.8</v>
      </c>
      <c r="J46" s="96">
        <v>266.8</v>
      </c>
      <c r="K46" s="96"/>
      <c r="L46" s="74"/>
      <c r="M46" s="72">
        <v>266.82499999999999</v>
      </c>
      <c r="N46" s="96">
        <v>266.8</v>
      </c>
      <c r="O46" s="96"/>
      <c r="P46" s="73"/>
    </row>
    <row r="47" spans="1:16" s="2" customFormat="1" ht="14.25" customHeight="1" thickBot="1" x14ac:dyDescent="0.25">
      <c r="A47" s="717"/>
      <c r="B47" s="711"/>
      <c r="C47" s="711"/>
      <c r="D47" s="720"/>
      <c r="E47" s="715"/>
      <c r="F47" s="718"/>
      <c r="G47" s="729"/>
      <c r="H47" s="93" t="s">
        <v>16</v>
      </c>
      <c r="I47" s="94">
        <v>266.8</v>
      </c>
      <c r="J47" s="95">
        <v>266.8</v>
      </c>
      <c r="K47" s="95"/>
      <c r="L47" s="124">
        <v>0</v>
      </c>
      <c r="M47" s="123">
        <v>266.82499999999999</v>
      </c>
      <c r="N47" s="95">
        <v>266.8</v>
      </c>
      <c r="O47" s="95"/>
      <c r="P47" s="125">
        <v>0</v>
      </c>
    </row>
    <row r="48" spans="1:16" s="3" customFormat="1" ht="14.25" customHeight="1" x14ac:dyDescent="0.2">
      <c r="A48" s="716" t="s">
        <v>10</v>
      </c>
      <c r="B48" s="749" t="s">
        <v>9</v>
      </c>
      <c r="C48" s="710" t="s">
        <v>41</v>
      </c>
      <c r="D48" s="722" t="s">
        <v>66</v>
      </c>
      <c r="E48" s="714"/>
      <c r="F48" s="712" t="s">
        <v>9</v>
      </c>
      <c r="G48" s="728"/>
      <c r="H48" s="98" t="s">
        <v>13</v>
      </c>
      <c r="I48" s="97">
        <v>98.53</v>
      </c>
      <c r="J48" s="96">
        <v>98.5</v>
      </c>
      <c r="K48" s="96"/>
      <c r="L48" s="74"/>
      <c r="M48" s="72">
        <v>116</v>
      </c>
      <c r="N48" s="96">
        <v>116</v>
      </c>
      <c r="O48" s="96"/>
      <c r="P48" s="73"/>
    </row>
    <row r="49" spans="1:16" ht="13.5" thickBot="1" x14ac:dyDescent="0.25">
      <c r="A49" s="717"/>
      <c r="B49" s="711"/>
      <c r="C49" s="711"/>
      <c r="D49" s="723"/>
      <c r="E49" s="715"/>
      <c r="F49" s="718"/>
      <c r="G49" s="729"/>
      <c r="H49" s="93" t="s">
        <v>16</v>
      </c>
      <c r="I49" s="94">
        <v>98.53</v>
      </c>
      <c r="J49" s="95">
        <v>98.5</v>
      </c>
      <c r="K49" s="95"/>
      <c r="L49" s="124">
        <v>0</v>
      </c>
      <c r="M49" s="123">
        <v>116</v>
      </c>
      <c r="N49" s="95">
        <v>116</v>
      </c>
      <c r="O49" s="95"/>
      <c r="P49" s="125">
        <v>0</v>
      </c>
    </row>
    <row r="50" spans="1:16" x14ac:dyDescent="0.2">
      <c r="A50" s="716" t="s">
        <v>10</v>
      </c>
      <c r="B50" s="749" t="s">
        <v>9</v>
      </c>
      <c r="C50" s="710" t="s">
        <v>43</v>
      </c>
      <c r="D50" s="719" t="s">
        <v>68</v>
      </c>
      <c r="E50" s="714"/>
      <c r="F50" s="712" t="s">
        <v>9</v>
      </c>
      <c r="G50" s="728"/>
      <c r="H50" s="98" t="s">
        <v>13</v>
      </c>
      <c r="I50" s="97">
        <v>1.86</v>
      </c>
      <c r="J50" s="96">
        <v>1.9</v>
      </c>
      <c r="K50" s="96"/>
      <c r="L50" s="74"/>
      <c r="M50" s="72">
        <v>2.8</v>
      </c>
      <c r="N50" s="96">
        <v>2.8</v>
      </c>
      <c r="O50" s="96"/>
      <c r="P50" s="73"/>
    </row>
    <row r="51" spans="1:16" ht="13.5" thickBot="1" x14ac:dyDescent="0.25">
      <c r="A51" s="717"/>
      <c r="B51" s="711"/>
      <c r="C51" s="711"/>
      <c r="D51" s="720"/>
      <c r="E51" s="715"/>
      <c r="F51" s="718"/>
      <c r="G51" s="729"/>
      <c r="H51" s="93" t="s">
        <v>16</v>
      </c>
      <c r="I51" s="94">
        <v>1.86</v>
      </c>
      <c r="J51" s="95">
        <v>1.9</v>
      </c>
      <c r="K51" s="95"/>
      <c r="L51" s="124">
        <v>0</v>
      </c>
      <c r="M51" s="123">
        <v>2.8</v>
      </c>
      <c r="N51" s="95">
        <v>2.8</v>
      </c>
      <c r="O51" s="95"/>
      <c r="P51" s="125">
        <v>0</v>
      </c>
    </row>
    <row r="52" spans="1:16" x14ac:dyDescent="0.2">
      <c r="A52" s="716" t="s">
        <v>10</v>
      </c>
      <c r="B52" s="749" t="s">
        <v>9</v>
      </c>
      <c r="C52" s="710" t="s">
        <v>37</v>
      </c>
      <c r="D52" s="722" t="s">
        <v>69</v>
      </c>
      <c r="E52" s="714"/>
      <c r="F52" s="712" t="s">
        <v>9</v>
      </c>
      <c r="G52" s="728"/>
      <c r="H52" s="98" t="s">
        <v>13</v>
      </c>
      <c r="I52" s="97">
        <v>24</v>
      </c>
      <c r="J52" s="96">
        <v>24</v>
      </c>
      <c r="K52" s="96"/>
      <c r="L52" s="74"/>
      <c r="M52" s="72">
        <v>43.9</v>
      </c>
      <c r="N52" s="96">
        <v>43.9</v>
      </c>
      <c r="O52" s="96"/>
      <c r="P52" s="73"/>
    </row>
    <row r="53" spans="1:16" ht="13.5" thickBot="1" x14ac:dyDescent="0.25">
      <c r="A53" s="717"/>
      <c r="B53" s="711"/>
      <c r="C53" s="711"/>
      <c r="D53" s="723"/>
      <c r="E53" s="715"/>
      <c r="F53" s="718"/>
      <c r="G53" s="729"/>
      <c r="H53" s="93" t="s">
        <v>16</v>
      </c>
      <c r="I53" s="94">
        <v>24</v>
      </c>
      <c r="J53" s="95">
        <v>24</v>
      </c>
      <c r="K53" s="95"/>
      <c r="L53" s="124">
        <v>0</v>
      </c>
      <c r="M53" s="123">
        <v>43.9</v>
      </c>
      <c r="N53" s="95">
        <v>43.9</v>
      </c>
      <c r="O53" s="95"/>
      <c r="P53" s="125">
        <v>0</v>
      </c>
    </row>
    <row r="54" spans="1:16" x14ac:dyDescent="0.2">
      <c r="A54" s="716" t="s">
        <v>10</v>
      </c>
      <c r="B54" s="749" t="s">
        <v>9</v>
      </c>
      <c r="C54" s="710" t="s">
        <v>44</v>
      </c>
      <c r="D54" s="722" t="s">
        <v>70</v>
      </c>
      <c r="E54" s="714"/>
      <c r="F54" s="712" t="s">
        <v>9</v>
      </c>
      <c r="G54" s="728"/>
      <c r="H54" s="107" t="s">
        <v>13</v>
      </c>
      <c r="I54" s="97">
        <v>49.8</v>
      </c>
      <c r="J54" s="96">
        <v>49.8</v>
      </c>
      <c r="K54" s="96"/>
      <c r="L54" s="74"/>
      <c r="M54" s="148">
        <v>57</v>
      </c>
      <c r="N54" s="119">
        <v>57</v>
      </c>
      <c r="O54" s="96"/>
      <c r="P54" s="73"/>
    </row>
    <row r="55" spans="1:16" ht="13.5" thickBot="1" x14ac:dyDescent="0.25">
      <c r="A55" s="717"/>
      <c r="B55" s="711"/>
      <c r="C55" s="711"/>
      <c r="D55" s="723"/>
      <c r="E55" s="715"/>
      <c r="F55" s="718"/>
      <c r="G55" s="729"/>
      <c r="H55" s="93" t="s">
        <v>16</v>
      </c>
      <c r="I55" s="94">
        <v>49.8</v>
      </c>
      <c r="J55" s="95">
        <v>49.8</v>
      </c>
      <c r="K55" s="95"/>
      <c r="L55" s="124">
        <v>0</v>
      </c>
      <c r="M55" s="123">
        <v>57</v>
      </c>
      <c r="N55" s="95">
        <v>57</v>
      </c>
      <c r="O55" s="95"/>
      <c r="P55" s="125">
        <v>0</v>
      </c>
    </row>
    <row r="56" spans="1:16" x14ac:dyDescent="0.2">
      <c r="A56" s="716" t="s">
        <v>10</v>
      </c>
      <c r="B56" s="749" t="s">
        <v>9</v>
      </c>
      <c r="C56" s="710" t="s">
        <v>45</v>
      </c>
      <c r="D56" s="719" t="s">
        <v>71</v>
      </c>
      <c r="E56" s="714"/>
      <c r="F56" s="712" t="s">
        <v>9</v>
      </c>
      <c r="G56" s="728"/>
      <c r="H56" s="98" t="s">
        <v>13</v>
      </c>
      <c r="I56" s="97">
        <v>4</v>
      </c>
      <c r="J56" s="96">
        <v>4</v>
      </c>
      <c r="K56" s="96"/>
      <c r="L56" s="74"/>
      <c r="M56" s="72">
        <v>4</v>
      </c>
      <c r="N56" s="96">
        <v>4</v>
      </c>
      <c r="O56" s="96"/>
      <c r="P56" s="73"/>
    </row>
    <row r="57" spans="1:16" ht="13.5" thickBot="1" x14ac:dyDescent="0.25">
      <c r="A57" s="717"/>
      <c r="B57" s="711"/>
      <c r="C57" s="711"/>
      <c r="D57" s="720"/>
      <c r="E57" s="715"/>
      <c r="F57" s="718"/>
      <c r="G57" s="729"/>
      <c r="H57" s="93" t="s">
        <v>16</v>
      </c>
      <c r="I57" s="94">
        <v>4</v>
      </c>
      <c r="J57" s="95">
        <v>4</v>
      </c>
      <c r="K57" s="95"/>
      <c r="L57" s="124">
        <v>0</v>
      </c>
      <c r="M57" s="123">
        <v>4</v>
      </c>
      <c r="N57" s="95">
        <v>4</v>
      </c>
      <c r="O57" s="95"/>
      <c r="P57" s="125">
        <v>0</v>
      </c>
    </row>
    <row r="58" spans="1:16" ht="13.5" customHeight="1" thickBot="1" x14ac:dyDescent="0.25">
      <c r="A58" s="767" t="s">
        <v>10</v>
      </c>
      <c r="B58" s="749" t="s">
        <v>9</v>
      </c>
      <c r="C58" s="710" t="s">
        <v>46</v>
      </c>
      <c r="D58" s="161" t="s">
        <v>72</v>
      </c>
      <c r="E58" s="721"/>
      <c r="F58" s="712" t="s">
        <v>9</v>
      </c>
      <c r="G58" s="730"/>
      <c r="H58" s="108"/>
      <c r="I58" s="110">
        <v>25.5</v>
      </c>
      <c r="J58" s="118">
        <v>25.5</v>
      </c>
      <c r="K58" s="109"/>
      <c r="L58" s="139"/>
      <c r="M58" s="160">
        <v>30</v>
      </c>
      <c r="N58" s="118">
        <v>30</v>
      </c>
      <c r="O58" s="109"/>
      <c r="P58" s="149"/>
    </row>
    <row r="59" spans="1:16" ht="13.5" thickBot="1" x14ac:dyDescent="0.25">
      <c r="A59" s="715"/>
      <c r="B59" s="768"/>
      <c r="C59" s="768"/>
      <c r="D59" s="162"/>
      <c r="E59" s="718"/>
      <c r="F59" s="718"/>
      <c r="G59" s="729"/>
      <c r="H59" s="115" t="s">
        <v>16</v>
      </c>
      <c r="I59" s="116">
        <v>25.5</v>
      </c>
      <c r="J59" s="117">
        <v>25.5</v>
      </c>
      <c r="K59" s="117"/>
      <c r="L59" s="140">
        <v>0</v>
      </c>
      <c r="M59" s="116">
        <v>30</v>
      </c>
      <c r="N59" s="117">
        <v>30</v>
      </c>
      <c r="O59" s="117"/>
      <c r="P59" s="150"/>
    </row>
    <row r="60" spans="1:16" x14ac:dyDescent="0.2">
      <c r="A60" s="716" t="s">
        <v>10</v>
      </c>
      <c r="B60" s="749" t="s">
        <v>9</v>
      </c>
      <c r="C60" s="710" t="s">
        <v>78</v>
      </c>
      <c r="D60" s="722" t="s">
        <v>73</v>
      </c>
      <c r="E60" s="714"/>
      <c r="F60" s="712" t="s">
        <v>9</v>
      </c>
      <c r="G60" s="728"/>
      <c r="H60" s="98" t="s">
        <v>13</v>
      </c>
      <c r="I60" s="97">
        <v>3.47</v>
      </c>
      <c r="J60" s="96">
        <v>3.5</v>
      </c>
      <c r="K60" s="96"/>
      <c r="L60" s="74"/>
      <c r="M60" s="72">
        <v>4.3</v>
      </c>
      <c r="N60" s="96">
        <v>4.32</v>
      </c>
      <c r="O60" s="96"/>
      <c r="P60" s="73"/>
    </row>
    <row r="61" spans="1:16" ht="13.5" thickBot="1" x14ac:dyDescent="0.25">
      <c r="A61" s="717"/>
      <c r="B61" s="711"/>
      <c r="C61" s="711"/>
      <c r="D61" s="723"/>
      <c r="E61" s="715"/>
      <c r="F61" s="718"/>
      <c r="G61" s="729"/>
      <c r="H61" s="93" t="s">
        <v>16</v>
      </c>
      <c r="I61" s="94">
        <v>3.47</v>
      </c>
      <c r="J61" s="95">
        <v>3.5</v>
      </c>
      <c r="K61" s="95"/>
      <c r="L61" s="124">
        <v>0</v>
      </c>
      <c r="M61" s="123">
        <v>4.3</v>
      </c>
      <c r="N61" s="95">
        <v>4.32</v>
      </c>
      <c r="O61" s="95"/>
      <c r="P61" s="125">
        <v>0</v>
      </c>
    </row>
    <row r="62" spans="1:16" x14ac:dyDescent="0.2">
      <c r="A62" s="716" t="s">
        <v>10</v>
      </c>
      <c r="B62" s="749" t="s">
        <v>9</v>
      </c>
      <c r="C62" s="710" t="s">
        <v>47</v>
      </c>
      <c r="D62" s="719" t="s">
        <v>74</v>
      </c>
      <c r="E62" s="714"/>
      <c r="F62" s="712" t="s">
        <v>9</v>
      </c>
      <c r="G62" s="728"/>
      <c r="H62" s="98" t="s">
        <v>13</v>
      </c>
      <c r="I62" s="97">
        <v>1.2</v>
      </c>
      <c r="J62" s="96">
        <v>1.2</v>
      </c>
      <c r="K62" s="96"/>
      <c r="L62" s="74"/>
      <c r="M62" s="72">
        <v>1.2</v>
      </c>
      <c r="N62" s="96">
        <v>1.2</v>
      </c>
      <c r="O62" s="96"/>
      <c r="P62" s="73"/>
    </row>
    <row r="63" spans="1:16" ht="13.5" thickBot="1" x14ac:dyDescent="0.25">
      <c r="A63" s="717"/>
      <c r="B63" s="711"/>
      <c r="C63" s="711"/>
      <c r="D63" s="720"/>
      <c r="E63" s="715"/>
      <c r="F63" s="718"/>
      <c r="G63" s="729"/>
      <c r="H63" s="93" t="s">
        <v>16</v>
      </c>
      <c r="I63" s="94">
        <v>1.2</v>
      </c>
      <c r="J63" s="95">
        <v>1.2</v>
      </c>
      <c r="K63" s="95"/>
      <c r="L63" s="124">
        <v>0</v>
      </c>
      <c r="M63" s="123">
        <v>1.2</v>
      </c>
      <c r="N63" s="95">
        <v>1.2</v>
      </c>
      <c r="O63" s="95"/>
      <c r="P63" s="125">
        <v>0</v>
      </c>
    </row>
    <row r="64" spans="1:16" x14ac:dyDescent="0.2">
      <c r="A64" s="752" t="s">
        <v>10</v>
      </c>
      <c r="B64" s="756" t="s">
        <v>9</v>
      </c>
      <c r="C64" s="750" t="s">
        <v>48</v>
      </c>
      <c r="D64" s="726" t="s">
        <v>75</v>
      </c>
      <c r="E64" s="724"/>
      <c r="F64" s="733" t="s">
        <v>9</v>
      </c>
      <c r="G64" s="731"/>
      <c r="H64" s="92" t="s">
        <v>13</v>
      </c>
      <c r="I64" s="99">
        <v>5.49</v>
      </c>
      <c r="J64" s="100">
        <v>5.5</v>
      </c>
      <c r="K64" s="100"/>
      <c r="L64" s="137"/>
      <c r="M64" s="147">
        <v>10.08</v>
      </c>
      <c r="N64" s="100">
        <v>10.1</v>
      </c>
      <c r="O64" s="100"/>
      <c r="P64" s="144"/>
    </row>
    <row r="65" spans="1:16" ht="13.5" thickBot="1" x14ac:dyDescent="0.25">
      <c r="A65" s="753"/>
      <c r="B65" s="757"/>
      <c r="C65" s="751"/>
      <c r="D65" s="727"/>
      <c r="E65" s="725"/>
      <c r="F65" s="734"/>
      <c r="G65" s="732"/>
      <c r="H65" s="93" t="s">
        <v>16</v>
      </c>
      <c r="I65" s="101">
        <v>5.49</v>
      </c>
      <c r="J65" s="102">
        <v>5.5</v>
      </c>
      <c r="K65" s="102"/>
      <c r="L65" s="138">
        <v>0</v>
      </c>
      <c r="M65" s="145">
        <v>10.08</v>
      </c>
      <c r="N65" s="102">
        <v>10.1</v>
      </c>
      <c r="O65" s="102"/>
      <c r="P65" s="146">
        <v>0</v>
      </c>
    </row>
    <row r="66" spans="1:16" x14ac:dyDescent="0.2">
      <c r="A66" s="716" t="s">
        <v>10</v>
      </c>
      <c r="B66" s="749" t="s">
        <v>9</v>
      </c>
      <c r="C66" s="710" t="s">
        <v>51</v>
      </c>
      <c r="D66" s="722" t="s">
        <v>79</v>
      </c>
      <c r="E66" s="714"/>
      <c r="F66" s="712" t="s">
        <v>9</v>
      </c>
      <c r="G66" s="728"/>
      <c r="H66" s="163" t="s">
        <v>13</v>
      </c>
      <c r="I66" s="97">
        <v>18</v>
      </c>
      <c r="J66" s="96">
        <v>18</v>
      </c>
      <c r="K66" s="96"/>
      <c r="L66" s="74"/>
      <c r="M66" s="148">
        <v>29.25</v>
      </c>
      <c r="N66" s="119">
        <v>29.3</v>
      </c>
      <c r="O66" s="96"/>
      <c r="P66" s="73"/>
    </row>
    <row r="67" spans="1:16" ht="13.5" thickBot="1" x14ac:dyDescent="0.25">
      <c r="A67" s="717"/>
      <c r="B67" s="711"/>
      <c r="C67" s="711"/>
      <c r="D67" s="723"/>
      <c r="E67" s="715"/>
      <c r="F67" s="718"/>
      <c r="G67" s="729"/>
      <c r="H67" s="93" t="s">
        <v>16</v>
      </c>
      <c r="I67" s="94">
        <v>18</v>
      </c>
      <c r="J67" s="95">
        <v>18</v>
      </c>
      <c r="K67" s="95"/>
      <c r="L67" s="124">
        <v>0</v>
      </c>
      <c r="M67" s="123">
        <v>29.25</v>
      </c>
      <c r="N67" s="95">
        <v>29.3</v>
      </c>
      <c r="O67" s="95"/>
      <c r="P67" s="125">
        <v>0</v>
      </c>
    </row>
    <row r="68" spans="1:16" x14ac:dyDescent="0.2">
      <c r="A68" s="716" t="s">
        <v>10</v>
      </c>
      <c r="B68" s="749" t="s">
        <v>9</v>
      </c>
      <c r="C68" s="710" t="s">
        <v>53</v>
      </c>
      <c r="D68" s="719" t="s">
        <v>81</v>
      </c>
      <c r="E68" s="714"/>
      <c r="F68" s="712" t="s">
        <v>9</v>
      </c>
      <c r="G68" s="728"/>
      <c r="H68" s="98" t="s">
        <v>13</v>
      </c>
      <c r="I68" s="97">
        <v>21</v>
      </c>
      <c r="J68" s="96">
        <v>21</v>
      </c>
      <c r="K68" s="96"/>
      <c r="L68" s="74"/>
      <c r="M68" s="72">
        <v>20.12</v>
      </c>
      <c r="N68" s="96">
        <v>20.100000000000001</v>
      </c>
      <c r="O68" s="96"/>
      <c r="P68" s="73"/>
    </row>
    <row r="69" spans="1:16" ht="13.5" thickBot="1" x14ac:dyDescent="0.25">
      <c r="A69" s="717"/>
      <c r="B69" s="711"/>
      <c r="C69" s="711"/>
      <c r="D69" s="720"/>
      <c r="E69" s="715"/>
      <c r="F69" s="718"/>
      <c r="G69" s="729"/>
      <c r="H69" s="93" t="s">
        <v>16</v>
      </c>
      <c r="I69" s="94">
        <v>21</v>
      </c>
      <c r="J69" s="95">
        <v>21</v>
      </c>
      <c r="K69" s="95"/>
      <c r="L69" s="124">
        <v>0</v>
      </c>
      <c r="M69" s="123">
        <v>20.12</v>
      </c>
      <c r="N69" s="95">
        <v>20.100000000000001</v>
      </c>
      <c r="O69" s="95"/>
      <c r="P69" s="125">
        <v>0</v>
      </c>
    </row>
    <row r="70" spans="1:16" x14ac:dyDescent="0.2">
      <c r="A70" s="716" t="s">
        <v>10</v>
      </c>
      <c r="B70" s="749" t="s">
        <v>9</v>
      </c>
      <c r="C70" s="710" t="s">
        <v>87</v>
      </c>
      <c r="D70" s="719" t="s">
        <v>82</v>
      </c>
      <c r="E70" s="714"/>
      <c r="F70" s="712" t="s">
        <v>9</v>
      </c>
      <c r="G70" s="728"/>
      <c r="H70" s="98" t="s">
        <v>13</v>
      </c>
      <c r="I70" s="97">
        <v>10.1</v>
      </c>
      <c r="J70" s="96">
        <v>10.1</v>
      </c>
      <c r="K70" s="96"/>
      <c r="L70" s="74"/>
      <c r="M70" s="72">
        <v>5.8</v>
      </c>
      <c r="N70" s="96">
        <v>5.8</v>
      </c>
      <c r="O70" s="96"/>
      <c r="P70" s="73"/>
    </row>
    <row r="71" spans="1:16" ht="13.5" thickBot="1" x14ac:dyDescent="0.25">
      <c r="A71" s="717"/>
      <c r="B71" s="711"/>
      <c r="C71" s="711"/>
      <c r="D71" s="720"/>
      <c r="E71" s="715"/>
      <c r="F71" s="718"/>
      <c r="G71" s="729"/>
      <c r="H71" s="93" t="s">
        <v>16</v>
      </c>
      <c r="I71" s="94">
        <v>10.1</v>
      </c>
      <c r="J71" s="95">
        <v>10.1</v>
      </c>
      <c r="K71" s="95"/>
      <c r="L71" s="124">
        <v>0</v>
      </c>
      <c r="M71" s="123">
        <v>5.8</v>
      </c>
      <c r="N71" s="95">
        <v>5.8</v>
      </c>
      <c r="O71" s="95"/>
      <c r="P71" s="125">
        <v>0</v>
      </c>
    </row>
    <row r="72" spans="1:16" x14ac:dyDescent="0.2">
      <c r="A72" s="716" t="s">
        <v>10</v>
      </c>
      <c r="B72" s="749" t="s">
        <v>9</v>
      </c>
      <c r="C72" s="710" t="s">
        <v>54</v>
      </c>
      <c r="D72" s="719" t="s">
        <v>85</v>
      </c>
      <c r="E72" s="714"/>
      <c r="F72" s="712" t="s">
        <v>9</v>
      </c>
      <c r="G72" s="728"/>
      <c r="H72" s="98" t="s">
        <v>13</v>
      </c>
      <c r="I72" s="97">
        <v>4.3559999999999999</v>
      </c>
      <c r="J72" s="96">
        <v>4.4000000000000004</v>
      </c>
      <c r="K72" s="96"/>
      <c r="L72" s="74"/>
      <c r="M72" s="72">
        <v>4.74</v>
      </c>
      <c r="N72" s="96">
        <v>4.7</v>
      </c>
      <c r="O72" s="96"/>
      <c r="P72" s="73"/>
    </row>
    <row r="73" spans="1:16" ht="13.5" thickBot="1" x14ac:dyDescent="0.25">
      <c r="A73" s="717"/>
      <c r="B73" s="711"/>
      <c r="C73" s="711"/>
      <c r="D73" s="720"/>
      <c r="E73" s="715"/>
      <c r="F73" s="718"/>
      <c r="G73" s="729"/>
      <c r="H73" s="93" t="s">
        <v>16</v>
      </c>
      <c r="I73" s="94">
        <v>4.3559999999999999</v>
      </c>
      <c r="J73" s="95">
        <v>4.4000000000000004</v>
      </c>
      <c r="K73" s="95"/>
      <c r="L73" s="124">
        <v>0</v>
      </c>
      <c r="M73" s="123">
        <v>4.74</v>
      </c>
      <c r="N73" s="95">
        <v>4.7</v>
      </c>
      <c r="O73" s="95"/>
      <c r="P73" s="125">
        <v>0</v>
      </c>
    </row>
    <row r="74" spans="1:16" x14ac:dyDescent="0.2">
      <c r="A74" s="716" t="s">
        <v>10</v>
      </c>
      <c r="B74" s="749" t="s">
        <v>9</v>
      </c>
      <c r="C74" s="710" t="s">
        <v>55</v>
      </c>
      <c r="D74" s="719" t="s">
        <v>86</v>
      </c>
      <c r="E74" s="714"/>
      <c r="F74" s="712" t="s">
        <v>9</v>
      </c>
      <c r="G74" s="728"/>
      <c r="H74" s="107" t="s">
        <v>13</v>
      </c>
      <c r="I74" s="97">
        <v>142.6</v>
      </c>
      <c r="J74" s="96">
        <v>142.6</v>
      </c>
      <c r="K74" s="96"/>
      <c r="L74" s="74"/>
      <c r="M74" s="148">
        <v>74.355000000000004</v>
      </c>
      <c r="N74" s="119">
        <v>74.400000000000006</v>
      </c>
      <c r="O74" s="96"/>
      <c r="P74" s="73"/>
    </row>
    <row r="75" spans="1:16" ht="13.5" thickBot="1" x14ac:dyDescent="0.25">
      <c r="A75" s="717"/>
      <c r="B75" s="711"/>
      <c r="C75" s="711"/>
      <c r="D75" s="720"/>
      <c r="E75" s="715"/>
      <c r="F75" s="718"/>
      <c r="G75" s="729"/>
      <c r="H75" s="93" t="s">
        <v>16</v>
      </c>
      <c r="I75" s="94">
        <v>142.6</v>
      </c>
      <c r="J75" s="95">
        <v>142.6</v>
      </c>
      <c r="K75" s="95"/>
      <c r="L75" s="124">
        <v>0</v>
      </c>
      <c r="M75" s="123">
        <v>74.355000000000004</v>
      </c>
      <c r="N75" s="95">
        <v>74.400000000000006</v>
      </c>
      <c r="O75" s="95"/>
      <c r="P75" s="125">
        <v>0</v>
      </c>
    </row>
    <row r="76" spans="1:16" x14ac:dyDescent="0.2">
      <c r="A76" s="716" t="s">
        <v>10</v>
      </c>
      <c r="B76" s="749" t="s">
        <v>9</v>
      </c>
      <c r="C76" s="710" t="s">
        <v>56</v>
      </c>
      <c r="D76" s="719" t="s">
        <v>88</v>
      </c>
      <c r="E76" s="714"/>
      <c r="F76" s="712" t="s">
        <v>9</v>
      </c>
      <c r="G76" s="728"/>
      <c r="H76" s="98" t="s">
        <v>13</v>
      </c>
      <c r="I76" s="97">
        <v>40.700000000000003</v>
      </c>
      <c r="J76" s="96">
        <v>40.700000000000003</v>
      </c>
      <c r="K76" s="96"/>
      <c r="L76" s="74"/>
      <c r="M76" s="72">
        <v>40.700000000000003</v>
      </c>
      <c r="N76" s="96">
        <v>40.700000000000003</v>
      </c>
      <c r="O76" s="96"/>
      <c r="P76" s="73"/>
    </row>
    <row r="77" spans="1:16" ht="13.5" thickBot="1" x14ac:dyDescent="0.25">
      <c r="A77" s="717"/>
      <c r="B77" s="711"/>
      <c r="C77" s="711"/>
      <c r="D77" s="720"/>
      <c r="E77" s="715"/>
      <c r="F77" s="718"/>
      <c r="G77" s="729"/>
      <c r="H77" s="93" t="s">
        <v>16</v>
      </c>
      <c r="I77" s="94">
        <v>40.700000000000003</v>
      </c>
      <c r="J77" s="95">
        <v>40.700000000000003</v>
      </c>
      <c r="K77" s="95"/>
      <c r="L77" s="124">
        <v>0</v>
      </c>
      <c r="M77" s="123">
        <v>40.700000000000003</v>
      </c>
      <c r="N77" s="95">
        <v>40.700000000000003</v>
      </c>
      <c r="O77" s="95"/>
      <c r="P77" s="125">
        <v>0</v>
      </c>
    </row>
    <row r="78" spans="1:16" x14ac:dyDescent="0.2">
      <c r="A78" s="716" t="s">
        <v>10</v>
      </c>
      <c r="B78" s="749" t="s">
        <v>9</v>
      </c>
      <c r="C78" s="710" t="s">
        <v>57</v>
      </c>
      <c r="D78" s="719" t="s">
        <v>90</v>
      </c>
      <c r="E78" s="714"/>
      <c r="F78" s="712" t="s">
        <v>9</v>
      </c>
      <c r="G78" s="728"/>
      <c r="H78" s="98" t="s">
        <v>13</v>
      </c>
      <c r="I78" s="97">
        <v>6.95</v>
      </c>
      <c r="J78" s="96">
        <v>7</v>
      </c>
      <c r="K78" s="96"/>
      <c r="L78" s="74"/>
      <c r="M78" s="72">
        <v>7</v>
      </c>
      <c r="N78" s="96">
        <v>7</v>
      </c>
      <c r="O78" s="96"/>
      <c r="P78" s="73"/>
    </row>
    <row r="79" spans="1:16" ht="13.5" thickBot="1" x14ac:dyDescent="0.25">
      <c r="A79" s="717"/>
      <c r="B79" s="711"/>
      <c r="C79" s="711"/>
      <c r="D79" s="720"/>
      <c r="E79" s="715"/>
      <c r="F79" s="718"/>
      <c r="G79" s="729"/>
      <c r="H79" s="93" t="s">
        <v>16</v>
      </c>
      <c r="I79" s="94">
        <v>6.95</v>
      </c>
      <c r="J79" s="95">
        <v>7</v>
      </c>
      <c r="K79" s="95"/>
      <c r="L79" s="124">
        <v>0</v>
      </c>
      <c r="M79" s="123">
        <v>7</v>
      </c>
      <c r="N79" s="95">
        <v>7</v>
      </c>
      <c r="O79" s="95"/>
      <c r="P79" s="125">
        <v>0</v>
      </c>
    </row>
    <row r="80" spans="1:16" x14ac:dyDescent="0.2">
      <c r="A80" s="716" t="s">
        <v>10</v>
      </c>
      <c r="B80" s="749" t="s">
        <v>9</v>
      </c>
      <c r="C80" s="710" t="s">
        <v>98</v>
      </c>
      <c r="D80" s="722" t="s">
        <v>93</v>
      </c>
      <c r="E80" s="714"/>
      <c r="F80" s="712" t="s">
        <v>9</v>
      </c>
      <c r="G80" s="728"/>
      <c r="H80" s="98" t="s">
        <v>13</v>
      </c>
      <c r="I80" s="97">
        <v>176</v>
      </c>
      <c r="J80" s="96">
        <v>176</v>
      </c>
      <c r="K80" s="96"/>
      <c r="L80" s="74"/>
      <c r="M80" s="72">
        <v>200</v>
      </c>
      <c r="N80" s="96">
        <v>200</v>
      </c>
      <c r="O80" s="96"/>
      <c r="P80" s="73"/>
    </row>
    <row r="81" spans="1:31" ht="13.5" thickBot="1" x14ac:dyDescent="0.25">
      <c r="A81" s="717"/>
      <c r="B81" s="711"/>
      <c r="C81" s="711"/>
      <c r="D81" s="723"/>
      <c r="E81" s="715"/>
      <c r="F81" s="718"/>
      <c r="G81" s="729"/>
      <c r="H81" s="93" t="s">
        <v>16</v>
      </c>
      <c r="I81" s="94">
        <v>176</v>
      </c>
      <c r="J81" s="95">
        <v>176</v>
      </c>
      <c r="K81" s="95"/>
      <c r="L81" s="124">
        <v>0</v>
      </c>
      <c r="M81" s="123">
        <v>200</v>
      </c>
      <c r="N81" s="95">
        <v>200</v>
      </c>
      <c r="O81" s="95"/>
      <c r="P81" s="125">
        <v>0</v>
      </c>
    </row>
    <row r="82" spans="1:31" x14ac:dyDescent="0.2">
      <c r="A82" s="716" t="s">
        <v>10</v>
      </c>
      <c r="B82" s="749" t="s">
        <v>9</v>
      </c>
      <c r="C82" s="710" t="s">
        <v>100</v>
      </c>
      <c r="D82" s="722" t="s">
        <v>94</v>
      </c>
      <c r="E82" s="714"/>
      <c r="F82" s="712" t="s">
        <v>9</v>
      </c>
      <c r="G82" s="728"/>
      <c r="H82" s="98" t="s">
        <v>13</v>
      </c>
      <c r="I82" s="97">
        <v>173</v>
      </c>
      <c r="J82" s="96">
        <v>173</v>
      </c>
      <c r="K82" s="96"/>
      <c r="L82" s="74"/>
      <c r="M82" s="72">
        <v>200</v>
      </c>
      <c r="N82" s="96">
        <v>200</v>
      </c>
      <c r="O82" s="96"/>
      <c r="P82" s="73"/>
    </row>
    <row r="83" spans="1:31" ht="13.5" thickBot="1" x14ac:dyDescent="0.25">
      <c r="A83" s="717"/>
      <c r="B83" s="711"/>
      <c r="C83" s="711"/>
      <c r="D83" s="723"/>
      <c r="E83" s="715"/>
      <c r="F83" s="718"/>
      <c r="G83" s="729"/>
      <c r="H83" s="93" t="s">
        <v>16</v>
      </c>
      <c r="I83" s="94">
        <v>173</v>
      </c>
      <c r="J83" s="95">
        <v>173</v>
      </c>
      <c r="K83" s="95"/>
      <c r="L83" s="124">
        <v>0</v>
      </c>
      <c r="M83" s="123">
        <v>200</v>
      </c>
      <c r="N83" s="95">
        <v>200</v>
      </c>
      <c r="O83" s="95"/>
      <c r="P83" s="125">
        <v>0</v>
      </c>
    </row>
    <row r="84" spans="1:31" x14ac:dyDescent="0.2">
      <c r="A84" s="716" t="s">
        <v>10</v>
      </c>
      <c r="B84" s="749" t="s">
        <v>9</v>
      </c>
      <c r="C84" s="710" t="s">
        <v>102</v>
      </c>
      <c r="D84" s="722" t="s">
        <v>95</v>
      </c>
      <c r="E84" s="714"/>
      <c r="F84" s="712" t="s">
        <v>9</v>
      </c>
      <c r="G84" s="728"/>
      <c r="H84" s="98" t="s">
        <v>13</v>
      </c>
      <c r="I84" s="97">
        <v>25.65</v>
      </c>
      <c r="J84" s="96">
        <v>25.65</v>
      </c>
      <c r="K84" s="96"/>
      <c r="L84" s="74"/>
      <c r="M84" s="72">
        <v>30</v>
      </c>
      <c r="N84" s="96">
        <v>30</v>
      </c>
      <c r="O84" s="96"/>
      <c r="P84" s="73"/>
    </row>
    <row r="85" spans="1:31" ht="13.5" thickBot="1" x14ac:dyDescent="0.25">
      <c r="A85" s="717"/>
      <c r="B85" s="711"/>
      <c r="C85" s="711"/>
      <c r="D85" s="723"/>
      <c r="E85" s="715"/>
      <c r="F85" s="718"/>
      <c r="G85" s="729"/>
      <c r="H85" s="93" t="s">
        <v>16</v>
      </c>
      <c r="I85" s="94">
        <v>25.65</v>
      </c>
      <c r="J85" s="95">
        <v>25.65</v>
      </c>
      <c r="K85" s="95"/>
      <c r="L85" s="124">
        <v>0</v>
      </c>
      <c r="M85" s="123">
        <v>30</v>
      </c>
      <c r="N85" s="95">
        <v>30</v>
      </c>
      <c r="O85" s="95"/>
      <c r="P85" s="125">
        <v>0</v>
      </c>
    </row>
    <row r="86" spans="1:31" x14ac:dyDescent="0.2">
      <c r="A86" s="752" t="s">
        <v>10</v>
      </c>
      <c r="B86" s="756" t="s">
        <v>9</v>
      </c>
      <c r="C86" s="750" t="s">
        <v>104</v>
      </c>
      <c r="D86" s="726" t="s">
        <v>97</v>
      </c>
      <c r="E86" s="724"/>
      <c r="F86" s="733" t="s">
        <v>9</v>
      </c>
      <c r="G86" s="731"/>
      <c r="H86" s="92" t="s">
        <v>13</v>
      </c>
      <c r="I86" s="99">
        <v>5.09</v>
      </c>
      <c r="J86" s="100">
        <v>5.0999999999999996</v>
      </c>
      <c r="K86" s="100"/>
      <c r="L86" s="137"/>
      <c r="M86" s="147">
        <v>6</v>
      </c>
      <c r="N86" s="100">
        <v>6</v>
      </c>
      <c r="O86" s="100"/>
      <c r="P86" s="144"/>
    </row>
    <row r="87" spans="1:31" ht="13.5" thickBot="1" x14ac:dyDescent="0.25">
      <c r="A87" s="753"/>
      <c r="B87" s="757"/>
      <c r="C87" s="751"/>
      <c r="D87" s="727"/>
      <c r="E87" s="725"/>
      <c r="F87" s="734"/>
      <c r="G87" s="732"/>
      <c r="H87" s="93" t="s">
        <v>16</v>
      </c>
      <c r="I87" s="101">
        <v>5.09</v>
      </c>
      <c r="J87" s="102">
        <v>5.0999999999999996</v>
      </c>
      <c r="K87" s="102"/>
      <c r="L87" s="138">
        <v>0</v>
      </c>
      <c r="M87" s="145">
        <v>6</v>
      </c>
      <c r="N87" s="102">
        <v>6</v>
      </c>
      <c r="O87" s="102"/>
      <c r="P87" s="146">
        <v>0</v>
      </c>
    </row>
    <row r="88" spans="1:31" x14ac:dyDescent="0.2">
      <c r="A88" s="716" t="s">
        <v>10</v>
      </c>
      <c r="B88" s="749" t="s">
        <v>9</v>
      </c>
      <c r="C88" s="710" t="s">
        <v>106</v>
      </c>
      <c r="D88" s="760" t="s">
        <v>99</v>
      </c>
      <c r="E88" s="714"/>
      <c r="F88" s="712" t="s">
        <v>9</v>
      </c>
      <c r="G88" s="728"/>
      <c r="H88" s="98" t="s">
        <v>13</v>
      </c>
      <c r="I88" s="97">
        <v>36</v>
      </c>
      <c r="J88" s="96">
        <v>36</v>
      </c>
      <c r="K88" s="96"/>
      <c r="L88" s="74"/>
      <c r="M88" s="72">
        <v>36.6</v>
      </c>
      <c r="N88" s="96">
        <v>36.6</v>
      </c>
      <c r="O88" s="96"/>
      <c r="P88" s="73"/>
    </row>
    <row r="89" spans="1:31" ht="13.5" thickBot="1" x14ac:dyDescent="0.25">
      <c r="A89" s="717"/>
      <c r="B89" s="711"/>
      <c r="C89" s="711"/>
      <c r="D89" s="761"/>
      <c r="E89" s="715"/>
      <c r="F89" s="718"/>
      <c r="G89" s="729"/>
      <c r="H89" s="93" t="s">
        <v>16</v>
      </c>
      <c r="I89" s="94">
        <v>36</v>
      </c>
      <c r="J89" s="95">
        <v>36</v>
      </c>
      <c r="K89" s="95"/>
      <c r="L89" s="124">
        <v>0</v>
      </c>
      <c r="M89" s="123">
        <v>36.6</v>
      </c>
      <c r="N89" s="95">
        <v>36.6</v>
      </c>
      <c r="O89" s="95"/>
      <c r="P89" s="125">
        <v>0</v>
      </c>
    </row>
    <row r="90" spans="1:31" x14ac:dyDescent="0.2">
      <c r="A90" s="716" t="s">
        <v>10</v>
      </c>
      <c r="B90" s="749" t="s">
        <v>9</v>
      </c>
      <c r="C90" s="710" t="s">
        <v>108</v>
      </c>
      <c r="D90" s="719" t="s">
        <v>101</v>
      </c>
      <c r="E90" s="714"/>
      <c r="F90" s="712" t="s">
        <v>9</v>
      </c>
      <c r="G90" s="728"/>
      <c r="H90" s="98" t="s">
        <v>13</v>
      </c>
      <c r="I90" s="97">
        <v>0.5</v>
      </c>
      <c r="J90" s="96">
        <v>0.5</v>
      </c>
      <c r="K90" s="96"/>
      <c r="L90" s="74"/>
      <c r="M90" s="72">
        <v>1</v>
      </c>
      <c r="N90" s="96">
        <v>1</v>
      </c>
      <c r="O90" s="96"/>
      <c r="P90" s="73"/>
    </row>
    <row r="91" spans="1:31" ht="13.5" thickBot="1" x14ac:dyDescent="0.25">
      <c r="A91" s="717"/>
      <c r="B91" s="711"/>
      <c r="C91" s="711"/>
      <c r="D91" s="720"/>
      <c r="E91" s="715"/>
      <c r="F91" s="718"/>
      <c r="G91" s="729"/>
      <c r="H91" s="93" t="s">
        <v>16</v>
      </c>
      <c r="I91" s="94">
        <v>0.5</v>
      </c>
      <c r="J91" s="95">
        <v>0.5</v>
      </c>
      <c r="K91" s="95"/>
      <c r="L91" s="124">
        <v>0</v>
      </c>
      <c r="M91" s="123">
        <v>1</v>
      </c>
      <c r="N91" s="95">
        <v>1</v>
      </c>
      <c r="O91" s="95"/>
      <c r="P91" s="125">
        <v>0</v>
      </c>
    </row>
    <row r="92" spans="1:31" x14ac:dyDescent="0.2">
      <c r="A92" s="716" t="s">
        <v>10</v>
      </c>
      <c r="B92" s="749" t="s">
        <v>9</v>
      </c>
      <c r="C92" s="710" t="s">
        <v>110</v>
      </c>
      <c r="D92" s="719" t="s">
        <v>103</v>
      </c>
      <c r="E92" s="714"/>
      <c r="F92" s="712" t="s">
        <v>9</v>
      </c>
      <c r="G92" s="728"/>
      <c r="H92" s="107" t="s">
        <v>13</v>
      </c>
      <c r="I92" s="97">
        <v>9.6</v>
      </c>
      <c r="J92" s="96">
        <v>9.6</v>
      </c>
      <c r="K92" s="96"/>
      <c r="L92" s="74"/>
      <c r="M92" s="148">
        <v>9.6</v>
      </c>
      <c r="N92" s="119">
        <v>9.6</v>
      </c>
      <c r="O92" s="96"/>
      <c r="P92" s="73"/>
    </row>
    <row r="93" spans="1:31" ht="13.5" thickBot="1" x14ac:dyDescent="0.25">
      <c r="A93" s="717"/>
      <c r="B93" s="711"/>
      <c r="C93" s="711"/>
      <c r="D93" s="720"/>
      <c r="E93" s="715"/>
      <c r="F93" s="718"/>
      <c r="G93" s="729"/>
      <c r="H93" s="93" t="s">
        <v>16</v>
      </c>
      <c r="I93" s="94">
        <v>9.6</v>
      </c>
      <c r="J93" s="95">
        <v>9.6</v>
      </c>
      <c r="K93" s="95"/>
      <c r="L93" s="124">
        <v>0</v>
      </c>
      <c r="M93" s="123">
        <v>9.6</v>
      </c>
      <c r="N93" s="95">
        <v>9.6</v>
      </c>
      <c r="O93" s="95"/>
      <c r="P93" s="125">
        <v>0</v>
      </c>
    </row>
    <row r="94" spans="1:31" x14ac:dyDescent="0.2">
      <c r="A94" s="716" t="s">
        <v>10</v>
      </c>
      <c r="B94" s="749" t="s">
        <v>9</v>
      </c>
      <c r="C94" s="710" t="s">
        <v>112</v>
      </c>
      <c r="D94" s="719" t="s">
        <v>105</v>
      </c>
      <c r="E94" s="714"/>
      <c r="F94" s="712" t="s">
        <v>9</v>
      </c>
      <c r="G94" s="728"/>
      <c r="H94" s="98" t="s">
        <v>13</v>
      </c>
      <c r="I94" s="97">
        <v>1.8</v>
      </c>
      <c r="J94" s="96">
        <v>1.8</v>
      </c>
      <c r="K94" s="96"/>
      <c r="L94" s="74"/>
      <c r="M94" s="72">
        <v>2.4</v>
      </c>
      <c r="N94" s="96">
        <v>2.4</v>
      </c>
      <c r="O94" s="96"/>
      <c r="P94" s="73"/>
    </row>
    <row r="95" spans="1:31" ht="13.5" thickBot="1" x14ac:dyDescent="0.25">
      <c r="A95" s="717"/>
      <c r="B95" s="711"/>
      <c r="C95" s="711"/>
      <c r="D95" s="720"/>
      <c r="E95" s="715"/>
      <c r="F95" s="718"/>
      <c r="G95" s="729"/>
      <c r="H95" s="93" t="s">
        <v>16</v>
      </c>
      <c r="I95" s="94">
        <v>1.8</v>
      </c>
      <c r="J95" s="95">
        <v>1.8</v>
      </c>
      <c r="K95" s="95"/>
      <c r="L95" s="124">
        <v>0</v>
      </c>
      <c r="M95" s="123">
        <v>2.4</v>
      </c>
      <c r="N95" s="95">
        <v>2.4</v>
      </c>
      <c r="O95" s="95"/>
      <c r="P95" s="125">
        <v>0</v>
      </c>
    </row>
    <row r="96" spans="1:31" x14ac:dyDescent="0.2">
      <c r="A96" s="716" t="s">
        <v>10</v>
      </c>
      <c r="B96" s="749" t="s">
        <v>9</v>
      </c>
      <c r="C96" s="710" t="s">
        <v>114</v>
      </c>
      <c r="D96" s="719" t="s">
        <v>107</v>
      </c>
      <c r="E96" s="714"/>
      <c r="F96" s="712" t="s">
        <v>9</v>
      </c>
      <c r="G96" s="728"/>
      <c r="H96" s="111" t="s">
        <v>13</v>
      </c>
      <c r="I96" s="112">
        <v>0.34799999999999998</v>
      </c>
      <c r="J96" s="113">
        <v>0.3</v>
      </c>
      <c r="K96" s="113"/>
      <c r="L96" s="141">
        <v>0</v>
      </c>
      <c r="M96" s="164">
        <v>0.3</v>
      </c>
      <c r="N96" s="165">
        <v>0.3</v>
      </c>
      <c r="O96" s="113"/>
      <c r="P96" s="152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</row>
    <row r="97" spans="1:31" ht="13.5" thickBot="1" x14ac:dyDescent="0.25">
      <c r="A97" s="717"/>
      <c r="B97" s="711"/>
      <c r="C97" s="711"/>
      <c r="D97" s="720"/>
      <c r="E97" s="715"/>
      <c r="F97" s="718"/>
      <c r="G97" s="729"/>
      <c r="H97" s="93" t="s">
        <v>16</v>
      </c>
      <c r="I97" s="94">
        <v>0.34799999999999998</v>
      </c>
      <c r="J97" s="95">
        <v>0.3</v>
      </c>
      <c r="K97" s="95"/>
      <c r="L97" s="124">
        <v>0</v>
      </c>
      <c r="M97" s="123">
        <v>0.3</v>
      </c>
      <c r="N97" s="95">
        <v>0.3</v>
      </c>
      <c r="O97" s="95"/>
      <c r="P97" s="125">
        <v>0</v>
      </c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</row>
    <row r="98" spans="1:31" x14ac:dyDescent="0.2">
      <c r="A98" s="716" t="s">
        <v>10</v>
      </c>
      <c r="B98" s="749" t="s">
        <v>9</v>
      </c>
      <c r="C98" s="710" t="s">
        <v>116</v>
      </c>
      <c r="D98" s="719" t="s">
        <v>109</v>
      </c>
      <c r="E98" s="714"/>
      <c r="F98" s="712" t="s">
        <v>9</v>
      </c>
      <c r="G98" s="728"/>
      <c r="H98" s="98" t="s">
        <v>13</v>
      </c>
      <c r="I98" s="97">
        <v>2</v>
      </c>
      <c r="J98" s="96">
        <v>2</v>
      </c>
      <c r="K98" s="96"/>
      <c r="L98" s="74"/>
      <c r="M98" s="72">
        <v>2</v>
      </c>
      <c r="N98" s="96">
        <v>2</v>
      </c>
      <c r="O98" s="96"/>
      <c r="P98" s="73"/>
    </row>
    <row r="99" spans="1:31" ht="13.5" thickBot="1" x14ac:dyDescent="0.25">
      <c r="A99" s="717"/>
      <c r="B99" s="711"/>
      <c r="C99" s="711"/>
      <c r="D99" s="720"/>
      <c r="E99" s="715"/>
      <c r="F99" s="718"/>
      <c r="G99" s="729"/>
      <c r="H99" s="93" t="s">
        <v>16</v>
      </c>
      <c r="I99" s="94">
        <v>2</v>
      </c>
      <c r="J99" s="95">
        <v>2</v>
      </c>
      <c r="K99" s="95"/>
      <c r="L99" s="124">
        <v>0</v>
      </c>
      <c r="M99" s="123">
        <v>2</v>
      </c>
      <c r="N99" s="95">
        <v>2</v>
      </c>
      <c r="O99" s="95"/>
      <c r="P99" s="125">
        <v>0</v>
      </c>
    </row>
    <row r="100" spans="1:31" x14ac:dyDescent="0.2">
      <c r="A100" s="716" t="s">
        <v>10</v>
      </c>
      <c r="B100" s="749" t="s">
        <v>9</v>
      </c>
      <c r="C100" s="710" t="s">
        <v>118</v>
      </c>
      <c r="D100" s="719" t="s">
        <v>111</v>
      </c>
      <c r="E100" s="714"/>
      <c r="F100" s="712" t="s">
        <v>9</v>
      </c>
      <c r="G100" s="728"/>
      <c r="H100" s="98" t="s">
        <v>13</v>
      </c>
      <c r="I100" s="97">
        <v>109.771</v>
      </c>
      <c r="J100" s="96">
        <v>109.8</v>
      </c>
      <c r="K100" s="96"/>
      <c r="L100" s="74"/>
      <c r="M100" s="72">
        <v>135.738</v>
      </c>
      <c r="N100" s="96">
        <v>135.69999999999999</v>
      </c>
      <c r="O100" s="96"/>
      <c r="P100" s="73"/>
    </row>
    <row r="101" spans="1:31" ht="13.5" thickBot="1" x14ac:dyDescent="0.25">
      <c r="A101" s="717"/>
      <c r="B101" s="711"/>
      <c r="C101" s="711"/>
      <c r="D101" s="720"/>
      <c r="E101" s="715"/>
      <c r="F101" s="718"/>
      <c r="G101" s="729"/>
      <c r="H101" s="93" t="s">
        <v>16</v>
      </c>
      <c r="I101" s="94">
        <v>109.771</v>
      </c>
      <c r="J101" s="95">
        <v>109.8</v>
      </c>
      <c r="K101" s="95"/>
      <c r="L101" s="124">
        <v>0</v>
      </c>
      <c r="M101" s="123">
        <v>135.738</v>
      </c>
      <c r="N101" s="95">
        <v>135.69999999999999</v>
      </c>
      <c r="O101" s="95"/>
      <c r="P101" s="125">
        <v>0</v>
      </c>
    </row>
    <row r="102" spans="1:31" x14ac:dyDescent="0.2">
      <c r="A102" s="716" t="s">
        <v>10</v>
      </c>
      <c r="B102" s="749" t="s">
        <v>9</v>
      </c>
      <c r="C102" s="710" t="s">
        <v>120</v>
      </c>
      <c r="D102" s="719" t="s">
        <v>113</v>
      </c>
      <c r="E102" s="714"/>
      <c r="F102" s="712" t="s">
        <v>9</v>
      </c>
      <c r="G102" s="728"/>
      <c r="H102" s="98" t="s">
        <v>13</v>
      </c>
      <c r="I102" s="97">
        <v>3.3</v>
      </c>
      <c r="J102" s="96">
        <v>3.3</v>
      </c>
      <c r="K102" s="96"/>
      <c r="L102" s="74"/>
      <c r="M102" s="72">
        <v>3.3</v>
      </c>
      <c r="N102" s="96">
        <v>3.3</v>
      </c>
      <c r="O102" s="96"/>
      <c r="P102" s="73"/>
    </row>
    <row r="103" spans="1:31" ht="13.5" thickBot="1" x14ac:dyDescent="0.25">
      <c r="A103" s="717"/>
      <c r="B103" s="711"/>
      <c r="C103" s="711"/>
      <c r="D103" s="720"/>
      <c r="E103" s="715"/>
      <c r="F103" s="718"/>
      <c r="G103" s="729"/>
      <c r="H103" s="93" t="s">
        <v>16</v>
      </c>
      <c r="I103" s="94">
        <v>3.3</v>
      </c>
      <c r="J103" s="95">
        <v>3.3</v>
      </c>
      <c r="K103" s="95"/>
      <c r="L103" s="124">
        <v>0</v>
      </c>
      <c r="M103" s="123">
        <v>3.3</v>
      </c>
      <c r="N103" s="95">
        <v>3.3</v>
      </c>
      <c r="O103" s="95"/>
      <c r="P103" s="125">
        <v>0</v>
      </c>
    </row>
    <row r="104" spans="1:31" x14ac:dyDescent="0.2">
      <c r="A104" s="752" t="s">
        <v>10</v>
      </c>
      <c r="B104" s="756" t="s">
        <v>9</v>
      </c>
      <c r="C104" s="750" t="s">
        <v>122</v>
      </c>
      <c r="D104" s="762" t="s">
        <v>115</v>
      </c>
      <c r="E104" s="724"/>
      <c r="F104" s="733" t="s">
        <v>9</v>
      </c>
      <c r="G104" s="731"/>
      <c r="H104" s="92" t="s">
        <v>13</v>
      </c>
      <c r="I104" s="99">
        <v>29.058</v>
      </c>
      <c r="J104" s="100">
        <v>29.1</v>
      </c>
      <c r="K104" s="100"/>
      <c r="L104" s="137"/>
      <c r="M104" s="147">
        <v>27.8</v>
      </c>
      <c r="N104" s="100">
        <v>27.8</v>
      </c>
      <c r="O104" s="100"/>
      <c r="P104" s="144"/>
    </row>
    <row r="105" spans="1:31" x14ac:dyDescent="0.2">
      <c r="A105" s="765"/>
      <c r="B105" s="766"/>
      <c r="C105" s="759"/>
      <c r="D105" s="763"/>
      <c r="E105" s="738"/>
      <c r="F105" s="743"/>
      <c r="G105" s="739"/>
      <c r="H105" s="103"/>
      <c r="I105" s="104"/>
      <c r="J105" s="105"/>
      <c r="K105" s="105"/>
      <c r="L105" s="142"/>
      <c r="M105" s="153"/>
      <c r="N105" s="105"/>
      <c r="O105" s="105"/>
      <c r="P105" s="154"/>
    </row>
    <row r="106" spans="1:31" ht="13.5" thickBot="1" x14ac:dyDescent="0.25">
      <c r="A106" s="753"/>
      <c r="B106" s="757"/>
      <c r="C106" s="751"/>
      <c r="D106" s="764"/>
      <c r="E106" s="725"/>
      <c r="F106" s="734"/>
      <c r="G106" s="732"/>
      <c r="H106" s="93" t="s">
        <v>16</v>
      </c>
      <c r="I106" s="101">
        <v>29.058</v>
      </c>
      <c r="J106" s="102">
        <v>29.1</v>
      </c>
      <c r="K106" s="102"/>
      <c r="L106" s="138">
        <v>0</v>
      </c>
      <c r="M106" s="145">
        <v>27.8</v>
      </c>
      <c r="N106" s="102">
        <v>27.8</v>
      </c>
      <c r="O106" s="102"/>
      <c r="P106" s="146">
        <v>0</v>
      </c>
    </row>
    <row r="107" spans="1:31" x14ac:dyDescent="0.2">
      <c r="A107" s="716" t="s">
        <v>10</v>
      </c>
      <c r="B107" s="749" t="s">
        <v>9</v>
      </c>
      <c r="C107" s="710" t="s">
        <v>124</v>
      </c>
      <c r="D107" s="719" t="s">
        <v>117</v>
      </c>
      <c r="E107" s="714"/>
      <c r="F107" s="712" t="s">
        <v>9</v>
      </c>
      <c r="G107" s="728"/>
      <c r="H107" s="98" t="s">
        <v>13</v>
      </c>
      <c r="I107" s="97">
        <v>7.99</v>
      </c>
      <c r="J107" s="96">
        <v>8</v>
      </c>
      <c r="K107" s="96"/>
      <c r="L107" s="74"/>
      <c r="M107" s="72">
        <v>8</v>
      </c>
      <c r="N107" s="96">
        <v>8</v>
      </c>
      <c r="O107" s="96"/>
      <c r="P107" s="73"/>
    </row>
    <row r="108" spans="1:31" ht="13.5" thickBot="1" x14ac:dyDescent="0.25">
      <c r="A108" s="717"/>
      <c r="B108" s="711"/>
      <c r="C108" s="711"/>
      <c r="D108" s="720"/>
      <c r="E108" s="715"/>
      <c r="F108" s="718"/>
      <c r="G108" s="729"/>
      <c r="H108" s="93" t="s">
        <v>16</v>
      </c>
      <c r="I108" s="94">
        <v>7.99</v>
      </c>
      <c r="J108" s="95">
        <v>8</v>
      </c>
      <c r="K108" s="95"/>
      <c r="L108" s="124">
        <v>0</v>
      </c>
      <c r="M108" s="123">
        <v>8</v>
      </c>
      <c r="N108" s="95">
        <v>8</v>
      </c>
      <c r="O108" s="95"/>
      <c r="P108" s="125">
        <v>0</v>
      </c>
    </row>
    <row r="109" spans="1:31" x14ac:dyDescent="0.2">
      <c r="A109" s="716" t="s">
        <v>10</v>
      </c>
      <c r="B109" s="749" t="s">
        <v>9</v>
      </c>
      <c r="C109" s="710" t="s">
        <v>130</v>
      </c>
      <c r="D109" s="719" t="s">
        <v>123</v>
      </c>
      <c r="E109" s="714"/>
      <c r="F109" s="712" t="s">
        <v>9</v>
      </c>
      <c r="G109" s="728"/>
      <c r="H109" s="98" t="s">
        <v>13</v>
      </c>
      <c r="I109" s="97">
        <v>49.5</v>
      </c>
      <c r="J109" s="96">
        <v>49.5</v>
      </c>
      <c r="K109" s="96"/>
      <c r="L109" s="74"/>
      <c r="M109" s="72">
        <v>50</v>
      </c>
      <c r="N109" s="96">
        <v>50</v>
      </c>
      <c r="O109" s="96"/>
      <c r="P109" s="73"/>
    </row>
    <row r="110" spans="1:31" ht="13.5" thickBot="1" x14ac:dyDescent="0.25">
      <c r="A110" s="717"/>
      <c r="B110" s="711"/>
      <c r="C110" s="711"/>
      <c r="D110" s="720"/>
      <c r="E110" s="715"/>
      <c r="F110" s="718"/>
      <c r="G110" s="729"/>
      <c r="H110" s="93" t="s">
        <v>16</v>
      </c>
      <c r="I110" s="94">
        <v>49.5</v>
      </c>
      <c r="J110" s="95">
        <v>49.5</v>
      </c>
      <c r="K110" s="95"/>
      <c r="L110" s="124">
        <v>0</v>
      </c>
      <c r="M110" s="123">
        <v>50</v>
      </c>
      <c r="N110" s="95">
        <v>50</v>
      </c>
      <c r="O110" s="95"/>
      <c r="P110" s="125">
        <v>0</v>
      </c>
    </row>
    <row r="111" spans="1:31" x14ac:dyDescent="0.2">
      <c r="A111" s="716" t="s">
        <v>10</v>
      </c>
      <c r="B111" s="749" t="s">
        <v>9</v>
      </c>
      <c r="C111" s="710" t="s">
        <v>132</v>
      </c>
      <c r="D111" s="760" t="s">
        <v>125</v>
      </c>
      <c r="E111" s="714"/>
      <c r="F111" s="712" t="s">
        <v>9</v>
      </c>
      <c r="G111" s="728"/>
      <c r="H111" s="111" t="s">
        <v>13</v>
      </c>
      <c r="I111" s="112">
        <v>8.86</v>
      </c>
      <c r="J111" s="113">
        <v>8.9</v>
      </c>
      <c r="K111" s="113"/>
      <c r="L111" s="141">
        <v>0</v>
      </c>
      <c r="M111" s="151">
        <v>8.9</v>
      </c>
      <c r="N111" s="114">
        <v>8.9</v>
      </c>
      <c r="O111" s="113"/>
      <c r="P111" s="152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</row>
    <row r="112" spans="1:31" ht="13.5" thickBot="1" x14ac:dyDescent="0.25">
      <c r="A112" s="717"/>
      <c r="B112" s="711"/>
      <c r="C112" s="711"/>
      <c r="D112" s="761"/>
      <c r="E112" s="715"/>
      <c r="F112" s="718"/>
      <c r="G112" s="729"/>
      <c r="H112" s="93" t="s">
        <v>16</v>
      </c>
      <c r="I112" s="94">
        <v>8.86</v>
      </c>
      <c r="J112" s="95">
        <v>8.9</v>
      </c>
      <c r="K112" s="95"/>
      <c r="L112" s="124">
        <v>0</v>
      </c>
      <c r="M112" s="123">
        <v>8.9</v>
      </c>
      <c r="N112" s="95">
        <v>8.9</v>
      </c>
      <c r="O112" s="95"/>
      <c r="P112" s="125">
        <v>0</v>
      </c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</row>
    <row r="113" spans="1:31" x14ac:dyDescent="0.2">
      <c r="A113" s="716" t="s">
        <v>10</v>
      </c>
      <c r="B113" s="749" t="s">
        <v>9</v>
      </c>
      <c r="C113" s="710" t="s">
        <v>135</v>
      </c>
      <c r="D113" s="719" t="s">
        <v>129</v>
      </c>
      <c r="E113" s="714"/>
      <c r="F113" s="712" t="s">
        <v>9</v>
      </c>
      <c r="G113" s="728"/>
      <c r="H113" s="98" t="s">
        <v>13</v>
      </c>
      <c r="I113" s="97">
        <v>5.89</v>
      </c>
      <c r="J113" s="96">
        <v>5.9</v>
      </c>
      <c r="K113" s="96"/>
      <c r="L113" s="74"/>
      <c r="M113" s="72">
        <v>5.13</v>
      </c>
      <c r="N113" s="96">
        <v>5.0999999999999996</v>
      </c>
      <c r="O113" s="96"/>
      <c r="P113" s="73"/>
    </row>
    <row r="114" spans="1:31" ht="13.5" thickBot="1" x14ac:dyDescent="0.25">
      <c r="A114" s="717"/>
      <c r="B114" s="711"/>
      <c r="C114" s="711"/>
      <c r="D114" s="720"/>
      <c r="E114" s="715"/>
      <c r="F114" s="718"/>
      <c r="G114" s="729"/>
      <c r="H114" s="93" t="s">
        <v>16</v>
      </c>
      <c r="I114" s="94">
        <v>5.89</v>
      </c>
      <c r="J114" s="95">
        <v>5.9</v>
      </c>
      <c r="K114" s="95"/>
      <c r="L114" s="124">
        <v>0</v>
      </c>
      <c r="M114" s="123">
        <v>5.13</v>
      </c>
      <c r="N114" s="95">
        <v>5.0999999999999996</v>
      </c>
      <c r="O114" s="95"/>
      <c r="P114" s="125">
        <v>0</v>
      </c>
    </row>
    <row r="115" spans="1:31" x14ac:dyDescent="0.2">
      <c r="A115" s="716" t="s">
        <v>10</v>
      </c>
      <c r="B115" s="749" t="s">
        <v>9</v>
      </c>
      <c r="C115" s="710" t="s">
        <v>136</v>
      </c>
      <c r="D115" s="719" t="s">
        <v>131</v>
      </c>
      <c r="E115" s="714"/>
      <c r="F115" s="712" t="s">
        <v>9</v>
      </c>
      <c r="G115" s="728"/>
      <c r="H115" s="111" t="s">
        <v>13</v>
      </c>
      <c r="I115" s="112">
        <v>16.29</v>
      </c>
      <c r="J115" s="113">
        <v>16.3</v>
      </c>
      <c r="K115" s="113"/>
      <c r="L115" s="141">
        <v>0</v>
      </c>
      <c r="M115" s="164">
        <v>17</v>
      </c>
      <c r="N115" s="165">
        <v>17</v>
      </c>
      <c r="O115" s="113"/>
      <c r="P115" s="152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</row>
    <row r="116" spans="1:31" ht="13.5" thickBot="1" x14ac:dyDescent="0.25">
      <c r="A116" s="717"/>
      <c r="B116" s="711"/>
      <c r="C116" s="711"/>
      <c r="D116" s="720"/>
      <c r="E116" s="715"/>
      <c r="F116" s="718"/>
      <c r="G116" s="729"/>
      <c r="H116" s="93" t="s">
        <v>16</v>
      </c>
      <c r="I116" s="94">
        <v>16.29</v>
      </c>
      <c r="J116" s="95">
        <v>16.3</v>
      </c>
      <c r="K116" s="95"/>
      <c r="L116" s="124">
        <v>0</v>
      </c>
      <c r="M116" s="116">
        <v>17</v>
      </c>
      <c r="N116" s="117">
        <v>17</v>
      </c>
      <c r="O116" s="117"/>
      <c r="P116" s="150">
        <v>0</v>
      </c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</row>
    <row r="117" spans="1:31" x14ac:dyDescent="0.2">
      <c r="A117" s="752" t="s">
        <v>10</v>
      </c>
      <c r="B117" s="756" t="s">
        <v>9</v>
      </c>
      <c r="C117" s="750" t="s">
        <v>42</v>
      </c>
      <c r="D117" s="747" t="s">
        <v>67</v>
      </c>
      <c r="E117" s="724"/>
      <c r="F117" s="733" t="s">
        <v>9</v>
      </c>
      <c r="G117" s="731"/>
      <c r="H117" s="92" t="s">
        <v>13</v>
      </c>
      <c r="I117" s="99"/>
      <c r="J117" s="100"/>
      <c r="K117" s="100"/>
      <c r="L117" s="137"/>
      <c r="M117" s="147">
        <v>42.9</v>
      </c>
      <c r="N117" s="100">
        <v>42.9</v>
      </c>
      <c r="O117" s="100"/>
      <c r="P117" s="144"/>
    </row>
    <row r="118" spans="1:31" ht="13.5" thickBot="1" x14ac:dyDescent="0.25">
      <c r="A118" s="753"/>
      <c r="B118" s="757"/>
      <c r="C118" s="751"/>
      <c r="D118" s="748"/>
      <c r="E118" s="725"/>
      <c r="F118" s="734"/>
      <c r="G118" s="732"/>
      <c r="H118" s="93" t="s">
        <v>16</v>
      </c>
      <c r="I118" s="101">
        <v>0</v>
      </c>
      <c r="J118" s="102">
        <v>0</v>
      </c>
      <c r="K118" s="102"/>
      <c r="L118" s="138">
        <v>0</v>
      </c>
      <c r="M118" s="145">
        <v>42.9</v>
      </c>
      <c r="N118" s="102">
        <v>42.9</v>
      </c>
      <c r="O118" s="102"/>
      <c r="P118" s="146">
        <v>0</v>
      </c>
    </row>
    <row r="119" spans="1:31" x14ac:dyDescent="0.2">
      <c r="A119" s="716" t="s">
        <v>10</v>
      </c>
      <c r="B119" s="749" t="s">
        <v>9</v>
      </c>
      <c r="C119" s="710" t="s">
        <v>49</v>
      </c>
      <c r="D119" s="745" t="s">
        <v>76</v>
      </c>
      <c r="E119" s="714"/>
      <c r="F119" s="712" t="s">
        <v>9</v>
      </c>
      <c r="G119" s="728"/>
      <c r="H119" s="98" t="s">
        <v>13</v>
      </c>
      <c r="I119" s="97"/>
      <c r="J119" s="96"/>
      <c r="K119" s="96"/>
      <c r="L119" s="74"/>
      <c r="M119" s="72">
        <v>2.5</v>
      </c>
      <c r="N119" s="96">
        <v>2.5</v>
      </c>
      <c r="O119" s="96"/>
      <c r="P119" s="73"/>
    </row>
    <row r="120" spans="1:31" ht="13.5" thickBot="1" x14ac:dyDescent="0.25">
      <c r="A120" s="717"/>
      <c r="B120" s="711"/>
      <c r="C120" s="711"/>
      <c r="D120" s="746"/>
      <c r="E120" s="715"/>
      <c r="F120" s="718"/>
      <c r="G120" s="729"/>
      <c r="H120" s="93" t="s">
        <v>16</v>
      </c>
      <c r="I120" s="94">
        <v>0</v>
      </c>
      <c r="J120" s="95">
        <v>0</v>
      </c>
      <c r="K120" s="95"/>
      <c r="L120" s="124">
        <v>0</v>
      </c>
      <c r="M120" s="123">
        <v>2.5</v>
      </c>
      <c r="N120" s="95">
        <v>2.5</v>
      </c>
      <c r="O120" s="95"/>
      <c r="P120" s="125">
        <v>0</v>
      </c>
    </row>
    <row r="121" spans="1:31" x14ac:dyDescent="0.2">
      <c r="A121" s="716" t="s">
        <v>10</v>
      </c>
      <c r="B121" s="749" t="s">
        <v>9</v>
      </c>
      <c r="C121" s="710" t="s">
        <v>50</v>
      </c>
      <c r="D121" s="745" t="s">
        <v>77</v>
      </c>
      <c r="E121" s="714"/>
      <c r="F121" s="712" t="s">
        <v>9</v>
      </c>
      <c r="G121" s="728"/>
      <c r="H121" s="98" t="s">
        <v>13</v>
      </c>
      <c r="I121" s="97"/>
      <c r="J121" s="96"/>
      <c r="K121" s="96"/>
      <c r="L121" s="74"/>
      <c r="M121" s="72">
        <v>79.2</v>
      </c>
      <c r="N121" s="96">
        <v>79.2</v>
      </c>
      <c r="O121" s="96"/>
      <c r="P121" s="73"/>
    </row>
    <row r="122" spans="1:31" ht="13.5" thickBot="1" x14ac:dyDescent="0.25">
      <c r="A122" s="717"/>
      <c r="B122" s="711"/>
      <c r="C122" s="711"/>
      <c r="D122" s="746"/>
      <c r="E122" s="715"/>
      <c r="F122" s="718"/>
      <c r="G122" s="729"/>
      <c r="H122" s="93" t="s">
        <v>16</v>
      </c>
      <c r="I122" s="94">
        <v>0</v>
      </c>
      <c r="J122" s="95">
        <v>0</v>
      </c>
      <c r="K122" s="95"/>
      <c r="L122" s="124">
        <v>0</v>
      </c>
      <c r="M122" s="123">
        <v>79.2</v>
      </c>
      <c r="N122" s="95">
        <v>79.2</v>
      </c>
      <c r="O122" s="95"/>
      <c r="P122" s="125">
        <v>0</v>
      </c>
    </row>
    <row r="123" spans="1:31" x14ac:dyDescent="0.2">
      <c r="A123" s="716" t="s">
        <v>10</v>
      </c>
      <c r="B123" s="749" t="s">
        <v>9</v>
      </c>
      <c r="C123" s="710" t="s">
        <v>52</v>
      </c>
      <c r="D123" s="745" t="s">
        <v>80</v>
      </c>
      <c r="E123" s="714"/>
      <c r="F123" s="712" t="s">
        <v>9</v>
      </c>
      <c r="G123" s="728"/>
      <c r="H123" s="98" t="s">
        <v>13</v>
      </c>
      <c r="I123" s="97"/>
      <c r="J123" s="96"/>
      <c r="K123" s="96"/>
      <c r="L123" s="74"/>
      <c r="M123" s="72">
        <v>1.1200000000000001</v>
      </c>
      <c r="N123" s="96">
        <v>1.1000000000000001</v>
      </c>
      <c r="O123" s="96"/>
      <c r="P123" s="73"/>
    </row>
    <row r="124" spans="1:31" ht="13.5" thickBot="1" x14ac:dyDescent="0.25">
      <c r="A124" s="717"/>
      <c r="B124" s="711"/>
      <c r="C124" s="711"/>
      <c r="D124" s="746"/>
      <c r="E124" s="715"/>
      <c r="F124" s="718"/>
      <c r="G124" s="729"/>
      <c r="H124" s="93" t="s">
        <v>16</v>
      </c>
      <c r="I124" s="94">
        <v>0</v>
      </c>
      <c r="J124" s="95">
        <v>0</v>
      </c>
      <c r="K124" s="95"/>
      <c r="L124" s="124">
        <v>0</v>
      </c>
      <c r="M124" s="123">
        <v>1.1200000000000001</v>
      </c>
      <c r="N124" s="95">
        <v>1.1000000000000001</v>
      </c>
      <c r="O124" s="95"/>
      <c r="P124" s="125">
        <v>0</v>
      </c>
    </row>
    <row r="125" spans="1:31" x14ac:dyDescent="0.2">
      <c r="A125" s="752" t="s">
        <v>10</v>
      </c>
      <c r="B125" s="756" t="s">
        <v>9</v>
      </c>
      <c r="C125" s="750" t="s">
        <v>89</v>
      </c>
      <c r="D125" s="747" t="s">
        <v>83</v>
      </c>
      <c r="E125" s="724"/>
      <c r="F125" s="733" t="s">
        <v>9</v>
      </c>
      <c r="G125" s="731"/>
      <c r="H125" s="92" t="s">
        <v>13</v>
      </c>
      <c r="I125" s="99"/>
      <c r="J125" s="100"/>
      <c r="K125" s="100"/>
      <c r="L125" s="137"/>
      <c r="M125" s="147">
        <v>26</v>
      </c>
      <c r="N125" s="100">
        <v>26</v>
      </c>
      <c r="O125" s="100"/>
      <c r="P125" s="144"/>
    </row>
    <row r="126" spans="1:31" ht="13.5" thickBot="1" x14ac:dyDescent="0.25">
      <c r="A126" s="753"/>
      <c r="B126" s="757"/>
      <c r="C126" s="751"/>
      <c r="D126" s="748"/>
      <c r="E126" s="725"/>
      <c r="F126" s="734"/>
      <c r="G126" s="732"/>
      <c r="H126" s="93" t="s">
        <v>16</v>
      </c>
      <c r="I126" s="101">
        <v>0</v>
      </c>
      <c r="J126" s="102">
        <v>0</v>
      </c>
      <c r="K126" s="102"/>
      <c r="L126" s="138">
        <v>0</v>
      </c>
      <c r="M126" s="145">
        <v>26</v>
      </c>
      <c r="N126" s="102">
        <v>26</v>
      </c>
      <c r="O126" s="102"/>
      <c r="P126" s="146">
        <v>0</v>
      </c>
    </row>
    <row r="127" spans="1:31" x14ac:dyDescent="0.2">
      <c r="A127" s="716" t="s">
        <v>10</v>
      </c>
      <c r="B127" s="749" t="s">
        <v>9</v>
      </c>
      <c r="C127" s="710" t="s">
        <v>96</v>
      </c>
      <c r="D127" s="745" t="s">
        <v>92</v>
      </c>
      <c r="E127" s="714"/>
      <c r="F127" s="712" t="s">
        <v>9</v>
      </c>
      <c r="G127" s="728"/>
      <c r="H127" s="163" t="s">
        <v>13</v>
      </c>
      <c r="I127" s="97"/>
      <c r="J127" s="96"/>
      <c r="K127" s="96"/>
      <c r="L127" s="74"/>
      <c r="M127" s="148">
        <v>168</v>
      </c>
      <c r="N127" s="119">
        <v>168</v>
      </c>
      <c r="O127" s="96"/>
      <c r="P127" s="73"/>
    </row>
    <row r="128" spans="1:31" ht="13.5" thickBot="1" x14ac:dyDescent="0.25">
      <c r="A128" s="717"/>
      <c r="B128" s="711"/>
      <c r="C128" s="711"/>
      <c r="D128" s="746"/>
      <c r="E128" s="715"/>
      <c r="F128" s="718"/>
      <c r="G128" s="729"/>
      <c r="H128" s="93" t="s">
        <v>16</v>
      </c>
      <c r="I128" s="94">
        <v>0</v>
      </c>
      <c r="J128" s="95">
        <v>0</v>
      </c>
      <c r="K128" s="95"/>
      <c r="L128" s="124">
        <v>0</v>
      </c>
      <c r="M128" s="123">
        <v>168</v>
      </c>
      <c r="N128" s="95">
        <v>168</v>
      </c>
      <c r="O128" s="95"/>
      <c r="P128" s="125">
        <v>0</v>
      </c>
    </row>
    <row r="129" spans="1:31" x14ac:dyDescent="0.2">
      <c r="A129" s="716" t="s">
        <v>10</v>
      </c>
      <c r="B129" s="749" t="s">
        <v>9</v>
      </c>
      <c r="C129" s="710" t="s">
        <v>126</v>
      </c>
      <c r="D129" s="745" t="s">
        <v>119</v>
      </c>
      <c r="E129" s="714"/>
      <c r="F129" s="712" t="s">
        <v>9</v>
      </c>
      <c r="G129" s="728"/>
      <c r="H129" s="98" t="s">
        <v>13</v>
      </c>
      <c r="I129" s="97"/>
      <c r="J129" s="96"/>
      <c r="K129" s="96"/>
      <c r="L129" s="74"/>
      <c r="M129" s="72">
        <v>9.1999999999999993</v>
      </c>
      <c r="N129" s="96">
        <v>9.1999999999999993</v>
      </c>
      <c r="O129" s="96"/>
      <c r="P129" s="73"/>
    </row>
    <row r="130" spans="1:31" ht="13.5" thickBot="1" x14ac:dyDescent="0.25">
      <c r="A130" s="717"/>
      <c r="B130" s="711"/>
      <c r="C130" s="711"/>
      <c r="D130" s="746"/>
      <c r="E130" s="715"/>
      <c r="F130" s="718"/>
      <c r="G130" s="729"/>
      <c r="H130" s="93" t="s">
        <v>16</v>
      </c>
      <c r="I130" s="94">
        <v>0</v>
      </c>
      <c r="J130" s="95">
        <v>0</v>
      </c>
      <c r="K130" s="95"/>
      <c r="L130" s="124">
        <v>0</v>
      </c>
      <c r="M130" s="123">
        <v>9.1999999999999993</v>
      </c>
      <c r="N130" s="95">
        <v>9.1999999999999993</v>
      </c>
      <c r="O130" s="95"/>
      <c r="P130" s="125">
        <v>0</v>
      </c>
    </row>
    <row r="131" spans="1:31" x14ac:dyDescent="0.2">
      <c r="A131" s="716" t="s">
        <v>10</v>
      </c>
      <c r="B131" s="749" t="s">
        <v>9</v>
      </c>
      <c r="C131" s="710" t="s">
        <v>128</v>
      </c>
      <c r="D131" s="745" t="s">
        <v>121</v>
      </c>
      <c r="E131" s="714"/>
      <c r="F131" s="712" t="s">
        <v>9</v>
      </c>
      <c r="G131" s="728"/>
      <c r="H131" s="163" t="s">
        <v>13</v>
      </c>
      <c r="I131" s="97"/>
      <c r="J131" s="96"/>
      <c r="K131" s="96"/>
      <c r="L131" s="74"/>
      <c r="M131" s="148">
        <v>2</v>
      </c>
      <c r="N131" s="119">
        <v>2</v>
      </c>
      <c r="O131" s="96"/>
      <c r="P131" s="73"/>
    </row>
    <row r="132" spans="1:31" ht="13.5" thickBot="1" x14ac:dyDescent="0.25">
      <c r="A132" s="717"/>
      <c r="B132" s="711"/>
      <c r="C132" s="711"/>
      <c r="D132" s="746"/>
      <c r="E132" s="715"/>
      <c r="F132" s="718"/>
      <c r="G132" s="729"/>
      <c r="H132" s="93" t="s">
        <v>16</v>
      </c>
      <c r="I132" s="94">
        <v>0</v>
      </c>
      <c r="J132" s="95">
        <v>0</v>
      </c>
      <c r="K132" s="95"/>
      <c r="L132" s="124">
        <v>0</v>
      </c>
      <c r="M132" s="123">
        <v>2</v>
      </c>
      <c r="N132" s="95">
        <v>2</v>
      </c>
      <c r="O132" s="95"/>
      <c r="P132" s="125">
        <v>0</v>
      </c>
    </row>
    <row r="133" spans="1:31" x14ac:dyDescent="0.2">
      <c r="A133" s="716" t="s">
        <v>10</v>
      </c>
      <c r="B133" s="749" t="s">
        <v>9</v>
      </c>
      <c r="C133" s="710" t="s">
        <v>133</v>
      </c>
      <c r="D133" s="745" t="s">
        <v>127</v>
      </c>
      <c r="E133" s="714"/>
      <c r="F133" s="712" t="s">
        <v>9</v>
      </c>
      <c r="G133" s="728"/>
      <c r="H133" s="163" t="s">
        <v>13</v>
      </c>
      <c r="I133" s="97"/>
      <c r="J133" s="96"/>
      <c r="K133" s="96"/>
      <c r="L133" s="74"/>
      <c r="M133" s="148">
        <v>1.5</v>
      </c>
      <c r="N133" s="119">
        <v>1.5</v>
      </c>
      <c r="O133" s="96"/>
      <c r="P133" s="73"/>
    </row>
    <row r="134" spans="1:31" ht="13.5" thickBot="1" x14ac:dyDescent="0.25">
      <c r="A134" s="717"/>
      <c r="B134" s="711"/>
      <c r="C134" s="711"/>
      <c r="D134" s="746"/>
      <c r="E134" s="715"/>
      <c r="F134" s="718"/>
      <c r="G134" s="729"/>
      <c r="H134" s="93" t="s">
        <v>16</v>
      </c>
      <c r="I134" s="94">
        <v>0</v>
      </c>
      <c r="J134" s="95">
        <v>0</v>
      </c>
      <c r="K134" s="95"/>
      <c r="L134" s="124">
        <v>0</v>
      </c>
      <c r="M134" s="123">
        <v>1.5</v>
      </c>
      <c r="N134" s="95">
        <v>1.5</v>
      </c>
      <c r="O134" s="95"/>
      <c r="P134" s="125">
        <v>0</v>
      </c>
    </row>
    <row r="135" spans="1:31" x14ac:dyDescent="0.2">
      <c r="A135" s="716" t="s">
        <v>10</v>
      </c>
      <c r="B135" s="749" t="s">
        <v>9</v>
      </c>
      <c r="C135" s="710" t="s">
        <v>137</v>
      </c>
      <c r="D135" s="155" t="s">
        <v>143</v>
      </c>
      <c r="E135" s="721"/>
      <c r="F135" s="721"/>
      <c r="G135" s="730"/>
      <c r="H135" s="168" t="s">
        <v>13</v>
      </c>
      <c r="I135" s="121"/>
      <c r="J135" s="122"/>
      <c r="K135" s="122"/>
      <c r="L135" s="126"/>
      <c r="M135" s="166">
        <v>2</v>
      </c>
      <c r="N135" s="167">
        <v>2</v>
      </c>
      <c r="O135" s="128"/>
      <c r="P135" s="129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</row>
    <row r="136" spans="1:31" ht="13.5" thickBot="1" x14ac:dyDescent="0.25">
      <c r="A136" s="755"/>
      <c r="B136" s="754"/>
      <c r="C136" s="744"/>
      <c r="D136" s="156"/>
      <c r="E136" s="718"/>
      <c r="F136" s="718"/>
      <c r="G136" s="729"/>
      <c r="H136" s="120" t="s">
        <v>16</v>
      </c>
      <c r="I136" s="123"/>
      <c r="J136" s="95"/>
      <c r="K136" s="95"/>
      <c r="L136" s="127"/>
      <c r="M136" s="123"/>
      <c r="N136" s="95"/>
      <c r="O136" s="95"/>
      <c r="P136" s="125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</row>
    <row r="137" spans="1:31" ht="12.75" customHeight="1" x14ac:dyDescent="0.2">
      <c r="A137" s="716" t="s">
        <v>10</v>
      </c>
      <c r="B137" s="749" t="s">
        <v>9</v>
      </c>
      <c r="C137" s="710" t="s">
        <v>138</v>
      </c>
      <c r="D137" s="745" t="s">
        <v>134</v>
      </c>
      <c r="E137" s="736"/>
      <c r="F137" s="712" t="s">
        <v>9</v>
      </c>
      <c r="G137" s="728"/>
      <c r="H137" s="111" t="s">
        <v>13</v>
      </c>
      <c r="I137" s="112"/>
      <c r="J137" s="113"/>
      <c r="K137" s="113"/>
      <c r="L137" s="141">
        <v>0</v>
      </c>
      <c r="M137" s="164">
        <v>36.15</v>
      </c>
      <c r="N137" s="165">
        <v>36.200000000000003</v>
      </c>
      <c r="O137" s="113"/>
      <c r="P137" s="152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</row>
    <row r="138" spans="1:31" ht="13.5" thickBot="1" x14ac:dyDescent="0.25">
      <c r="A138" s="755"/>
      <c r="B138" s="754"/>
      <c r="C138" s="744"/>
      <c r="D138" s="758"/>
      <c r="E138" s="737"/>
      <c r="F138" s="713"/>
      <c r="G138" s="735"/>
      <c r="H138" s="93" t="s">
        <v>16</v>
      </c>
      <c r="I138" s="94">
        <v>0</v>
      </c>
      <c r="J138" s="95">
        <v>0</v>
      </c>
      <c r="K138" s="95"/>
      <c r="L138" s="124">
        <v>0</v>
      </c>
      <c r="M138" s="123">
        <v>36.15</v>
      </c>
      <c r="N138" s="95">
        <v>36.200000000000003</v>
      </c>
      <c r="O138" s="95"/>
      <c r="P138" s="125">
        <v>0</v>
      </c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</row>
    <row r="139" spans="1:31" x14ac:dyDescent="0.2">
      <c r="A139" s="716" t="s">
        <v>10</v>
      </c>
      <c r="B139" s="749" t="s">
        <v>9</v>
      </c>
      <c r="C139" s="710" t="s">
        <v>91</v>
      </c>
      <c r="D139" s="745" t="s">
        <v>84</v>
      </c>
      <c r="E139" s="714"/>
      <c r="F139" s="712" t="s">
        <v>9</v>
      </c>
      <c r="G139" s="728"/>
      <c r="H139" s="98" t="s">
        <v>13</v>
      </c>
      <c r="I139" s="97"/>
      <c r="J139" s="96"/>
      <c r="K139" s="96"/>
      <c r="L139" s="74"/>
      <c r="M139" s="72">
        <v>10</v>
      </c>
      <c r="N139" s="96">
        <v>10</v>
      </c>
      <c r="O139" s="96"/>
      <c r="P139" s="73"/>
    </row>
    <row r="140" spans="1:31" ht="13.5" thickBot="1" x14ac:dyDescent="0.25">
      <c r="A140" s="717"/>
      <c r="B140" s="711"/>
      <c r="C140" s="711"/>
      <c r="D140" s="746"/>
      <c r="E140" s="715"/>
      <c r="F140" s="718"/>
      <c r="G140" s="729"/>
      <c r="H140" s="93" t="s">
        <v>16</v>
      </c>
      <c r="I140" s="94">
        <v>0</v>
      </c>
      <c r="J140" s="95">
        <v>0</v>
      </c>
      <c r="K140" s="95"/>
      <c r="L140" s="124">
        <v>0</v>
      </c>
      <c r="M140" s="123">
        <v>10</v>
      </c>
      <c r="N140" s="95">
        <v>10</v>
      </c>
      <c r="O140" s="95"/>
      <c r="P140" s="125">
        <v>0</v>
      </c>
    </row>
    <row r="141" spans="1:31" s="4" customFormat="1" ht="15.75" customHeight="1" thickBot="1" x14ac:dyDescent="0.25">
      <c r="A141" s="77" t="s">
        <v>9</v>
      </c>
      <c r="B141" s="78" t="s">
        <v>10</v>
      </c>
      <c r="C141" s="562" t="s">
        <v>17</v>
      </c>
      <c r="D141" s="563"/>
      <c r="E141" s="563"/>
      <c r="F141" s="563"/>
      <c r="G141" s="563"/>
      <c r="H141" s="564"/>
      <c r="I141" s="85">
        <f>J141+L141</f>
        <v>1455.25</v>
      </c>
      <c r="J141" s="86">
        <f>J138+J136+J134+J132+J130+J128+J126+J124+J122+J120+J118+J116+J114+J112+J110+J108+J106+J103+J101+J99+J97+J95+J93+J91+J89+J87+J85+J83+J81+J79+J77+J75+J73+J140+J71+J69+J67+J65+J63+J61+J59+J57+J55+J53+J51+J49+J47+J45</f>
        <v>1455.25</v>
      </c>
      <c r="K141" s="86">
        <f>K138+K136+K134+K132+K130+K128+K126+K124+K122+K120+K118+K116+K114+K112+K110+K108+K106+K103+K101+K99+K97+K95+K93+K91+K89+K87+K85+K83+K81+K79+K77+K75+K73+K140+K71+K69+K67+K65+K63+K61+K59+K57+K55+K53+K51+K49+K47+K45</f>
        <v>0</v>
      </c>
      <c r="L141" s="86">
        <f>L138+L136+L134+L132+L130+L128+L126+L124+L122+L120+L118+L116+L114+L112+L110+L108+L106+L103+L101+L99+L97+L95+L93+L91+L89+L87+L85+L83+L81+L79+L77+L75+L73+L140+L71+L69+L67+L65+L63+L61+L59+L57+L55+L53+L51+L49+L47+L45</f>
        <v>0</v>
      </c>
      <c r="M141" s="85">
        <f>N141+P141</f>
        <v>1915.4199999999998</v>
      </c>
      <c r="N141" s="86">
        <f>N138+N136+N134+N132+N130+N128+N126+N124+N122+N120+N118+N116+N114+N112+N110+N108+N106+N103+N101+N99+N97+N95+N93+N91+N89+N87+N85+N83+N81+N79+N77+N75+N73+N140+N71+N69+N67+N65+N63+N61+N59+N57+N55+N53+N51+N49+N47+N45</f>
        <v>1915.4199999999998</v>
      </c>
      <c r="O141" s="86">
        <f>O138+O136+O134+O132+O130+O128+O126+O124+O122+O120+O118+O116+O114+O112+O110+O108+O106+O103+O101+O99+O97+O95+O93+O91+O89+O87+O85+O83+O81+O79+O77+O75+O73+O140+O71+O69+O67+O65+O63+O61+O59+O57+O55+O53+O51+O49+O47+O45</f>
        <v>0</v>
      </c>
      <c r="P141" s="86">
        <f>P138+P136+P134+P132+P130+P128+P126+P124+P122+P120+P118+P116+P114+P112+P110+P108+P106+P103+P101+P99+P97+P95+P93+P91+P89+P87+P85+P83+P81+P79+P77+P75+P73+P140+P71+P69+P67+P65+P63+P61+P59+P57+P55+P53+P51+P49+P47+P45</f>
        <v>0</v>
      </c>
    </row>
    <row r="142" spans="1:31" s="4" customFormat="1" ht="15.75" customHeight="1" thickBot="1" x14ac:dyDescent="0.25">
      <c r="A142" s="89" t="s">
        <v>9</v>
      </c>
      <c r="B142" s="157" t="s">
        <v>10</v>
      </c>
      <c r="C142" s="740" t="s">
        <v>150</v>
      </c>
      <c r="D142" s="741"/>
      <c r="E142" s="741"/>
      <c r="F142" s="741"/>
      <c r="G142" s="741"/>
      <c r="H142" s="742"/>
      <c r="I142" s="158">
        <f>J142+L142</f>
        <v>13209.05</v>
      </c>
      <c r="J142" s="159">
        <f>J141+J42+J36+J32+J26</f>
        <v>13209.05</v>
      </c>
      <c r="K142" s="159">
        <f>K141+K137+K135+K133+K131+K129+K127+K125+K123+K121+K119+K117+K115+K113+K111+K109+K107+K104+K102+K100+K98+K96+K94+K92+K90+K88+K86+K84+K82+K80+K78+K76+K74+K72+K139+K70+K68+K66+K64+K62+K60+K58+K56+K54+K52+K50+K48+K46</f>
        <v>0</v>
      </c>
      <c r="L142" s="159">
        <f>L141+L137+L135+L133+L131+L129+L127+L125+L123+L121+L119+L117+L115+L113+L111+L109+L107+L104+L102+L100+L98+L96+L94+L92+L90+L88+L86+L84+L82+L80+L78+L76+L74+L72+L139+L70+L68+L66+L64+L62+L60+L58+L56+L54+L52+L50+L48+L46</f>
        <v>0</v>
      </c>
      <c r="M142" s="158">
        <f>N142+P142</f>
        <v>14182.619999999997</v>
      </c>
      <c r="N142" s="159">
        <f>N141+N42+N36+N32+N26</f>
        <v>14019.819999999998</v>
      </c>
      <c r="O142" s="159">
        <f>O141+O42+O36+O32+O26</f>
        <v>8823.2000000000025</v>
      </c>
      <c r="P142" s="159">
        <f>P141+P42+P36+P32+P26</f>
        <v>162.80000000000001</v>
      </c>
    </row>
  </sheetData>
  <mergeCells count="397">
    <mergeCell ref="F30:F31"/>
    <mergeCell ref="H6:H24"/>
    <mergeCell ref="C30:C31"/>
    <mergeCell ref="D30:D31"/>
    <mergeCell ref="G28:G29"/>
    <mergeCell ref="G30:G31"/>
    <mergeCell ref="B34:B35"/>
    <mergeCell ref="N3:O3"/>
    <mergeCell ref="E30:E31"/>
    <mergeCell ref="E28:E29"/>
    <mergeCell ref="B28:B29"/>
    <mergeCell ref="C28:C29"/>
    <mergeCell ref="D28:D29"/>
    <mergeCell ref="C32:H32"/>
    <mergeCell ref="C6:C26"/>
    <mergeCell ref="D6:D24"/>
    <mergeCell ref="J3:K3"/>
    <mergeCell ref="G2:G4"/>
    <mergeCell ref="H2:H4"/>
    <mergeCell ref="A5:P5"/>
    <mergeCell ref="M3:M4"/>
    <mergeCell ref="E2:E4"/>
    <mergeCell ref="P3:P4"/>
    <mergeCell ref="F2:F4"/>
    <mergeCell ref="M2:P2"/>
    <mergeCell ref="I3:I4"/>
    <mergeCell ref="A2:A4"/>
    <mergeCell ref="B2:B4"/>
    <mergeCell ref="C2:C4"/>
    <mergeCell ref="F28:F29"/>
    <mergeCell ref="A27:P27"/>
    <mergeCell ref="A28:A29"/>
    <mergeCell ref="D2:D4"/>
    <mergeCell ref="B6:B26"/>
    <mergeCell ref="L3:L4"/>
    <mergeCell ref="I2:L2"/>
    <mergeCell ref="A44:A45"/>
    <mergeCell ref="C46:C47"/>
    <mergeCell ref="D40:D41"/>
    <mergeCell ref="F38:F39"/>
    <mergeCell ref="B44:B45"/>
    <mergeCell ref="C44:C45"/>
    <mergeCell ref="F44:F45"/>
    <mergeCell ref="C42:H42"/>
    <mergeCell ref="B38:B39"/>
    <mergeCell ref="C38:C39"/>
    <mergeCell ref="A43:P43"/>
    <mergeCell ref="G38:G39"/>
    <mergeCell ref="G40:G41"/>
    <mergeCell ref="A38:A39"/>
    <mergeCell ref="A40:A41"/>
    <mergeCell ref="B40:B41"/>
    <mergeCell ref="C40:C41"/>
    <mergeCell ref="F40:F41"/>
    <mergeCell ref="E40:E41"/>
    <mergeCell ref="D38:D39"/>
    <mergeCell ref="E38:E39"/>
    <mergeCell ref="F34:F35"/>
    <mergeCell ref="A34:A35"/>
    <mergeCell ref="A33:P33"/>
    <mergeCell ref="G34:G35"/>
    <mergeCell ref="C34:C35"/>
    <mergeCell ref="D34:D35"/>
    <mergeCell ref="E34:E35"/>
    <mergeCell ref="G48:G49"/>
    <mergeCell ref="D44:D45"/>
    <mergeCell ref="F48:F49"/>
    <mergeCell ref="D48:D49"/>
    <mergeCell ref="E44:E45"/>
    <mergeCell ref="G44:G45"/>
    <mergeCell ref="G46:G47"/>
    <mergeCell ref="F46:F47"/>
    <mergeCell ref="A46:A47"/>
    <mergeCell ref="E46:E47"/>
    <mergeCell ref="B46:B47"/>
    <mergeCell ref="A48:A49"/>
    <mergeCell ref="B48:B49"/>
    <mergeCell ref="C48:C49"/>
    <mergeCell ref="D46:D47"/>
    <mergeCell ref="C36:H36"/>
    <mergeCell ref="A37:P37"/>
    <mergeCell ref="D64:D65"/>
    <mergeCell ref="D62:D63"/>
    <mergeCell ref="E62:E63"/>
    <mergeCell ref="C56:C57"/>
    <mergeCell ref="C58:C59"/>
    <mergeCell ref="E58:E59"/>
    <mergeCell ref="C60:C61"/>
    <mergeCell ref="E64:E65"/>
    <mergeCell ref="E60:E61"/>
    <mergeCell ref="D60:D61"/>
    <mergeCell ref="A56:A57"/>
    <mergeCell ref="B56:B57"/>
    <mergeCell ref="E48:E49"/>
    <mergeCell ref="D50:D51"/>
    <mergeCell ref="D52:D53"/>
    <mergeCell ref="D54:D55"/>
    <mergeCell ref="D56:D57"/>
    <mergeCell ref="E50:E51"/>
    <mergeCell ref="E56:E57"/>
    <mergeCell ref="E52:E53"/>
    <mergeCell ref="E54:E55"/>
    <mergeCell ref="A50:A51"/>
    <mergeCell ref="C52:C53"/>
    <mergeCell ref="A52:A53"/>
    <mergeCell ref="B52:B53"/>
    <mergeCell ref="B54:B55"/>
    <mergeCell ref="C54:C55"/>
    <mergeCell ref="C50:C51"/>
    <mergeCell ref="B50:B51"/>
    <mergeCell ref="A54:A55"/>
    <mergeCell ref="C80:C81"/>
    <mergeCell ref="C76:C77"/>
    <mergeCell ref="C70:C71"/>
    <mergeCell ref="B76:B77"/>
    <mergeCell ref="A64:A65"/>
    <mergeCell ref="B60:B61"/>
    <mergeCell ref="C72:C73"/>
    <mergeCell ref="B62:B63"/>
    <mergeCell ref="A66:A67"/>
    <mergeCell ref="B70:B71"/>
    <mergeCell ref="A60:A61"/>
    <mergeCell ref="A62:A63"/>
    <mergeCell ref="C62:C63"/>
    <mergeCell ref="B64:B65"/>
    <mergeCell ref="C68:C69"/>
    <mergeCell ref="C64:C65"/>
    <mergeCell ref="C66:C67"/>
    <mergeCell ref="C78:C79"/>
    <mergeCell ref="C74:C75"/>
    <mergeCell ref="A58:A59"/>
    <mergeCell ref="B58:B59"/>
    <mergeCell ref="B102:B103"/>
    <mergeCell ref="B74:B75"/>
    <mergeCell ref="A74:A75"/>
    <mergeCell ref="A98:A99"/>
    <mergeCell ref="A102:A103"/>
    <mergeCell ref="A72:A73"/>
    <mergeCell ref="B80:B81"/>
    <mergeCell ref="B72:B73"/>
    <mergeCell ref="B88:B89"/>
    <mergeCell ref="A84:A85"/>
    <mergeCell ref="B68:B69"/>
    <mergeCell ref="A80:A81"/>
    <mergeCell ref="B82:B83"/>
    <mergeCell ref="A82:A83"/>
    <mergeCell ref="B78:B79"/>
    <mergeCell ref="A68:A69"/>
    <mergeCell ref="B66:B67"/>
    <mergeCell ref="A70:A71"/>
    <mergeCell ref="A78:A79"/>
    <mergeCell ref="A76:A77"/>
    <mergeCell ref="C84:C85"/>
    <mergeCell ref="C90:C91"/>
    <mergeCell ref="B84:B85"/>
    <mergeCell ref="C92:C93"/>
    <mergeCell ref="A86:A87"/>
    <mergeCell ref="B111:B112"/>
    <mergeCell ref="B107:B108"/>
    <mergeCell ref="A109:A110"/>
    <mergeCell ref="A104:A106"/>
    <mergeCell ref="A111:A112"/>
    <mergeCell ref="B109:B110"/>
    <mergeCell ref="B104:B106"/>
    <mergeCell ref="A107:A108"/>
    <mergeCell ref="C102:C103"/>
    <mergeCell ref="C100:C101"/>
    <mergeCell ref="B94:B95"/>
    <mergeCell ref="A90:A91"/>
    <mergeCell ref="B100:B101"/>
    <mergeCell ref="B96:B97"/>
    <mergeCell ref="A96:A97"/>
    <mergeCell ref="A100:A101"/>
    <mergeCell ref="A94:A95"/>
    <mergeCell ref="C94:C95"/>
    <mergeCell ref="B92:B93"/>
    <mergeCell ref="D137:D138"/>
    <mergeCell ref="B86:B87"/>
    <mergeCell ref="B90:B91"/>
    <mergeCell ref="D94:D95"/>
    <mergeCell ref="C86:C87"/>
    <mergeCell ref="C88:C89"/>
    <mergeCell ref="C104:C106"/>
    <mergeCell ref="C111:C112"/>
    <mergeCell ref="D111:D112"/>
    <mergeCell ref="C96:C97"/>
    <mergeCell ref="B98:B99"/>
    <mergeCell ref="D98:D99"/>
    <mergeCell ref="C107:C108"/>
    <mergeCell ref="D107:D108"/>
    <mergeCell ref="C109:C110"/>
    <mergeCell ref="D100:D101"/>
    <mergeCell ref="D104:D106"/>
    <mergeCell ref="D133:D134"/>
    <mergeCell ref="D96:D97"/>
    <mergeCell ref="D88:D89"/>
    <mergeCell ref="A113:A114"/>
    <mergeCell ref="B117:B118"/>
    <mergeCell ref="C117:C118"/>
    <mergeCell ref="B115:B116"/>
    <mergeCell ref="B113:B114"/>
    <mergeCell ref="A135:A136"/>
    <mergeCell ref="C115:C116"/>
    <mergeCell ref="A115:A116"/>
    <mergeCell ref="A119:A120"/>
    <mergeCell ref="A121:A122"/>
    <mergeCell ref="A117:A118"/>
    <mergeCell ref="B125:B126"/>
    <mergeCell ref="A127:A128"/>
    <mergeCell ref="A139:A140"/>
    <mergeCell ref="B139:B140"/>
    <mergeCell ref="C139:C140"/>
    <mergeCell ref="B135:B136"/>
    <mergeCell ref="A137:A138"/>
    <mergeCell ref="B137:B138"/>
    <mergeCell ref="C133:C134"/>
    <mergeCell ref="A123:A124"/>
    <mergeCell ref="C135:C136"/>
    <mergeCell ref="E135:E136"/>
    <mergeCell ref="C131:C132"/>
    <mergeCell ref="A133:A134"/>
    <mergeCell ref="A129:A130"/>
    <mergeCell ref="C119:C120"/>
    <mergeCell ref="B121:B122"/>
    <mergeCell ref="C129:C130"/>
    <mergeCell ref="B131:B132"/>
    <mergeCell ref="C123:C124"/>
    <mergeCell ref="C125:C126"/>
    <mergeCell ref="B127:B128"/>
    <mergeCell ref="C121:C122"/>
    <mergeCell ref="B123:B124"/>
    <mergeCell ref="C127:C128"/>
    <mergeCell ref="B133:B134"/>
    <mergeCell ref="A131:A132"/>
    <mergeCell ref="B129:B130"/>
    <mergeCell ref="A125:A126"/>
    <mergeCell ref="B119:B120"/>
    <mergeCell ref="D121:D122"/>
    <mergeCell ref="D131:D132"/>
    <mergeCell ref="G129:G130"/>
    <mergeCell ref="D127:D128"/>
    <mergeCell ref="D125:D126"/>
    <mergeCell ref="E121:E122"/>
    <mergeCell ref="E119:E120"/>
    <mergeCell ref="E117:E118"/>
    <mergeCell ref="D129:D130"/>
    <mergeCell ref="E125:E126"/>
    <mergeCell ref="E123:E124"/>
    <mergeCell ref="D119:D120"/>
    <mergeCell ref="G117:G118"/>
    <mergeCell ref="G123:G124"/>
    <mergeCell ref="G119:G120"/>
    <mergeCell ref="G115:G116"/>
    <mergeCell ref="G125:G126"/>
    <mergeCell ref="F111:F112"/>
    <mergeCell ref="F121:F122"/>
    <mergeCell ref="F119:F120"/>
    <mergeCell ref="F123:F124"/>
    <mergeCell ref="G127:G128"/>
    <mergeCell ref="F127:F128"/>
    <mergeCell ref="F115:F116"/>
    <mergeCell ref="C142:H142"/>
    <mergeCell ref="E109:E110"/>
    <mergeCell ref="F104:F106"/>
    <mergeCell ref="F109:F110"/>
    <mergeCell ref="G107:G108"/>
    <mergeCell ref="C137:C138"/>
    <mergeCell ref="C113:C114"/>
    <mergeCell ref="D123:D124"/>
    <mergeCell ref="F107:F108"/>
    <mergeCell ref="E111:E112"/>
    <mergeCell ref="D117:D118"/>
    <mergeCell ref="E115:E116"/>
    <mergeCell ref="D113:D114"/>
    <mergeCell ref="E113:E114"/>
    <mergeCell ref="E107:E108"/>
    <mergeCell ref="D115:D116"/>
    <mergeCell ref="D109:D110"/>
    <mergeCell ref="E127:E128"/>
    <mergeCell ref="C141:H141"/>
    <mergeCell ref="G139:G140"/>
    <mergeCell ref="F139:F140"/>
    <mergeCell ref="E139:E140"/>
    <mergeCell ref="D139:D140"/>
    <mergeCell ref="E131:E132"/>
    <mergeCell ref="G137:G138"/>
    <mergeCell ref="C98:C99"/>
    <mergeCell ref="D102:D103"/>
    <mergeCell ref="E137:E138"/>
    <mergeCell ref="G133:G134"/>
    <mergeCell ref="E100:E101"/>
    <mergeCell ref="E104:E106"/>
    <mergeCell ref="G104:G106"/>
    <mergeCell ref="G102:G103"/>
    <mergeCell ref="F117:F118"/>
    <mergeCell ref="E102:E103"/>
    <mergeCell ref="G100:G101"/>
    <mergeCell ref="F100:F101"/>
    <mergeCell ref="F102:F103"/>
    <mergeCell ref="G98:G99"/>
    <mergeCell ref="F98:F99"/>
    <mergeCell ref="G135:G136"/>
    <mergeCell ref="G131:G132"/>
    <mergeCell ref="G109:G110"/>
    <mergeCell ref="F125:F126"/>
    <mergeCell ref="G121:G122"/>
    <mergeCell ref="F113:F114"/>
    <mergeCell ref="G113:G114"/>
    <mergeCell ref="G111:G112"/>
    <mergeCell ref="G96:G97"/>
    <mergeCell ref="E96:E97"/>
    <mergeCell ref="E98:E99"/>
    <mergeCell ref="G74:G75"/>
    <mergeCell ref="G76:G77"/>
    <mergeCell ref="F78:F79"/>
    <mergeCell ref="G90:G91"/>
    <mergeCell ref="G80:G81"/>
    <mergeCell ref="F80:F81"/>
    <mergeCell ref="G84:G85"/>
    <mergeCell ref="F82:F83"/>
    <mergeCell ref="F90:F91"/>
    <mergeCell ref="G92:G93"/>
    <mergeCell ref="G86:G87"/>
    <mergeCell ref="G94:G95"/>
    <mergeCell ref="F94:F95"/>
    <mergeCell ref="E74:E75"/>
    <mergeCell ref="G82:G83"/>
    <mergeCell ref="E90:E91"/>
    <mergeCell ref="F76:F77"/>
    <mergeCell ref="G88:G89"/>
    <mergeCell ref="F86:F87"/>
    <mergeCell ref="G78:G79"/>
    <mergeCell ref="E76:E77"/>
    <mergeCell ref="F50:F51"/>
    <mergeCell ref="G54:G55"/>
    <mergeCell ref="F74:F75"/>
    <mergeCell ref="F52:F53"/>
    <mergeCell ref="F54:F55"/>
    <mergeCell ref="G72:G73"/>
    <mergeCell ref="G70:G71"/>
    <mergeCell ref="G68:G69"/>
    <mergeCell ref="G50:G51"/>
    <mergeCell ref="F58:F59"/>
    <mergeCell ref="G62:G63"/>
    <mergeCell ref="F62:F63"/>
    <mergeCell ref="F56:F57"/>
    <mergeCell ref="G56:G57"/>
    <mergeCell ref="G52:G53"/>
    <mergeCell ref="G58:G59"/>
    <mergeCell ref="F60:F61"/>
    <mergeCell ref="G64:G65"/>
    <mergeCell ref="G60:G61"/>
    <mergeCell ref="F64:F65"/>
    <mergeCell ref="F72:F73"/>
    <mergeCell ref="E66:E67"/>
    <mergeCell ref="G66:G67"/>
    <mergeCell ref="E70:E71"/>
    <mergeCell ref="E68:E69"/>
    <mergeCell ref="D68:D69"/>
    <mergeCell ref="F68:F69"/>
    <mergeCell ref="D70:D71"/>
    <mergeCell ref="F70:F71"/>
    <mergeCell ref="F66:F67"/>
    <mergeCell ref="D66:D67"/>
    <mergeCell ref="D76:D77"/>
    <mergeCell ref="D74:D75"/>
    <mergeCell ref="E72:E73"/>
    <mergeCell ref="E78:E79"/>
    <mergeCell ref="D82:D83"/>
    <mergeCell ref="D80:D81"/>
    <mergeCell ref="D78:D79"/>
    <mergeCell ref="E80:E81"/>
    <mergeCell ref="D72:D73"/>
    <mergeCell ref="C82:C83"/>
    <mergeCell ref="F137:F138"/>
    <mergeCell ref="E94:E95"/>
    <mergeCell ref="E92:E93"/>
    <mergeCell ref="A88:A89"/>
    <mergeCell ref="A92:A93"/>
    <mergeCell ref="F92:F93"/>
    <mergeCell ref="F88:F89"/>
    <mergeCell ref="D90:D91"/>
    <mergeCell ref="E133:E134"/>
    <mergeCell ref="E88:E89"/>
    <mergeCell ref="E129:E130"/>
    <mergeCell ref="F129:F130"/>
    <mergeCell ref="F131:F132"/>
    <mergeCell ref="F135:F136"/>
    <mergeCell ref="F84:F85"/>
    <mergeCell ref="D92:D93"/>
    <mergeCell ref="D84:D85"/>
    <mergeCell ref="E82:E83"/>
    <mergeCell ref="E86:E87"/>
    <mergeCell ref="D86:D87"/>
    <mergeCell ref="E84:E85"/>
    <mergeCell ref="F96:F97"/>
    <mergeCell ref="F133:F134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0"/>
  <sheetViews>
    <sheetView workbookViewId="0">
      <selection activeCell="E13" sqref="E13"/>
    </sheetView>
  </sheetViews>
  <sheetFormatPr defaultRowHeight="15.75" x14ac:dyDescent="0.25"/>
  <cols>
    <col min="1" max="1" width="22.7109375" style="258" customWidth="1"/>
    <col min="2" max="2" width="60.7109375" style="258" customWidth="1"/>
    <col min="3" max="16384" width="9.140625" style="258"/>
  </cols>
  <sheetData>
    <row r="1" spans="1:2" ht="45.75" customHeight="1" x14ac:dyDescent="0.25">
      <c r="A1" s="838" t="s">
        <v>201</v>
      </c>
      <c r="B1" s="838"/>
    </row>
    <row r="2" spans="1:2" ht="31.5" x14ac:dyDescent="0.25">
      <c r="A2" s="259" t="s">
        <v>5</v>
      </c>
      <c r="B2" s="260" t="s">
        <v>202</v>
      </c>
    </row>
    <row r="3" spans="1:2" x14ac:dyDescent="0.25">
      <c r="A3" s="299">
        <v>1</v>
      </c>
      <c r="B3" s="260" t="s">
        <v>200</v>
      </c>
    </row>
    <row r="4" spans="1:2" x14ac:dyDescent="0.25">
      <c r="A4" s="299">
        <v>2</v>
      </c>
      <c r="B4" s="260" t="s">
        <v>203</v>
      </c>
    </row>
    <row r="5" spans="1:2" x14ac:dyDescent="0.25">
      <c r="A5" s="299">
        <v>3</v>
      </c>
      <c r="B5" s="260" t="s">
        <v>204</v>
      </c>
    </row>
    <row r="6" spans="1:2" x14ac:dyDescent="0.25">
      <c r="A6" s="299">
        <v>4</v>
      </c>
      <c r="B6" s="260" t="s">
        <v>205</v>
      </c>
    </row>
    <row r="7" spans="1:2" x14ac:dyDescent="0.25">
      <c r="A7" s="299">
        <v>5</v>
      </c>
      <c r="B7" s="260" t="s">
        <v>206</v>
      </c>
    </row>
    <row r="8" spans="1:2" x14ac:dyDescent="0.25">
      <c r="A8" s="299">
        <v>6</v>
      </c>
      <c r="B8" s="260" t="s">
        <v>207</v>
      </c>
    </row>
    <row r="9" spans="1:2" ht="15.75" customHeight="1" x14ac:dyDescent="0.25"/>
    <row r="10" spans="1:2" ht="15.75" customHeight="1" x14ac:dyDescent="0.25">
      <c r="A10" s="839" t="s">
        <v>208</v>
      </c>
      <c r="B10" s="839"/>
    </row>
  </sheetData>
  <mergeCells count="2">
    <mergeCell ref="A1:B1"/>
    <mergeCell ref="A10:B10"/>
  </mergeCells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SVP 2013-2015 </vt:lpstr>
      <vt:lpstr>KMSA išlaikymas</vt:lpstr>
      <vt:lpstr>Asignavimų valdytojai</vt:lpstr>
      <vt:lpstr>'SVP 2013-2015 '!Print_Area</vt:lpstr>
      <vt:lpstr>'SVP 2013-2015 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Snieguole Kacerauskaite</cp:lastModifiedBy>
  <cp:lastPrinted>2013-12-02T09:21:24Z</cp:lastPrinted>
  <dcterms:created xsi:type="dcterms:W3CDTF">2004-05-19T10:48:48Z</dcterms:created>
  <dcterms:modified xsi:type="dcterms:W3CDTF">2013-12-02T09:21:32Z</dcterms:modified>
</cp:coreProperties>
</file>