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55" windowWidth="15480" windowHeight="11640"/>
  </bookViews>
  <sheets>
    <sheet name="SVP 2013-2015" sheetId="7" r:id="rId1"/>
    <sheet name="Asignavimų valdytojų kodai" sheetId="3" r:id="rId2"/>
  </sheets>
  <definedNames>
    <definedName name="_xlnm.Print_Area" localSheetId="0">'SVP 2013-2015'!$A$1:$R$160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J104" i="7" l="1"/>
  <c r="L24" i="7" l="1"/>
  <c r="L20" i="7"/>
  <c r="I20" i="7"/>
  <c r="L37" i="7"/>
  <c r="I37" i="7"/>
  <c r="L36" i="7"/>
  <c r="I36" i="7"/>
  <c r="J139" i="7" l="1"/>
  <c r="J128" i="7"/>
  <c r="J88" i="7"/>
  <c r="J67" i="7" l="1"/>
  <c r="I88" i="7" l="1"/>
  <c r="J38" i="7"/>
  <c r="L38" i="7"/>
  <c r="M38" i="7"/>
  <c r="L32" i="7"/>
  <c r="I38" i="7" l="1"/>
  <c r="I49" i="7" l="1"/>
  <c r="I48" i="7"/>
  <c r="I67" i="7" l="1"/>
  <c r="I68" i="7"/>
  <c r="J81" i="7"/>
  <c r="K81" i="7"/>
  <c r="L81" i="7"/>
  <c r="M81" i="7"/>
  <c r="N81" i="7"/>
  <c r="I153" i="7"/>
  <c r="I81" i="7" l="1"/>
  <c r="J116" i="7" l="1"/>
  <c r="I115" i="7"/>
  <c r="I116" i="7" s="1"/>
  <c r="I104" i="7" l="1"/>
  <c r="J106" i="7"/>
  <c r="K106" i="7"/>
  <c r="L106" i="7"/>
  <c r="M106" i="7"/>
  <c r="N106" i="7"/>
  <c r="N159" i="7" l="1"/>
  <c r="M159" i="7"/>
  <c r="N158" i="7"/>
  <c r="M158" i="7"/>
  <c r="N157" i="7"/>
  <c r="M157" i="7"/>
  <c r="N155" i="7"/>
  <c r="M155" i="7"/>
  <c r="N152" i="7"/>
  <c r="M152" i="7"/>
  <c r="N151" i="7"/>
  <c r="M151" i="7"/>
  <c r="N143" i="7"/>
  <c r="M143" i="7"/>
  <c r="L143" i="7"/>
  <c r="K143" i="7"/>
  <c r="J143" i="7"/>
  <c r="I142" i="7"/>
  <c r="I141" i="7"/>
  <c r="N140" i="7"/>
  <c r="M140" i="7"/>
  <c r="L140" i="7"/>
  <c r="K140" i="7"/>
  <c r="J140" i="7"/>
  <c r="I139" i="7"/>
  <c r="I138" i="7"/>
  <c r="N137" i="7"/>
  <c r="M137" i="7"/>
  <c r="L137" i="7"/>
  <c r="K137" i="7"/>
  <c r="J137" i="7"/>
  <c r="I136" i="7"/>
  <c r="I135" i="7"/>
  <c r="N134" i="7"/>
  <c r="M134" i="7"/>
  <c r="L134" i="7"/>
  <c r="K134" i="7"/>
  <c r="J134" i="7"/>
  <c r="I131" i="7"/>
  <c r="I128" i="7"/>
  <c r="N123" i="7"/>
  <c r="M123" i="7"/>
  <c r="L123" i="7"/>
  <c r="K123" i="7"/>
  <c r="J123" i="7"/>
  <c r="I120" i="7"/>
  <c r="I119" i="7"/>
  <c r="N114" i="7"/>
  <c r="M114" i="7"/>
  <c r="L114" i="7"/>
  <c r="K114" i="7"/>
  <c r="J114" i="7"/>
  <c r="I113" i="7"/>
  <c r="I112" i="7"/>
  <c r="N111" i="7"/>
  <c r="M111" i="7"/>
  <c r="L111" i="7"/>
  <c r="K111" i="7"/>
  <c r="J111" i="7"/>
  <c r="I110" i="7"/>
  <c r="I109" i="7"/>
  <c r="N108" i="7"/>
  <c r="M108" i="7"/>
  <c r="L108" i="7"/>
  <c r="K108" i="7"/>
  <c r="J108" i="7"/>
  <c r="I107" i="7"/>
  <c r="I103" i="7"/>
  <c r="I102" i="7"/>
  <c r="N100" i="7"/>
  <c r="M100" i="7"/>
  <c r="L100" i="7"/>
  <c r="K100" i="7"/>
  <c r="J100" i="7"/>
  <c r="I99" i="7"/>
  <c r="I98" i="7"/>
  <c r="N97" i="7"/>
  <c r="M97" i="7"/>
  <c r="L97" i="7"/>
  <c r="K97" i="7"/>
  <c r="J93" i="7"/>
  <c r="J97" i="7" s="1"/>
  <c r="N92" i="7"/>
  <c r="M92" i="7"/>
  <c r="L92" i="7"/>
  <c r="K92" i="7"/>
  <c r="J92" i="7"/>
  <c r="I87" i="7"/>
  <c r="N84" i="7"/>
  <c r="N85" i="7" s="1"/>
  <c r="M84" i="7"/>
  <c r="M85" i="7" s="1"/>
  <c r="L84" i="7"/>
  <c r="L85" i="7" s="1"/>
  <c r="K84" i="7"/>
  <c r="K85" i="7" s="1"/>
  <c r="J84" i="7"/>
  <c r="J85" i="7" s="1"/>
  <c r="I83" i="7"/>
  <c r="I82" i="7"/>
  <c r="L64" i="7"/>
  <c r="K64" i="7"/>
  <c r="J64" i="7"/>
  <c r="I63" i="7"/>
  <c r="I64" i="7" s="1"/>
  <c r="N60" i="7"/>
  <c r="N65" i="7" s="1"/>
  <c r="M60" i="7"/>
  <c r="M65" i="7" s="1"/>
  <c r="L60" i="7"/>
  <c r="K60" i="7"/>
  <c r="J60" i="7"/>
  <c r="I59" i="7"/>
  <c r="I58" i="7"/>
  <c r="I57" i="7"/>
  <c r="N54" i="7"/>
  <c r="M54" i="7"/>
  <c r="L54" i="7"/>
  <c r="K54" i="7"/>
  <c r="J54" i="7"/>
  <c r="I47" i="7"/>
  <c r="I54" i="7" s="1"/>
  <c r="N45" i="7"/>
  <c r="M45" i="7"/>
  <c r="L45" i="7"/>
  <c r="K45" i="7"/>
  <c r="J45" i="7"/>
  <c r="I44" i="7"/>
  <c r="I43" i="7"/>
  <c r="N42" i="7"/>
  <c r="M42" i="7"/>
  <c r="L42" i="7"/>
  <c r="K42" i="7"/>
  <c r="J42" i="7"/>
  <c r="I40" i="7"/>
  <c r="I39" i="7"/>
  <c r="K38" i="7"/>
  <c r="N36" i="7"/>
  <c r="N156" i="7" s="1"/>
  <c r="N35" i="7"/>
  <c r="M35" i="7"/>
  <c r="L35" i="7"/>
  <c r="K35" i="7"/>
  <c r="J35" i="7"/>
  <c r="I34" i="7"/>
  <c r="I35" i="7" s="1"/>
  <c r="N32" i="7"/>
  <c r="M32" i="7"/>
  <c r="K32" i="7"/>
  <c r="J32" i="7"/>
  <c r="I26" i="7"/>
  <c r="I25" i="7"/>
  <c r="I24" i="7"/>
  <c r="I32" i="7" s="1"/>
  <c r="N22" i="7"/>
  <c r="M22" i="7"/>
  <c r="L22" i="7"/>
  <c r="K22" i="7"/>
  <c r="J22" i="7"/>
  <c r="I21" i="7"/>
  <c r="I156" i="7"/>
  <c r="N18" i="7"/>
  <c r="M18" i="7"/>
  <c r="L18" i="7"/>
  <c r="K18" i="7"/>
  <c r="J18" i="7"/>
  <c r="I15" i="7"/>
  <c r="I14" i="7"/>
  <c r="I13" i="7"/>
  <c r="I12" i="7"/>
  <c r="L65" i="7" l="1"/>
  <c r="I85" i="7"/>
  <c r="I158" i="7"/>
  <c r="J65" i="7"/>
  <c r="K65" i="7"/>
  <c r="M150" i="7"/>
  <c r="I155" i="7"/>
  <c r="N150" i="7"/>
  <c r="K55" i="7"/>
  <c r="M55" i="7"/>
  <c r="K117" i="7"/>
  <c r="M117" i="7"/>
  <c r="J55" i="7"/>
  <c r="L55" i="7"/>
  <c r="J117" i="7"/>
  <c r="L117" i="7"/>
  <c r="N117" i="7"/>
  <c r="I42" i="7"/>
  <c r="I111" i="7"/>
  <c r="I123" i="7"/>
  <c r="I134" i="7"/>
  <c r="I140" i="7"/>
  <c r="I143" i="7"/>
  <c r="I106" i="7"/>
  <c r="I92" i="7"/>
  <c r="I108" i="7"/>
  <c r="I84" i="7"/>
  <c r="I159" i="7"/>
  <c r="I60" i="7"/>
  <c r="I65" i="7" s="1"/>
  <c r="K144" i="7"/>
  <c r="M144" i="7"/>
  <c r="I18" i="7"/>
  <c r="I157" i="7"/>
  <c r="I100" i="7"/>
  <c r="I114" i="7"/>
  <c r="I137" i="7"/>
  <c r="J144" i="7"/>
  <c r="L144" i="7"/>
  <c r="N144" i="7"/>
  <c r="N154" i="7"/>
  <c r="N38" i="7"/>
  <c r="N55" i="7" s="1"/>
  <c r="I152" i="7"/>
  <c r="M156" i="7"/>
  <c r="M154" i="7" s="1"/>
  <c r="I22" i="7"/>
  <c r="I45" i="7"/>
  <c r="I93" i="7"/>
  <c r="I97" i="7" s="1"/>
  <c r="M160" i="7" l="1"/>
  <c r="I55" i="7"/>
  <c r="I144" i="7"/>
  <c r="N160" i="7"/>
  <c r="I117" i="7"/>
  <c r="N145" i="7"/>
  <c r="N146" i="7" s="1"/>
  <c r="L145" i="7"/>
  <c r="L146" i="7" s="1"/>
  <c r="M145" i="7"/>
  <c r="M146" i="7" s="1"/>
  <c r="K145" i="7"/>
  <c r="K146" i="7" s="1"/>
  <c r="J145" i="7"/>
  <c r="J146" i="7" s="1"/>
  <c r="I154" i="7"/>
  <c r="I151" i="7"/>
  <c r="I150" i="7" s="1"/>
  <c r="I145" i="7" l="1"/>
  <c r="I146" i="7" s="1"/>
  <c r="I160" i="7"/>
</calcChain>
</file>

<file path=xl/sharedStrings.xml><?xml version="1.0" encoding="utf-8"?>
<sst xmlns="http://schemas.openxmlformats.org/spreadsheetml/2006/main" count="416" uniqueCount="187">
  <si>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</si>
  <si>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</si>
  <si>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</si>
  <si>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</si>
  <si>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</si>
  <si>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</si>
  <si>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</si>
  <si>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</si>
  <si>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</si>
  <si>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</si>
  <si>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</si>
  <si>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</si>
  <si>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</si>
  <si>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</si>
  <si>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</si>
  <si>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</si>
  <si>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</si>
  <si>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</si>
  <si>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</si>
  <si>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</si>
  <si>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</si>
  <si>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</si>
  <si>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</si>
  <si>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</si>
  <si>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</si>
  <si>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</si>
  <si>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</si>
  <si>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</si>
  <si>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</si>
  <si>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</si>
  <si>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</si>
  <si>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</si>
  <si>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</si>
  <si>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</si>
  <si>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2014-ųjų metų lėšų poreikis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</si>
  <si>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</si>
  <si>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</si>
  <si>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</si>
  <si>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</si>
  <si>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</si>
  <si>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</si>
  <si>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</si>
  <si>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</si>
  <si>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2014-ųjų metų lėšų projektas</t>
  </si>
  <si>
    <t>2015-ųjų metų lėšų projektas</t>
  </si>
  <si>
    <t>2013-ieji metai</t>
  </si>
  <si>
    <t>2014-ieji metai</t>
  </si>
  <si>
    <t>2015-ieji metai</t>
  </si>
  <si>
    <t>SB</t>
  </si>
  <si>
    <t>06 Susisiekimo sistemos priežiūros ir plėtros programa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</si>
  <si>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</si>
  <si>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</si>
  <si>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</si>
  <si>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</si>
  <si>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>Vystyti Klaipėdos pramoninės plėtros teritorijos susisiekimo infrastruktūrą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</si>
  <si>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</si>
  <si>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</si>
  <si>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</si>
  <si>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</si>
  <si>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</si>
  <si>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</si>
  <si>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</si>
  <si>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09</t>
  </si>
  <si>
    <t>6</t>
  </si>
  <si>
    <t>KPP</t>
  </si>
  <si>
    <t>Eksploatuojama šviesoforų, vnt.</t>
  </si>
  <si>
    <t>Gatvių ženklinimas, ha</t>
  </si>
  <si>
    <t>Mokamo automobilių stovėjimo sistemos mieste sukūrimas ir išlaikymas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</si>
  <si>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</si>
  <si>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</si>
  <si>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</si>
  <si>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</si>
  <si>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žvyruotos dangos,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</si>
  <si>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</si>
  <si>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</si>
  <si>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</si>
  <si>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</si>
  <si>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</si>
  <si>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</si>
  <si>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Įrengta asfaltbetonio dangos kiemuose su žvyro danga, ha</t>
  </si>
  <si>
    <t>5</t>
  </si>
  <si>
    <t>ES</t>
  </si>
  <si>
    <t>Kt</t>
  </si>
  <si>
    <t>Parengtas techninis projektas, vnt.</t>
  </si>
  <si>
    <t>SB(P)</t>
  </si>
  <si>
    <t>LRVB</t>
  </si>
  <si>
    <t>I</t>
  </si>
  <si>
    <t>KVJUD</t>
  </si>
  <si>
    <t>Pietinės jungties tarp Klaipėdos valstybinio jūrų uosto ir IX B transporto koridoriaus techninės dokumentacijos parengimas</t>
  </si>
  <si>
    <t>Centrinio Klaipėdos valstybinio jūrų uosto įvado jungties  modernizavimas:</t>
  </si>
  <si>
    <t>Baltijos pr. ir Minijos g. sankryžos rekonstrukcija. I etapas</t>
  </si>
  <si>
    <t>Automobilių laikymo aikštelės (garažo) statybos Pilies g. 6A projekto parengimas</t>
  </si>
  <si>
    <t>Automatinės eismo priežiūros prietaisų nuoma</t>
  </si>
  <si>
    <t>Centrinės miesto dalies gatvių tinklo modernizavimas:</t>
  </si>
  <si>
    <t>Šiaurinės miesto dalies gatvių tinklo modernizavimas:</t>
  </si>
  <si>
    <t>Pajūrio rekreacinių teritorijų gatvių tinklo modernizavimas:</t>
  </si>
  <si>
    <t>Eksploatuojamų bilietų automatų sk.</t>
  </si>
  <si>
    <t>Įrengta kelio ženklų rinkliavai, sk.</t>
  </si>
  <si>
    <t>Transporto kompensacijų mokėjimas:</t>
  </si>
  <si>
    <t>08</t>
  </si>
  <si>
    <t>Daugiabučių kiemų žvyruotų dangų remontas, įrengiant asfalto dangą</t>
  </si>
  <si>
    <t>Asfaltuotų daugiabučių kiemų dangų remontas</t>
  </si>
  <si>
    <t>Miesto gatvių ir daugiabučių namų kiemų dangos remontas:</t>
  </si>
  <si>
    <r>
      <t xml:space="preserve">Danės upės krantinių nuo Biržos tilto iki Mokyklos gatvės tilto rekonstravimas: </t>
    </r>
    <r>
      <rPr>
        <sz val="10"/>
        <rFont val="Times New Roman"/>
        <family val="1"/>
        <charset val="186"/>
      </rPr>
      <t>techninio projekto parengimas</t>
    </r>
  </si>
  <si>
    <t>Keleivinio transporto stotelių su įvažomis Klaipėdos miesto gatvėse projektavimas ir įrengimas</t>
  </si>
  <si>
    <t xml:space="preserve"> - vežėjams už lengvatas turinčių keleivių vežimą,</t>
  </si>
  <si>
    <t xml:space="preserve"> - moksleiviams,</t>
  </si>
  <si>
    <t xml:space="preserve"> - profesinių mokyklų moksleiviams.</t>
  </si>
  <si>
    <t>Naujų maršrutų skaičius</t>
  </si>
  <si>
    <t>Patikrinta viešojo transporto priemonių, tūkst. vnt.</t>
  </si>
  <si>
    <t>Miesto autobusų parko atnaujinimas (autobusų įsigijiams)</t>
  </si>
  <si>
    <t>Įsigyta integruotų maršrutų transporto priemonių įrangos, vnt.</t>
  </si>
  <si>
    <t>Prižiūrima tiltų ir viadukų, vnt.</t>
  </si>
  <si>
    <t xml:space="preserve"> 2013–2015 M. KLAIPĖDOS MIESTO SAVIVALDYBĖS</t>
  </si>
  <si>
    <t>Nuostolių dėl keleivių vežimo reguliaraus susisiekimo autobusų maršrutais kompensavimas</t>
  </si>
  <si>
    <t>Išleista nemokamų  informacijos leidinių, vnt.</t>
  </si>
  <si>
    <t>Dalyvavimas konferencijose, sk.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</si>
  <si>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</si>
  <si>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Suremontuota sankryža, vnt.</t>
  </si>
  <si>
    <t>Parengta techninių projektų, vnt.</t>
  </si>
  <si>
    <t>Archeologinių tyrimų atlikimas, vnt.
Techninio projekto parengimas, vnt.
Įrengta aikštelė, vnt.</t>
  </si>
  <si>
    <t>Įrengta stotelių, vnt.</t>
  </si>
  <si>
    <t>Įsigyta autobusų, vnt.</t>
  </si>
  <si>
    <r>
      <t>Funkcinės klasifikacijos kodas</t>
    </r>
    <r>
      <rPr>
        <b/>
        <sz val="10"/>
        <rFont val="Times New Roman"/>
        <family val="1"/>
        <charset val="186"/>
      </rPr>
      <t>*</t>
    </r>
  </si>
  <si>
    <t>Rekonstruota gatvių, sk.</t>
  </si>
  <si>
    <t>J.Janonio g. dangų ir šaligatvių restauravimas;</t>
  </si>
  <si>
    <t>Joniškės g. rekonstrukcija (I etapas);</t>
  </si>
  <si>
    <t>Sankryžos iš Butkų Juzės gatvės į S. Daukanto gatvę kapitalinis remontas;</t>
  </si>
  <si>
    <t>Parengta techninių projektų, sk.</t>
  </si>
  <si>
    <t>Minijos g. ruožo nuo Baltijos pr. iki Jūrininkų pr. rekonstrukcija;</t>
  </si>
  <si>
    <t>Taikos pr. II juostos tiesimas nuo Smiltelės g. iki Jūrininkų pr.;</t>
  </si>
  <si>
    <t xml:space="preserve">Parengta techninių projektų, vnt. </t>
  </si>
  <si>
    <t xml:space="preserve">Patikslintas detalusis planas Patikslintas tech.projektas </t>
  </si>
  <si>
    <t>Rekonstruota sankryža</t>
  </si>
  <si>
    <t>1</t>
  </si>
  <si>
    <t>Viešojo transporto paslaugų organizavimas:</t>
  </si>
  <si>
    <t>Studijų atlikimas:</t>
  </si>
  <si>
    <t>Smeltės gyvenvietės gatvių kapitalinis remontas;</t>
  </si>
  <si>
    <t>Parengta galimybių studijų, vnt.</t>
  </si>
  <si>
    <t>Projektas „Regioninė galimybių studija „Vakarų krantas“;</t>
  </si>
  <si>
    <t xml:space="preserve">Iš viso  programai: </t>
  </si>
  <si>
    <t>P9</t>
  </si>
  <si>
    <t>P7</t>
  </si>
  <si>
    <t>Klaipėdos miesto gatvių pėsčiųjų perėjų kryptingas apšvietimas</t>
  </si>
  <si>
    <t>Projekto „Daržų gatvės nuo Aukštosios iki Tiltų gatvės rekonstrukcija (restauravimas)“ įgyvendinimas;</t>
  </si>
  <si>
    <t>Tauralaukio gyvenvietės gatvių rekonstravimas</t>
  </si>
  <si>
    <t>Šilutės plento rekonstravimas
(I etapas nuo Tilžės g. iki Kauno g.)
(II etapas nuo Kauno g. iki Dubysos g.)</t>
  </si>
  <si>
    <t>Pajūrio g. rekonstravimas;</t>
  </si>
  <si>
    <t>Labrenciškės g. rekonstravimas;</t>
  </si>
  <si>
    <t>Taikos pr. nuo Sausios 15-osios g. iki Kauno g. rekonstravimas;</t>
  </si>
  <si>
    <t>Pamario gatvės rekonstravimas;</t>
  </si>
  <si>
    <t>Automobilių stovėjimo aikštelės teritorijoje Pilies g, 2A įrengimas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</si>
  <si>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</si>
  <si>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</si>
  <si>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Šiaurės ir pietų transporto koridorių gatvių tinklo modernizavimas:</t>
  </si>
  <si>
    <t>Tilžės g. nuo Šilutės pl. rekonstravimas pertvarkant geležinkelio pervažą bei žiedinę Mokyklos g. ir Šilutės pl. sankryžą;</t>
  </si>
  <si>
    <t>Tilto per Danės upę Pilies gatvėje, Klaipėdoje, kapitalinis remontas</t>
  </si>
  <si>
    <t>Bendri Klaipėdos valstybinio jūrų uosto ir miesto projektai:</t>
  </si>
  <si>
    <t>Nuostolingų maršrutų subsidijavimas priemiesčio maršrutus aptarnaujantiems vežėjams (s. b. „Dituva“, s. b. „Rasa“, s. b. „Vaiteliai“, s. b. „Tolupis“)</t>
  </si>
  <si>
    <t>INTERREG IVC projekto POSSE įgyvendinimas (žaliosios bangos sistemos sukūrimo Klaipėdos mieste galimybių analizė)</t>
  </si>
  <si>
    <t>Kiemų ir privažiuojamųjų kelių prie švietimo įstaigų sutvarkymas</t>
  </si>
  <si>
    <t>Pėsčiųjų, šaligatvių bei privažiuojamųjų kelių remonto bei įrengimo darbai, automobilių stovėjimo vietų įrengimas</t>
  </si>
  <si>
    <t>Eksploatuojama eismo reguliavimo priemonių, vnt. (sudaro 65 % visų priemonių)</t>
  </si>
  <si>
    <t>Įrengta ar pakeista inf. ženklų, vnt.</t>
  </si>
  <si>
    <t>Žvyruotos dangos greideriavimas (17,4 ha), kartai</t>
  </si>
  <si>
    <t>Bastionų g. su nauju tiltu per Danės upę statyba: techninės dokumentacijos parengimas</t>
  </si>
  <si>
    <t>Medelyno plento įrengimas</t>
  </si>
  <si>
    <t>Strateginis tikslas 02. Kurti mieste patrauklią, švarią ir saugią gyvenamąją aplinką</t>
  </si>
  <si>
    <t xml:space="preserve">Topografinių nuotraukų, išpildomųjų geodezinių nuotraukų įsigijimas, statinių projektų ekspertizių bei kitos inžinerinės paslaugos </t>
  </si>
  <si>
    <r>
      <t xml:space="preserve">Klaipėdos LEZ susisiekimo sistemos infrastruktūros įrengimas </t>
    </r>
    <r>
      <rPr>
        <sz val="10"/>
        <rFont val="Times New Roman"/>
        <family val="1"/>
        <charset val="186"/>
      </rPr>
      <t>(Švepelių g. rekonstrukcija ir geležinkelio atšakos tiesimas)</t>
    </r>
  </si>
  <si>
    <t>Asfaltbetonio dangos, žvyruotos dangos ir akmenimis grįstų gatvių dangos remontas</t>
  </si>
  <si>
    <t xml:space="preserve">Automobilių aikštelių (rinkliavai) horizontalus ženklinimas, kv. m </t>
  </si>
  <si>
    <t>Apšviesta pėsčiųjų perėjų, sk.</t>
  </si>
  <si>
    <t>Bendras tiesiamos gatvės ilgis – 571 m 
Užbaigtumas, proc.</t>
  </si>
  <si>
    <t>Remontuojama tilto – 37,4 m  
Užbaigtumas (%)</t>
  </si>
  <si>
    <t>Suremontuota kiemų ir privažiuojamųjų kelių, skaičius</t>
  </si>
  <si>
    <t>Parengtas techninis projektas parengimas, vnt.
Pastatyta aikštelė (garažas), užbaigtumas, proc.</t>
  </si>
  <si>
    <t>Eksploatuojama prietaisų, vnt.</t>
  </si>
  <si>
    <t>Įrengta automobilių aikštelių rinkliavai</t>
  </si>
  <si>
    <t>Nutiesta geležinkelio atšaka su reikiama infrastruktūra, m.</t>
  </si>
  <si>
    <t>Įrengta Švepelių g. važiuojamoji dalis su reikiama infrastruktūra, km 
Užbaigtumas, proc.</t>
  </si>
  <si>
    <t>Išpirkta nuolatinių gyventojų, gyvenančių LEZ teritorijoje, sklypų  (3,94 ha), sk..</t>
  </si>
  <si>
    <t>Paklota ištisinio asfaltbetono dangos, ha</t>
  </si>
  <si>
    <t xml:space="preserve">Ištisinio asfaltbetonio dangos įrengimas miesto gatvėse, medžiagų tyrimas ir kontroliniai bandymai: </t>
  </si>
  <si>
    <t>Ištisinio asfaltbetonio dangos įrengimas Taikos pr. atkarpoje nuo Jūrininkų pr. iki Kairių g.</t>
  </si>
  <si>
    <t>Laikino tilto (remonto metu) per Danės upę įrengimas ir priežiūra</t>
  </si>
  <si>
    <r>
      <t xml:space="preserve">Statybininkų prospekto tęsinio tiesimas nuo Šilutės pl. per LEZ teritoriją iki 141 kelio </t>
    </r>
    <r>
      <rPr>
        <sz val="10"/>
        <rFont val="Times New Roman"/>
        <family val="1"/>
        <charset val="186"/>
      </rPr>
      <t>(Klaipėdos LEZ Lypkių gatvės tiesimas I etapas)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</si>
</sst>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0.0_ ;\-0.0\ "/>
  </numFmts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u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06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3" borderId="1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3" borderId="7" xfId="0" applyNumberFormat="1" applyFont="1" applyFill="1" applyBorder="1" applyAlignment="1">
      <alignment horizontal="right" vertical="top" wrapText="1"/>
    </xf>
    <xf numFmtId="164" fontId="3" fillId="3" borderId="9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Fill="1" applyBorder="1" applyAlignment="1">
      <alignment horizontal="right" vertical="top"/>
    </xf>
    <xf numFmtId="164" fontId="5" fillId="2" borderId="17" xfId="0" applyNumberFormat="1" applyFont="1" applyFill="1" applyBorder="1" applyAlignment="1">
      <alignment horizontal="right" vertical="top"/>
    </xf>
    <xf numFmtId="164" fontId="5" fillId="2" borderId="18" xfId="0" applyNumberFormat="1" applyFont="1" applyFill="1" applyBorder="1" applyAlignment="1">
      <alignment horizontal="right" vertical="top"/>
    </xf>
    <xf numFmtId="0" fontId="3" fillId="0" borderId="3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/>
    </xf>
    <xf numFmtId="0" fontId="7" fillId="0" borderId="34" xfId="0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right" vertical="top"/>
    </xf>
    <xf numFmtId="3" fontId="3" fillId="3" borderId="36" xfId="0" applyNumberFormat="1" applyFont="1" applyFill="1" applyBorder="1" applyAlignment="1">
      <alignment horizontal="center" vertical="top"/>
    </xf>
    <xf numFmtId="3" fontId="3" fillId="3" borderId="37" xfId="0" applyNumberFormat="1" applyFont="1" applyFill="1" applyBorder="1" applyAlignment="1">
      <alignment horizontal="center" vertical="top"/>
    </xf>
    <xf numFmtId="3" fontId="3" fillId="3" borderId="15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38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 wrapText="1"/>
    </xf>
    <xf numFmtId="3" fontId="3" fillId="0" borderId="16" xfId="0" applyNumberFormat="1" applyFont="1" applyFill="1" applyBorder="1" applyAlignment="1">
      <alignment horizontal="center" vertical="top" wrapText="1"/>
    </xf>
    <xf numFmtId="3" fontId="3" fillId="0" borderId="36" xfId="0" applyNumberFormat="1" applyFont="1" applyFill="1" applyBorder="1" applyAlignment="1">
      <alignment horizontal="center" vertical="top"/>
    </xf>
    <xf numFmtId="3" fontId="3" fillId="0" borderId="37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/>
    </xf>
    <xf numFmtId="0" fontId="3" fillId="0" borderId="33" xfId="0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 wrapText="1"/>
    </xf>
    <xf numFmtId="164" fontId="3" fillId="3" borderId="31" xfId="0" applyNumberFormat="1" applyFont="1" applyFill="1" applyBorder="1" applyAlignment="1">
      <alignment horizontal="right" vertical="top" wrapText="1"/>
    </xf>
    <xf numFmtId="165" fontId="3" fillId="0" borderId="15" xfId="0" applyNumberFormat="1" applyFont="1" applyFill="1" applyBorder="1" applyAlignment="1">
      <alignment horizontal="center" vertical="top"/>
    </xf>
    <xf numFmtId="165" fontId="3" fillId="0" borderId="16" xfId="0" applyNumberFormat="1" applyFont="1" applyFill="1" applyBorder="1" applyAlignment="1">
      <alignment horizontal="center" vertical="top"/>
    </xf>
    <xf numFmtId="165" fontId="3" fillId="0" borderId="36" xfId="0" applyNumberFormat="1" applyFont="1" applyFill="1" applyBorder="1" applyAlignment="1">
      <alignment horizontal="center" vertical="top"/>
    </xf>
    <xf numFmtId="165" fontId="3" fillId="0" borderId="37" xfId="0" applyNumberFormat="1" applyFont="1" applyFill="1" applyBorder="1" applyAlignment="1">
      <alignment horizontal="center" vertical="top"/>
    </xf>
    <xf numFmtId="3" fontId="3" fillId="0" borderId="38" xfId="0" applyNumberFormat="1" applyFont="1" applyFill="1" applyBorder="1" applyAlignment="1">
      <alignment horizontal="center" vertical="top" wrapText="1"/>
    </xf>
    <xf numFmtId="3" fontId="3" fillId="0" borderId="39" xfId="0" applyNumberFormat="1" applyFont="1" applyFill="1" applyBorder="1" applyAlignment="1">
      <alignment horizontal="center" vertical="top" wrapText="1"/>
    </xf>
    <xf numFmtId="0" fontId="3" fillId="0" borderId="47" xfId="0" applyFont="1" applyBorder="1" applyAlignment="1">
      <alignment vertical="top"/>
    </xf>
    <xf numFmtId="0" fontId="3" fillId="0" borderId="0" xfId="0" applyFont="1" applyAlignment="1">
      <alignment vertical="center"/>
    </xf>
    <xf numFmtId="164" fontId="3" fillId="0" borderId="52" xfId="0" applyNumberFormat="1" applyFont="1" applyFill="1" applyBorder="1" applyAlignment="1">
      <alignment horizontal="right" vertical="top"/>
    </xf>
    <xf numFmtId="43" fontId="3" fillId="0" borderId="7" xfId="1" applyFont="1" applyFill="1" applyBorder="1" applyAlignment="1">
      <alignment horizontal="center" vertical="top" wrapText="1"/>
    </xf>
    <xf numFmtId="43" fontId="3" fillId="0" borderId="15" xfId="1" applyFont="1" applyFill="1" applyBorder="1" applyAlignment="1">
      <alignment horizontal="center" vertical="top" wrapText="1"/>
    </xf>
    <xf numFmtId="43" fontId="3" fillId="0" borderId="16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6" xfId="0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right" vertical="top"/>
    </xf>
    <xf numFmtId="3" fontId="3" fillId="0" borderId="41" xfId="0" applyNumberFormat="1" applyFont="1" applyFill="1" applyBorder="1" applyAlignment="1">
      <alignment horizontal="center" vertical="top"/>
    </xf>
    <xf numFmtId="3" fontId="3" fillId="0" borderId="40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center" vertical="top"/>
    </xf>
    <xf numFmtId="3" fontId="3" fillId="0" borderId="36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164" fontId="3" fillId="3" borderId="57" xfId="0" applyNumberFormat="1" applyFont="1" applyFill="1" applyBorder="1" applyAlignment="1">
      <alignment horizontal="right" vertical="top" wrapText="1"/>
    </xf>
    <xf numFmtId="164" fontId="3" fillId="3" borderId="58" xfId="0" applyNumberFormat="1" applyFont="1" applyFill="1" applyBorder="1" applyAlignment="1">
      <alignment horizontal="right" vertical="top" wrapText="1"/>
    </xf>
    <xf numFmtId="3" fontId="9" fillId="0" borderId="15" xfId="0" applyNumberFormat="1" applyFont="1" applyFill="1" applyBorder="1" applyAlignment="1">
      <alignment horizontal="center" vertical="top"/>
    </xf>
    <xf numFmtId="3" fontId="9" fillId="0" borderId="16" xfId="0" applyNumberFormat="1" applyFont="1" applyFill="1" applyBorder="1" applyAlignment="1">
      <alignment horizontal="center" vertical="top"/>
    </xf>
    <xf numFmtId="0" fontId="9" fillId="0" borderId="13" xfId="0" applyFont="1" applyFill="1" applyBorder="1" applyAlignment="1">
      <alignment vertical="top" wrapText="1"/>
    </xf>
    <xf numFmtId="0" fontId="3" fillId="0" borderId="61" xfId="0" applyFont="1" applyBorder="1" applyAlignment="1">
      <alignment vertical="top"/>
    </xf>
    <xf numFmtId="0" fontId="3" fillId="3" borderId="31" xfId="0" applyFont="1" applyFill="1" applyBorder="1" applyAlignment="1">
      <alignment horizontal="center" vertical="top"/>
    </xf>
    <xf numFmtId="49" fontId="3" fillId="0" borderId="15" xfId="0" applyNumberFormat="1" applyFont="1" applyBorder="1" applyAlignment="1">
      <alignment vertical="top"/>
    </xf>
    <xf numFmtId="164" fontId="3" fillId="3" borderId="11" xfId="0" applyNumberFormat="1" applyFont="1" applyFill="1" applyBorder="1" applyAlignment="1">
      <alignment horizontal="right" vertical="top" wrapText="1"/>
    </xf>
    <xf numFmtId="165" fontId="3" fillId="0" borderId="27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4" fontId="3" fillId="3" borderId="64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vertical="top"/>
    </xf>
    <xf numFmtId="164" fontId="3" fillId="3" borderId="11" xfId="0" applyNumberFormat="1" applyFont="1" applyFill="1" applyBorder="1" applyAlignment="1">
      <alignment horizontal="right" vertical="top"/>
    </xf>
    <xf numFmtId="164" fontId="3" fillId="3" borderId="7" xfId="1" applyNumberFormat="1" applyFont="1" applyFill="1" applyBorder="1" applyAlignment="1">
      <alignment horizontal="right" vertical="top" wrapText="1"/>
    </xf>
    <xf numFmtId="164" fontId="3" fillId="3" borderId="9" xfId="0" applyNumberFormat="1" applyFont="1" applyFill="1" applyBorder="1" applyAlignment="1">
      <alignment horizontal="right" vertical="top"/>
    </xf>
    <xf numFmtId="0" fontId="10" fillId="0" borderId="0" xfId="0" applyFont="1"/>
    <xf numFmtId="0" fontId="3" fillId="0" borderId="36" xfId="0" applyNumberFormat="1" applyFont="1" applyFill="1" applyBorder="1" applyAlignment="1">
      <alignment horizontal="center" vertical="top"/>
    </xf>
    <xf numFmtId="0" fontId="3" fillId="0" borderId="66" xfId="0" applyNumberFormat="1" applyFont="1" applyFill="1" applyBorder="1" applyAlignment="1">
      <alignment horizontal="center" vertical="top"/>
    </xf>
    <xf numFmtId="0" fontId="3" fillId="0" borderId="37" xfId="0" applyNumberFormat="1" applyFont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5" fillId="3" borderId="37" xfId="0" applyNumberFormat="1" applyFont="1" applyFill="1" applyBorder="1" applyAlignment="1">
      <alignment horizontal="center" vertical="top"/>
    </xf>
    <xf numFmtId="0" fontId="5" fillId="3" borderId="61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right" vertical="top"/>
    </xf>
    <xf numFmtId="0" fontId="3" fillId="0" borderId="36" xfId="0" applyFont="1" applyBorder="1" applyAlignment="1">
      <alignment horizontal="center" vertical="top"/>
    </xf>
    <xf numFmtId="3" fontId="3" fillId="3" borderId="38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3" fillId="3" borderId="15" xfId="0" applyNumberFormat="1" applyFont="1" applyFill="1" applyBorder="1" applyAlignment="1">
      <alignment horizontal="center" vertical="top" wrapText="1"/>
    </xf>
    <xf numFmtId="0" fontId="3" fillId="0" borderId="75" xfId="0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righ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0" fontId="3" fillId="0" borderId="78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64" xfId="0" applyFont="1" applyFill="1" applyBorder="1" applyAlignment="1">
      <alignment horizontal="center" vertical="top" wrapText="1"/>
    </xf>
    <xf numFmtId="164" fontId="3" fillId="3" borderId="78" xfId="0" applyNumberFormat="1" applyFont="1" applyFill="1" applyBorder="1" applyAlignment="1">
      <alignment horizontal="right" vertical="top"/>
    </xf>
    <xf numFmtId="0" fontId="3" fillId="3" borderId="47" xfId="0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right" vertical="top"/>
    </xf>
    <xf numFmtId="0" fontId="3" fillId="0" borderId="47" xfId="0" applyFont="1" applyBorder="1" applyAlignment="1">
      <alignment horizontal="center" vertical="top"/>
    </xf>
    <xf numFmtId="0" fontId="3" fillId="3" borderId="0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3" fontId="3" fillId="3" borderId="58" xfId="0" applyNumberFormat="1" applyFont="1" applyFill="1" applyBorder="1" applyAlignment="1">
      <alignment horizontal="center" vertical="top"/>
    </xf>
    <xf numFmtId="0" fontId="3" fillId="0" borderId="47" xfId="0" applyFont="1" applyFill="1" applyBorder="1" applyAlignment="1">
      <alignment vertical="top"/>
    </xf>
    <xf numFmtId="0" fontId="3" fillId="4" borderId="0" xfId="0" applyFont="1" applyFill="1" applyBorder="1" applyAlignment="1">
      <alignment vertical="top"/>
    </xf>
    <xf numFmtId="164" fontId="3" fillId="4" borderId="9" xfId="0" applyNumberFormat="1" applyFont="1" applyFill="1" applyBorder="1" applyAlignment="1">
      <alignment horizontal="right" vertical="top" wrapText="1"/>
    </xf>
    <xf numFmtId="164" fontId="5" fillId="4" borderId="31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right" vertical="top"/>
    </xf>
    <xf numFmtId="0" fontId="9" fillId="0" borderId="15" xfId="0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/>
    </xf>
    <xf numFmtId="0" fontId="3" fillId="4" borderId="62" xfId="0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right" vertical="top"/>
    </xf>
    <xf numFmtId="164" fontId="3" fillId="4" borderId="57" xfId="0" applyNumberFormat="1" applyFont="1" applyFill="1" applyBorder="1" applyAlignment="1">
      <alignment horizontal="right" vertical="top" wrapText="1"/>
    </xf>
    <xf numFmtId="164" fontId="3" fillId="4" borderId="58" xfId="0" applyNumberFormat="1" applyFont="1" applyFill="1" applyBorder="1" applyAlignment="1">
      <alignment horizontal="right" vertical="top" wrapText="1"/>
    </xf>
    <xf numFmtId="0" fontId="3" fillId="0" borderId="62" xfId="0" applyFont="1" applyFill="1" applyBorder="1" applyAlignment="1">
      <alignment horizontal="center" vertical="top"/>
    </xf>
    <xf numFmtId="164" fontId="5" fillId="4" borderId="47" xfId="0" applyNumberFormat="1" applyFont="1" applyFill="1" applyBorder="1" applyAlignment="1">
      <alignment horizontal="right" vertical="top"/>
    </xf>
    <xf numFmtId="164" fontId="3" fillId="4" borderId="62" xfId="0" applyNumberFormat="1" applyFont="1" applyFill="1" applyBorder="1" applyAlignment="1">
      <alignment horizontal="right" vertical="top" wrapText="1"/>
    </xf>
    <xf numFmtId="164" fontId="3" fillId="4" borderId="47" xfId="0" applyNumberFormat="1" applyFont="1" applyFill="1" applyBorder="1" applyAlignment="1">
      <alignment horizontal="right" vertical="top" wrapText="1"/>
    </xf>
    <xf numFmtId="164" fontId="3" fillId="4" borderId="75" xfId="0" applyNumberFormat="1" applyFont="1" applyFill="1" applyBorder="1" applyAlignment="1">
      <alignment horizontal="right" vertical="top" wrapText="1"/>
    </xf>
    <xf numFmtId="0" fontId="3" fillId="4" borderId="64" xfId="0" applyFont="1" applyFill="1" applyBorder="1" applyAlignment="1">
      <alignment horizontal="center" vertical="top"/>
    </xf>
    <xf numFmtId="164" fontId="3" fillId="3" borderId="58" xfId="0" applyNumberFormat="1" applyFont="1" applyFill="1" applyBorder="1" applyAlignment="1">
      <alignment horizontal="right" vertical="top"/>
    </xf>
    <xf numFmtId="164" fontId="3" fillId="3" borderId="57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3" fillId="0" borderId="5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51" xfId="0" applyNumberFormat="1" applyFont="1" applyFill="1" applyBorder="1" applyAlignment="1">
      <alignment horizontal="right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3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8" fillId="0" borderId="37" xfId="0" applyFont="1" applyBorder="1" applyAlignment="1">
      <alignment vertical="top" wrapText="1"/>
    </xf>
    <xf numFmtId="0" fontId="8" fillId="0" borderId="37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164" fontId="3" fillId="4" borderId="33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49" fontId="5" fillId="0" borderId="51" xfId="0" applyNumberFormat="1" applyFont="1" applyBorder="1" applyAlignment="1">
      <alignment horizontal="center" vertical="top"/>
    </xf>
    <xf numFmtId="0" fontId="3" fillId="3" borderId="48" xfId="0" applyFont="1" applyFill="1" applyBorder="1" applyAlignment="1">
      <alignment vertical="top" wrapText="1"/>
    </xf>
    <xf numFmtId="0" fontId="3" fillId="0" borderId="48" xfId="0" applyFont="1" applyFill="1" applyBorder="1" applyAlignment="1">
      <alignment vertical="top" wrapText="1"/>
    </xf>
    <xf numFmtId="0" fontId="3" fillId="0" borderId="54" xfId="0" applyFont="1" applyFill="1" applyBorder="1" applyAlignment="1">
      <alignment vertical="top" wrapText="1"/>
    </xf>
    <xf numFmtId="164" fontId="3" fillId="0" borderId="33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vertical="top"/>
    </xf>
    <xf numFmtId="0" fontId="3" fillId="3" borderId="79" xfId="0" applyFont="1" applyFill="1" applyBorder="1" applyAlignment="1">
      <alignment vertical="top" wrapText="1"/>
    </xf>
    <xf numFmtId="0" fontId="3" fillId="0" borderId="48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79" xfId="0" applyFont="1" applyFill="1" applyBorder="1" applyAlignment="1">
      <alignment vertical="top" wrapText="1"/>
    </xf>
    <xf numFmtId="164" fontId="5" fillId="4" borderId="9" xfId="0" applyNumberFormat="1" applyFont="1" applyFill="1" applyBorder="1" applyAlignment="1">
      <alignment horizontal="right" vertical="top"/>
    </xf>
    <xf numFmtId="0" fontId="3" fillId="0" borderId="52" xfId="0" applyFont="1" applyFill="1" applyBorder="1" applyAlignment="1">
      <alignment horizontal="center" vertical="top"/>
    </xf>
    <xf numFmtId="0" fontId="3" fillId="0" borderId="58" xfId="0" applyFont="1" applyFill="1" applyBorder="1" applyAlignment="1">
      <alignment horizontal="center" vertical="top"/>
    </xf>
    <xf numFmtId="0" fontId="5" fillId="4" borderId="58" xfId="0" applyFont="1" applyFill="1" applyBorder="1" applyAlignment="1">
      <alignment horizontal="center" vertical="top"/>
    </xf>
    <xf numFmtId="0" fontId="3" fillId="4" borderId="58" xfId="0" applyFont="1" applyFill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/>
    </xf>
    <xf numFmtId="0" fontId="8" fillId="3" borderId="25" xfId="0" applyFont="1" applyFill="1" applyBorder="1" applyAlignment="1">
      <alignment vertical="top" wrapText="1"/>
    </xf>
    <xf numFmtId="0" fontId="3" fillId="3" borderId="25" xfId="0" applyFont="1" applyFill="1" applyBorder="1" applyAlignment="1">
      <alignment vertical="top" wrapText="1"/>
    </xf>
    <xf numFmtId="0" fontId="3" fillId="3" borderId="44" xfId="0" applyFont="1" applyFill="1" applyBorder="1" applyAlignment="1">
      <alignment vertical="top" wrapText="1"/>
    </xf>
    <xf numFmtId="0" fontId="3" fillId="3" borderId="29" xfId="0" applyFont="1" applyFill="1" applyBorder="1" applyAlignment="1">
      <alignment horizontal="left" vertical="top" wrapText="1"/>
    </xf>
    <xf numFmtId="0" fontId="9" fillId="0" borderId="79" xfId="0" applyFont="1" applyFill="1" applyBorder="1" applyAlignment="1">
      <alignment vertical="top" wrapText="1"/>
    </xf>
    <xf numFmtId="0" fontId="3" fillId="0" borderId="54" xfId="0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center" vertical="top"/>
    </xf>
    <xf numFmtId="0" fontId="3" fillId="2" borderId="69" xfId="0" applyFont="1" applyFill="1" applyBorder="1" applyAlignment="1">
      <alignment horizontal="center" vertical="top" wrapText="1"/>
    </xf>
    <xf numFmtId="0" fontId="3" fillId="2" borderId="68" xfId="0" applyFont="1" applyFill="1" applyBorder="1" applyAlignment="1">
      <alignment horizontal="center" vertical="top" wrapText="1"/>
    </xf>
    <xf numFmtId="0" fontId="9" fillId="0" borderId="38" xfId="0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39" xfId="0" applyNumberFormat="1" applyFont="1" applyFill="1" applyBorder="1" applyAlignment="1">
      <alignment horizontal="center" vertical="top"/>
    </xf>
    <xf numFmtId="0" fontId="9" fillId="0" borderId="3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55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0" fontId="9" fillId="0" borderId="48" xfId="0" applyFont="1" applyFill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165" fontId="9" fillId="0" borderId="38" xfId="0" applyNumberFormat="1" applyFont="1" applyFill="1" applyBorder="1" applyAlignment="1">
      <alignment horizontal="center" vertical="top"/>
    </xf>
    <xf numFmtId="165" fontId="9" fillId="0" borderId="39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 wrapText="1"/>
    </xf>
    <xf numFmtId="0" fontId="9" fillId="0" borderId="48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vertical="top"/>
    </xf>
    <xf numFmtId="49" fontId="3" fillId="0" borderId="38" xfId="0" applyNumberFormat="1" applyFont="1" applyBorder="1" applyAlignment="1">
      <alignment vertical="top"/>
    </xf>
    <xf numFmtId="49" fontId="5" fillId="0" borderId="39" xfId="0" applyNumberFormat="1" applyFont="1" applyBorder="1" applyAlignment="1">
      <alignment vertical="top"/>
    </xf>
    <xf numFmtId="0" fontId="5" fillId="0" borderId="39" xfId="0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right" vertical="top"/>
    </xf>
    <xf numFmtId="164" fontId="5" fillId="2" borderId="68" xfId="0" applyNumberFormat="1" applyFont="1" applyFill="1" applyBorder="1" applyAlignment="1">
      <alignment horizontal="right" vertical="top"/>
    </xf>
    <xf numFmtId="164" fontId="3" fillId="4" borderId="1" xfId="0" applyNumberFormat="1" applyFont="1" applyFill="1" applyBorder="1" applyAlignment="1">
      <alignment horizontal="right" vertical="top"/>
    </xf>
    <xf numFmtId="0" fontId="5" fillId="0" borderId="22" xfId="0" applyFont="1" applyFill="1" applyBorder="1" applyAlignment="1">
      <alignment horizontal="left" vertical="top" wrapText="1"/>
    </xf>
    <xf numFmtId="164" fontId="3" fillId="3" borderId="7" xfId="0" applyNumberFormat="1" applyFont="1" applyFill="1" applyBorder="1" applyAlignment="1">
      <alignment horizontal="right" vertical="top"/>
    </xf>
    <xf numFmtId="164" fontId="3" fillId="0" borderId="31" xfId="0" applyNumberFormat="1" applyFont="1" applyFill="1" applyBorder="1" applyAlignment="1">
      <alignment horizontal="right" vertical="top"/>
    </xf>
    <xf numFmtId="164" fontId="14" fillId="0" borderId="31" xfId="0" applyNumberFormat="1" applyFont="1" applyBorder="1" applyAlignment="1">
      <alignment vertical="top"/>
    </xf>
    <xf numFmtId="0" fontId="5" fillId="0" borderId="48" xfId="0" applyFont="1" applyFill="1" applyBorder="1" applyAlignment="1">
      <alignment vertical="top" wrapText="1"/>
    </xf>
    <xf numFmtId="0" fontId="3" fillId="0" borderId="73" xfId="0" applyFont="1" applyFill="1" applyBorder="1" applyAlignment="1">
      <alignment horizontal="center" vertical="top"/>
    </xf>
    <xf numFmtId="164" fontId="3" fillId="3" borderId="72" xfId="0" applyNumberFormat="1" applyFont="1" applyFill="1" applyBorder="1" applyAlignment="1">
      <alignment horizontal="right" vertical="top" wrapText="1"/>
    </xf>
    <xf numFmtId="0" fontId="3" fillId="0" borderId="64" xfId="0" applyFont="1" applyFill="1" applyBorder="1" applyAlignment="1">
      <alignment horizontal="center" vertical="top"/>
    </xf>
    <xf numFmtId="0" fontId="3" fillId="0" borderId="75" xfId="0" applyFont="1" applyFill="1" applyBorder="1" applyAlignment="1">
      <alignment horizontal="center" vertical="top"/>
    </xf>
    <xf numFmtId="0" fontId="3" fillId="0" borderId="61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 wrapText="1"/>
    </xf>
    <xf numFmtId="0" fontId="3" fillId="0" borderId="47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top"/>
    </xf>
    <xf numFmtId="0" fontId="12" fillId="3" borderId="33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2" fillId="0" borderId="33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center" textRotation="90" wrapText="1"/>
    </xf>
    <xf numFmtId="49" fontId="12" fillId="0" borderId="36" xfId="0" applyNumberFormat="1" applyFont="1" applyBorder="1" applyAlignment="1">
      <alignment horizontal="center" vertical="top"/>
    </xf>
    <xf numFmtId="49" fontId="8" fillId="0" borderId="55" xfId="0" applyNumberFormat="1" applyFont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31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164" fontId="3" fillId="3" borderId="72" xfId="0" applyNumberFormat="1" applyFont="1" applyFill="1" applyBorder="1" applyAlignment="1">
      <alignment horizontal="right" vertical="top"/>
    </xf>
    <xf numFmtId="0" fontId="12" fillId="0" borderId="16" xfId="0" applyFont="1" applyFill="1" applyBorder="1" applyAlignment="1">
      <alignment vertical="top" wrapText="1"/>
    </xf>
    <xf numFmtId="0" fontId="12" fillId="0" borderId="31" xfId="0" applyFont="1" applyBorder="1" applyAlignment="1">
      <alignment horizontal="center" vertical="top"/>
    </xf>
    <xf numFmtId="0" fontId="12" fillId="0" borderId="39" xfId="0" applyFont="1" applyFill="1" applyBorder="1" applyAlignment="1">
      <alignment vertical="top" wrapText="1"/>
    </xf>
    <xf numFmtId="164" fontId="12" fillId="6" borderId="50" xfId="0" applyNumberFormat="1" applyFont="1" applyFill="1" applyBorder="1" applyAlignment="1">
      <alignment horizontal="right" vertical="top"/>
    </xf>
    <xf numFmtId="164" fontId="12" fillId="6" borderId="15" xfId="0" applyNumberFormat="1" applyFont="1" applyFill="1" applyBorder="1" applyAlignment="1">
      <alignment horizontal="right" vertical="top"/>
    </xf>
    <xf numFmtId="164" fontId="12" fillId="6" borderId="25" xfId="0" applyNumberFormat="1" applyFont="1" applyFill="1" applyBorder="1" applyAlignment="1">
      <alignment horizontal="right" vertical="top"/>
    </xf>
    <xf numFmtId="164" fontId="12" fillId="6" borderId="49" xfId="0" applyNumberFormat="1" applyFont="1" applyFill="1" applyBorder="1" applyAlignment="1">
      <alignment horizontal="right" vertical="top"/>
    </xf>
    <xf numFmtId="164" fontId="12" fillId="6" borderId="1" xfId="0" applyNumberFormat="1" applyFont="1" applyFill="1" applyBorder="1" applyAlignment="1">
      <alignment horizontal="right" vertical="top"/>
    </xf>
    <xf numFmtId="164" fontId="12" fillId="6" borderId="44" xfId="0" applyNumberFormat="1" applyFont="1" applyFill="1" applyBorder="1" applyAlignment="1">
      <alignment horizontal="right" vertical="top"/>
    </xf>
    <xf numFmtId="164" fontId="12" fillId="6" borderId="26" xfId="0" applyNumberFormat="1" applyFont="1" applyFill="1" applyBorder="1" applyAlignment="1">
      <alignment horizontal="right" vertical="top"/>
    </xf>
    <xf numFmtId="164" fontId="12" fillId="6" borderId="27" xfId="0" applyNumberFormat="1" applyFont="1" applyFill="1" applyBorder="1" applyAlignment="1">
      <alignment horizontal="right" vertical="top"/>
    </xf>
    <xf numFmtId="164" fontId="12" fillId="6" borderId="29" xfId="0" applyNumberFormat="1" applyFont="1" applyFill="1" applyBorder="1" applyAlignment="1">
      <alignment horizontal="right" vertical="top"/>
    </xf>
    <xf numFmtId="164" fontId="12" fillId="6" borderId="23" xfId="0" applyNumberFormat="1" applyFont="1" applyFill="1" applyBorder="1" applyAlignment="1">
      <alignment horizontal="right" vertical="top"/>
    </xf>
    <xf numFmtId="164" fontId="12" fillId="6" borderId="48" xfId="0" applyNumberFormat="1" applyFont="1" applyFill="1" applyBorder="1" applyAlignment="1">
      <alignment horizontal="right" vertical="top"/>
    </xf>
    <xf numFmtId="164" fontId="8" fillId="6" borderId="30" xfId="0" applyNumberFormat="1" applyFont="1" applyFill="1" applyBorder="1" applyAlignment="1">
      <alignment horizontal="right" vertical="top"/>
    </xf>
    <xf numFmtId="164" fontId="8" fillId="6" borderId="60" xfId="0" applyNumberFormat="1" applyFont="1" applyFill="1" applyBorder="1" applyAlignment="1">
      <alignment horizontal="right" vertical="top"/>
    </xf>
    <xf numFmtId="164" fontId="5" fillId="6" borderId="8" xfId="0" applyNumberFormat="1" applyFont="1" applyFill="1" applyBorder="1" applyAlignment="1">
      <alignment horizontal="right" vertical="top"/>
    </xf>
    <xf numFmtId="164" fontId="5" fillId="6" borderId="36" xfId="0" applyNumberFormat="1" applyFont="1" applyFill="1" applyBorder="1" applyAlignment="1">
      <alignment horizontal="right" vertical="top"/>
    </xf>
    <xf numFmtId="164" fontId="5" fillId="6" borderId="37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164" fontId="3" fillId="6" borderId="24" xfId="0" applyNumberFormat="1" applyFont="1" applyFill="1" applyBorder="1" applyAlignment="1">
      <alignment horizontal="right" vertical="top"/>
    </xf>
    <xf numFmtId="164" fontId="3" fillId="6" borderId="48" xfId="0" applyNumberFormat="1" applyFont="1" applyFill="1" applyBorder="1" applyAlignment="1">
      <alignment horizontal="right" vertical="top"/>
    </xf>
    <xf numFmtId="164" fontId="3" fillId="6" borderId="15" xfId="0" applyNumberFormat="1" applyFont="1" applyFill="1" applyBorder="1" applyAlignment="1">
      <alignment horizontal="right" vertical="top"/>
    </xf>
    <xf numFmtId="164" fontId="3" fillId="6" borderId="25" xfId="0" applyNumberFormat="1" applyFont="1" applyFill="1" applyBorder="1" applyAlignment="1">
      <alignment horizontal="right" vertical="top"/>
    </xf>
    <xf numFmtId="164" fontId="5" fillId="6" borderId="32" xfId="0" applyNumberFormat="1" applyFont="1" applyFill="1" applyBorder="1" applyAlignment="1">
      <alignment horizontal="right" vertical="top"/>
    </xf>
    <xf numFmtId="164" fontId="5" fillId="6" borderId="2" xfId="0" applyNumberFormat="1" applyFont="1" applyFill="1" applyBorder="1" applyAlignment="1">
      <alignment horizontal="right" vertical="top"/>
    </xf>
    <xf numFmtId="164" fontId="5" fillId="6" borderId="3" xfId="0" applyNumberFormat="1" applyFont="1" applyFill="1" applyBorder="1" applyAlignment="1">
      <alignment horizontal="right" vertical="top"/>
    </xf>
    <xf numFmtId="164" fontId="5" fillId="6" borderId="19" xfId="0" applyNumberFormat="1" applyFont="1" applyFill="1" applyBorder="1" applyAlignment="1">
      <alignment horizontal="right" vertical="top"/>
    </xf>
    <xf numFmtId="164" fontId="5" fillId="6" borderId="20" xfId="0" applyNumberFormat="1" applyFont="1" applyFill="1" applyBorder="1" applyAlignment="1">
      <alignment horizontal="right" vertical="top"/>
    </xf>
    <xf numFmtId="164" fontId="5" fillId="6" borderId="22" xfId="0" applyNumberFormat="1" applyFont="1" applyFill="1" applyBorder="1" applyAlignment="1">
      <alignment horizontal="right" vertical="top"/>
    </xf>
    <xf numFmtId="164" fontId="3" fillId="6" borderId="50" xfId="0" applyNumberFormat="1" applyFont="1" applyFill="1" applyBorder="1" applyAlignment="1">
      <alignment horizontal="right" vertical="top"/>
    </xf>
    <xf numFmtId="164" fontId="3" fillId="6" borderId="27" xfId="0" applyNumberFormat="1" applyFont="1" applyFill="1" applyBorder="1" applyAlignment="1">
      <alignment horizontal="right" vertical="top"/>
    </xf>
    <xf numFmtId="164" fontId="3" fillId="6" borderId="28" xfId="0" applyNumberFormat="1" applyFont="1" applyFill="1" applyBorder="1" applyAlignment="1">
      <alignment horizontal="right" vertical="top"/>
    </xf>
    <xf numFmtId="164" fontId="3" fillId="6" borderId="64" xfId="0" applyNumberFormat="1" applyFont="1" applyFill="1" applyBorder="1" applyAlignment="1">
      <alignment horizontal="right" vertical="top"/>
    </xf>
    <xf numFmtId="164" fontId="3" fillId="6" borderId="29" xfId="0" applyNumberFormat="1" applyFont="1" applyFill="1" applyBorder="1" applyAlignment="1">
      <alignment horizontal="right" vertical="top"/>
    </xf>
    <xf numFmtId="0" fontId="3" fillId="6" borderId="47" xfId="0" applyFont="1" applyFill="1" applyBorder="1" applyAlignment="1">
      <alignment vertical="top"/>
    </xf>
    <xf numFmtId="0" fontId="3" fillId="6" borderId="25" xfId="0" applyFont="1" applyFill="1" applyBorder="1" applyAlignment="1">
      <alignment vertical="top"/>
    </xf>
    <xf numFmtId="0" fontId="3" fillId="6" borderId="16" xfId="0" applyFont="1" applyFill="1" applyBorder="1" applyAlignment="1">
      <alignment vertical="top"/>
    </xf>
    <xf numFmtId="164" fontId="3" fillId="6" borderId="47" xfId="0" applyNumberFormat="1" applyFont="1" applyFill="1" applyBorder="1" applyAlignment="1">
      <alignment horizontal="right" vertical="top"/>
    </xf>
    <xf numFmtId="164" fontId="3" fillId="6" borderId="16" xfId="0" applyNumberFormat="1" applyFont="1" applyFill="1" applyBorder="1" applyAlignment="1">
      <alignment horizontal="right" vertical="top"/>
    </xf>
    <xf numFmtId="0" fontId="3" fillId="6" borderId="75" xfId="0" applyFont="1" applyFill="1" applyBorder="1" applyAlignment="1">
      <alignment vertical="top"/>
    </xf>
    <xf numFmtId="0" fontId="3" fillId="6" borderId="42" xfId="0" applyFont="1" applyFill="1" applyBorder="1" applyAlignment="1">
      <alignment vertical="top"/>
    </xf>
    <xf numFmtId="0" fontId="3" fillId="6" borderId="40" xfId="0" applyFont="1" applyFill="1" applyBorder="1" applyAlignment="1">
      <alignment vertical="top"/>
    </xf>
    <xf numFmtId="164" fontId="5" fillId="6" borderId="13" xfId="0" applyNumberFormat="1" applyFont="1" applyFill="1" applyBorder="1" applyAlignment="1">
      <alignment horizontal="right" vertical="top"/>
    </xf>
    <xf numFmtId="164" fontId="5" fillId="6" borderId="38" xfId="0" applyNumberFormat="1" applyFont="1" applyFill="1" applyBorder="1" applyAlignment="1">
      <alignment horizontal="right" vertical="top"/>
    </xf>
    <xf numFmtId="164" fontId="5" fillId="6" borderId="39" xfId="0" applyNumberFormat="1" applyFont="1" applyFill="1" applyBorder="1" applyAlignment="1">
      <alignment horizontal="right" vertical="top"/>
    </xf>
    <xf numFmtId="164" fontId="5" fillId="6" borderId="48" xfId="0" applyNumberFormat="1" applyFont="1" applyFill="1" applyBorder="1" applyAlignment="1">
      <alignment horizontal="right" vertical="top"/>
    </xf>
    <xf numFmtId="164" fontId="5" fillId="6" borderId="15" xfId="0" applyNumberFormat="1" applyFont="1" applyFill="1" applyBorder="1" applyAlignment="1">
      <alignment horizontal="right" vertical="top"/>
    </xf>
    <xf numFmtId="164" fontId="5" fillId="6" borderId="25" xfId="0" applyNumberFormat="1" applyFont="1" applyFill="1" applyBorder="1" applyAlignment="1">
      <alignment horizontal="right" vertical="top"/>
    </xf>
    <xf numFmtId="164" fontId="3" fillId="6" borderId="49" xfId="0" applyNumberFormat="1" applyFont="1" applyFill="1" applyBorder="1" applyAlignment="1">
      <alignment horizontal="right" vertical="top"/>
    </xf>
    <xf numFmtId="164" fontId="5" fillId="6" borderId="53" xfId="0" applyNumberFormat="1" applyFont="1" applyFill="1" applyBorder="1" applyAlignment="1">
      <alignment horizontal="right" vertical="top"/>
    </xf>
    <xf numFmtId="164" fontId="5" fillId="6" borderId="27" xfId="0" applyNumberFormat="1" applyFont="1" applyFill="1" applyBorder="1" applyAlignment="1">
      <alignment horizontal="right" vertical="top"/>
    </xf>
    <xf numFmtId="164" fontId="3" fillId="6" borderId="19" xfId="0" applyNumberFormat="1" applyFont="1" applyFill="1" applyBorder="1" applyAlignment="1">
      <alignment horizontal="right" vertical="top"/>
    </xf>
    <xf numFmtId="164" fontId="3" fillId="6" borderId="20" xfId="0" applyNumberFormat="1" applyFont="1" applyFill="1" applyBorder="1" applyAlignment="1">
      <alignment horizontal="right" vertical="top"/>
    </xf>
    <xf numFmtId="164" fontId="3" fillId="6" borderId="22" xfId="0" applyNumberFormat="1" applyFont="1" applyFill="1" applyBorder="1" applyAlignment="1">
      <alignment horizontal="right" vertical="top"/>
    </xf>
    <xf numFmtId="164" fontId="3" fillId="6" borderId="8" xfId="0" applyNumberFormat="1" applyFont="1" applyFill="1" applyBorder="1" applyAlignment="1">
      <alignment horizontal="right" vertical="top"/>
    </xf>
    <xf numFmtId="164" fontId="3" fillId="6" borderId="36" xfId="0" applyNumberFormat="1" applyFont="1" applyFill="1" applyBorder="1" applyAlignment="1">
      <alignment horizontal="right" vertical="top"/>
    </xf>
    <xf numFmtId="164" fontId="3" fillId="6" borderId="37" xfId="0" applyNumberFormat="1" applyFont="1" applyFill="1" applyBorder="1" applyAlignment="1">
      <alignment horizontal="right" vertical="top"/>
    </xf>
    <xf numFmtId="166" fontId="3" fillId="6" borderId="19" xfId="1" applyNumberFormat="1" applyFont="1" applyFill="1" applyBorder="1" applyAlignment="1">
      <alignment horizontal="right" vertical="top"/>
    </xf>
    <xf numFmtId="166" fontId="3" fillId="6" borderId="20" xfId="1" applyNumberFormat="1" applyFont="1" applyFill="1" applyBorder="1" applyAlignment="1">
      <alignment horizontal="right" vertical="top"/>
    </xf>
    <xf numFmtId="166" fontId="3" fillId="6" borderId="21" xfId="1" applyNumberFormat="1" applyFont="1" applyFill="1" applyBorder="1" applyAlignment="1">
      <alignment horizontal="right" vertical="top"/>
    </xf>
    <xf numFmtId="164" fontId="5" fillId="6" borderId="30" xfId="0" applyNumberFormat="1" applyFont="1" applyFill="1" applyBorder="1" applyAlignment="1">
      <alignment horizontal="right" vertical="top"/>
    </xf>
    <xf numFmtId="164" fontId="8" fillId="6" borderId="8" xfId="0" applyNumberFormat="1" applyFont="1" applyFill="1" applyBorder="1" applyAlignment="1">
      <alignment horizontal="right" vertical="top"/>
    </xf>
    <xf numFmtId="164" fontId="8" fillId="6" borderId="36" xfId="0" applyNumberFormat="1" applyFont="1" applyFill="1" applyBorder="1" applyAlignment="1">
      <alignment horizontal="right" vertical="top"/>
    </xf>
    <xf numFmtId="164" fontId="8" fillId="6" borderId="55" xfId="0" applyNumberFormat="1" applyFont="1" applyFill="1" applyBorder="1" applyAlignment="1">
      <alignment horizontal="right" vertical="top"/>
    </xf>
    <xf numFmtId="164" fontId="12" fillId="6" borderId="43" xfId="0" applyNumberFormat="1" applyFont="1" applyFill="1" applyBorder="1" applyAlignment="1">
      <alignment horizontal="right" vertical="top"/>
    </xf>
    <xf numFmtId="164" fontId="12" fillId="6" borderId="10" xfId="0" applyNumberFormat="1" applyFont="1" applyFill="1" applyBorder="1" applyAlignment="1">
      <alignment horizontal="right" vertical="top"/>
    </xf>
    <xf numFmtId="164" fontId="12" fillId="6" borderId="64" xfId="0" applyNumberFormat="1" applyFont="1" applyFill="1" applyBorder="1" applyAlignment="1">
      <alignment horizontal="right" vertical="top"/>
    </xf>
    <xf numFmtId="164" fontId="12" fillId="6" borderId="47" xfId="0" applyNumberFormat="1" applyFont="1" applyFill="1" applyBorder="1" applyAlignment="1">
      <alignment horizontal="right" vertical="top"/>
    </xf>
    <xf numFmtId="164" fontId="12" fillId="6" borderId="62" xfId="0" applyNumberFormat="1" applyFont="1" applyFill="1" applyBorder="1" applyAlignment="1">
      <alignment vertical="top"/>
    </xf>
    <xf numFmtId="0" fontId="12" fillId="6" borderId="44" xfId="0" applyFont="1" applyFill="1" applyBorder="1" applyAlignment="1">
      <alignment vertical="top"/>
    </xf>
    <xf numFmtId="0" fontId="12" fillId="6" borderId="1" xfId="0" applyFont="1" applyFill="1" applyBorder="1" applyAlignment="1">
      <alignment vertical="top"/>
    </xf>
    <xf numFmtId="164" fontId="12" fillId="6" borderId="24" xfId="0" applyNumberFormat="1" applyFont="1" applyFill="1" applyBorder="1" applyAlignment="1">
      <alignment vertical="top"/>
    </xf>
    <xf numFmtId="0" fontId="12" fillId="6" borderId="47" xfId="0" applyFont="1" applyFill="1" applyBorder="1" applyAlignment="1">
      <alignment vertical="top"/>
    </xf>
    <xf numFmtId="0" fontId="12" fillId="6" borderId="25" xfId="0" applyFont="1" applyFill="1" applyBorder="1" applyAlignment="1">
      <alignment vertical="top"/>
    </xf>
    <xf numFmtId="0" fontId="12" fillId="6" borderId="29" xfId="0" applyFont="1" applyFill="1" applyBorder="1" applyAlignment="1">
      <alignment vertical="top"/>
    </xf>
    <xf numFmtId="164" fontId="8" fillId="6" borderId="65" xfId="0" applyNumberFormat="1" applyFont="1" applyFill="1" applyBorder="1" applyAlignment="1">
      <alignment horizontal="right" vertical="top"/>
    </xf>
    <xf numFmtId="164" fontId="8" fillId="6" borderId="2" xfId="0" applyNumberFormat="1" applyFont="1" applyFill="1" applyBorder="1" applyAlignment="1">
      <alignment horizontal="right" vertical="top"/>
    </xf>
    <xf numFmtId="0" fontId="8" fillId="6" borderId="12" xfId="0" applyFont="1" applyFill="1" applyBorder="1" applyAlignment="1">
      <alignment horizontal="center" vertical="top"/>
    </xf>
    <xf numFmtId="164" fontId="5" fillId="6" borderId="12" xfId="0" applyNumberFormat="1" applyFont="1" applyFill="1" applyBorder="1" applyAlignment="1">
      <alignment horizontal="right" vertical="top"/>
    </xf>
    <xf numFmtId="0" fontId="5" fillId="6" borderId="65" xfId="0" applyFont="1" applyFill="1" applyBorder="1" applyAlignment="1">
      <alignment horizontal="center" vertical="top"/>
    </xf>
    <xf numFmtId="164" fontId="5" fillId="6" borderId="60" xfId="0" applyNumberFormat="1" applyFont="1" applyFill="1" applyBorder="1" applyAlignment="1">
      <alignment horizontal="right" vertical="top"/>
    </xf>
    <xf numFmtId="0" fontId="5" fillId="6" borderId="12" xfId="0" applyFont="1" applyFill="1" applyBorder="1" applyAlignment="1">
      <alignment horizontal="center" vertical="top"/>
    </xf>
    <xf numFmtId="164" fontId="5" fillId="6" borderId="59" xfId="0" applyNumberFormat="1" applyFont="1" applyFill="1" applyBorder="1" applyAlignment="1">
      <alignment horizontal="right" vertical="top"/>
    </xf>
    <xf numFmtId="0" fontId="5" fillId="6" borderId="35" xfId="0" applyFont="1" applyFill="1" applyBorder="1" applyAlignment="1">
      <alignment horizontal="center" vertical="top"/>
    </xf>
    <xf numFmtId="164" fontId="5" fillId="6" borderId="35" xfId="0" applyNumberFormat="1" applyFont="1" applyFill="1" applyBorder="1" applyAlignment="1">
      <alignment horizontal="right" vertical="top"/>
    </xf>
    <xf numFmtId="164" fontId="3" fillId="6" borderId="21" xfId="0" applyNumberFormat="1" applyFont="1" applyFill="1" applyBorder="1" applyAlignment="1">
      <alignment horizontal="right" vertical="top"/>
    </xf>
    <xf numFmtId="164" fontId="3" fillId="6" borderId="26" xfId="0" applyNumberFormat="1" applyFont="1" applyFill="1" applyBorder="1" applyAlignment="1">
      <alignment horizontal="right" vertical="top"/>
    </xf>
    <xf numFmtId="164" fontId="3" fillId="6" borderId="43" xfId="0" applyNumberFormat="1" applyFont="1" applyFill="1" applyBorder="1" applyAlignment="1">
      <alignment horizontal="right" vertical="top"/>
    </xf>
    <xf numFmtId="164" fontId="5" fillId="6" borderId="16" xfId="0" applyNumberFormat="1" applyFont="1" applyFill="1" applyBorder="1" applyAlignment="1">
      <alignment horizontal="right" vertical="top"/>
    </xf>
    <xf numFmtId="164" fontId="3" fillId="6" borderId="75" xfId="0" applyNumberFormat="1" applyFont="1" applyFill="1" applyBorder="1" applyAlignment="1">
      <alignment horizontal="right" vertical="top"/>
    </xf>
    <xf numFmtId="164" fontId="3" fillId="6" borderId="42" xfId="0" applyNumberFormat="1" applyFont="1" applyFill="1" applyBorder="1" applyAlignment="1">
      <alignment horizontal="right" vertical="top"/>
    </xf>
    <xf numFmtId="164" fontId="3" fillId="6" borderId="40" xfId="0" applyNumberFormat="1" applyFont="1" applyFill="1" applyBorder="1" applyAlignment="1">
      <alignment horizontal="right" vertical="top"/>
    </xf>
    <xf numFmtId="164" fontId="5" fillId="6" borderId="46" xfId="0" applyNumberFormat="1" applyFont="1" applyFill="1" applyBorder="1" applyAlignment="1">
      <alignment horizontal="right" vertical="top"/>
    </xf>
    <xf numFmtId="0" fontId="5" fillId="6" borderId="46" xfId="0" applyFont="1" applyFill="1" applyBorder="1" applyAlignment="1">
      <alignment horizontal="center" vertical="top"/>
    </xf>
    <xf numFmtId="164" fontId="3" fillId="6" borderId="78" xfId="0" applyNumberFormat="1" applyFont="1" applyFill="1" applyBorder="1" applyAlignment="1">
      <alignment horizontal="right" vertical="top"/>
    </xf>
    <xf numFmtId="164" fontId="3" fillId="6" borderId="0" xfId="0" applyNumberFormat="1" applyFont="1" applyFill="1" applyBorder="1" applyAlignment="1">
      <alignment horizontal="right" vertical="top"/>
    </xf>
    <xf numFmtId="164" fontId="3" fillId="6" borderId="41" xfId="0" applyNumberFormat="1" applyFont="1" applyFill="1" applyBorder="1" applyAlignment="1">
      <alignment horizontal="right" vertical="top"/>
    </xf>
    <xf numFmtId="164" fontId="3" fillId="6" borderId="61" xfId="0" applyNumberFormat="1" applyFont="1" applyFill="1" applyBorder="1" applyAlignment="1">
      <alignment horizontal="right" vertical="top"/>
    </xf>
    <xf numFmtId="164" fontId="3" fillId="6" borderId="55" xfId="0" applyNumberFormat="1" applyFont="1" applyFill="1" applyBorder="1" applyAlignment="1">
      <alignment horizontal="right" vertical="top"/>
    </xf>
    <xf numFmtId="164" fontId="5" fillId="6" borderId="67" xfId="0" applyNumberFormat="1" applyFont="1" applyFill="1" applyBorder="1" applyAlignment="1">
      <alignment horizontal="right" vertical="top"/>
    </xf>
    <xf numFmtId="164" fontId="3" fillId="6" borderId="10" xfId="0" applyNumberFormat="1" applyFont="1" applyFill="1" applyBorder="1" applyAlignment="1">
      <alignment horizontal="right" vertical="top"/>
    </xf>
    <xf numFmtId="164" fontId="3" fillId="6" borderId="54" xfId="0" applyNumberFormat="1" applyFont="1" applyFill="1" applyBorder="1" applyAlignment="1">
      <alignment horizontal="right" vertical="top"/>
    </xf>
    <xf numFmtId="164" fontId="5" fillId="6" borderId="51" xfId="0" applyNumberFormat="1" applyFont="1" applyFill="1" applyBorder="1" applyAlignment="1">
      <alignment horizontal="right" vertical="top"/>
    </xf>
    <xf numFmtId="0" fontId="5" fillId="6" borderId="63" xfId="0" applyFont="1" applyFill="1" applyBorder="1" applyAlignment="1">
      <alignment horizontal="center" vertical="top"/>
    </xf>
    <xf numFmtId="0" fontId="5" fillId="6" borderId="59" xfId="0" applyFont="1" applyFill="1" applyBorder="1" applyAlignment="1">
      <alignment horizontal="center" vertical="top"/>
    </xf>
    <xf numFmtId="164" fontId="12" fillId="6" borderId="54" xfId="0" applyNumberFormat="1" applyFont="1" applyFill="1" applyBorder="1" applyAlignment="1">
      <alignment horizontal="right" vertical="top"/>
    </xf>
    <xf numFmtId="164" fontId="12" fillId="6" borderId="36" xfId="0" applyNumberFormat="1" applyFont="1" applyFill="1" applyBorder="1" applyAlignment="1">
      <alignment horizontal="right" vertical="top"/>
    </xf>
    <xf numFmtId="0" fontId="12" fillId="6" borderId="48" xfId="0" applyFont="1" applyFill="1" applyBorder="1" applyAlignment="1">
      <alignment vertical="top"/>
    </xf>
    <xf numFmtId="0" fontId="12" fillId="6" borderId="15" xfId="0" applyFont="1" applyFill="1" applyBorder="1" applyAlignment="1">
      <alignment vertical="top"/>
    </xf>
    <xf numFmtId="164" fontId="12" fillId="6" borderId="41" xfId="0" applyNumberFormat="1" applyFont="1" applyFill="1" applyBorder="1" applyAlignment="1">
      <alignment horizontal="right" vertical="top"/>
    </xf>
    <xf numFmtId="164" fontId="12" fillId="6" borderId="53" xfId="0" applyNumberFormat="1" applyFont="1" applyFill="1" applyBorder="1" applyAlignment="1">
      <alignment horizontal="right" vertical="top"/>
    </xf>
    <xf numFmtId="164" fontId="5" fillId="6" borderId="56" xfId="0" applyNumberFormat="1" applyFont="1" applyFill="1" applyBorder="1" applyAlignment="1">
      <alignment horizontal="right" vertical="top"/>
    </xf>
    <xf numFmtId="164" fontId="5" fillId="6" borderId="65" xfId="0" applyNumberFormat="1" applyFont="1" applyFill="1" applyBorder="1" applyAlignment="1">
      <alignment horizontal="right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0" fontId="3" fillId="4" borderId="16" xfId="0" applyFont="1" applyFill="1" applyBorder="1" applyAlignment="1">
      <alignment horizontal="left" vertical="top" wrapText="1"/>
    </xf>
    <xf numFmtId="49" fontId="5" fillId="2" borderId="38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4" borderId="39" xfId="0" applyFont="1" applyFill="1" applyBorder="1" applyAlignment="1">
      <alignment horizontal="left" vertical="top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5" fillId="0" borderId="48" xfId="0" applyFont="1" applyFill="1" applyBorder="1" applyAlignment="1">
      <alignment horizontal="center" vertical="top" wrapText="1"/>
    </xf>
    <xf numFmtId="164" fontId="3" fillId="4" borderId="73" xfId="0" applyNumberFormat="1" applyFont="1" applyFill="1" applyBorder="1" applyAlignment="1">
      <alignment horizontal="right" vertical="top"/>
    </xf>
    <xf numFmtId="49" fontId="5" fillId="8" borderId="13" xfId="0" applyNumberFormat="1" applyFont="1" applyFill="1" applyBorder="1" applyAlignment="1">
      <alignment horizontal="center" vertical="top" wrapText="1"/>
    </xf>
    <xf numFmtId="49" fontId="5" fillId="8" borderId="4" xfId="0" applyNumberFormat="1" applyFont="1" applyFill="1" applyBorder="1" applyAlignment="1">
      <alignment horizontal="center" vertical="top"/>
    </xf>
    <xf numFmtId="49" fontId="5" fillId="8" borderId="13" xfId="0" applyNumberFormat="1" applyFont="1" applyFill="1" applyBorder="1" applyAlignment="1">
      <alignment horizontal="center" vertical="top"/>
    </xf>
    <xf numFmtId="49" fontId="5" fillId="8" borderId="8" xfId="0" applyNumberFormat="1" applyFont="1" applyFill="1" applyBorder="1" applyAlignment="1">
      <alignment horizontal="center" vertical="top"/>
    </xf>
    <xf numFmtId="49" fontId="5" fillId="8" borderId="10" xfId="0" applyNumberFormat="1" applyFont="1" applyFill="1" applyBorder="1" applyAlignment="1">
      <alignment horizontal="center" vertical="top"/>
    </xf>
    <xf numFmtId="49" fontId="5" fillId="8" borderId="14" xfId="0" applyNumberFormat="1" applyFont="1" applyFill="1" applyBorder="1" applyAlignment="1">
      <alignment horizontal="center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8" borderId="18" xfId="0" applyNumberFormat="1" applyFont="1" applyFill="1" applyBorder="1" applyAlignment="1">
      <alignment horizontal="right" vertical="top"/>
    </xf>
    <xf numFmtId="49" fontId="5" fillId="5" borderId="4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right" vertical="top"/>
    </xf>
    <xf numFmtId="164" fontId="5" fillId="5" borderId="5" xfId="0" applyNumberFormat="1" applyFont="1" applyFill="1" applyBorder="1" applyAlignment="1">
      <alignment horizontal="right" vertical="top"/>
    </xf>
    <xf numFmtId="164" fontId="5" fillId="5" borderId="30" xfId="0" applyNumberFormat="1" applyFont="1" applyFill="1" applyBorder="1" applyAlignment="1">
      <alignment horizontal="right" vertical="top"/>
    </xf>
    <xf numFmtId="164" fontId="5" fillId="5" borderId="32" xfId="0" applyNumberFormat="1" applyFont="1" applyFill="1" applyBorder="1" applyAlignment="1">
      <alignment horizontal="right" vertical="top"/>
    </xf>
    <xf numFmtId="164" fontId="5" fillId="5" borderId="7" xfId="0" applyNumberFormat="1" applyFont="1" applyFill="1" applyBorder="1" applyAlignment="1">
      <alignment horizontal="right" vertical="top"/>
    </xf>
    <xf numFmtId="164" fontId="5" fillId="5" borderId="33" xfId="0" applyNumberFormat="1" applyFont="1" applyFill="1" applyBorder="1" applyAlignment="1">
      <alignment horizontal="right" vertical="top"/>
    </xf>
    <xf numFmtId="0" fontId="8" fillId="0" borderId="66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3" fillId="0" borderId="48" xfId="0" applyFont="1" applyFill="1" applyBorder="1" applyAlignment="1">
      <alignment vertical="center" textRotation="90" wrapText="1"/>
    </xf>
    <xf numFmtId="0" fontId="3" fillId="0" borderId="79" xfId="0" applyFont="1" applyFill="1" applyBorder="1" applyAlignment="1">
      <alignment vertical="center" textRotation="90" wrapText="1"/>
    </xf>
    <xf numFmtId="0" fontId="5" fillId="0" borderId="54" xfId="0" applyFont="1" applyFill="1" applyBorder="1" applyAlignment="1">
      <alignment vertical="top" wrapText="1"/>
    </xf>
    <xf numFmtId="0" fontId="5" fillId="0" borderId="79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top" wrapText="1"/>
    </xf>
    <xf numFmtId="0" fontId="12" fillId="0" borderId="4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vertical="top" wrapText="1"/>
    </xf>
    <xf numFmtId="164" fontId="3" fillId="6" borderId="44" xfId="0" applyNumberFormat="1" applyFont="1" applyFill="1" applyBorder="1" applyAlignment="1">
      <alignment horizontal="right" vertical="top"/>
    </xf>
    <xf numFmtId="164" fontId="3" fillId="4" borderId="62" xfId="0" applyNumberFormat="1" applyFont="1" applyFill="1" applyBorder="1" applyAlignment="1">
      <alignment horizontal="right" vertical="top"/>
    </xf>
    <xf numFmtId="164" fontId="17" fillId="6" borderId="8" xfId="0" applyNumberFormat="1" applyFont="1" applyFill="1" applyBorder="1" applyAlignment="1">
      <alignment horizontal="right" vertical="top"/>
    </xf>
    <xf numFmtId="164" fontId="17" fillId="6" borderId="36" xfId="0" applyNumberFormat="1" applyFont="1" applyFill="1" applyBorder="1" applyAlignment="1">
      <alignment horizontal="right" vertical="top"/>
    </xf>
    <xf numFmtId="164" fontId="17" fillId="6" borderId="64" xfId="0" applyNumberFormat="1" applyFont="1" applyFill="1" applyBorder="1" applyAlignment="1">
      <alignment horizontal="right" vertical="top"/>
    </xf>
    <xf numFmtId="164" fontId="17" fillId="6" borderId="29" xfId="0" applyNumberFormat="1" applyFont="1" applyFill="1" applyBorder="1" applyAlignment="1">
      <alignment horizontal="right" vertical="top"/>
    </xf>
    <xf numFmtId="164" fontId="17" fillId="6" borderId="47" xfId="0" applyNumberFormat="1" applyFont="1" applyFill="1" applyBorder="1" applyAlignment="1">
      <alignment horizontal="right" vertical="top"/>
    </xf>
    <xf numFmtId="164" fontId="17" fillId="6" borderId="25" xfId="0" applyNumberFormat="1" applyFont="1" applyFill="1" applyBorder="1" applyAlignment="1">
      <alignment horizontal="right" vertical="top"/>
    </xf>
    <xf numFmtId="164" fontId="18" fillId="6" borderId="47" xfId="0" applyNumberFormat="1" applyFont="1" applyFill="1" applyBorder="1" applyAlignment="1">
      <alignment horizontal="right" vertical="top"/>
    </xf>
    <xf numFmtId="164" fontId="18" fillId="6" borderId="25" xfId="0" applyNumberFormat="1" applyFont="1" applyFill="1" applyBorder="1" applyAlignment="1">
      <alignment horizontal="right" vertical="top"/>
    </xf>
    <xf numFmtId="164" fontId="17" fillId="6" borderId="75" xfId="0" applyNumberFormat="1" applyFont="1" applyFill="1" applyBorder="1" applyAlignment="1">
      <alignment horizontal="right" vertical="top"/>
    </xf>
    <xf numFmtId="164" fontId="17" fillId="6" borderId="42" xfId="0" applyNumberFormat="1" applyFont="1" applyFill="1" applyBorder="1" applyAlignment="1">
      <alignment horizontal="right" vertical="top"/>
    </xf>
    <xf numFmtId="164" fontId="18" fillId="6" borderId="13" xfId="0" applyNumberFormat="1" applyFont="1" applyFill="1" applyBorder="1" applyAlignment="1">
      <alignment horizontal="right" vertical="top"/>
    </xf>
    <xf numFmtId="164" fontId="18" fillId="6" borderId="79" xfId="0" applyNumberFormat="1" applyFont="1" applyFill="1" applyBorder="1" applyAlignment="1">
      <alignment horizontal="right" vertical="top"/>
    </xf>
    <xf numFmtId="164" fontId="3" fillId="4" borderId="72" xfId="0" applyNumberFormat="1" applyFont="1" applyFill="1" applyBorder="1" applyAlignment="1">
      <alignment horizontal="right" vertical="top"/>
    </xf>
    <xf numFmtId="164" fontId="3" fillId="4" borderId="57" xfId="0" applyNumberFormat="1" applyFont="1" applyFill="1" applyBorder="1" applyAlignment="1">
      <alignment horizontal="right" vertical="top"/>
    </xf>
    <xf numFmtId="164" fontId="13" fillId="3" borderId="57" xfId="0" applyNumberFormat="1" applyFont="1" applyFill="1" applyBorder="1" applyAlignment="1">
      <alignment horizontal="right" vertical="top"/>
    </xf>
    <xf numFmtId="164" fontId="5" fillId="6" borderId="55" xfId="0" applyNumberFormat="1" applyFont="1" applyFill="1" applyBorder="1" applyAlignment="1">
      <alignment horizontal="right" vertical="top"/>
    </xf>
    <xf numFmtId="0" fontId="3" fillId="3" borderId="73" xfId="0" applyFont="1" applyFill="1" applyBorder="1" applyAlignment="1">
      <alignment horizontal="center" vertical="top"/>
    </xf>
    <xf numFmtId="164" fontId="5" fillId="3" borderId="71" xfId="0" applyNumberFormat="1" applyFont="1" applyFill="1" applyBorder="1" applyAlignment="1">
      <alignment horizontal="right" vertical="top"/>
    </xf>
    <xf numFmtId="164" fontId="5" fillId="3" borderId="7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51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46" xfId="0" applyNumberFormat="1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49" fontId="5" fillId="7" borderId="73" xfId="0" applyNumberFormat="1" applyFont="1" applyFill="1" applyBorder="1" applyAlignment="1">
      <alignment horizontal="left" vertical="top" wrapText="1"/>
    </xf>
    <xf numFmtId="49" fontId="5" fillId="7" borderId="71" xfId="0" applyNumberFormat="1" applyFont="1" applyFill="1" applyBorder="1" applyAlignment="1">
      <alignment horizontal="left" vertical="top" wrapText="1"/>
    </xf>
    <xf numFmtId="49" fontId="5" fillId="7" borderId="72" xfId="0" applyNumberFormat="1" applyFont="1" applyFill="1" applyBorder="1" applyAlignment="1">
      <alignment horizontal="left" vertical="top" wrapText="1"/>
    </xf>
    <xf numFmtId="0" fontId="5" fillId="0" borderId="73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63" xfId="0" applyFont="1" applyBorder="1" applyAlignment="1">
      <alignment horizontal="center" vertical="center" textRotation="90" wrapText="1"/>
    </xf>
    <xf numFmtId="0" fontId="3" fillId="0" borderId="5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center" vertical="center" textRotation="90" wrapText="1"/>
    </xf>
    <xf numFmtId="0" fontId="5" fillId="5" borderId="62" xfId="0" applyFont="1" applyFill="1" applyBorder="1" applyAlignment="1">
      <alignment horizontal="left" vertical="top" wrapText="1"/>
    </xf>
    <xf numFmtId="0" fontId="5" fillId="5" borderId="74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left" vertical="top" wrapText="1"/>
    </xf>
    <xf numFmtId="0" fontId="5" fillId="8" borderId="67" xfId="0" applyFont="1" applyFill="1" applyBorder="1" applyAlignment="1">
      <alignment horizontal="left" vertical="top"/>
    </xf>
    <xf numFmtId="0" fontId="5" fillId="8" borderId="45" xfId="0" applyFont="1" applyFill="1" applyBorder="1" applyAlignment="1">
      <alignment horizontal="left" vertical="top"/>
    </xf>
    <xf numFmtId="0" fontId="5" fillId="8" borderId="46" xfId="0" applyFont="1" applyFill="1" applyBorder="1" applyAlignment="1">
      <alignment horizontal="left" vertical="top"/>
    </xf>
    <xf numFmtId="49" fontId="5" fillId="8" borderId="10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0" fontId="3" fillId="4" borderId="16" xfId="0" applyFont="1" applyFill="1" applyBorder="1" applyAlignment="1">
      <alignment horizontal="left" vertical="top" wrapText="1"/>
    </xf>
    <xf numFmtId="49" fontId="5" fillId="8" borderId="13" xfId="0" applyNumberFormat="1" applyFont="1" applyFill="1" applyBorder="1" applyAlignment="1">
      <alignment horizontal="center" vertical="top"/>
    </xf>
    <xf numFmtId="49" fontId="5" fillId="2" borderId="38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4" borderId="39" xfId="0" applyFont="1" applyFill="1" applyBorder="1" applyAlignment="1">
      <alignment horizontal="left" vertical="top" wrapText="1"/>
    </xf>
    <xf numFmtId="0" fontId="5" fillId="2" borderId="70" xfId="0" applyFont="1" applyFill="1" applyBorder="1" applyAlignment="1">
      <alignment horizontal="left" vertical="top" wrapText="1"/>
    </xf>
    <xf numFmtId="0" fontId="5" fillId="2" borderId="69" xfId="0" applyFont="1" applyFill="1" applyBorder="1" applyAlignment="1">
      <alignment horizontal="left" vertical="top" wrapText="1"/>
    </xf>
    <xf numFmtId="0" fontId="5" fillId="2" borderId="6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49" fontId="12" fillId="0" borderId="36" xfId="0" applyNumberFormat="1" applyFont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12" fillId="0" borderId="38" xfId="0" applyNumberFormat="1" applyFont="1" applyBorder="1" applyAlignment="1">
      <alignment horizontal="center" vertical="top" wrapText="1"/>
    </xf>
    <xf numFmtId="49" fontId="8" fillId="0" borderId="51" xfId="0" applyNumberFormat="1" applyFont="1" applyBorder="1" applyAlignment="1">
      <alignment horizontal="center" vertical="top"/>
    </xf>
    <xf numFmtId="49" fontId="8" fillId="0" borderId="58" xfId="0" applyNumberFormat="1" applyFont="1" applyBorder="1" applyAlignment="1">
      <alignment horizontal="center" vertical="top"/>
    </xf>
    <xf numFmtId="49" fontId="8" fillId="0" borderId="46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45" xfId="0" applyFont="1" applyFill="1" applyBorder="1" applyAlignment="1">
      <alignment horizontal="center" vertical="top" wrapText="1"/>
    </xf>
    <xf numFmtId="49" fontId="5" fillId="8" borderId="8" xfId="0" applyNumberFormat="1" applyFont="1" applyFill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0" fontId="5" fillId="0" borderId="37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63" xfId="0" applyNumberFormat="1" applyFont="1" applyFill="1" applyBorder="1" applyAlignment="1">
      <alignment horizontal="center" vertical="top"/>
    </xf>
    <xf numFmtId="0" fontId="3" fillId="0" borderId="4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0" fontId="3" fillId="0" borderId="53" xfId="0" applyFont="1" applyFill="1" applyBorder="1" applyAlignment="1">
      <alignment horizontal="left" vertical="top" wrapText="1"/>
    </xf>
    <xf numFmtId="49" fontId="3" fillId="0" borderId="55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67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49" fontId="5" fillId="2" borderId="69" xfId="0" applyNumberFormat="1" applyFont="1" applyFill="1" applyBorder="1" applyAlignment="1">
      <alignment horizontal="right" vertical="top"/>
    </xf>
    <xf numFmtId="49" fontId="5" fillId="2" borderId="68" xfId="0" applyNumberFormat="1" applyFont="1" applyFill="1" applyBorder="1" applyAlignment="1">
      <alignment horizontal="right" vertical="top"/>
    </xf>
    <xf numFmtId="0" fontId="9" fillId="3" borderId="15" xfId="0" applyNumberFormat="1" applyFont="1" applyFill="1" applyBorder="1" applyAlignment="1">
      <alignment horizontal="center" vertical="center" textRotation="90"/>
    </xf>
    <xf numFmtId="0" fontId="9" fillId="3" borderId="38" xfId="0" applyNumberFormat="1" applyFont="1" applyFill="1" applyBorder="1" applyAlignment="1">
      <alignment horizontal="center" vertical="center" textRotation="90"/>
    </xf>
    <xf numFmtId="0" fontId="9" fillId="3" borderId="16" xfId="0" applyNumberFormat="1" applyFont="1" applyFill="1" applyBorder="1" applyAlignment="1">
      <alignment horizontal="center" vertical="center" textRotation="90"/>
    </xf>
    <xf numFmtId="0" fontId="9" fillId="3" borderId="39" xfId="0" applyNumberFormat="1" applyFont="1" applyFill="1" applyBorder="1" applyAlignment="1">
      <alignment horizontal="center" vertical="center" textRotation="90"/>
    </xf>
    <xf numFmtId="0" fontId="3" fillId="3" borderId="25" xfId="0" applyFont="1" applyFill="1" applyBorder="1" applyAlignment="1">
      <alignment vertical="top" wrapText="1"/>
    </xf>
    <xf numFmtId="0" fontId="3" fillId="3" borderId="67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79" xfId="0" applyNumberFormat="1" applyFont="1" applyBorder="1" applyAlignment="1">
      <alignment horizontal="center" vertical="top" wrapText="1"/>
    </xf>
    <xf numFmtId="49" fontId="5" fillId="0" borderId="46" xfId="0" applyNumberFormat="1" applyFont="1" applyBorder="1" applyAlignment="1">
      <alignment horizontal="center" vertical="top"/>
    </xf>
    <xf numFmtId="0" fontId="3" fillId="3" borderId="48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69" xfId="0" applyFont="1" applyFill="1" applyBorder="1" applyAlignment="1">
      <alignment horizontal="center" vertical="top" wrapText="1"/>
    </xf>
    <xf numFmtId="0" fontId="3" fillId="2" borderId="68" xfId="0" applyFont="1" applyFill="1" applyBorder="1" applyAlignment="1">
      <alignment horizontal="center" vertical="top" wrapText="1"/>
    </xf>
    <xf numFmtId="49" fontId="5" fillId="2" borderId="70" xfId="0" applyNumberFormat="1" applyFont="1" applyFill="1" applyBorder="1" applyAlignment="1">
      <alignment horizontal="left" vertical="top"/>
    </xf>
    <xf numFmtId="49" fontId="5" fillId="2" borderId="69" xfId="0" applyNumberFormat="1" applyFont="1" applyFill="1" applyBorder="1" applyAlignment="1">
      <alignment horizontal="left" vertical="top"/>
    </xf>
    <xf numFmtId="49" fontId="5" fillId="2" borderId="68" xfId="0" applyNumberFormat="1" applyFont="1" applyFill="1" applyBorder="1" applyAlignment="1">
      <alignment horizontal="left" vertical="top"/>
    </xf>
    <xf numFmtId="0" fontId="2" fillId="0" borderId="36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0" fontId="2" fillId="0" borderId="37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9" fillId="0" borderId="48" xfId="0" applyFont="1" applyFill="1" applyBorder="1" applyAlignment="1">
      <alignment horizontal="left" vertical="top" wrapText="1"/>
    </xf>
    <xf numFmtId="0" fontId="3" fillId="0" borderId="79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5" fillId="4" borderId="39" xfId="0" applyFont="1" applyFill="1" applyBorder="1" applyAlignment="1">
      <alignment vertical="top" wrapText="1"/>
    </xf>
    <xf numFmtId="0" fontId="5" fillId="0" borderId="61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6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top" wrapText="1"/>
    </xf>
    <xf numFmtId="49" fontId="5" fillId="2" borderId="66" xfId="0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3" fillId="0" borderId="24" xfId="0" applyNumberFormat="1" applyFont="1" applyFill="1" applyBorder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top"/>
    </xf>
    <xf numFmtId="0" fontId="3" fillId="0" borderId="61" xfId="0" applyFont="1" applyFill="1" applyBorder="1" applyAlignment="1">
      <alignment horizontal="center" vertical="center" textRotation="90" wrapText="1"/>
    </xf>
    <xf numFmtId="0" fontId="3" fillId="0" borderId="47" xfId="0" applyFont="1" applyFill="1" applyBorder="1" applyAlignment="1">
      <alignment horizontal="center" vertical="center" textRotation="90" wrapText="1"/>
    </xf>
    <xf numFmtId="0" fontId="3" fillId="0" borderId="63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0" fontId="3" fillId="3" borderId="37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3" borderId="39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5" fillId="5" borderId="73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72" xfId="0" applyFont="1" applyFill="1" applyBorder="1" applyAlignment="1">
      <alignment horizontal="right" vertical="top" wrapText="1"/>
    </xf>
    <xf numFmtId="165" fontId="5" fillId="5" borderId="73" xfId="0" applyNumberFormat="1" applyFont="1" applyFill="1" applyBorder="1" applyAlignment="1">
      <alignment horizontal="center" vertical="top" wrapText="1"/>
    </xf>
    <xf numFmtId="165" fontId="5" fillId="5" borderId="71" xfId="0" applyNumberFormat="1" applyFont="1" applyFill="1" applyBorder="1" applyAlignment="1">
      <alignment horizontal="center" vertical="top" wrapText="1"/>
    </xf>
    <xf numFmtId="165" fontId="5" fillId="5" borderId="72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left" vertical="top"/>
    </xf>
    <xf numFmtId="49" fontId="5" fillId="2" borderId="36" xfId="0" applyNumberFormat="1" applyFont="1" applyFill="1" applyBorder="1" applyAlignment="1">
      <alignment horizontal="left" vertical="top"/>
    </xf>
    <xf numFmtId="49" fontId="5" fillId="2" borderId="18" xfId="0" applyNumberFormat="1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/>
    </xf>
    <xf numFmtId="49" fontId="5" fillId="0" borderId="67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43" fontId="3" fillId="0" borderId="8" xfId="1" applyFont="1" applyFill="1" applyBorder="1" applyAlignment="1">
      <alignment horizontal="left" vertical="top" wrapText="1"/>
    </xf>
    <xf numFmtId="43" fontId="3" fillId="0" borderId="10" xfId="1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43" xfId="0" applyFont="1" applyFill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/>
    </xf>
    <xf numFmtId="49" fontId="12" fillId="0" borderId="41" xfId="0" applyNumberFormat="1" applyFont="1" applyBorder="1" applyAlignment="1">
      <alignment horizontal="center" vertical="top"/>
    </xf>
    <xf numFmtId="49" fontId="8" fillId="0" borderId="25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0" fontId="3" fillId="0" borderId="28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40" xfId="0" applyFont="1" applyFill="1" applyBorder="1" applyAlignment="1">
      <alignment horizontal="left" vertical="top" wrapText="1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left" vertical="top" wrapText="1"/>
    </xf>
    <xf numFmtId="165" fontId="3" fillId="0" borderId="28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3" borderId="29" xfId="0" applyFont="1" applyFill="1" applyBorder="1" applyAlignment="1">
      <alignment vertical="top" wrapText="1"/>
    </xf>
    <xf numFmtId="0" fontId="3" fillId="3" borderId="42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0" fontId="3" fillId="0" borderId="61" xfId="0" applyFont="1" applyFill="1" applyBorder="1" applyAlignment="1">
      <alignment horizontal="center" vertical="top" wrapText="1"/>
    </xf>
    <xf numFmtId="0" fontId="3" fillId="0" borderId="47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0" borderId="50" xfId="0" applyFont="1" applyFill="1" applyBorder="1" applyAlignment="1">
      <alignment horizontal="center" vertical="top" textRotation="90" wrapText="1"/>
    </xf>
    <xf numFmtId="0" fontId="3" fillId="0" borderId="10" xfId="0" applyFont="1" applyFill="1" applyBorder="1" applyAlignment="1">
      <alignment horizontal="center" vertical="top" textRotation="90" wrapText="1"/>
    </xf>
    <xf numFmtId="0" fontId="3" fillId="0" borderId="13" xfId="0" applyFont="1" applyFill="1" applyBorder="1" applyAlignment="1">
      <alignment horizontal="center" vertical="top" textRotation="90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55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0" fontId="12" fillId="0" borderId="37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2" fillId="0" borderId="61" xfId="0" applyFont="1" applyFill="1" applyBorder="1" applyAlignment="1">
      <alignment horizontal="center" vertical="center" textRotation="90" wrapText="1"/>
    </xf>
    <xf numFmtId="0" fontId="12" fillId="0" borderId="47" xfId="0" applyFont="1" applyFill="1" applyBorder="1" applyAlignment="1">
      <alignment horizontal="center" vertical="center" textRotation="90" wrapText="1"/>
    </xf>
    <xf numFmtId="0" fontId="12" fillId="0" borderId="63" xfId="0" applyFont="1" applyFill="1" applyBorder="1" applyAlignment="1">
      <alignment horizontal="center" vertical="center" textRotation="90" wrapText="1"/>
    </xf>
    <xf numFmtId="49" fontId="12" fillId="0" borderId="55" xfId="0" applyNumberFormat="1" applyFont="1" applyBorder="1" applyAlignment="1">
      <alignment horizontal="center" vertical="top" wrapText="1"/>
    </xf>
    <xf numFmtId="49" fontId="12" fillId="0" borderId="25" xfId="0" applyNumberFormat="1" applyFont="1" applyBorder="1" applyAlignment="1">
      <alignment horizontal="center" vertical="top" wrapText="1"/>
    </xf>
    <xf numFmtId="49" fontId="12" fillId="0" borderId="67" xfId="0" applyNumberFormat="1" applyFont="1" applyBorder="1" applyAlignment="1">
      <alignment horizontal="center" vertical="top" wrapText="1"/>
    </xf>
    <xf numFmtId="49" fontId="8" fillId="0" borderId="37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49" fontId="8" fillId="0" borderId="39" xfId="0" applyNumberFormat="1" applyFont="1" applyBorder="1" applyAlignment="1">
      <alignment horizontal="center" vertical="top"/>
    </xf>
    <xf numFmtId="0" fontId="9" fillId="0" borderId="50" xfId="0" applyFont="1" applyFill="1" applyBorder="1" applyAlignment="1">
      <alignment horizontal="left" vertical="top" wrapText="1"/>
    </xf>
    <xf numFmtId="0" fontId="12" fillId="0" borderId="39" xfId="0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left" vertical="top" wrapText="1"/>
    </xf>
    <xf numFmtId="49" fontId="5" fillId="8" borderId="70" xfId="0" applyNumberFormat="1" applyFont="1" applyFill="1" applyBorder="1" applyAlignment="1">
      <alignment horizontal="right" vertical="top"/>
    </xf>
    <xf numFmtId="49" fontId="5" fillId="8" borderId="69" xfId="0" applyNumberFormat="1" applyFont="1" applyFill="1" applyBorder="1" applyAlignment="1">
      <alignment horizontal="right" vertical="top"/>
    </xf>
    <xf numFmtId="49" fontId="5" fillId="8" borderId="68" xfId="0" applyNumberFormat="1" applyFont="1" applyFill="1" applyBorder="1" applyAlignment="1">
      <alignment horizontal="right" vertical="top"/>
    </xf>
    <xf numFmtId="0" fontId="3" fillId="8" borderId="14" xfId="0" applyFont="1" applyFill="1" applyBorder="1" applyAlignment="1">
      <alignment horizontal="center" vertical="top"/>
    </xf>
    <xf numFmtId="0" fontId="3" fillId="8" borderId="69" xfId="0" applyFont="1" applyFill="1" applyBorder="1" applyAlignment="1">
      <alignment horizontal="center" vertical="top"/>
    </xf>
    <xf numFmtId="0" fontId="3" fillId="8" borderId="68" xfId="0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right" vertical="top"/>
    </xf>
    <xf numFmtId="49" fontId="5" fillId="5" borderId="6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0" fontId="3" fillId="5" borderId="14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2" fillId="0" borderId="66" xfId="0" applyNumberFormat="1" applyFont="1" applyBorder="1" applyAlignment="1">
      <alignment vertical="top" wrapText="1"/>
    </xf>
    <xf numFmtId="49" fontId="5" fillId="0" borderId="45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165" fontId="3" fillId="0" borderId="62" xfId="0" applyNumberFormat="1" applyFont="1" applyBorder="1" applyAlignment="1">
      <alignment horizontal="center" vertical="top" wrapText="1"/>
    </xf>
    <xf numFmtId="165" fontId="3" fillId="0" borderId="74" xfId="0" applyNumberFormat="1" applyFont="1" applyBorder="1" applyAlignment="1">
      <alignment horizontal="center" vertical="top" wrapText="1"/>
    </xf>
    <xf numFmtId="165" fontId="3" fillId="0" borderId="57" xfId="0" applyNumberFormat="1" applyFont="1" applyBorder="1" applyAlignment="1">
      <alignment horizontal="center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5" fillId="6" borderId="63" xfId="0" applyFont="1" applyFill="1" applyBorder="1" applyAlignment="1">
      <alignment horizontal="right" vertical="top" wrapText="1"/>
    </xf>
    <xf numFmtId="0" fontId="5" fillId="6" borderId="45" xfId="0" applyFont="1" applyFill="1" applyBorder="1" applyAlignment="1">
      <alignment horizontal="right" vertical="top" wrapText="1"/>
    </xf>
    <xf numFmtId="0" fontId="5" fillId="6" borderId="46" xfId="0" applyFont="1" applyFill="1" applyBorder="1" applyAlignment="1">
      <alignment horizontal="right" vertical="top" wrapText="1"/>
    </xf>
    <xf numFmtId="165" fontId="5" fillId="6" borderId="63" xfId="0" applyNumberFormat="1" applyFont="1" applyFill="1" applyBorder="1" applyAlignment="1">
      <alignment horizontal="center" vertical="top" wrapText="1"/>
    </xf>
    <xf numFmtId="165" fontId="5" fillId="6" borderId="45" xfId="0" applyNumberFormat="1" applyFont="1" applyFill="1" applyBorder="1" applyAlignment="1">
      <alignment horizontal="center" vertical="top" wrapText="1"/>
    </xf>
    <xf numFmtId="165" fontId="5" fillId="6" borderId="46" xfId="0" applyNumberFormat="1" applyFont="1" applyFill="1" applyBorder="1" applyAlignment="1">
      <alignment horizontal="center" vertical="top" wrapText="1"/>
    </xf>
    <xf numFmtId="0" fontId="3" fillId="0" borderId="75" xfId="0" applyFont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5" fillId="5" borderId="62" xfId="0" applyFont="1" applyFill="1" applyBorder="1" applyAlignment="1">
      <alignment horizontal="right" vertical="top" wrapText="1"/>
    </xf>
    <xf numFmtId="0" fontId="5" fillId="5" borderId="74" xfId="0" applyFont="1" applyFill="1" applyBorder="1" applyAlignment="1">
      <alignment horizontal="right" vertical="top" wrapText="1"/>
    </xf>
    <xf numFmtId="0" fontId="5" fillId="5" borderId="57" xfId="0" applyFont="1" applyFill="1" applyBorder="1" applyAlignment="1">
      <alignment horizontal="right" vertical="top" wrapText="1"/>
    </xf>
    <xf numFmtId="165" fontId="5" fillId="5" borderId="62" xfId="0" applyNumberFormat="1" applyFont="1" applyFill="1" applyBorder="1" applyAlignment="1">
      <alignment horizontal="center" vertical="top" wrapText="1"/>
    </xf>
    <xf numFmtId="165" fontId="5" fillId="5" borderId="74" xfId="0" applyNumberFormat="1" applyFont="1" applyFill="1" applyBorder="1" applyAlignment="1">
      <alignment horizontal="center" vertical="top" wrapText="1"/>
    </xf>
    <xf numFmtId="165" fontId="5" fillId="5" borderId="57" xfId="0" applyNumberFormat="1" applyFont="1" applyFill="1" applyBorder="1" applyAlignment="1">
      <alignment horizontal="center" vertical="top" wrapText="1"/>
    </xf>
    <xf numFmtId="0" fontId="3" fillId="3" borderId="75" xfId="0" applyFont="1" applyFill="1" applyBorder="1" applyAlignment="1">
      <alignment horizontal="left" vertical="top" wrapText="1"/>
    </xf>
    <xf numFmtId="0" fontId="3" fillId="3" borderId="76" xfId="0" applyFont="1" applyFill="1" applyBorder="1" applyAlignment="1">
      <alignment horizontal="left" vertical="top" wrapText="1"/>
    </xf>
    <xf numFmtId="0" fontId="3" fillId="3" borderId="77" xfId="0" applyFont="1" applyFill="1" applyBorder="1" applyAlignment="1">
      <alignment horizontal="left" vertical="top" wrapText="1"/>
    </xf>
    <xf numFmtId="0" fontId="3" fillId="3" borderId="62" xfId="0" applyFont="1" applyFill="1" applyBorder="1" applyAlignment="1">
      <alignment horizontal="left" vertical="top" wrapText="1"/>
    </xf>
    <xf numFmtId="0" fontId="3" fillId="3" borderId="74" xfId="0" applyFont="1" applyFill="1" applyBorder="1" applyAlignment="1">
      <alignment horizontal="left" vertical="top" wrapText="1"/>
    </xf>
    <xf numFmtId="0" fontId="3" fillId="3" borderId="57" xfId="0" applyFont="1" applyFill="1" applyBorder="1" applyAlignment="1">
      <alignment horizontal="left" vertical="top" wrapText="1"/>
    </xf>
    <xf numFmtId="0" fontId="3" fillId="4" borderId="62" xfId="0" applyFont="1" applyFill="1" applyBorder="1" applyAlignment="1">
      <alignment horizontal="left" vertical="top" wrapText="1"/>
    </xf>
    <xf numFmtId="0" fontId="3" fillId="4" borderId="74" xfId="0" applyFont="1" applyFill="1" applyBorder="1" applyAlignment="1">
      <alignment horizontal="left" vertical="top" wrapText="1"/>
    </xf>
    <xf numFmtId="0" fontId="3" fillId="4" borderId="57" xfId="0" applyFont="1" applyFill="1" applyBorder="1" applyAlignment="1">
      <alignment horizontal="left" vertical="top" wrapText="1"/>
    </xf>
    <xf numFmtId="165" fontId="3" fillId="4" borderId="62" xfId="0" applyNumberFormat="1" applyFont="1" applyFill="1" applyBorder="1" applyAlignment="1">
      <alignment horizontal="center" vertical="top" wrapText="1"/>
    </xf>
    <xf numFmtId="165" fontId="3" fillId="4" borderId="74" xfId="0" applyNumberFormat="1" applyFont="1" applyFill="1" applyBorder="1" applyAlignment="1">
      <alignment horizontal="center" vertical="top" wrapText="1"/>
    </xf>
    <xf numFmtId="165" fontId="3" fillId="4" borderId="57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FF99"/>
      <color rgb="FFCCEC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3"/>
  <sheetViews>
    <sheetView tabSelected="1" zoomScaleNormal="100" zoomScaleSheetLayoutView="100" workbookViewId="0">
      <selection sqref="A1:R1"/>
    </sheetView>
  </sheetViews>
  <sheetFormatPr defaultRowHeight="12.75" x14ac:dyDescent="0.2"/>
  <cols>
    <col min="1" max="3" width="2.7109375" style="11" customWidth="1"/>
    <col min="4" max="4" width="35.85546875" style="11" customWidth="1"/>
    <col min="5" max="5" width="2.7109375" style="61" customWidth="1"/>
    <col min="6" max="6" width="3.5703125" style="12" customWidth="1"/>
    <col min="7" max="7" width="4.140625" style="99" customWidth="1"/>
    <col min="8" max="8" width="7.7109375" style="12" customWidth="1"/>
    <col min="9" max="9" width="9.7109375" style="11" customWidth="1"/>
    <col min="10" max="10" width="8" style="11" customWidth="1"/>
    <col min="11" max="11" width="9.28515625" style="11" customWidth="1"/>
    <col min="12" max="12" width="10.42578125" style="11" customWidth="1"/>
    <col min="13" max="13" width="9" style="11" customWidth="1"/>
    <col min="14" max="14" width="10" style="11" customWidth="1"/>
    <col min="15" max="15" width="24.85546875" style="11" customWidth="1"/>
    <col min="16" max="16" width="4.42578125" style="12" customWidth="1"/>
    <col min="17" max="17" width="4.5703125" style="12" customWidth="1"/>
    <col min="18" max="18" width="4.140625" style="12" customWidth="1"/>
    <col min="19" max="256" width="9.140625" style="6"/>
    <col min="257" max="259" width="2.7109375" style="6" customWidth="1"/>
    <col min="260" max="260" width="35.85546875" style="6" customWidth="1"/>
    <col min="261" max="261" width="2.7109375" style="6" customWidth="1"/>
    <col min="262" max="262" width="3.5703125" style="6" customWidth="1"/>
    <col min="263" max="263" width="4.140625" style="6" customWidth="1"/>
    <col min="264" max="270" width="7.7109375" style="6" customWidth="1"/>
    <col min="271" max="271" width="28.140625" style="6" customWidth="1"/>
    <col min="272" max="274" width="3.7109375" style="6" customWidth="1"/>
    <col min="275" max="512" width="9.140625" style="6"/>
    <col min="513" max="515" width="2.7109375" style="6" customWidth="1"/>
    <col min="516" max="516" width="35.85546875" style="6" customWidth="1"/>
    <col min="517" max="517" width="2.7109375" style="6" customWidth="1"/>
    <col min="518" max="518" width="3.5703125" style="6" customWidth="1"/>
    <col min="519" max="519" width="4.140625" style="6" customWidth="1"/>
    <col min="520" max="526" width="7.7109375" style="6" customWidth="1"/>
    <col min="527" max="527" width="28.140625" style="6" customWidth="1"/>
    <col min="528" max="530" width="3.7109375" style="6" customWidth="1"/>
    <col min="531" max="768" width="9.140625" style="6"/>
    <col min="769" max="771" width="2.7109375" style="6" customWidth="1"/>
    <col min="772" max="772" width="35.85546875" style="6" customWidth="1"/>
    <col min="773" max="773" width="2.7109375" style="6" customWidth="1"/>
    <col min="774" max="774" width="3.5703125" style="6" customWidth="1"/>
    <col min="775" max="775" width="4.140625" style="6" customWidth="1"/>
    <col min="776" max="782" width="7.7109375" style="6" customWidth="1"/>
    <col min="783" max="783" width="28.140625" style="6" customWidth="1"/>
    <col min="784" max="786" width="3.7109375" style="6" customWidth="1"/>
    <col min="787" max="1024" width="9.140625" style="6"/>
    <col min="1025" max="1027" width="2.7109375" style="6" customWidth="1"/>
    <col min="1028" max="1028" width="35.85546875" style="6" customWidth="1"/>
    <col min="1029" max="1029" width="2.7109375" style="6" customWidth="1"/>
    <col min="1030" max="1030" width="3.5703125" style="6" customWidth="1"/>
    <col min="1031" max="1031" width="4.140625" style="6" customWidth="1"/>
    <col min="1032" max="1038" width="7.7109375" style="6" customWidth="1"/>
    <col min="1039" max="1039" width="28.140625" style="6" customWidth="1"/>
    <col min="1040" max="1042" width="3.7109375" style="6" customWidth="1"/>
    <col min="1043" max="1280" width="9.140625" style="6"/>
    <col min="1281" max="1283" width="2.7109375" style="6" customWidth="1"/>
    <col min="1284" max="1284" width="35.85546875" style="6" customWidth="1"/>
    <col min="1285" max="1285" width="2.7109375" style="6" customWidth="1"/>
    <col min="1286" max="1286" width="3.5703125" style="6" customWidth="1"/>
    <col min="1287" max="1287" width="4.140625" style="6" customWidth="1"/>
    <col min="1288" max="1294" width="7.7109375" style="6" customWidth="1"/>
    <col min="1295" max="1295" width="28.140625" style="6" customWidth="1"/>
    <col min="1296" max="1298" width="3.7109375" style="6" customWidth="1"/>
    <col min="1299" max="1536" width="9.140625" style="6"/>
    <col min="1537" max="1539" width="2.7109375" style="6" customWidth="1"/>
    <col min="1540" max="1540" width="35.85546875" style="6" customWidth="1"/>
    <col min="1541" max="1541" width="2.7109375" style="6" customWidth="1"/>
    <col min="1542" max="1542" width="3.5703125" style="6" customWidth="1"/>
    <col min="1543" max="1543" width="4.140625" style="6" customWidth="1"/>
    <col min="1544" max="1550" width="7.7109375" style="6" customWidth="1"/>
    <col min="1551" max="1551" width="28.140625" style="6" customWidth="1"/>
    <col min="1552" max="1554" width="3.7109375" style="6" customWidth="1"/>
    <col min="1555" max="1792" width="9.140625" style="6"/>
    <col min="1793" max="1795" width="2.7109375" style="6" customWidth="1"/>
    <col min="1796" max="1796" width="35.85546875" style="6" customWidth="1"/>
    <col min="1797" max="1797" width="2.7109375" style="6" customWidth="1"/>
    <col min="1798" max="1798" width="3.5703125" style="6" customWidth="1"/>
    <col min="1799" max="1799" width="4.140625" style="6" customWidth="1"/>
    <col min="1800" max="1806" width="7.7109375" style="6" customWidth="1"/>
    <col min="1807" max="1807" width="28.140625" style="6" customWidth="1"/>
    <col min="1808" max="1810" width="3.7109375" style="6" customWidth="1"/>
    <col min="1811" max="2048" width="9.140625" style="6"/>
    <col min="2049" max="2051" width="2.7109375" style="6" customWidth="1"/>
    <col min="2052" max="2052" width="35.85546875" style="6" customWidth="1"/>
    <col min="2053" max="2053" width="2.7109375" style="6" customWidth="1"/>
    <col min="2054" max="2054" width="3.5703125" style="6" customWidth="1"/>
    <col min="2055" max="2055" width="4.140625" style="6" customWidth="1"/>
    <col min="2056" max="2062" width="7.7109375" style="6" customWidth="1"/>
    <col min="2063" max="2063" width="28.140625" style="6" customWidth="1"/>
    <col min="2064" max="2066" width="3.7109375" style="6" customWidth="1"/>
    <col min="2067" max="2304" width="9.140625" style="6"/>
    <col min="2305" max="2307" width="2.7109375" style="6" customWidth="1"/>
    <col min="2308" max="2308" width="35.85546875" style="6" customWidth="1"/>
    <col min="2309" max="2309" width="2.7109375" style="6" customWidth="1"/>
    <col min="2310" max="2310" width="3.5703125" style="6" customWidth="1"/>
    <col min="2311" max="2311" width="4.140625" style="6" customWidth="1"/>
    <col min="2312" max="2318" width="7.7109375" style="6" customWidth="1"/>
    <col min="2319" max="2319" width="28.140625" style="6" customWidth="1"/>
    <col min="2320" max="2322" width="3.7109375" style="6" customWidth="1"/>
    <col min="2323" max="2560" width="9.140625" style="6"/>
    <col min="2561" max="2563" width="2.7109375" style="6" customWidth="1"/>
    <col min="2564" max="2564" width="35.85546875" style="6" customWidth="1"/>
    <col min="2565" max="2565" width="2.7109375" style="6" customWidth="1"/>
    <col min="2566" max="2566" width="3.5703125" style="6" customWidth="1"/>
    <col min="2567" max="2567" width="4.140625" style="6" customWidth="1"/>
    <col min="2568" max="2574" width="7.7109375" style="6" customWidth="1"/>
    <col min="2575" max="2575" width="28.140625" style="6" customWidth="1"/>
    <col min="2576" max="2578" width="3.7109375" style="6" customWidth="1"/>
    <col min="2579" max="2816" width="9.140625" style="6"/>
    <col min="2817" max="2819" width="2.7109375" style="6" customWidth="1"/>
    <col min="2820" max="2820" width="35.85546875" style="6" customWidth="1"/>
    <col min="2821" max="2821" width="2.7109375" style="6" customWidth="1"/>
    <col min="2822" max="2822" width="3.5703125" style="6" customWidth="1"/>
    <col min="2823" max="2823" width="4.140625" style="6" customWidth="1"/>
    <col min="2824" max="2830" width="7.7109375" style="6" customWidth="1"/>
    <col min="2831" max="2831" width="28.140625" style="6" customWidth="1"/>
    <col min="2832" max="2834" width="3.7109375" style="6" customWidth="1"/>
    <col min="2835" max="3072" width="9.140625" style="6"/>
    <col min="3073" max="3075" width="2.7109375" style="6" customWidth="1"/>
    <col min="3076" max="3076" width="35.85546875" style="6" customWidth="1"/>
    <col min="3077" max="3077" width="2.7109375" style="6" customWidth="1"/>
    <col min="3078" max="3078" width="3.5703125" style="6" customWidth="1"/>
    <col min="3079" max="3079" width="4.140625" style="6" customWidth="1"/>
    <col min="3080" max="3086" width="7.7109375" style="6" customWidth="1"/>
    <col min="3087" max="3087" width="28.140625" style="6" customWidth="1"/>
    <col min="3088" max="3090" width="3.7109375" style="6" customWidth="1"/>
    <col min="3091" max="3328" width="9.140625" style="6"/>
    <col min="3329" max="3331" width="2.7109375" style="6" customWidth="1"/>
    <col min="3332" max="3332" width="35.85546875" style="6" customWidth="1"/>
    <col min="3333" max="3333" width="2.7109375" style="6" customWidth="1"/>
    <col min="3334" max="3334" width="3.5703125" style="6" customWidth="1"/>
    <col min="3335" max="3335" width="4.140625" style="6" customWidth="1"/>
    <col min="3336" max="3342" width="7.7109375" style="6" customWidth="1"/>
    <col min="3343" max="3343" width="28.140625" style="6" customWidth="1"/>
    <col min="3344" max="3346" width="3.7109375" style="6" customWidth="1"/>
    <col min="3347" max="3584" width="9.140625" style="6"/>
    <col min="3585" max="3587" width="2.7109375" style="6" customWidth="1"/>
    <col min="3588" max="3588" width="35.85546875" style="6" customWidth="1"/>
    <col min="3589" max="3589" width="2.7109375" style="6" customWidth="1"/>
    <col min="3590" max="3590" width="3.5703125" style="6" customWidth="1"/>
    <col min="3591" max="3591" width="4.140625" style="6" customWidth="1"/>
    <col min="3592" max="3598" width="7.7109375" style="6" customWidth="1"/>
    <col min="3599" max="3599" width="28.140625" style="6" customWidth="1"/>
    <col min="3600" max="3602" width="3.7109375" style="6" customWidth="1"/>
    <col min="3603" max="3840" width="9.140625" style="6"/>
    <col min="3841" max="3843" width="2.7109375" style="6" customWidth="1"/>
    <col min="3844" max="3844" width="35.85546875" style="6" customWidth="1"/>
    <col min="3845" max="3845" width="2.7109375" style="6" customWidth="1"/>
    <col min="3846" max="3846" width="3.5703125" style="6" customWidth="1"/>
    <col min="3847" max="3847" width="4.140625" style="6" customWidth="1"/>
    <col min="3848" max="3854" width="7.7109375" style="6" customWidth="1"/>
    <col min="3855" max="3855" width="28.140625" style="6" customWidth="1"/>
    <col min="3856" max="3858" width="3.7109375" style="6" customWidth="1"/>
    <col min="3859" max="4096" width="9.140625" style="6"/>
    <col min="4097" max="4099" width="2.7109375" style="6" customWidth="1"/>
    <col min="4100" max="4100" width="35.85546875" style="6" customWidth="1"/>
    <col min="4101" max="4101" width="2.7109375" style="6" customWidth="1"/>
    <col min="4102" max="4102" width="3.5703125" style="6" customWidth="1"/>
    <col min="4103" max="4103" width="4.140625" style="6" customWidth="1"/>
    <col min="4104" max="4110" width="7.7109375" style="6" customWidth="1"/>
    <col min="4111" max="4111" width="28.140625" style="6" customWidth="1"/>
    <col min="4112" max="4114" width="3.7109375" style="6" customWidth="1"/>
    <col min="4115" max="4352" width="9.140625" style="6"/>
    <col min="4353" max="4355" width="2.7109375" style="6" customWidth="1"/>
    <col min="4356" max="4356" width="35.85546875" style="6" customWidth="1"/>
    <col min="4357" max="4357" width="2.7109375" style="6" customWidth="1"/>
    <col min="4358" max="4358" width="3.5703125" style="6" customWidth="1"/>
    <col min="4359" max="4359" width="4.140625" style="6" customWidth="1"/>
    <col min="4360" max="4366" width="7.7109375" style="6" customWidth="1"/>
    <col min="4367" max="4367" width="28.140625" style="6" customWidth="1"/>
    <col min="4368" max="4370" width="3.7109375" style="6" customWidth="1"/>
    <col min="4371" max="4608" width="9.140625" style="6"/>
    <col min="4609" max="4611" width="2.7109375" style="6" customWidth="1"/>
    <col min="4612" max="4612" width="35.85546875" style="6" customWidth="1"/>
    <col min="4613" max="4613" width="2.7109375" style="6" customWidth="1"/>
    <col min="4614" max="4614" width="3.5703125" style="6" customWidth="1"/>
    <col min="4615" max="4615" width="4.140625" style="6" customWidth="1"/>
    <col min="4616" max="4622" width="7.7109375" style="6" customWidth="1"/>
    <col min="4623" max="4623" width="28.140625" style="6" customWidth="1"/>
    <col min="4624" max="4626" width="3.7109375" style="6" customWidth="1"/>
    <col min="4627" max="4864" width="9.140625" style="6"/>
    <col min="4865" max="4867" width="2.7109375" style="6" customWidth="1"/>
    <col min="4868" max="4868" width="35.85546875" style="6" customWidth="1"/>
    <col min="4869" max="4869" width="2.7109375" style="6" customWidth="1"/>
    <col min="4870" max="4870" width="3.5703125" style="6" customWidth="1"/>
    <col min="4871" max="4871" width="4.140625" style="6" customWidth="1"/>
    <col min="4872" max="4878" width="7.7109375" style="6" customWidth="1"/>
    <col min="4879" max="4879" width="28.140625" style="6" customWidth="1"/>
    <col min="4880" max="4882" width="3.7109375" style="6" customWidth="1"/>
    <col min="4883" max="5120" width="9.140625" style="6"/>
    <col min="5121" max="5123" width="2.7109375" style="6" customWidth="1"/>
    <col min="5124" max="5124" width="35.85546875" style="6" customWidth="1"/>
    <col min="5125" max="5125" width="2.7109375" style="6" customWidth="1"/>
    <col min="5126" max="5126" width="3.5703125" style="6" customWidth="1"/>
    <col min="5127" max="5127" width="4.140625" style="6" customWidth="1"/>
    <col min="5128" max="5134" width="7.7109375" style="6" customWidth="1"/>
    <col min="5135" max="5135" width="28.140625" style="6" customWidth="1"/>
    <col min="5136" max="5138" width="3.7109375" style="6" customWidth="1"/>
    <col min="5139" max="5376" width="9.140625" style="6"/>
    <col min="5377" max="5379" width="2.7109375" style="6" customWidth="1"/>
    <col min="5380" max="5380" width="35.85546875" style="6" customWidth="1"/>
    <col min="5381" max="5381" width="2.7109375" style="6" customWidth="1"/>
    <col min="5382" max="5382" width="3.5703125" style="6" customWidth="1"/>
    <col min="5383" max="5383" width="4.140625" style="6" customWidth="1"/>
    <col min="5384" max="5390" width="7.7109375" style="6" customWidth="1"/>
    <col min="5391" max="5391" width="28.140625" style="6" customWidth="1"/>
    <col min="5392" max="5394" width="3.7109375" style="6" customWidth="1"/>
    <col min="5395" max="5632" width="9.140625" style="6"/>
    <col min="5633" max="5635" width="2.7109375" style="6" customWidth="1"/>
    <col min="5636" max="5636" width="35.85546875" style="6" customWidth="1"/>
    <col min="5637" max="5637" width="2.7109375" style="6" customWidth="1"/>
    <col min="5638" max="5638" width="3.5703125" style="6" customWidth="1"/>
    <col min="5639" max="5639" width="4.140625" style="6" customWidth="1"/>
    <col min="5640" max="5646" width="7.7109375" style="6" customWidth="1"/>
    <col min="5647" max="5647" width="28.140625" style="6" customWidth="1"/>
    <col min="5648" max="5650" width="3.7109375" style="6" customWidth="1"/>
    <col min="5651" max="5888" width="9.140625" style="6"/>
    <col min="5889" max="5891" width="2.7109375" style="6" customWidth="1"/>
    <col min="5892" max="5892" width="35.85546875" style="6" customWidth="1"/>
    <col min="5893" max="5893" width="2.7109375" style="6" customWidth="1"/>
    <col min="5894" max="5894" width="3.5703125" style="6" customWidth="1"/>
    <col min="5895" max="5895" width="4.140625" style="6" customWidth="1"/>
    <col min="5896" max="5902" width="7.7109375" style="6" customWidth="1"/>
    <col min="5903" max="5903" width="28.140625" style="6" customWidth="1"/>
    <col min="5904" max="5906" width="3.7109375" style="6" customWidth="1"/>
    <col min="5907" max="6144" width="9.140625" style="6"/>
    <col min="6145" max="6147" width="2.7109375" style="6" customWidth="1"/>
    <col min="6148" max="6148" width="35.85546875" style="6" customWidth="1"/>
    <col min="6149" max="6149" width="2.7109375" style="6" customWidth="1"/>
    <col min="6150" max="6150" width="3.5703125" style="6" customWidth="1"/>
    <col min="6151" max="6151" width="4.140625" style="6" customWidth="1"/>
    <col min="6152" max="6158" width="7.7109375" style="6" customWidth="1"/>
    <col min="6159" max="6159" width="28.140625" style="6" customWidth="1"/>
    <col min="6160" max="6162" width="3.7109375" style="6" customWidth="1"/>
    <col min="6163" max="6400" width="9.140625" style="6"/>
    <col min="6401" max="6403" width="2.7109375" style="6" customWidth="1"/>
    <col min="6404" max="6404" width="35.85546875" style="6" customWidth="1"/>
    <col min="6405" max="6405" width="2.7109375" style="6" customWidth="1"/>
    <col min="6406" max="6406" width="3.5703125" style="6" customWidth="1"/>
    <col min="6407" max="6407" width="4.140625" style="6" customWidth="1"/>
    <col min="6408" max="6414" width="7.7109375" style="6" customWidth="1"/>
    <col min="6415" max="6415" width="28.140625" style="6" customWidth="1"/>
    <col min="6416" max="6418" width="3.7109375" style="6" customWidth="1"/>
    <col min="6419" max="6656" width="9.140625" style="6"/>
    <col min="6657" max="6659" width="2.7109375" style="6" customWidth="1"/>
    <col min="6660" max="6660" width="35.85546875" style="6" customWidth="1"/>
    <col min="6661" max="6661" width="2.7109375" style="6" customWidth="1"/>
    <col min="6662" max="6662" width="3.5703125" style="6" customWidth="1"/>
    <col min="6663" max="6663" width="4.140625" style="6" customWidth="1"/>
    <col min="6664" max="6670" width="7.7109375" style="6" customWidth="1"/>
    <col min="6671" max="6671" width="28.140625" style="6" customWidth="1"/>
    <col min="6672" max="6674" width="3.7109375" style="6" customWidth="1"/>
    <col min="6675" max="6912" width="9.140625" style="6"/>
    <col min="6913" max="6915" width="2.7109375" style="6" customWidth="1"/>
    <col min="6916" max="6916" width="35.85546875" style="6" customWidth="1"/>
    <col min="6917" max="6917" width="2.7109375" style="6" customWidth="1"/>
    <col min="6918" max="6918" width="3.5703125" style="6" customWidth="1"/>
    <col min="6919" max="6919" width="4.140625" style="6" customWidth="1"/>
    <col min="6920" max="6926" width="7.7109375" style="6" customWidth="1"/>
    <col min="6927" max="6927" width="28.140625" style="6" customWidth="1"/>
    <col min="6928" max="6930" width="3.7109375" style="6" customWidth="1"/>
    <col min="6931" max="7168" width="9.140625" style="6"/>
    <col min="7169" max="7171" width="2.7109375" style="6" customWidth="1"/>
    <col min="7172" max="7172" width="35.85546875" style="6" customWidth="1"/>
    <col min="7173" max="7173" width="2.7109375" style="6" customWidth="1"/>
    <col min="7174" max="7174" width="3.5703125" style="6" customWidth="1"/>
    <col min="7175" max="7175" width="4.140625" style="6" customWidth="1"/>
    <col min="7176" max="7182" width="7.7109375" style="6" customWidth="1"/>
    <col min="7183" max="7183" width="28.140625" style="6" customWidth="1"/>
    <col min="7184" max="7186" width="3.7109375" style="6" customWidth="1"/>
    <col min="7187" max="7424" width="9.140625" style="6"/>
    <col min="7425" max="7427" width="2.7109375" style="6" customWidth="1"/>
    <col min="7428" max="7428" width="35.85546875" style="6" customWidth="1"/>
    <col min="7429" max="7429" width="2.7109375" style="6" customWidth="1"/>
    <col min="7430" max="7430" width="3.5703125" style="6" customWidth="1"/>
    <col min="7431" max="7431" width="4.140625" style="6" customWidth="1"/>
    <col min="7432" max="7438" width="7.7109375" style="6" customWidth="1"/>
    <col min="7439" max="7439" width="28.140625" style="6" customWidth="1"/>
    <col min="7440" max="7442" width="3.7109375" style="6" customWidth="1"/>
    <col min="7443" max="7680" width="9.140625" style="6"/>
    <col min="7681" max="7683" width="2.7109375" style="6" customWidth="1"/>
    <col min="7684" max="7684" width="35.85546875" style="6" customWidth="1"/>
    <col min="7685" max="7685" width="2.7109375" style="6" customWidth="1"/>
    <col min="7686" max="7686" width="3.5703125" style="6" customWidth="1"/>
    <col min="7687" max="7687" width="4.140625" style="6" customWidth="1"/>
    <col min="7688" max="7694" width="7.7109375" style="6" customWidth="1"/>
    <col min="7695" max="7695" width="28.140625" style="6" customWidth="1"/>
    <col min="7696" max="7698" width="3.7109375" style="6" customWidth="1"/>
    <col min="7699" max="7936" width="9.140625" style="6"/>
    <col min="7937" max="7939" width="2.7109375" style="6" customWidth="1"/>
    <col min="7940" max="7940" width="35.85546875" style="6" customWidth="1"/>
    <col min="7941" max="7941" width="2.7109375" style="6" customWidth="1"/>
    <col min="7942" max="7942" width="3.5703125" style="6" customWidth="1"/>
    <col min="7943" max="7943" width="4.140625" style="6" customWidth="1"/>
    <col min="7944" max="7950" width="7.7109375" style="6" customWidth="1"/>
    <col min="7951" max="7951" width="28.140625" style="6" customWidth="1"/>
    <col min="7952" max="7954" width="3.7109375" style="6" customWidth="1"/>
    <col min="7955" max="8192" width="9.140625" style="6"/>
    <col min="8193" max="8195" width="2.7109375" style="6" customWidth="1"/>
    <col min="8196" max="8196" width="35.85546875" style="6" customWidth="1"/>
    <col min="8197" max="8197" width="2.7109375" style="6" customWidth="1"/>
    <col min="8198" max="8198" width="3.5703125" style="6" customWidth="1"/>
    <col min="8199" max="8199" width="4.140625" style="6" customWidth="1"/>
    <col min="8200" max="8206" width="7.7109375" style="6" customWidth="1"/>
    <col min="8207" max="8207" width="28.140625" style="6" customWidth="1"/>
    <col min="8208" max="8210" width="3.7109375" style="6" customWidth="1"/>
    <col min="8211" max="8448" width="9.140625" style="6"/>
    <col min="8449" max="8451" width="2.7109375" style="6" customWidth="1"/>
    <col min="8452" max="8452" width="35.85546875" style="6" customWidth="1"/>
    <col min="8453" max="8453" width="2.7109375" style="6" customWidth="1"/>
    <col min="8454" max="8454" width="3.5703125" style="6" customWidth="1"/>
    <col min="8455" max="8455" width="4.140625" style="6" customWidth="1"/>
    <col min="8456" max="8462" width="7.7109375" style="6" customWidth="1"/>
    <col min="8463" max="8463" width="28.140625" style="6" customWidth="1"/>
    <col min="8464" max="8466" width="3.7109375" style="6" customWidth="1"/>
    <col min="8467" max="8704" width="9.140625" style="6"/>
    <col min="8705" max="8707" width="2.7109375" style="6" customWidth="1"/>
    <col min="8708" max="8708" width="35.85546875" style="6" customWidth="1"/>
    <col min="8709" max="8709" width="2.7109375" style="6" customWidth="1"/>
    <col min="8710" max="8710" width="3.5703125" style="6" customWidth="1"/>
    <col min="8711" max="8711" width="4.140625" style="6" customWidth="1"/>
    <col min="8712" max="8718" width="7.7109375" style="6" customWidth="1"/>
    <col min="8719" max="8719" width="28.140625" style="6" customWidth="1"/>
    <col min="8720" max="8722" width="3.7109375" style="6" customWidth="1"/>
    <col min="8723" max="8960" width="9.140625" style="6"/>
    <col min="8961" max="8963" width="2.7109375" style="6" customWidth="1"/>
    <col min="8964" max="8964" width="35.85546875" style="6" customWidth="1"/>
    <col min="8965" max="8965" width="2.7109375" style="6" customWidth="1"/>
    <col min="8966" max="8966" width="3.5703125" style="6" customWidth="1"/>
    <col min="8967" max="8967" width="4.140625" style="6" customWidth="1"/>
    <col min="8968" max="8974" width="7.7109375" style="6" customWidth="1"/>
    <col min="8975" max="8975" width="28.140625" style="6" customWidth="1"/>
    <col min="8976" max="8978" width="3.7109375" style="6" customWidth="1"/>
    <col min="8979" max="9216" width="9.140625" style="6"/>
    <col min="9217" max="9219" width="2.7109375" style="6" customWidth="1"/>
    <col min="9220" max="9220" width="35.85546875" style="6" customWidth="1"/>
    <col min="9221" max="9221" width="2.7109375" style="6" customWidth="1"/>
    <col min="9222" max="9222" width="3.5703125" style="6" customWidth="1"/>
    <col min="9223" max="9223" width="4.140625" style="6" customWidth="1"/>
    <col min="9224" max="9230" width="7.7109375" style="6" customWidth="1"/>
    <col min="9231" max="9231" width="28.140625" style="6" customWidth="1"/>
    <col min="9232" max="9234" width="3.7109375" style="6" customWidth="1"/>
    <col min="9235" max="9472" width="9.140625" style="6"/>
    <col min="9473" max="9475" width="2.7109375" style="6" customWidth="1"/>
    <col min="9476" max="9476" width="35.85546875" style="6" customWidth="1"/>
    <col min="9477" max="9477" width="2.7109375" style="6" customWidth="1"/>
    <col min="9478" max="9478" width="3.5703125" style="6" customWidth="1"/>
    <col min="9479" max="9479" width="4.140625" style="6" customWidth="1"/>
    <col min="9480" max="9486" width="7.7109375" style="6" customWidth="1"/>
    <col min="9487" max="9487" width="28.140625" style="6" customWidth="1"/>
    <col min="9488" max="9490" width="3.7109375" style="6" customWidth="1"/>
    <col min="9491" max="9728" width="9.140625" style="6"/>
    <col min="9729" max="9731" width="2.7109375" style="6" customWidth="1"/>
    <col min="9732" max="9732" width="35.85546875" style="6" customWidth="1"/>
    <col min="9733" max="9733" width="2.7109375" style="6" customWidth="1"/>
    <col min="9734" max="9734" width="3.5703125" style="6" customWidth="1"/>
    <col min="9735" max="9735" width="4.140625" style="6" customWidth="1"/>
    <col min="9736" max="9742" width="7.7109375" style="6" customWidth="1"/>
    <col min="9743" max="9743" width="28.140625" style="6" customWidth="1"/>
    <col min="9744" max="9746" width="3.7109375" style="6" customWidth="1"/>
    <col min="9747" max="9984" width="9.140625" style="6"/>
    <col min="9985" max="9987" width="2.7109375" style="6" customWidth="1"/>
    <col min="9988" max="9988" width="35.85546875" style="6" customWidth="1"/>
    <col min="9989" max="9989" width="2.7109375" style="6" customWidth="1"/>
    <col min="9990" max="9990" width="3.5703125" style="6" customWidth="1"/>
    <col min="9991" max="9991" width="4.140625" style="6" customWidth="1"/>
    <col min="9992" max="9998" width="7.7109375" style="6" customWidth="1"/>
    <col min="9999" max="9999" width="28.140625" style="6" customWidth="1"/>
    <col min="10000" max="10002" width="3.7109375" style="6" customWidth="1"/>
    <col min="10003" max="10240" width="9.140625" style="6"/>
    <col min="10241" max="10243" width="2.7109375" style="6" customWidth="1"/>
    <col min="10244" max="10244" width="35.85546875" style="6" customWidth="1"/>
    <col min="10245" max="10245" width="2.7109375" style="6" customWidth="1"/>
    <col min="10246" max="10246" width="3.5703125" style="6" customWidth="1"/>
    <col min="10247" max="10247" width="4.140625" style="6" customWidth="1"/>
    <col min="10248" max="10254" width="7.7109375" style="6" customWidth="1"/>
    <col min="10255" max="10255" width="28.140625" style="6" customWidth="1"/>
    <col min="10256" max="10258" width="3.7109375" style="6" customWidth="1"/>
    <col min="10259" max="10496" width="9.140625" style="6"/>
    <col min="10497" max="10499" width="2.7109375" style="6" customWidth="1"/>
    <col min="10500" max="10500" width="35.85546875" style="6" customWidth="1"/>
    <col min="10501" max="10501" width="2.7109375" style="6" customWidth="1"/>
    <col min="10502" max="10502" width="3.5703125" style="6" customWidth="1"/>
    <col min="10503" max="10503" width="4.140625" style="6" customWidth="1"/>
    <col min="10504" max="10510" width="7.7109375" style="6" customWidth="1"/>
    <col min="10511" max="10511" width="28.140625" style="6" customWidth="1"/>
    <col min="10512" max="10514" width="3.7109375" style="6" customWidth="1"/>
    <col min="10515" max="10752" width="9.140625" style="6"/>
    <col min="10753" max="10755" width="2.7109375" style="6" customWidth="1"/>
    <col min="10756" max="10756" width="35.85546875" style="6" customWidth="1"/>
    <col min="10757" max="10757" width="2.7109375" style="6" customWidth="1"/>
    <col min="10758" max="10758" width="3.5703125" style="6" customWidth="1"/>
    <col min="10759" max="10759" width="4.140625" style="6" customWidth="1"/>
    <col min="10760" max="10766" width="7.7109375" style="6" customWidth="1"/>
    <col min="10767" max="10767" width="28.140625" style="6" customWidth="1"/>
    <col min="10768" max="10770" width="3.7109375" style="6" customWidth="1"/>
    <col min="10771" max="11008" width="9.140625" style="6"/>
    <col min="11009" max="11011" width="2.7109375" style="6" customWidth="1"/>
    <col min="11012" max="11012" width="35.85546875" style="6" customWidth="1"/>
    <col min="11013" max="11013" width="2.7109375" style="6" customWidth="1"/>
    <col min="11014" max="11014" width="3.5703125" style="6" customWidth="1"/>
    <col min="11015" max="11015" width="4.140625" style="6" customWidth="1"/>
    <col min="11016" max="11022" width="7.7109375" style="6" customWidth="1"/>
    <col min="11023" max="11023" width="28.140625" style="6" customWidth="1"/>
    <col min="11024" max="11026" width="3.7109375" style="6" customWidth="1"/>
    <col min="11027" max="11264" width="9.140625" style="6"/>
    <col min="11265" max="11267" width="2.7109375" style="6" customWidth="1"/>
    <col min="11268" max="11268" width="35.85546875" style="6" customWidth="1"/>
    <col min="11269" max="11269" width="2.7109375" style="6" customWidth="1"/>
    <col min="11270" max="11270" width="3.5703125" style="6" customWidth="1"/>
    <col min="11271" max="11271" width="4.140625" style="6" customWidth="1"/>
    <col min="11272" max="11278" width="7.7109375" style="6" customWidth="1"/>
    <col min="11279" max="11279" width="28.140625" style="6" customWidth="1"/>
    <col min="11280" max="11282" width="3.7109375" style="6" customWidth="1"/>
    <col min="11283" max="11520" width="9.140625" style="6"/>
    <col min="11521" max="11523" width="2.7109375" style="6" customWidth="1"/>
    <col min="11524" max="11524" width="35.85546875" style="6" customWidth="1"/>
    <col min="11525" max="11525" width="2.7109375" style="6" customWidth="1"/>
    <col min="11526" max="11526" width="3.5703125" style="6" customWidth="1"/>
    <col min="11527" max="11527" width="4.140625" style="6" customWidth="1"/>
    <col min="11528" max="11534" width="7.7109375" style="6" customWidth="1"/>
    <col min="11535" max="11535" width="28.140625" style="6" customWidth="1"/>
    <col min="11536" max="11538" width="3.7109375" style="6" customWidth="1"/>
    <col min="11539" max="11776" width="9.140625" style="6"/>
    <col min="11777" max="11779" width="2.7109375" style="6" customWidth="1"/>
    <col min="11780" max="11780" width="35.85546875" style="6" customWidth="1"/>
    <col min="11781" max="11781" width="2.7109375" style="6" customWidth="1"/>
    <col min="11782" max="11782" width="3.5703125" style="6" customWidth="1"/>
    <col min="11783" max="11783" width="4.140625" style="6" customWidth="1"/>
    <col min="11784" max="11790" width="7.7109375" style="6" customWidth="1"/>
    <col min="11791" max="11791" width="28.140625" style="6" customWidth="1"/>
    <col min="11792" max="11794" width="3.7109375" style="6" customWidth="1"/>
    <col min="11795" max="12032" width="9.140625" style="6"/>
    <col min="12033" max="12035" width="2.7109375" style="6" customWidth="1"/>
    <col min="12036" max="12036" width="35.85546875" style="6" customWidth="1"/>
    <col min="12037" max="12037" width="2.7109375" style="6" customWidth="1"/>
    <col min="12038" max="12038" width="3.5703125" style="6" customWidth="1"/>
    <col min="12039" max="12039" width="4.140625" style="6" customWidth="1"/>
    <col min="12040" max="12046" width="7.7109375" style="6" customWidth="1"/>
    <col min="12047" max="12047" width="28.140625" style="6" customWidth="1"/>
    <col min="12048" max="12050" width="3.7109375" style="6" customWidth="1"/>
    <col min="12051" max="12288" width="9.140625" style="6"/>
    <col min="12289" max="12291" width="2.7109375" style="6" customWidth="1"/>
    <col min="12292" max="12292" width="35.85546875" style="6" customWidth="1"/>
    <col min="12293" max="12293" width="2.7109375" style="6" customWidth="1"/>
    <col min="12294" max="12294" width="3.5703125" style="6" customWidth="1"/>
    <col min="12295" max="12295" width="4.140625" style="6" customWidth="1"/>
    <col min="12296" max="12302" width="7.7109375" style="6" customWidth="1"/>
    <col min="12303" max="12303" width="28.140625" style="6" customWidth="1"/>
    <col min="12304" max="12306" width="3.7109375" style="6" customWidth="1"/>
    <col min="12307" max="12544" width="9.140625" style="6"/>
    <col min="12545" max="12547" width="2.7109375" style="6" customWidth="1"/>
    <col min="12548" max="12548" width="35.85546875" style="6" customWidth="1"/>
    <col min="12549" max="12549" width="2.7109375" style="6" customWidth="1"/>
    <col min="12550" max="12550" width="3.5703125" style="6" customWidth="1"/>
    <col min="12551" max="12551" width="4.140625" style="6" customWidth="1"/>
    <col min="12552" max="12558" width="7.7109375" style="6" customWidth="1"/>
    <col min="12559" max="12559" width="28.140625" style="6" customWidth="1"/>
    <col min="12560" max="12562" width="3.7109375" style="6" customWidth="1"/>
    <col min="12563" max="12800" width="9.140625" style="6"/>
    <col min="12801" max="12803" width="2.7109375" style="6" customWidth="1"/>
    <col min="12804" max="12804" width="35.85546875" style="6" customWidth="1"/>
    <col min="12805" max="12805" width="2.7109375" style="6" customWidth="1"/>
    <col min="12806" max="12806" width="3.5703125" style="6" customWidth="1"/>
    <col min="12807" max="12807" width="4.140625" style="6" customWidth="1"/>
    <col min="12808" max="12814" width="7.7109375" style="6" customWidth="1"/>
    <col min="12815" max="12815" width="28.140625" style="6" customWidth="1"/>
    <col min="12816" max="12818" width="3.7109375" style="6" customWidth="1"/>
    <col min="12819" max="13056" width="9.140625" style="6"/>
    <col min="13057" max="13059" width="2.7109375" style="6" customWidth="1"/>
    <col min="13060" max="13060" width="35.85546875" style="6" customWidth="1"/>
    <col min="13061" max="13061" width="2.7109375" style="6" customWidth="1"/>
    <col min="13062" max="13062" width="3.5703125" style="6" customWidth="1"/>
    <col min="13063" max="13063" width="4.140625" style="6" customWidth="1"/>
    <col min="13064" max="13070" width="7.7109375" style="6" customWidth="1"/>
    <col min="13071" max="13071" width="28.140625" style="6" customWidth="1"/>
    <col min="13072" max="13074" width="3.7109375" style="6" customWidth="1"/>
    <col min="13075" max="13312" width="9.140625" style="6"/>
    <col min="13313" max="13315" width="2.7109375" style="6" customWidth="1"/>
    <col min="13316" max="13316" width="35.85546875" style="6" customWidth="1"/>
    <col min="13317" max="13317" width="2.7109375" style="6" customWidth="1"/>
    <col min="13318" max="13318" width="3.5703125" style="6" customWidth="1"/>
    <col min="13319" max="13319" width="4.140625" style="6" customWidth="1"/>
    <col min="13320" max="13326" width="7.7109375" style="6" customWidth="1"/>
    <col min="13327" max="13327" width="28.140625" style="6" customWidth="1"/>
    <col min="13328" max="13330" width="3.7109375" style="6" customWidth="1"/>
    <col min="13331" max="13568" width="9.140625" style="6"/>
    <col min="13569" max="13571" width="2.7109375" style="6" customWidth="1"/>
    <col min="13572" max="13572" width="35.85546875" style="6" customWidth="1"/>
    <col min="13573" max="13573" width="2.7109375" style="6" customWidth="1"/>
    <col min="13574" max="13574" width="3.5703125" style="6" customWidth="1"/>
    <col min="13575" max="13575" width="4.140625" style="6" customWidth="1"/>
    <col min="13576" max="13582" width="7.7109375" style="6" customWidth="1"/>
    <col min="13583" max="13583" width="28.140625" style="6" customWidth="1"/>
    <col min="13584" max="13586" width="3.7109375" style="6" customWidth="1"/>
    <col min="13587" max="13824" width="9.140625" style="6"/>
    <col min="13825" max="13827" width="2.7109375" style="6" customWidth="1"/>
    <col min="13828" max="13828" width="35.85546875" style="6" customWidth="1"/>
    <col min="13829" max="13829" width="2.7109375" style="6" customWidth="1"/>
    <col min="13830" max="13830" width="3.5703125" style="6" customWidth="1"/>
    <col min="13831" max="13831" width="4.140625" style="6" customWidth="1"/>
    <col min="13832" max="13838" width="7.7109375" style="6" customWidth="1"/>
    <col min="13839" max="13839" width="28.140625" style="6" customWidth="1"/>
    <col min="13840" max="13842" width="3.7109375" style="6" customWidth="1"/>
    <col min="13843" max="14080" width="9.140625" style="6"/>
    <col min="14081" max="14083" width="2.7109375" style="6" customWidth="1"/>
    <col min="14084" max="14084" width="35.85546875" style="6" customWidth="1"/>
    <col min="14085" max="14085" width="2.7109375" style="6" customWidth="1"/>
    <col min="14086" max="14086" width="3.5703125" style="6" customWidth="1"/>
    <col min="14087" max="14087" width="4.140625" style="6" customWidth="1"/>
    <col min="14088" max="14094" width="7.7109375" style="6" customWidth="1"/>
    <col min="14095" max="14095" width="28.140625" style="6" customWidth="1"/>
    <col min="14096" max="14098" width="3.7109375" style="6" customWidth="1"/>
    <col min="14099" max="14336" width="9.140625" style="6"/>
    <col min="14337" max="14339" width="2.7109375" style="6" customWidth="1"/>
    <col min="14340" max="14340" width="35.85546875" style="6" customWidth="1"/>
    <col min="14341" max="14341" width="2.7109375" style="6" customWidth="1"/>
    <col min="14342" max="14342" width="3.5703125" style="6" customWidth="1"/>
    <col min="14343" max="14343" width="4.140625" style="6" customWidth="1"/>
    <col min="14344" max="14350" width="7.7109375" style="6" customWidth="1"/>
    <col min="14351" max="14351" width="28.140625" style="6" customWidth="1"/>
    <col min="14352" max="14354" width="3.7109375" style="6" customWidth="1"/>
    <col min="14355" max="14592" width="9.140625" style="6"/>
    <col min="14593" max="14595" width="2.7109375" style="6" customWidth="1"/>
    <col min="14596" max="14596" width="35.85546875" style="6" customWidth="1"/>
    <col min="14597" max="14597" width="2.7109375" style="6" customWidth="1"/>
    <col min="14598" max="14598" width="3.5703125" style="6" customWidth="1"/>
    <col min="14599" max="14599" width="4.140625" style="6" customWidth="1"/>
    <col min="14600" max="14606" width="7.7109375" style="6" customWidth="1"/>
    <col min="14607" max="14607" width="28.140625" style="6" customWidth="1"/>
    <col min="14608" max="14610" width="3.7109375" style="6" customWidth="1"/>
    <col min="14611" max="14848" width="9.140625" style="6"/>
    <col min="14849" max="14851" width="2.7109375" style="6" customWidth="1"/>
    <col min="14852" max="14852" width="35.85546875" style="6" customWidth="1"/>
    <col min="14853" max="14853" width="2.7109375" style="6" customWidth="1"/>
    <col min="14854" max="14854" width="3.5703125" style="6" customWidth="1"/>
    <col min="14855" max="14855" width="4.140625" style="6" customWidth="1"/>
    <col min="14856" max="14862" width="7.7109375" style="6" customWidth="1"/>
    <col min="14863" max="14863" width="28.140625" style="6" customWidth="1"/>
    <col min="14864" max="14866" width="3.7109375" style="6" customWidth="1"/>
    <col min="14867" max="15104" width="9.140625" style="6"/>
    <col min="15105" max="15107" width="2.7109375" style="6" customWidth="1"/>
    <col min="15108" max="15108" width="35.85546875" style="6" customWidth="1"/>
    <col min="15109" max="15109" width="2.7109375" style="6" customWidth="1"/>
    <col min="15110" max="15110" width="3.5703125" style="6" customWidth="1"/>
    <col min="15111" max="15111" width="4.140625" style="6" customWidth="1"/>
    <col min="15112" max="15118" width="7.7109375" style="6" customWidth="1"/>
    <col min="15119" max="15119" width="28.140625" style="6" customWidth="1"/>
    <col min="15120" max="15122" width="3.7109375" style="6" customWidth="1"/>
    <col min="15123" max="15360" width="9.140625" style="6"/>
    <col min="15361" max="15363" width="2.7109375" style="6" customWidth="1"/>
    <col min="15364" max="15364" width="35.85546875" style="6" customWidth="1"/>
    <col min="15365" max="15365" width="2.7109375" style="6" customWidth="1"/>
    <col min="15366" max="15366" width="3.5703125" style="6" customWidth="1"/>
    <col min="15367" max="15367" width="4.140625" style="6" customWidth="1"/>
    <col min="15368" max="15374" width="7.7109375" style="6" customWidth="1"/>
    <col min="15375" max="15375" width="28.140625" style="6" customWidth="1"/>
    <col min="15376" max="15378" width="3.7109375" style="6" customWidth="1"/>
    <col min="15379" max="15616" width="9.140625" style="6"/>
    <col min="15617" max="15619" width="2.7109375" style="6" customWidth="1"/>
    <col min="15620" max="15620" width="35.85546875" style="6" customWidth="1"/>
    <col min="15621" max="15621" width="2.7109375" style="6" customWidth="1"/>
    <col min="15622" max="15622" width="3.5703125" style="6" customWidth="1"/>
    <col min="15623" max="15623" width="4.140625" style="6" customWidth="1"/>
    <col min="15624" max="15630" width="7.7109375" style="6" customWidth="1"/>
    <col min="15631" max="15631" width="28.140625" style="6" customWidth="1"/>
    <col min="15632" max="15634" width="3.7109375" style="6" customWidth="1"/>
    <col min="15635" max="15872" width="9.140625" style="6"/>
    <col min="15873" max="15875" width="2.7109375" style="6" customWidth="1"/>
    <col min="15876" max="15876" width="35.85546875" style="6" customWidth="1"/>
    <col min="15877" max="15877" width="2.7109375" style="6" customWidth="1"/>
    <col min="15878" max="15878" width="3.5703125" style="6" customWidth="1"/>
    <col min="15879" max="15879" width="4.140625" style="6" customWidth="1"/>
    <col min="15880" max="15886" width="7.7109375" style="6" customWidth="1"/>
    <col min="15887" max="15887" width="28.140625" style="6" customWidth="1"/>
    <col min="15888" max="15890" width="3.7109375" style="6" customWidth="1"/>
    <col min="15891" max="16128" width="9.140625" style="6"/>
    <col min="16129" max="16131" width="2.7109375" style="6" customWidth="1"/>
    <col min="16132" max="16132" width="35.85546875" style="6" customWidth="1"/>
    <col min="16133" max="16133" width="2.7109375" style="6" customWidth="1"/>
    <col min="16134" max="16134" width="3.5703125" style="6" customWidth="1"/>
    <col min="16135" max="16135" width="4.140625" style="6" customWidth="1"/>
    <col min="16136" max="16142" width="7.7109375" style="6" customWidth="1"/>
    <col min="16143" max="16143" width="28.140625" style="6" customWidth="1"/>
    <col min="16144" max="16146" width="3.7109375" style="6" customWidth="1"/>
    <col min="16147" max="16384" width="9.140625" style="6"/>
  </cols>
  <sheetData>
    <row r="1" spans="1:22" ht="15.75" x14ac:dyDescent="0.2">
      <c r="A1" s="425" t="s">
        <v>113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</row>
    <row r="2" spans="1:22" ht="15.75" x14ac:dyDescent="0.2">
      <c r="A2" s="426" t="s">
        <v>51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</row>
    <row r="3" spans="1:22" ht="15.75" x14ac:dyDescent="0.2">
      <c r="A3" s="427" t="s">
        <v>31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"/>
      <c r="T3" s="4"/>
      <c r="U3" s="4"/>
      <c r="V3" s="4"/>
    </row>
    <row r="4" spans="1:22" ht="13.5" thickBot="1" x14ac:dyDescent="0.25">
      <c r="P4" s="428" t="s">
        <v>0</v>
      </c>
      <c r="Q4" s="428"/>
      <c r="R4" s="428"/>
    </row>
    <row r="5" spans="1:22" ht="34.5" customHeight="1" x14ac:dyDescent="0.2">
      <c r="A5" s="463" t="s">
        <v>32</v>
      </c>
      <c r="B5" s="429" t="s">
        <v>1</v>
      </c>
      <c r="C5" s="429" t="s">
        <v>2</v>
      </c>
      <c r="D5" s="455" t="s">
        <v>16</v>
      </c>
      <c r="E5" s="458" t="s">
        <v>3</v>
      </c>
      <c r="F5" s="429" t="s">
        <v>123</v>
      </c>
      <c r="G5" s="432" t="s">
        <v>4</v>
      </c>
      <c r="H5" s="435" t="s">
        <v>5</v>
      </c>
      <c r="I5" s="447" t="s">
        <v>33</v>
      </c>
      <c r="J5" s="448"/>
      <c r="K5" s="448"/>
      <c r="L5" s="449"/>
      <c r="M5" s="435" t="s">
        <v>43</v>
      </c>
      <c r="N5" s="435" t="s">
        <v>44</v>
      </c>
      <c r="O5" s="450" t="s">
        <v>15</v>
      </c>
      <c r="P5" s="451"/>
      <c r="Q5" s="451"/>
      <c r="R5" s="452"/>
    </row>
    <row r="6" spans="1:22" x14ac:dyDescent="0.2">
      <c r="A6" s="464"/>
      <c r="B6" s="430"/>
      <c r="C6" s="430"/>
      <c r="D6" s="456"/>
      <c r="E6" s="459"/>
      <c r="F6" s="430"/>
      <c r="G6" s="433"/>
      <c r="H6" s="436"/>
      <c r="I6" s="453" t="s">
        <v>6</v>
      </c>
      <c r="J6" s="438" t="s">
        <v>7</v>
      </c>
      <c r="K6" s="465"/>
      <c r="L6" s="466" t="s">
        <v>23</v>
      </c>
      <c r="M6" s="436"/>
      <c r="N6" s="436"/>
      <c r="O6" s="461" t="s">
        <v>16</v>
      </c>
      <c r="P6" s="438" t="s">
        <v>8</v>
      </c>
      <c r="Q6" s="439"/>
      <c r="R6" s="440"/>
    </row>
    <row r="7" spans="1:22" ht="110.25" customHeight="1" thickBot="1" x14ac:dyDescent="0.25">
      <c r="A7" s="454"/>
      <c r="B7" s="431"/>
      <c r="C7" s="431"/>
      <c r="D7" s="457"/>
      <c r="E7" s="460"/>
      <c r="F7" s="431"/>
      <c r="G7" s="434"/>
      <c r="H7" s="437"/>
      <c r="I7" s="454"/>
      <c r="J7" s="8" t="s">
        <v>6</v>
      </c>
      <c r="K7" s="7" t="s">
        <v>17</v>
      </c>
      <c r="L7" s="467"/>
      <c r="M7" s="437"/>
      <c r="N7" s="437"/>
      <c r="O7" s="462"/>
      <c r="P7" s="9" t="s">
        <v>45</v>
      </c>
      <c r="Q7" s="9" t="s">
        <v>46</v>
      </c>
      <c r="R7" s="10" t="s">
        <v>47</v>
      </c>
    </row>
    <row r="8" spans="1:22" s="93" customFormat="1" x14ac:dyDescent="0.2">
      <c r="A8" s="444" t="s">
        <v>167</v>
      </c>
      <c r="B8" s="445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6"/>
    </row>
    <row r="9" spans="1:22" s="93" customFormat="1" ht="15" customHeight="1" x14ac:dyDescent="0.2">
      <c r="A9" s="468" t="s">
        <v>49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70"/>
    </row>
    <row r="10" spans="1:22" ht="14.25" customHeight="1" thickBot="1" x14ac:dyDescent="0.25">
      <c r="A10" s="379" t="s">
        <v>9</v>
      </c>
      <c r="B10" s="471" t="s">
        <v>52</v>
      </c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3"/>
    </row>
    <row r="11" spans="1:22" ht="13.5" thickBot="1" x14ac:dyDescent="0.25">
      <c r="A11" s="380" t="s">
        <v>9</v>
      </c>
      <c r="B11" s="13" t="s">
        <v>9</v>
      </c>
      <c r="C11" s="486" t="s">
        <v>53</v>
      </c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8"/>
    </row>
    <row r="12" spans="1:22" ht="25.5" x14ac:dyDescent="0.2">
      <c r="A12" s="500" t="s">
        <v>9</v>
      </c>
      <c r="B12" s="501" t="s">
        <v>9</v>
      </c>
      <c r="C12" s="502" t="s">
        <v>9</v>
      </c>
      <c r="D12" s="161" t="s">
        <v>93</v>
      </c>
      <c r="E12" s="394" t="s">
        <v>86</v>
      </c>
      <c r="F12" s="492" t="s">
        <v>56</v>
      </c>
      <c r="G12" s="495" t="s">
        <v>80</v>
      </c>
      <c r="H12" s="238" t="s">
        <v>84</v>
      </c>
      <c r="I12" s="255">
        <f>J12+L12</f>
        <v>2411.1999999999998</v>
      </c>
      <c r="J12" s="256"/>
      <c r="K12" s="256"/>
      <c r="L12" s="257">
        <v>2411.1999999999998</v>
      </c>
      <c r="M12" s="50">
        <v>55.2</v>
      </c>
      <c r="N12" s="76">
        <v>47.7</v>
      </c>
      <c r="O12" s="80" t="s">
        <v>124</v>
      </c>
      <c r="P12" s="104">
        <v>2</v>
      </c>
      <c r="Q12" s="39"/>
      <c r="R12" s="40">
        <v>2</v>
      </c>
    </row>
    <row r="13" spans="1:22" ht="15" customHeight="1" x14ac:dyDescent="0.2">
      <c r="A13" s="474"/>
      <c r="B13" s="475"/>
      <c r="C13" s="476"/>
      <c r="D13" s="252" t="s">
        <v>125</v>
      </c>
      <c r="E13" s="498"/>
      <c r="F13" s="493"/>
      <c r="G13" s="496"/>
      <c r="H13" s="253" t="s">
        <v>81</v>
      </c>
      <c r="I13" s="258">
        <f>J13+L13</f>
        <v>9081.2999999999993</v>
      </c>
      <c r="J13" s="259"/>
      <c r="K13" s="259"/>
      <c r="L13" s="260">
        <v>9081.2999999999993</v>
      </c>
      <c r="M13" s="32">
        <v>1042</v>
      </c>
      <c r="N13" s="75">
        <v>900.7</v>
      </c>
      <c r="O13" s="15" t="s">
        <v>119</v>
      </c>
      <c r="P13" s="41"/>
      <c r="Q13" s="41">
        <v>1</v>
      </c>
      <c r="R13" s="42"/>
      <c r="S13" s="60"/>
    </row>
    <row r="14" spans="1:22" x14ac:dyDescent="0.2">
      <c r="A14" s="474"/>
      <c r="B14" s="475"/>
      <c r="C14" s="476"/>
      <c r="D14" s="252" t="s">
        <v>126</v>
      </c>
      <c r="E14" s="498"/>
      <c r="F14" s="493"/>
      <c r="G14" s="496"/>
      <c r="H14" s="248" t="s">
        <v>85</v>
      </c>
      <c r="I14" s="261">
        <f>J14+L14</f>
        <v>1121.8</v>
      </c>
      <c r="J14" s="262"/>
      <c r="K14" s="262"/>
      <c r="L14" s="263">
        <v>1121.8</v>
      </c>
      <c r="M14" s="32">
        <v>128.69999999999999</v>
      </c>
      <c r="N14" s="62">
        <v>111.2</v>
      </c>
      <c r="O14" s="149" t="s">
        <v>118</v>
      </c>
      <c r="P14" s="46">
        <v>1</v>
      </c>
      <c r="Q14" s="41"/>
      <c r="R14" s="42"/>
    </row>
    <row r="15" spans="1:22" ht="25.5" x14ac:dyDescent="0.2">
      <c r="A15" s="474"/>
      <c r="B15" s="475"/>
      <c r="C15" s="503"/>
      <c r="D15" s="401" t="s">
        <v>127</v>
      </c>
      <c r="E15" s="498"/>
      <c r="F15" s="493"/>
      <c r="G15" s="496"/>
      <c r="H15" s="248" t="s">
        <v>82</v>
      </c>
      <c r="I15" s="261">
        <f>J15+L15</f>
        <v>188</v>
      </c>
      <c r="J15" s="262"/>
      <c r="K15" s="262"/>
      <c r="L15" s="263">
        <v>188</v>
      </c>
      <c r="M15" s="32"/>
      <c r="N15" s="62"/>
      <c r="O15" s="15"/>
      <c r="P15" s="41"/>
      <c r="Q15" s="41"/>
      <c r="R15" s="42"/>
    </row>
    <row r="16" spans="1:22" x14ac:dyDescent="0.2">
      <c r="A16" s="474"/>
      <c r="B16" s="475"/>
      <c r="C16" s="503"/>
      <c r="D16" s="402"/>
      <c r="E16" s="498"/>
      <c r="F16" s="493"/>
      <c r="G16" s="496"/>
      <c r="H16" s="248" t="s">
        <v>64</v>
      </c>
      <c r="I16" s="264">
        <v>100</v>
      </c>
      <c r="J16" s="262"/>
      <c r="K16" s="262"/>
      <c r="L16" s="263">
        <v>100</v>
      </c>
      <c r="M16" s="32"/>
      <c r="N16" s="62"/>
      <c r="O16" s="15"/>
      <c r="P16" s="41"/>
      <c r="Q16" s="41"/>
      <c r="R16" s="42"/>
    </row>
    <row r="17" spans="1:21" ht="38.25" x14ac:dyDescent="0.2">
      <c r="A17" s="474"/>
      <c r="B17" s="475"/>
      <c r="C17" s="476"/>
      <c r="D17" s="403" t="s">
        <v>144</v>
      </c>
      <c r="E17" s="498"/>
      <c r="F17" s="493"/>
      <c r="G17" s="496"/>
      <c r="H17" s="248" t="s">
        <v>64</v>
      </c>
      <c r="I17" s="265"/>
      <c r="J17" s="262"/>
      <c r="K17" s="262"/>
      <c r="L17" s="263"/>
      <c r="M17" s="32"/>
      <c r="N17" s="62"/>
      <c r="O17" s="15"/>
      <c r="P17" s="41"/>
      <c r="Q17" s="41"/>
      <c r="R17" s="42"/>
    </row>
    <row r="18" spans="1:21" ht="39" thickBot="1" x14ac:dyDescent="0.25">
      <c r="A18" s="381"/>
      <c r="B18" s="370"/>
      <c r="C18" s="371"/>
      <c r="D18" s="254" t="s">
        <v>165</v>
      </c>
      <c r="E18" s="499"/>
      <c r="F18" s="494"/>
      <c r="G18" s="497"/>
      <c r="H18" s="331" t="s">
        <v>10</v>
      </c>
      <c r="I18" s="266">
        <f t="shared" ref="I18:N18" si="0">SUM(I12:I17)</f>
        <v>12902.3</v>
      </c>
      <c r="J18" s="266">
        <f t="shared" si="0"/>
        <v>0</v>
      </c>
      <c r="K18" s="266">
        <f t="shared" si="0"/>
        <v>0</v>
      </c>
      <c r="L18" s="267">
        <f t="shared" si="0"/>
        <v>12902.3</v>
      </c>
      <c r="M18" s="332">
        <f t="shared" si="0"/>
        <v>1225.9000000000001</v>
      </c>
      <c r="N18" s="314">
        <f t="shared" si="0"/>
        <v>1059.6000000000001</v>
      </c>
      <c r="O18" s="18"/>
      <c r="P18" s="105"/>
      <c r="Q18" s="105"/>
      <c r="R18" s="106"/>
    </row>
    <row r="19" spans="1:21" ht="27" customHeight="1" x14ac:dyDescent="0.2">
      <c r="A19" s="382" t="s">
        <v>9</v>
      </c>
      <c r="B19" s="373" t="s">
        <v>9</v>
      </c>
      <c r="C19" s="374" t="s">
        <v>11</v>
      </c>
      <c r="D19" s="162" t="s">
        <v>94</v>
      </c>
      <c r="E19" s="395" t="s">
        <v>86</v>
      </c>
      <c r="F19" s="216" t="s">
        <v>56</v>
      </c>
      <c r="G19" s="217" t="s">
        <v>80</v>
      </c>
      <c r="H19" s="101"/>
      <c r="I19" s="268"/>
      <c r="J19" s="269"/>
      <c r="K19" s="269"/>
      <c r="L19" s="421"/>
      <c r="M19" s="68"/>
      <c r="N19" s="68"/>
      <c r="O19" s="14"/>
      <c r="P19" s="48"/>
      <c r="Q19" s="48"/>
      <c r="R19" s="49"/>
      <c r="S19" s="19"/>
      <c r="U19" s="17"/>
    </row>
    <row r="20" spans="1:21" ht="16.5" customHeight="1" x14ac:dyDescent="0.2">
      <c r="A20" s="507"/>
      <c r="B20" s="475"/>
      <c r="C20" s="476"/>
      <c r="D20" s="165" t="s">
        <v>147</v>
      </c>
      <c r="F20" s="207"/>
      <c r="H20" s="102" t="s">
        <v>64</v>
      </c>
      <c r="I20" s="271">
        <f>J20+L20</f>
        <v>33</v>
      </c>
      <c r="J20" s="272"/>
      <c r="K20" s="272"/>
      <c r="L20" s="404">
        <f>100-67</f>
        <v>33</v>
      </c>
      <c r="M20" s="53">
        <v>1100</v>
      </c>
      <c r="N20" s="53">
        <v>3372</v>
      </c>
      <c r="O20" s="22" t="s">
        <v>124</v>
      </c>
      <c r="P20" s="107"/>
      <c r="Q20" s="46"/>
      <c r="R20" s="47">
        <v>1</v>
      </c>
    </row>
    <row r="21" spans="1:21" ht="18" customHeight="1" x14ac:dyDescent="0.2">
      <c r="A21" s="507"/>
      <c r="B21" s="475"/>
      <c r="C21" s="476"/>
      <c r="D21" s="165" t="s">
        <v>148</v>
      </c>
      <c r="E21" s="396"/>
      <c r="F21" s="82"/>
      <c r="G21" s="218"/>
      <c r="H21" s="21" t="s">
        <v>87</v>
      </c>
      <c r="I21" s="274">
        <f>J21+L21</f>
        <v>0</v>
      </c>
      <c r="J21" s="275"/>
      <c r="K21" s="275"/>
      <c r="L21" s="276"/>
      <c r="M21" s="92">
        <v>1000</v>
      </c>
      <c r="N21" s="92">
        <v>1000</v>
      </c>
      <c r="O21" s="22" t="s">
        <v>128</v>
      </c>
      <c r="P21" s="107"/>
      <c r="Q21" s="46">
        <v>1</v>
      </c>
      <c r="R21" s="47">
        <v>2</v>
      </c>
    </row>
    <row r="22" spans="1:21" ht="25.5" customHeight="1" thickBot="1" x14ac:dyDescent="0.25">
      <c r="A22" s="508"/>
      <c r="B22" s="483"/>
      <c r="C22" s="484"/>
      <c r="D22" s="372" t="s">
        <v>145</v>
      </c>
      <c r="E22" s="397"/>
      <c r="F22" s="219"/>
      <c r="G22" s="220"/>
      <c r="H22" s="333" t="s">
        <v>10</v>
      </c>
      <c r="I22" s="277">
        <f t="shared" ref="I22:N22" si="1">SUM(I20:I21)</f>
        <v>33</v>
      </c>
      <c r="J22" s="278">
        <f t="shared" si="1"/>
        <v>0</v>
      </c>
      <c r="K22" s="278">
        <f t="shared" si="1"/>
        <v>0</v>
      </c>
      <c r="L22" s="365">
        <f t="shared" si="1"/>
        <v>33</v>
      </c>
      <c r="M22" s="332">
        <f t="shared" si="1"/>
        <v>2100</v>
      </c>
      <c r="N22" s="332">
        <f t="shared" si="1"/>
        <v>4372</v>
      </c>
      <c r="O22" s="23"/>
      <c r="P22" s="58"/>
      <c r="Q22" s="58"/>
      <c r="R22" s="59"/>
    </row>
    <row r="23" spans="1:21" ht="25.5" x14ac:dyDescent="0.2">
      <c r="A23" s="382" t="s">
        <v>9</v>
      </c>
      <c r="B23" s="373" t="s">
        <v>9</v>
      </c>
      <c r="C23" s="374" t="s">
        <v>50</v>
      </c>
      <c r="D23" s="162" t="s">
        <v>154</v>
      </c>
      <c r="E23" s="398"/>
      <c r="F23" s="72"/>
      <c r="G23" s="100"/>
      <c r="H23" s="422"/>
      <c r="I23" s="280"/>
      <c r="J23" s="281"/>
      <c r="K23" s="281"/>
      <c r="L23" s="282"/>
      <c r="M23" s="423"/>
      <c r="N23" s="424"/>
      <c r="O23" s="20"/>
      <c r="P23" s="73"/>
      <c r="Q23" s="73"/>
      <c r="R23" s="74"/>
    </row>
    <row r="24" spans="1:21" ht="26.25" customHeight="1" x14ac:dyDescent="0.2">
      <c r="A24" s="474"/>
      <c r="B24" s="475"/>
      <c r="C24" s="476"/>
      <c r="D24" s="375" t="s">
        <v>137</v>
      </c>
      <c r="E24" s="377" t="s">
        <v>86</v>
      </c>
      <c r="F24" s="477" t="s">
        <v>56</v>
      </c>
      <c r="G24" s="479" t="s">
        <v>80</v>
      </c>
      <c r="H24" s="108" t="s">
        <v>64</v>
      </c>
      <c r="I24" s="341">
        <f>J24+L24</f>
        <v>1547</v>
      </c>
      <c r="J24" s="350"/>
      <c r="K24" s="350"/>
      <c r="L24" s="345">
        <f>285+1262</f>
        <v>1547</v>
      </c>
      <c r="M24" s="109">
        <v>1113.2</v>
      </c>
      <c r="N24" s="31">
        <v>2284.4</v>
      </c>
      <c r="O24" s="22" t="s">
        <v>124</v>
      </c>
      <c r="P24" s="107">
        <v>1</v>
      </c>
      <c r="Q24" s="107"/>
      <c r="R24" s="110">
        <v>10</v>
      </c>
    </row>
    <row r="25" spans="1:21" ht="25.5" x14ac:dyDescent="0.2">
      <c r="A25" s="474"/>
      <c r="B25" s="475"/>
      <c r="C25" s="476"/>
      <c r="D25" s="165" t="s">
        <v>129</v>
      </c>
      <c r="E25" s="229"/>
      <c r="F25" s="477"/>
      <c r="G25" s="479"/>
      <c r="H25" s="236" t="s">
        <v>87</v>
      </c>
      <c r="I25" s="283">
        <f>J25+L25</f>
        <v>4000</v>
      </c>
      <c r="J25" s="284"/>
      <c r="K25" s="284"/>
      <c r="L25" s="285">
        <v>4000</v>
      </c>
      <c r="M25" s="111"/>
      <c r="N25" s="112"/>
      <c r="O25" s="22" t="s">
        <v>128</v>
      </c>
      <c r="P25" s="107"/>
      <c r="Q25" s="107">
        <v>1</v>
      </c>
      <c r="R25" s="110">
        <v>2</v>
      </c>
    </row>
    <row r="26" spans="1:21" ht="42" customHeight="1" x14ac:dyDescent="0.2">
      <c r="A26" s="474"/>
      <c r="B26" s="475"/>
      <c r="C26" s="476"/>
      <c r="D26" s="369" t="s">
        <v>155</v>
      </c>
      <c r="E26" s="229"/>
      <c r="F26" s="477"/>
      <c r="G26" s="479"/>
      <c r="H26" s="113" t="s">
        <v>82</v>
      </c>
      <c r="I26" s="286">
        <f>J26+L26</f>
        <v>0</v>
      </c>
      <c r="J26" s="287"/>
      <c r="K26" s="287"/>
      <c r="L26" s="285">
        <v>0</v>
      </c>
      <c r="M26" s="114">
        <v>6000</v>
      </c>
      <c r="N26" s="90">
        <v>6847.1</v>
      </c>
      <c r="O26" s="22"/>
      <c r="P26" s="107"/>
      <c r="Q26" s="107"/>
      <c r="R26" s="110"/>
      <c r="S26" s="60"/>
    </row>
    <row r="27" spans="1:21" x14ac:dyDescent="0.2">
      <c r="A27" s="474"/>
      <c r="B27" s="475"/>
      <c r="C27" s="476"/>
      <c r="D27" s="481" t="s">
        <v>130</v>
      </c>
      <c r="E27" s="229"/>
      <c r="F27" s="477"/>
      <c r="G27" s="479"/>
      <c r="H27" s="6"/>
      <c r="I27" s="288"/>
      <c r="J27" s="289"/>
      <c r="K27" s="289"/>
      <c r="L27" s="290"/>
      <c r="M27" s="6"/>
      <c r="N27" s="89"/>
      <c r="O27" s="489"/>
      <c r="P27" s="107"/>
      <c r="Q27" s="107"/>
      <c r="R27" s="110"/>
    </row>
    <row r="28" spans="1:21" x14ac:dyDescent="0.2">
      <c r="A28" s="474"/>
      <c r="B28" s="475"/>
      <c r="C28" s="476"/>
      <c r="D28" s="481"/>
      <c r="E28" s="229"/>
      <c r="F28" s="477"/>
      <c r="G28" s="479"/>
      <c r="H28" s="115"/>
      <c r="I28" s="291"/>
      <c r="J28" s="276"/>
      <c r="K28" s="276"/>
      <c r="L28" s="292"/>
      <c r="M28" s="116"/>
      <c r="N28" s="92"/>
      <c r="O28" s="489"/>
      <c r="P28" s="46"/>
      <c r="Q28" s="46"/>
      <c r="R28" s="47"/>
      <c r="S28" s="60"/>
    </row>
    <row r="29" spans="1:21" x14ac:dyDescent="0.2">
      <c r="A29" s="474"/>
      <c r="B29" s="475"/>
      <c r="C29" s="476"/>
      <c r="D29" s="481" t="s">
        <v>149</v>
      </c>
      <c r="E29" s="229"/>
      <c r="F29" s="477"/>
      <c r="G29" s="479"/>
      <c r="H29" s="117"/>
      <c r="I29" s="291"/>
      <c r="J29" s="276"/>
      <c r="K29" s="276"/>
      <c r="L29" s="292"/>
      <c r="M29" s="109"/>
      <c r="N29" s="31"/>
      <c r="O29" s="490"/>
      <c r="P29" s="41"/>
      <c r="Q29" s="41"/>
      <c r="R29" s="42"/>
    </row>
    <row r="30" spans="1:21" x14ac:dyDescent="0.2">
      <c r="A30" s="474"/>
      <c r="B30" s="475"/>
      <c r="C30" s="476"/>
      <c r="D30" s="481"/>
      <c r="E30" s="229"/>
      <c r="F30" s="477"/>
      <c r="G30" s="479"/>
      <c r="H30" s="117"/>
      <c r="I30" s="291"/>
      <c r="J30" s="276"/>
      <c r="K30" s="276"/>
      <c r="L30" s="292"/>
      <c r="M30" s="109"/>
      <c r="N30" s="31"/>
      <c r="O30" s="490"/>
      <c r="P30" s="41"/>
      <c r="Q30" s="41"/>
      <c r="R30" s="42"/>
    </row>
    <row r="31" spans="1:21" ht="21" customHeight="1" x14ac:dyDescent="0.2">
      <c r="A31" s="474"/>
      <c r="B31" s="475"/>
      <c r="C31" s="476"/>
      <c r="D31" s="481" t="s">
        <v>146</v>
      </c>
      <c r="E31" s="229"/>
      <c r="F31" s="477"/>
      <c r="G31" s="479"/>
      <c r="H31" s="60"/>
      <c r="I31" s="293"/>
      <c r="J31" s="294"/>
      <c r="K31" s="294"/>
      <c r="L31" s="295"/>
      <c r="M31" s="118"/>
      <c r="N31" s="119"/>
      <c r="O31" s="490"/>
      <c r="P31" s="41"/>
      <c r="Q31" s="41"/>
      <c r="R31" s="42"/>
    </row>
    <row r="32" spans="1:21" ht="19.5" customHeight="1" thickBot="1" x14ac:dyDescent="0.25">
      <c r="A32" s="482"/>
      <c r="B32" s="483"/>
      <c r="C32" s="484"/>
      <c r="D32" s="485"/>
      <c r="E32" s="399"/>
      <c r="F32" s="478"/>
      <c r="G32" s="480"/>
      <c r="H32" s="333" t="s">
        <v>10</v>
      </c>
      <c r="I32" s="296">
        <f t="shared" ref="I32:N32" si="2">SUM(I24:I31)</f>
        <v>5547</v>
      </c>
      <c r="J32" s="297">
        <f t="shared" si="2"/>
        <v>0</v>
      </c>
      <c r="K32" s="297">
        <f t="shared" si="2"/>
        <v>0</v>
      </c>
      <c r="L32" s="298">
        <f t="shared" si="2"/>
        <v>5547</v>
      </c>
      <c r="M32" s="314">
        <f t="shared" si="2"/>
        <v>7113.2</v>
      </c>
      <c r="N32" s="277">
        <f t="shared" si="2"/>
        <v>9131.5</v>
      </c>
      <c r="O32" s="491"/>
      <c r="P32" s="45"/>
      <c r="Q32" s="45"/>
      <c r="R32" s="198"/>
      <c r="S32" s="19"/>
      <c r="U32" s="17"/>
    </row>
    <row r="33" spans="1:21" ht="25.5" x14ac:dyDescent="0.2">
      <c r="A33" s="383" t="s">
        <v>9</v>
      </c>
      <c r="B33" s="367" t="s">
        <v>9</v>
      </c>
      <c r="C33" s="368" t="s">
        <v>56</v>
      </c>
      <c r="D33" s="163" t="s">
        <v>95</v>
      </c>
      <c r="E33" s="400"/>
      <c r="F33" s="202"/>
      <c r="G33" s="153"/>
      <c r="H33" s="67"/>
      <c r="I33" s="299"/>
      <c r="J33" s="300"/>
      <c r="K33" s="300"/>
      <c r="L33" s="301"/>
      <c r="M33" s="68"/>
      <c r="N33" s="68"/>
      <c r="O33" s="14"/>
      <c r="P33" s="48"/>
      <c r="Q33" s="48"/>
      <c r="R33" s="49"/>
      <c r="S33" s="19"/>
      <c r="U33" s="17"/>
    </row>
    <row r="34" spans="1:21" ht="14.25" customHeight="1" x14ac:dyDescent="0.2">
      <c r="A34" s="474"/>
      <c r="B34" s="475"/>
      <c r="C34" s="476"/>
      <c r="D34" s="165" t="s">
        <v>150</v>
      </c>
      <c r="E34" s="591" t="s">
        <v>86</v>
      </c>
      <c r="F34" s="584" t="s">
        <v>56</v>
      </c>
      <c r="G34" s="479" t="s">
        <v>80</v>
      </c>
      <c r="H34" s="16" t="s">
        <v>64</v>
      </c>
      <c r="I34" s="302">
        <f>J34+L34</f>
        <v>0</v>
      </c>
      <c r="J34" s="284"/>
      <c r="K34" s="284"/>
      <c r="L34" s="287">
        <v>0</v>
      </c>
      <c r="M34" s="90">
        <v>586</v>
      </c>
      <c r="N34" s="90">
        <v>2300</v>
      </c>
      <c r="O34" s="15" t="s">
        <v>131</v>
      </c>
      <c r="P34" s="41"/>
      <c r="Q34" s="41">
        <v>1</v>
      </c>
      <c r="R34" s="120">
        <v>1</v>
      </c>
    </row>
    <row r="35" spans="1:21" ht="16.5" customHeight="1" thickBot="1" x14ac:dyDescent="0.25">
      <c r="A35" s="482"/>
      <c r="B35" s="483"/>
      <c r="C35" s="484"/>
      <c r="D35" s="376" t="s">
        <v>166</v>
      </c>
      <c r="E35" s="591"/>
      <c r="F35" s="584"/>
      <c r="G35" s="479"/>
      <c r="H35" s="335" t="s">
        <v>10</v>
      </c>
      <c r="I35" s="303">
        <f t="shared" ref="I35:N35" si="3">SUM(I34:I34)</f>
        <v>0</v>
      </c>
      <c r="J35" s="304">
        <f t="shared" si="3"/>
        <v>0</v>
      </c>
      <c r="K35" s="304">
        <f t="shared" si="3"/>
        <v>0</v>
      </c>
      <c r="L35" s="304">
        <f t="shared" si="3"/>
        <v>0</v>
      </c>
      <c r="M35" s="332">
        <f t="shared" si="3"/>
        <v>586</v>
      </c>
      <c r="N35" s="332">
        <f t="shared" si="3"/>
        <v>2300</v>
      </c>
      <c r="O35" s="15"/>
      <c r="P35" s="43"/>
      <c r="Q35" s="43"/>
      <c r="R35" s="44"/>
      <c r="S35" s="121"/>
      <c r="U35" s="17"/>
    </row>
    <row r="36" spans="1:21" ht="27" customHeight="1" x14ac:dyDescent="0.2">
      <c r="A36" s="500" t="s">
        <v>9</v>
      </c>
      <c r="B36" s="501" t="s">
        <v>9</v>
      </c>
      <c r="C36" s="502" t="s">
        <v>58</v>
      </c>
      <c r="D36" s="225" t="s">
        <v>156</v>
      </c>
      <c r="E36" s="580" t="s">
        <v>86</v>
      </c>
      <c r="F36" s="581" t="s">
        <v>56</v>
      </c>
      <c r="G36" s="516" t="s">
        <v>80</v>
      </c>
      <c r="H36" s="108" t="s">
        <v>64</v>
      </c>
      <c r="I36" s="378">
        <f>J36+L36</f>
        <v>709</v>
      </c>
      <c r="J36" s="126"/>
      <c r="K36" s="126"/>
      <c r="L36" s="418">
        <f>2440-1731</f>
        <v>709</v>
      </c>
      <c r="M36" s="251">
        <v>6640</v>
      </c>
      <c r="N36" s="226">
        <f>380.1+2533.4</f>
        <v>2913.5</v>
      </c>
      <c r="O36" s="543" t="s">
        <v>174</v>
      </c>
      <c r="P36" s="104"/>
      <c r="Q36" s="104"/>
      <c r="R36" s="206"/>
    </row>
    <row r="37" spans="1:21" ht="25.5" customHeight="1" x14ac:dyDescent="0.2">
      <c r="A37" s="474"/>
      <c r="B37" s="475"/>
      <c r="C37" s="476"/>
      <c r="D37" s="235" t="s">
        <v>185</v>
      </c>
      <c r="E37" s="510"/>
      <c r="F37" s="477"/>
      <c r="G37" s="479"/>
      <c r="H37" s="102" t="s">
        <v>64</v>
      </c>
      <c r="I37" s="405">
        <f>L37</f>
        <v>0</v>
      </c>
      <c r="J37" s="224"/>
      <c r="K37" s="224"/>
      <c r="L37" s="419">
        <f>100-100</f>
        <v>0</v>
      </c>
      <c r="M37" s="420"/>
      <c r="N37" s="92"/>
      <c r="O37" s="489"/>
      <c r="P37" s="207"/>
      <c r="Q37" s="207"/>
      <c r="R37" s="209"/>
    </row>
    <row r="38" spans="1:21" ht="15.75" customHeight="1" thickBot="1" x14ac:dyDescent="0.25">
      <c r="A38" s="482"/>
      <c r="B38" s="483"/>
      <c r="C38" s="484"/>
      <c r="D38" s="221"/>
      <c r="E38" s="525"/>
      <c r="F38" s="478"/>
      <c r="G38" s="480"/>
      <c r="H38" s="357" t="s">
        <v>10</v>
      </c>
      <c r="I38" s="296">
        <f>SUM(I36:I37)</f>
        <v>709</v>
      </c>
      <c r="J38" s="297">
        <f>SUM(J36:J37)</f>
        <v>0</v>
      </c>
      <c r="K38" s="297">
        <f>SUM(K36:K36)</f>
        <v>0</v>
      </c>
      <c r="L38" s="298">
        <f>SUM(L36:L37)</f>
        <v>709</v>
      </c>
      <c r="M38" s="346">
        <f>SUM(M36:M37)</f>
        <v>6640</v>
      </c>
      <c r="N38" s="332">
        <f>SUM(N36:N36)</f>
        <v>2913.5</v>
      </c>
      <c r="O38" s="550"/>
      <c r="P38" s="200">
        <v>37</v>
      </c>
      <c r="Q38" s="200">
        <v>75</v>
      </c>
      <c r="R38" s="199">
        <v>100</v>
      </c>
    </row>
    <row r="39" spans="1:21" x14ac:dyDescent="0.2">
      <c r="A39" s="500" t="s">
        <v>9</v>
      </c>
      <c r="B39" s="501" t="s">
        <v>9</v>
      </c>
      <c r="C39" s="502" t="s">
        <v>60</v>
      </c>
      <c r="D39" s="504" t="s">
        <v>103</v>
      </c>
      <c r="E39" s="588"/>
      <c r="F39" s="513" t="s">
        <v>56</v>
      </c>
      <c r="G39" s="582" t="s">
        <v>80</v>
      </c>
      <c r="H39" s="201" t="s">
        <v>81</v>
      </c>
      <c r="I39" s="308">
        <f>J39+L39</f>
        <v>149.4</v>
      </c>
      <c r="J39" s="309"/>
      <c r="K39" s="309"/>
      <c r="L39" s="310">
        <v>149.4</v>
      </c>
      <c r="M39" s="103">
        <v>348.6</v>
      </c>
      <c r="N39" s="88"/>
      <c r="O39" s="529" t="s">
        <v>83</v>
      </c>
      <c r="P39" s="41"/>
      <c r="Q39" s="41">
        <v>1</v>
      </c>
      <c r="R39" s="42"/>
    </row>
    <row r="40" spans="1:21" x14ac:dyDescent="0.2">
      <c r="A40" s="474"/>
      <c r="B40" s="475"/>
      <c r="C40" s="476"/>
      <c r="D40" s="505"/>
      <c r="E40" s="589"/>
      <c r="F40" s="514"/>
      <c r="G40" s="503"/>
      <c r="H40" s="16" t="s">
        <v>85</v>
      </c>
      <c r="I40" s="286">
        <f>J40+L40</f>
        <v>31.4</v>
      </c>
      <c r="J40" s="287"/>
      <c r="K40" s="287"/>
      <c r="L40" s="285">
        <v>31.4</v>
      </c>
      <c r="M40" s="90">
        <v>73.2</v>
      </c>
      <c r="N40" s="83"/>
      <c r="O40" s="529"/>
      <c r="P40" s="41"/>
      <c r="Q40" s="41"/>
      <c r="R40" s="42"/>
    </row>
    <row r="41" spans="1:21" x14ac:dyDescent="0.2">
      <c r="A41" s="474"/>
      <c r="B41" s="475"/>
      <c r="C41" s="476"/>
      <c r="D41" s="505"/>
      <c r="E41" s="589"/>
      <c r="F41" s="514"/>
      <c r="G41" s="503"/>
      <c r="H41" s="71"/>
      <c r="I41" s="293"/>
      <c r="J41" s="294"/>
      <c r="K41" s="294"/>
      <c r="L41" s="295"/>
      <c r="M41" s="175"/>
      <c r="N41" s="174"/>
      <c r="O41" s="171"/>
      <c r="P41" s="43"/>
      <c r="Q41" s="43"/>
      <c r="R41" s="44"/>
      <c r="U41" s="17"/>
    </row>
    <row r="42" spans="1:21" ht="13.5" thickBot="1" x14ac:dyDescent="0.25">
      <c r="A42" s="482"/>
      <c r="B42" s="483"/>
      <c r="C42" s="484"/>
      <c r="D42" s="506"/>
      <c r="E42" s="590"/>
      <c r="F42" s="515"/>
      <c r="G42" s="583"/>
      <c r="H42" s="337" t="s">
        <v>10</v>
      </c>
      <c r="I42" s="296">
        <f>SUM(I39:I40)</f>
        <v>180.8</v>
      </c>
      <c r="J42" s="297">
        <f>SUM(J39:J40)</f>
        <v>0</v>
      </c>
      <c r="K42" s="297">
        <f>SUM(K39:K40)</f>
        <v>0</v>
      </c>
      <c r="L42" s="298">
        <f>SUM(L39:L40)</f>
        <v>180.8</v>
      </c>
      <c r="M42" s="338">
        <f>SUM(M39:M40)</f>
        <v>421.8</v>
      </c>
      <c r="N42" s="338">
        <f>SUM(N39:N41)</f>
        <v>0</v>
      </c>
      <c r="O42" s="176"/>
      <c r="P42" s="45"/>
      <c r="Q42" s="45"/>
      <c r="R42" s="198"/>
      <c r="S42" s="19"/>
      <c r="U42" s="17"/>
    </row>
    <row r="43" spans="1:21" s="66" customFormat="1" ht="18" customHeight="1" x14ac:dyDescent="0.2">
      <c r="A43" s="500" t="s">
        <v>9</v>
      </c>
      <c r="B43" s="501" t="s">
        <v>9</v>
      </c>
      <c r="C43" s="502" t="s">
        <v>61</v>
      </c>
      <c r="D43" s="592" t="s">
        <v>168</v>
      </c>
      <c r="E43" s="594"/>
      <c r="F43" s="581" t="s">
        <v>56</v>
      </c>
      <c r="G43" s="516" t="s">
        <v>80</v>
      </c>
      <c r="H43" s="63" t="s">
        <v>48</v>
      </c>
      <c r="I43" s="311">
        <f>J43+L43</f>
        <v>20</v>
      </c>
      <c r="J43" s="312"/>
      <c r="K43" s="312"/>
      <c r="L43" s="313">
        <v>20</v>
      </c>
      <c r="M43" s="91">
        <v>20</v>
      </c>
      <c r="N43" s="91">
        <v>20</v>
      </c>
      <c r="O43" s="597"/>
      <c r="P43" s="64"/>
      <c r="Q43" s="64"/>
      <c r="R43" s="65"/>
    </row>
    <row r="44" spans="1:21" ht="18" customHeight="1" x14ac:dyDescent="0.2">
      <c r="A44" s="474"/>
      <c r="B44" s="475"/>
      <c r="C44" s="476"/>
      <c r="D44" s="578"/>
      <c r="E44" s="595"/>
      <c r="F44" s="477"/>
      <c r="G44" s="479"/>
      <c r="H44" s="35"/>
      <c r="I44" s="271">
        <f>J44+L44</f>
        <v>0</v>
      </c>
      <c r="J44" s="275"/>
      <c r="K44" s="275"/>
      <c r="L44" s="276"/>
      <c r="M44" s="31"/>
      <c r="N44" s="31"/>
      <c r="O44" s="598"/>
      <c r="P44" s="46"/>
      <c r="Q44" s="46"/>
      <c r="R44" s="47"/>
    </row>
    <row r="45" spans="1:21" ht="18" customHeight="1" thickBot="1" x14ac:dyDescent="0.25">
      <c r="A45" s="482"/>
      <c r="B45" s="483"/>
      <c r="C45" s="484"/>
      <c r="D45" s="593"/>
      <c r="E45" s="596"/>
      <c r="F45" s="478"/>
      <c r="G45" s="480"/>
      <c r="H45" s="335" t="s">
        <v>10</v>
      </c>
      <c r="I45" s="314">
        <f t="shared" ref="I45:N45" si="4">SUM(I43:I44)</f>
        <v>20</v>
      </c>
      <c r="J45" s="278">
        <f t="shared" si="4"/>
        <v>0</v>
      </c>
      <c r="K45" s="278">
        <f t="shared" si="4"/>
        <v>0</v>
      </c>
      <c r="L45" s="278">
        <f t="shared" si="4"/>
        <v>20</v>
      </c>
      <c r="M45" s="332">
        <f t="shared" si="4"/>
        <v>20</v>
      </c>
      <c r="N45" s="332">
        <f t="shared" si="4"/>
        <v>20</v>
      </c>
      <c r="O45" s="23"/>
      <c r="P45" s="58"/>
      <c r="Q45" s="58"/>
      <c r="R45" s="59"/>
    </row>
    <row r="46" spans="1:21" ht="27.75" customHeight="1" x14ac:dyDescent="0.2">
      <c r="A46" s="382" t="s">
        <v>9</v>
      </c>
      <c r="B46" s="150" t="s">
        <v>9</v>
      </c>
      <c r="C46" s="151" t="s">
        <v>99</v>
      </c>
      <c r="D46" s="162" t="s">
        <v>157</v>
      </c>
      <c r="E46" s="243"/>
      <c r="F46" s="244"/>
      <c r="G46" s="245"/>
      <c r="H46" s="246"/>
      <c r="I46" s="315"/>
      <c r="J46" s="316"/>
      <c r="K46" s="316"/>
      <c r="L46" s="317"/>
      <c r="M46" s="68"/>
      <c r="N46" s="68"/>
      <c r="O46" s="173"/>
      <c r="P46" s="73"/>
      <c r="Q46" s="73"/>
      <c r="R46" s="74"/>
    </row>
    <row r="47" spans="1:21" ht="14.25" customHeight="1" x14ac:dyDescent="0.2">
      <c r="A47" s="474"/>
      <c r="B47" s="475"/>
      <c r="C47" s="476"/>
      <c r="D47" s="578" t="s">
        <v>88</v>
      </c>
      <c r="E47" s="599" t="s">
        <v>86</v>
      </c>
      <c r="F47" s="601" t="s">
        <v>56</v>
      </c>
      <c r="G47" s="603" t="s">
        <v>80</v>
      </c>
      <c r="H47" s="247" t="s">
        <v>82</v>
      </c>
      <c r="I47" s="318">
        <f>J47+L47</f>
        <v>350</v>
      </c>
      <c r="J47" s="256"/>
      <c r="K47" s="256"/>
      <c r="L47" s="257">
        <v>350</v>
      </c>
      <c r="M47" s="52"/>
      <c r="N47" s="52"/>
      <c r="O47" s="509" t="s">
        <v>132</v>
      </c>
      <c r="P47" s="46">
        <v>1</v>
      </c>
      <c r="Q47" s="46"/>
      <c r="R47" s="47"/>
    </row>
    <row r="48" spans="1:21" ht="14.25" customHeight="1" x14ac:dyDescent="0.2">
      <c r="A48" s="474"/>
      <c r="B48" s="475"/>
      <c r="C48" s="476"/>
      <c r="D48" s="578"/>
      <c r="E48" s="599"/>
      <c r="F48" s="601"/>
      <c r="G48" s="603"/>
      <c r="H48" s="248" t="s">
        <v>81</v>
      </c>
      <c r="I48" s="319">
        <f>J48+L48</f>
        <v>5000</v>
      </c>
      <c r="J48" s="262"/>
      <c r="K48" s="262"/>
      <c r="L48" s="263">
        <v>5000</v>
      </c>
      <c r="M48" s="90">
        <v>10000</v>
      </c>
      <c r="N48" s="31"/>
      <c r="O48" s="509"/>
      <c r="P48" s="46">
        <v>1</v>
      </c>
      <c r="Q48" s="46"/>
      <c r="R48" s="47"/>
    </row>
    <row r="49" spans="1:21" ht="14.25" customHeight="1" x14ac:dyDescent="0.2">
      <c r="A49" s="474"/>
      <c r="B49" s="475"/>
      <c r="C49" s="476"/>
      <c r="D49" s="579"/>
      <c r="E49" s="599"/>
      <c r="F49" s="601"/>
      <c r="G49" s="603"/>
      <c r="H49" s="248" t="s">
        <v>87</v>
      </c>
      <c r="I49" s="320">
        <f>J49+L49</f>
        <v>1000</v>
      </c>
      <c r="J49" s="263"/>
      <c r="K49" s="263"/>
      <c r="L49" s="263">
        <v>1000</v>
      </c>
      <c r="M49" s="90">
        <v>3500</v>
      </c>
      <c r="N49" s="32"/>
      <c r="O49" s="509"/>
      <c r="P49" s="46"/>
      <c r="Q49" s="46"/>
      <c r="R49" s="47"/>
    </row>
    <row r="50" spans="1:21" x14ac:dyDescent="0.2">
      <c r="A50" s="474"/>
      <c r="B50" s="475"/>
      <c r="C50" s="476"/>
      <c r="D50" s="605" t="s">
        <v>89</v>
      </c>
      <c r="E50" s="599"/>
      <c r="F50" s="601"/>
      <c r="G50" s="603"/>
      <c r="H50" s="247"/>
      <c r="I50" s="321"/>
      <c r="J50" s="257"/>
      <c r="K50" s="257"/>
      <c r="L50" s="257"/>
      <c r="M50" s="92"/>
      <c r="N50" s="31"/>
      <c r="O50" s="171" t="s">
        <v>133</v>
      </c>
      <c r="P50" s="107"/>
      <c r="Q50" s="107">
        <v>1</v>
      </c>
      <c r="R50" s="110"/>
    </row>
    <row r="51" spans="1:21" x14ac:dyDescent="0.2">
      <c r="A51" s="474"/>
      <c r="B51" s="475"/>
      <c r="C51" s="476"/>
      <c r="D51" s="578"/>
      <c r="E51" s="599"/>
      <c r="F51" s="601"/>
      <c r="G51" s="603"/>
      <c r="H51" s="247"/>
      <c r="I51" s="321"/>
      <c r="J51" s="257"/>
      <c r="K51" s="257"/>
      <c r="L51" s="257"/>
      <c r="M51" s="92"/>
      <c r="N51" s="50"/>
      <c r="O51" s="172"/>
      <c r="P51" s="46"/>
      <c r="Q51" s="46"/>
      <c r="R51" s="47"/>
    </row>
    <row r="52" spans="1:21" x14ac:dyDescent="0.2">
      <c r="A52" s="474"/>
      <c r="B52" s="475"/>
      <c r="C52" s="476"/>
      <c r="D52" s="606" t="s">
        <v>90</v>
      </c>
      <c r="E52" s="599"/>
      <c r="F52" s="601"/>
      <c r="G52" s="603"/>
      <c r="H52" s="249"/>
      <c r="I52" s="322"/>
      <c r="J52" s="323"/>
      <c r="K52" s="324"/>
      <c r="L52" s="325"/>
      <c r="M52" s="228"/>
      <c r="N52" s="227"/>
      <c r="O52" s="509"/>
      <c r="P52" s="46"/>
      <c r="Q52" s="46"/>
      <c r="R52" s="47"/>
    </row>
    <row r="53" spans="1:21" x14ac:dyDescent="0.2">
      <c r="A53" s="474"/>
      <c r="B53" s="475"/>
      <c r="C53" s="476"/>
      <c r="D53" s="606"/>
      <c r="E53" s="599"/>
      <c r="F53" s="601"/>
      <c r="G53" s="603"/>
      <c r="H53" s="250"/>
      <c r="I53" s="326"/>
      <c r="J53" s="327"/>
      <c r="K53" s="327"/>
      <c r="L53" s="328"/>
      <c r="M53" s="89"/>
      <c r="N53" s="50"/>
      <c r="O53" s="509"/>
      <c r="P53" s="46"/>
      <c r="Q53" s="46"/>
      <c r="R53" s="47"/>
    </row>
    <row r="54" spans="1:21" ht="13.5" thickBot="1" x14ac:dyDescent="0.25">
      <c r="A54" s="474"/>
      <c r="B54" s="475"/>
      <c r="C54" s="476"/>
      <c r="D54" s="607"/>
      <c r="E54" s="600"/>
      <c r="F54" s="602"/>
      <c r="G54" s="604"/>
      <c r="H54" s="331" t="s">
        <v>10</v>
      </c>
      <c r="I54" s="329">
        <f t="shared" ref="I54:N54" si="5">SUM(I47:I52)</f>
        <v>6350</v>
      </c>
      <c r="J54" s="330">
        <f t="shared" si="5"/>
        <v>0</v>
      </c>
      <c r="K54" s="330">
        <f t="shared" si="5"/>
        <v>0</v>
      </c>
      <c r="L54" s="267">
        <f t="shared" si="5"/>
        <v>6350</v>
      </c>
      <c r="M54" s="332">
        <f t="shared" si="5"/>
        <v>13500</v>
      </c>
      <c r="N54" s="332">
        <f t="shared" si="5"/>
        <v>0</v>
      </c>
      <c r="O54" s="509"/>
      <c r="P54" s="46"/>
      <c r="Q54" s="46"/>
      <c r="R54" s="47"/>
    </row>
    <row r="55" spans="1:21" ht="13.5" thickBot="1" x14ac:dyDescent="0.25">
      <c r="A55" s="380" t="s">
        <v>9</v>
      </c>
      <c r="B55" s="13" t="s">
        <v>9</v>
      </c>
      <c r="C55" s="517" t="s">
        <v>12</v>
      </c>
      <c r="D55" s="517"/>
      <c r="E55" s="517"/>
      <c r="F55" s="517"/>
      <c r="G55" s="517"/>
      <c r="H55" s="518"/>
      <c r="I55" s="33">
        <f>SUM(I54,I45,I42,I38,I35,I32,I22,I18)</f>
        <v>25742.1</v>
      </c>
      <c r="J55" s="33">
        <f>J54+J45+J42+J38+J35+J32+J22+J18</f>
        <v>0</v>
      </c>
      <c r="K55" s="33">
        <f>K54+K45+K42+K38+K35+K32+K22+K18</f>
        <v>0</v>
      </c>
      <c r="L55" s="33">
        <f>L54+L45+L42+L38+L35+L32+L22+L18</f>
        <v>25742.1</v>
      </c>
      <c r="M55" s="33">
        <f>M54+M45+M42+M38+M35+M32+M22+M18</f>
        <v>31606.9</v>
      </c>
      <c r="N55" s="33">
        <f>N54+N45+N42+N38+N35+N32+N22+N18</f>
        <v>19796.599999999999</v>
      </c>
      <c r="O55" s="154"/>
      <c r="P55" s="194"/>
      <c r="Q55" s="194"/>
      <c r="R55" s="195"/>
    </row>
    <row r="56" spans="1:21" ht="13.5" thickBot="1" x14ac:dyDescent="0.25">
      <c r="A56" s="380" t="s">
        <v>9</v>
      </c>
      <c r="B56" s="13" t="s">
        <v>11</v>
      </c>
      <c r="C56" s="533" t="s">
        <v>54</v>
      </c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5"/>
    </row>
    <row r="57" spans="1:21" x14ac:dyDescent="0.2">
      <c r="A57" s="500" t="s">
        <v>9</v>
      </c>
      <c r="B57" s="501" t="s">
        <v>11</v>
      </c>
      <c r="C57" s="502" t="s">
        <v>9</v>
      </c>
      <c r="D57" s="504" t="s">
        <v>186</v>
      </c>
      <c r="E57" s="441" t="s">
        <v>86</v>
      </c>
      <c r="F57" s="513" t="s">
        <v>56</v>
      </c>
      <c r="G57" s="516" t="s">
        <v>80</v>
      </c>
      <c r="H57" s="24" t="s">
        <v>48</v>
      </c>
      <c r="I57" s="305">
        <f>J57+L57</f>
        <v>0</v>
      </c>
      <c r="J57" s="306"/>
      <c r="K57" s="306"/>
      <c r="L57" s="339"/>
      <c r="M57" s="30"/>
      <c r="N57" s="30"/>
      <c r="O57" s="543" t="s">
        <v>173</v>
      </c>
      <c r="P57" s="48"/>
      <c r="Q57" s="48"/>
      <c r="R57" s="49"/>
      <c r="U57" s="17"/>
    </row>
    <row r="58" spans="1:21" x14ac:dyDescent="0.2">
      <c r="A58" s="474"/>
      <c r="B58" s="475"/>
      <c r="C58" s="476"/>
      <c r="D58" s="505"/>
      <c r="E58" s="442"/>
      <c r="F58" s="514"/>
      <c r="G58" s="479"/>
      <c r="H58" s="36" t="s">
        <v>84</v>
      </c>
      <c r="I58" s="271">
        <f>J58+L58</f>
        <v>0</v>
      </c>
      <c r="J58" s="275"/>
      <c r="K58" s="275"/>
      <c r="L58" s="276"/>
      <c r="M58" s="31"/>
      <c r="N58" s="31"/>
      <c r="O58" s="489"/>
      <c r="P58" s="43"/>
      <c r="Q58" s="43"/>
      <c r="R58" s="44"/>
      <c r="U58" s="17"/>
    </row>
    <row r="59" spans="1:21" x14ac:dyDescent="0.2">
      <c r="A59" s="474"/>
      <c r="B59" s="475"/>
      <c r="C59" s="476"/>
      <c r="D59" s="505"/>
      <c r="E59" s="442"/>
      <c r="F59" s="514"/>
      <c r="G59" s="479"/>
      <c r="H59" s="36" t="s">
        <v>64</v>
      </c>
      <c r="I59" s="340">
        <f>J59+L59</f>
        <v>1700</v>
      </c>
      <c r="J59" s="284"/>
      <c r="K59" s="284"/>
      <c r="L59" s="287">
        <v>1700</v>
      </c>
      <c r="M59" s="90">
        <v>3374.9</v>
      </c>
      <c r="N59" s="32"/>
      <c r="O59" s="489"/>
      <c r="P59" s="43">
        <v>55</v>
      </c>
      <c r="Q59" s="43">
        <v>100</v>
      </c>
      <c r="R59" s="44"/>
      <c r="U59" s="17"/>
    </row>
    <row r="60" spans="1:21" ht="16.5" customHeight="1" thickBot="1" x14ac:dyDescent="0.25">
      <c r="A60" s="482"/>
      <c r="B60" s="483"/>
      <c r="C60" s="484"/>
      <c r="D60" s="506"/>
      <c r="E60" s="443"/>
      <c r="F60" s="515"/>
      <c r="G60" s="480"/>
      <c r="H60" s="335" t="s">
        <v>10</v>
      </c>
      <c r="I60" s="314">
        <f t="shared" ref="I60:N60" si="6">SUM(I57:I59)</f>
        <v>1700</v>
      </c>
      <c r="J60" s="278">
        <f t="shared" si="6"/>
        <v>0</v>
      </c>
      <c r="K60" s="278">
        <f t="shared" si="6"/>
        <v>0</v>
      </c>
      <c r="L60" s="278">
        <f t="shared" si="6"/>
        <v>1700</v>
      </c>
      <c r="M60" s="332">
        <f t="shared" si="6"/>
        <v>3374.9</v>
      </c>
      <c r="N60" s="332">
        <f t="shared" si="6"/>
        <v>0</v>
      </c>
      <c r="O60" s="550"/>
      <c r="P60" s="45"/>
      <c r="Q60" s="45"/>
      <c r="R60" s="198"/>
      <c r="U60" s="17"/>
    </row>
    <row r="61" spans="1:21" ht="28.5" customHeight="1" x14ac:dyDescent="0.2">
      <c r="A61" s="500" t="s">
        <v>9</v>
      </c>
      <c r="B61" s="501" t="s">
        <v>11</v>
      </c>
      <c r="C61" s="502" t="s">
        <v>11</v>
      </c>
      <c r="D61" s="504" t="s">
        <v>169</v>
      </c>
      <c r="E61" s="585" t="s">
        <v>86</v>
      </c>
      <c r="F61" s="513" t="s">
        <v>56</v>
      </c>
      <c r="G61" s="516" t="s">
        <v>80</v>
      </c>
      <c r="H61" s="24" t="s">
        <v>48</v>
      </c>
      <c r="I61" s="305"/>
      <c r="J61" s="306"/>
      <c r="K61" s="306"/>
      <c r="L61" s="339"/>
      <c r="M61" s="30"/>
      <c r="N61" s="30"/>
      <c r="O61" s="20" t="s">
        <v>180</v>
      </c>
      <c r="P61" s="94">
        <v>10</v>
      </c>
      <c r="Q61" s="48"/>
      <c r="R61" s="49"/>
      <c r="U61" s="17"/>
    </row>
    <row r="62" spans="1:21" ht="28.5" customHeight="1" x14ac:dyDescent="0.2">
      <c r="A62" s="474"/>
      <c r="B62" s="475"/>
      <c r="C62" s="476"/>
      <c r="D62" s="505"/>
      <c r="E62" s="586"/>
      <c r="F62" s="514"/>
      <c r="G62" s="479"/>
      <c r="H62" s="36" t="s">
        <v>84</v>
      </c>
      <c r="I62" s="271"/>
      <c r="J62" s="275"/>
      <c r="K62" s="275"/>
      <c r="L62" s="276"/>
      <c r="M62" s="31"/>
      <c r="N62" s="31"/>
      <c r="O62" s="22" t="s">
        <v>179</v>
      </c>
      <c r="P62" s="26">
        <v>677.22</v>
      </c>
      <c r="Q62" s="43"/>
      <c r="R62" s="44"/>
      <c r="U62" s="17"/>
    </row>
    <row r="63" spans="1:21" ht="26.25" customHeight="1" x14ac:dyDescent="0.2">
      <c r="A63" s="474"/>
      <c r="B63" s="475"/>
      <c r="C63" s="476"/>
      <c r="D63" s="505"/>
      <c r="E63" s="586"/>
      <c r="F63" s="514"/>
      <c r="G63" s="479"/>
      <c r="H63" s="36" t="s">
        <v>81</v>
      </c>
      <c r="I63" s="341">
        <f>J63+L63</f>
        <v>2665.5</v>
      </c>
      <c r="J63" s="284"/>
      <c r="K63" s="284"/>
      <c r="L63" s="285">
        <v>2665.5</v>
      </c>
      <c r="M63" s="32"/>
      <c r="N63" s="32"/>
      <c r="O63" s="489" t="s">
        <v>181</v>
      </c>
      <c r="P63" s="43">
        <v>7</v>
      </c>
      <c r="Q63" s="43"/>
      <c r="R63" s="44"/>
      <c r="U63" s="17"/>
    </row>
    <row r="64" spans="1:21" ht="16.5" customHeight="1" thickBot="1" x14ac:dyDescent="0.25">
      <c r="A64" s="482"/>
      <c r="B64" s="483"/>
      <c r="C64" s="484"/>
      <c r="D64" s="506"/>
      <c r="E64" s="587"/>
      <c r="F64" s="515"/>
      <c r="G64" s="480"/>
      <c r="H64" s="335" t="s">
        <v>10</v>
      </c>
      <c r="I64" s="314">
        <f>I63</f>
        <v>2665.5</v>
      </c>
      <c r="J64" s="314">
        <f>J63</f>
        <v>0</v>
      </c>
      <c r="K64" s="314">
        <f>K63</f>
        <v>0</v>
      </c>
      <c r="L64" s="314">
        <f>L63</f>
        <v>2665.5</v>
      </c>
      <c r="M64" s="332"/>
      <c r="N64" s="332"/>
      <c r="O64" s="550"/>
      <c r="P64" s="45"/>
      <c r="Q64" s="45"/>
      <c r="R64" s="198"/>
      <c r="U64" s="17"/>
    </row>
    <row r="65" spans="1:21" ht="13.5" thickBot="1" x14ac:dyDescent="0.25">
      <c r="A65" s="384" t="s">
        <v>9</v>
      </c>
      <c r="B65" s="13" t="s">
        <v>11</v>
      </c>
      <c r="C65" s="517" t="s">
        <v>12</v>
      </c>
      <c r="D65" s="517"/>
      <c r="E65" s="517"/>
      <c r="F65" s="517"/>
      <c r="G65" s="517"/>
      <c r="H65" s="518"/>
      <c r="I65" s="33">
        <f t="shared" ref="I65:N65" si="7">SUM(I60,I64)</f>
        <v>4365.5</v>
      </c>
      <c r="J65" s="33">
        <f t="shared" si="7"/>
        <v>0</v>
      </c>
      <c r="K65" s="33">
        <f t="shared" si="7"/>
        <v>0</v>
      </c>
      <c r="L65" s="34">
        <f t="shared" si="7"/>
        <v>4365.5</v>
      </c>
      <c r="M65" s="34">
        <f t="shared" si="7"/>
        <v>3374.9</v>
      </c>
      <c r="N65" s="33">
        <f t="shared" si="7"/>
        <v>0</v>
      </c>
      <c r="O65" s="530"/>
      <c r="P65" s="531"/>
      <c r="Q65" s="531"/>
      <c r="R65" s="532"/>
    </row>
    <row r="66" spans="1:21" ht="13.5" thickBot="1" x14ac:dyDescent="0.25">
      <c r="A66" s="380" t="s">
        <v>9</v>
      </c>
      <c r="B66" s="13" t="s">
        <v>50</v>
      </c>
      <c r="C66" s="575" t="s">
        <v>55</v>
      </c>
      <c r="D66" s="575"/>
      <c r="E66" s="576"/>
      <c r="F66" s="576"/>
      <c r="G66" s="576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7"/>
    </row>
    <row r="67" spans="1:21" ht="16.5" customHeight="1" x14ac:dyDescent="0.2">
      <c r="A67" s="383" t="s">
        <v>9</v>
      </c>
      <c r="B67" s="146" t="s">
        <v>50</v>
      </c>
      <c r="C67" s="147" t="s">
        <v>9</v>
      </c>
      <c r="D67" s="186" t="s">
        <v>135</v>
      </c>
      <c r="E67" s="167"/>
      <c r="F67" s="214" t="s">
        <v>56</v>
      </c>
      <c r="G67" s="170" t="s">
        <v>63</v>
      </c>
      <c r="H67" s="143" t="s">
        <v>48</v>
      </c>
      <c r="I67" s="406">
        <f>J67+L67</f>
        <v>15089.2</v>
      </c>
      <c r="J67" s="407">
        <f>13694+550+800</f>
        <v>15044</v>
      </c>
      <c r="K67" s="407"/>
      <c r="L67" s="310">
        <v>45.2</v>
      </c>
      <c r="M67" s="88">
        <v>16659</v>
      </c>
      <c r="N67" s="88">
        <v>16659</v>
      </c>
      <c r="O67" s="6"/>
      <c r="P67" s="207"/>
      <c r="Q67" s="208"/>
      <c r="R67" s="209"/>
      <c r="U67" s="17"/>
    </row>
    <row r="68" spans="1:21" x14ac:dyDescent="0.2">
      <c r="A68" s="383"/>
      <c r="B68" s="146"/>
      <c r="C68" s="147"/>
      <c r="D68" s="187" t="s">
        <v>98</v>
      </c>
      <c r="E68" s="168"/>
      <c r="F68" s="205" t="s">
        <v>62</v>
      </c>
      <c r="G68" s="169"/>
      <c r="H68" s="181" t="s">
        <v>152</v>
      </c>
      <c r="I68" s="408">
        <f>J68+L68</f>
        <v>1742.8</v>
      </c>
      <c r="J68" s="409">
        <v>1742.8</v>
      </c>
      <c r="K68" s="409"/>
      <c r="L68" s="285"/>
      <c r="M68" s="83"/>
      <c r="N68" s="83"/>
      <c r="O68" s="6"/>
      <c r="P68" s="207"/>
      <c r="Q68" s="208"/>
      <c r="R68" s="209"/>
      <c r="U68" s="17"/>
    </row>
    <row r="69" spans="1:21" ht="25.5" x14ac:dyDescent="0.2">
      <c r="A69" s="383"/>
      <c r="B69" s="146"/>
      <c r="C69" s="147"/>
      <c r="D69" s="188" t="s">
        <v>105</v>
      </c>
      <c r="E69" s="168"/>
      <c r="F69" s="205" t="s">
        <v>74</v>
      </c>
      <c r="G69" s="169"/>
      <c r="H69" s="182"/>
      <c r="I69" s="410"/>
      <c r="J69" s="411"/>
      <c r="K69" s="411"/>
      <c r="L69" s="292"/>
      <c r="M69" s="31"/>
      <c r="N69" s="31"/>
      <c r="O69" s="509" t="s">
        <v>75</v>
      </c>
      <c r="P69" s="43">
        <v>5</v>
      </c>
      <c r="Q69" s="43">
        <v>5</v>
      </c>
      <c r="R69" s="44">
        <v>5</v>
      </c>
      <c r="U69" s="17"/>
    </row>
    <row r="70" spans="1:21" x14ac:dyDescent="0.2">
      <c r="A70" s="383"/>
      <c r="B70" s="146"/>
      <c r="C70" s="147"/>
      <c r="D70" s="187" t="s">
        <v>106</v>
      </c>
      <c r="E70" s="168"/>
      <c r="F70" s="205"/>
      <c r="G70" s="169"/>
      <c r="H70" s="182"/>
      <c r="I70" s="410"/>
      <c r="J70" s="411"/>
      <c r="K70" s="411"/>
      <c r="L70" s="292"/>
      <c r="M70" s="31"/>
      <c r="N70" s="31"/>
      <c r="O70" s="509"/>
      <c r="P70" s="210"/>
      <c r="Q70" s="43"/>
      <c r="R70" s="44"/>
      <c r="U70" s="17"/>
    </row>
    <row r="71" spans="1:21" x14ac:dyDescent="0.2">
      <c r="A71" s="383"/>
      <c r="B71" s="146"/>
      <c r="C71" s="147"/>
      <c r="D71" s="189" t="s">
        <v>107</v>
      </c>
      <c r="E71" s="168"/>
      <c r="F71" s="205"/>
      <c r="G71" s="169"/>
      <c r="H71" s="183"/>
      <c r="I71" s="412"/>
      <c r="J71" s="413"/>
      <c r="K71" s="413"/>
      <c r="L71" s="342"/>
      <c r="M71" s="180"/>
      <c r="N71" s="180"/>
      <c r="O71" s="177"/>
      <c r="P71" s="210"/>
      <c r="Q71" s="43"/>
      <c r="R71" s="44"/>
      <c r="T71" s="122"/>
      <c r="U71" s="17"/>
    </row>
    <row r="72" spans="1:21" x14ac:dyDescent="0.2">
      <c r="A72" s="474"/>
      <c r="B72" s="475"/>
      <c r="C72" s="476"/>
      <c r="D72" s="616" t="s">
        <v>76</v>
      </c>
      <c r="E72" s="510"/>
      <c r="F72" s="526"/>
      <c r="G72" s="511"/>
      <c r="H72" s="184"/>
      <c r="I72" s="410"/>
      <c r="J72" s="411"/>
      <c r="K72" s="411"/>
      <c r="L72" s="292"/>
      <c r="M72" s="123"/>
      <c r="N72" s="123"/>
      <c r="O72" s="512" t="s">
        <v>109</v>
      </c>
      <c r="P72" s="608">
        <v>7.6</v>
      </c>
      <c r="Q72" s="608">
        <v>7.6</v>
      </c>
      <c r="R72" s="611">
        <v>7.6</v>
      </c>
      <c r="U72" s="17"/>
    </row>
    <row r="73" spans="1:21" x14ac:dyDescent="0.2">
      <c r="A73" s="474"/>
      <c r="B73" s="475"/>
      <c r="C73" s="476"/>
      <c r="D73" s="617"/>
      <c r="E73" s="510"/>
      <c r="F73" s="526"/>
      <c r="G73" s="511"/>
      <c r="H73" s="184"/>
      <c r="I73" s="410"/>
      <c r="J73" s="411"/>
      <c r="K73" s="411"/>
      <c r="L73" s="292"/>
      <c r="M73" s="123"/>
      <c r="N73" s="123"/>
      <c r="O73" s="509"/>
      <c r="P73" s="609"/>
      <c r="Q73" s="609"/>
      <c r="R73" s="612"/>
      <c r="U73" s="17"/>
    </row>
    <row r="74" spans="1:21" ht="15.75" customHeight="1" x14ac:dyDescent="0.2">
      <c r="A74" s="474"/>
      <c r="B74" s="475"/>
      <c r="C74" s="476"/>
      <c r="D74" s="613" t="s">
        <v>77</v>
      </c>
      <c r="E74" s="510"/>
      <c r="F74" s="526"/>
      <c r="G74" s="511"/>
      <c r="H74" s="184"/>
      <c r="I74" s="410"/>
      <c r="J74" s="411"/>
      <c r="K74" s="411"/>
      <c r="L74" s="292"/>
      <c r="M74" s="123"/>
      <c r="N74" s="123"/>
      <c r="O74" s="610" t="s">
        <v>111</v>
      </c>
      <c r="P74" s="125">
        <v>7</v>
      </c>
      <c r="Q74" s="125">
        <v>9</v>
      </c>
      <c r="R74" s="197">
        <v>12</v>
      </c>
      <c r="U74" s="17"/>
    </row>
    <row r="75" spans="1:21" x14ac:dyDescent="0.2">
      <c r="A75" s="474"/>
      <c r="B75" s="475"/>
      <c r="C75" s="476"/>
      <c r="D75" s="614"/>
      <c r="E75" s="510"/>
      <c r="F75" s="526"/>
      <c r="G75" s="511"/>
      <c r="H75" s="183"/>
      <c r="I75" s="412"/>
      <c r="J75" s="413"/>
      <c r="K75" s="413"/>
      <c r="L75" s="342"/>
      <c r="M75" s="180"/>
      <c r="N75" s="180"/>
      <c r="O75" s="615"/>
      <c r="P75" s="69"/>
      <c r="Q75" s="69"/>
      <c r="R75" s="70"/>
      <c r="U75" s="17"/>
    </row>
    <row r="76" spans="1:21" ht="20.25" customHeight="1" x14ac:dyDescent="0.2">
      <c r="A76" s="474"/>
      <c r="B76" s="475"/>
      <c r="C76" s="476"/>
      <c r="D76" s="618" t="s">
        <v>158</v>
      </c>
      <c r="E76" s="510"/>
      <c r="F76" s="526"/>
      <c r="G76" s="511"/>
      <c r="H76" s="184"/>
      <c r="I76" s="410"/>
      <c r="J76" s="411"/>
      <c r="K76" s="411"/>
      <c r="L76" s="292"/>
      <c r="M76" s="123"/>
      <c r="N76" s="123"/>
      <c r="O76" s="610" t="s">
        <v>78</v>
      </c>
      <c r="P76" s="125">
        <v>3</v>
      </c>
      <c r="Q76" s="125">
        <v>1</v>
      </c>
      <c r="R76" s="197">
        <v>1</v>
      </c>
      <c r="U76" s="17"/>
    </row>
    <row r="77" spans="1:21" ht="20.25" customHeight="1" x14ac:dyDescent="0.2">
      <c r="A77" s="474"/>
      <c r="B77" s="475"/>
      <c r="C77" s="476"/>
      <c r="D77" s="523"/>
      <c r="E77" s="510"/>
      <c r="F77" s="526"/>
      <c r="G77" s="511"/>
      <c r="H77" s="184"/>
      <c r="I77" s="410"/>
      <c r="J77" s="411"/>
      <c r="K77" s="411"/>
      <c r="L77" s="292"/>
      <c r="M77" s="123"/>
      <c r="N77" s="123"/>
      <c r="O77" s="529"/>
      <c r="P77" s="43"/>
      <c r="Q77" s="43"/>
      <c r="R77" s="44"/>
      <c r="U77" s="17"/>
    </row>
    <row r="78" spans="1:21" x14ac:dyDescent="0.2">
      <c r="A78" s="474"/>
      <c r="B78" s="475"/>
      <c r="C78" s="476"/>
      <c r="D78" s="619"/>
      <c r="E78" s="510"/>
      <c r="F78" s="526"/>
      <c r="G78" s="511"/>
      <c r="H78" s="183"/>
      <c r="I78" s="412"/>
      <c r="J78" s="413"/>
      <c r="K78" s="413"/>
      <c r="L78" s="342"/>
      <c r="M78" s="180"/>
      <c r="N78" s="180"/>
      <c r="O78" s="178"/>
      <c r="P78" s="69"/>
      <c r="Q78" s="69"/>
      <c r="R78" s="70"/>
      <c r="U78" s="17"/>
    </row>
    <row r="79" spans="1:21" x14ac:dyDescent="0.2">
      <c r="A79" s="474"/>
      <c r="B79" s="475"/>
      <c r="C79" s="476"/>
      <c r="D79" s="523" t="s">
        <v>114</v>
      </c>
      <c r="E79" s="510"/>
      <c r="F79" s="526"/>
      <c r="G79" s="511"/>
      <c r="H79" s="182"/>
      <c r="I79" s="410"/>
      <c r="J79" s="411"/>
      <c r="K79" s="411"/>
      <c r="L79" s="292"/>
      <c r="M79" s="31"/>
      <c r="N79" s="31"/>
      <c r="O79" s="529" t="s">
        <v>108</v>
      </c>
      <c r="P79" s="43">
        <v>4</v>
      </c>
      <c r="Q79" s="43">
        <v>4</v>
      </c>
      <c r="R79" s="44">
        <v>4</v>
      </c>
      <c r="U79" s="17"/>
    </row>
    <row r="80" spans="1:21" x14ac:dyDescent="0.2">
      <c r="A80" s="474"/>
      <c r="B80" s="475"/>
      <c r="C80" s="476"/>
      <c r="D80" s="523"/>
      <c r="E80" s="510"/>
      <c r="F80" s="526"/>
      <c r="G80" s="511"/>
      <c r="H80" s="185"/>
      <c r="I80" s="414"/>
      <c r="J80" s="415"/>
      <c r="K80" s="415"/>
      <c r="L80" s="345"/>
      <c r="M80" s="52"/>
      <c r="N80" s="52"/>
      <c r="O80" s="529"/>
      <c r="P80" s="43"/>
      <c r="Q80" s="43"/>
      <c r="R80" s="44"/>
      <c r="U80" s="17"/>
    </row>
    <row r="81" spans="1:21" ht="13.5" thickBot="1" x14ac:dyDescent="0.25">
      <c r="A81" s="482"/>
      <c r="B81" s="483"/>
      <c r="C81" s="484"/>
      <c r="D81" s="524"/>
      <c r="E81" s="525"/>
      <c r="F81" s="527"/>
      <c r="G81" s="528"/>
      <c r="H81" s="347" t="s">
        <v>10</v>
      </c>
      <c r="I81" s="416">
        <f t="shared" ref="I81:N81" si="8">SUM(I67:I80)</f>
        <v>16832</v>
      </c>
      <c r="J81" s="417">
        <f t="shared" si="8"/>
        <v>16786.8</v>
      </c>
      <c r="K81" s="417">
        <f t="shared" si="8"/>
        <v>0</v>
      </c>
      <c r="L81" s="346">
        <f t="shared" si="8"/>
        <v>45.2</v>
      </c>
      <c r="M81" s="338">
        <f t="shared" si="8"/>
        <v>16659</v>
      </c>
      <c r="N81" s="338">
        <f t="shared" si="8"/>
        <v>16659</v>
      </c>
      <c r="O81" s="179"/>
      <c r="P81" s="45"/>
      <c r="Q81" s="45"/>
      <c r="R81" s="198"/>
      <c r="U81" s="17"/>
    </row>
    <row r="82" spans="1:21" x14ac:dyDescent="0.2">
      <c r="A82" s="500" t="s">
        <v>9</v>
      </c>
      <c r="B82" s="501" t="s">
        <v>50</v>
      </c>
      <c r="C82" s="502" t="s">
        <v>11</v>
      </c>
      <c r="D82" s="620" t="s">
        <v>110</v>
      </c>
      <c r="E82" s="548" t="s">
        <v>86</v>
      </c>
      <c r="F82" s="514" t="s">
        <v>56</v>
      </c>
      <c r="G82" s="479" t="s">
        <v>80</v>
      </c>
      <c r="H82" s="36" t="s">
        <v>81</v>
      </c>
      <c r="I82" s="305">
        <f>J82+L82</f>
        <v>7303.2</v>
      </c>
      <c r="J82" s="306"/>
      <c r="K82" s="306"/>
      <c r="L82" s="339">
        <v>7303.2</v>
      </c>
      <c r="M82" s="30"/>
      <c r="N82" s="30"/>
      <c r="O82" s="20" t="s">
        <v>122</v>
      </c>
      <c r="P82" s="48">
        <v>12</v>
      </c>
      <c r="Q82" s="48"/>
      <c r="R82" s="49"/>
      <c r="U82" s="17"/>
    </row>
    <row r="83" spans="1:21" x14ac:dyDescent="0.2">
      <c r="A83" s="474"/>
      <c r="B83" s="475"/>
      <c r="C83" s="476"/>
      <c r="D83" s="621"/>
      <c r="E83" s="548"/>
      <c r="F83" s="514"/>
      <c r="G83" s="479"/>
      <c r="H83" s="25" t="s">
        <v>82</v>
      </c>
      <c r="I83" s="340">
        <f>J83+L83</f>
        <v>3334.6</v>
      </c>
      <c r="J83" s="284"/>
      <c r="K83" s="284"/>
      <c r="L83" s="287">
        <v>3334.6</v>
      </c>
      <c r="M83" s="32"/>
      <c r="N83" s="32"/>
      <c r="O83" s="22"/>
      <c r="P83" s="43"/>
      <c r="Q83" s="43"/>
      <c r="R83" s="44"/>
      <c r="U83" s="17"/>
    </row>
    <row r="84" spans="1:21" ht="13.5" thickBot="1" x14ac:dyDescent="0.25">
      <c r="A84" s="482"/>
      <c r="B84" s="483"/>
      <c r="C84" s="484"/>
      <c r="D84" s="622"/>
      <c r="E84" s="549"/>
      <c r="F84" s="515"/>
      <c r="G84" s="480"/>
      <c r="H84" s="335" t="s">
        <v>10</v>
      </c>
      <c r="I84" s="314">
        <f t="shared" ref="I84:N84" si="9">SUM(I82:I83)</f>
        <v>10637.8</v>
      </c>
      <c r="J84" s="278">
        <f t="shared" si="9"/>
        <v>0</v>
      </c>
      <c r="K84" s="278">
        <f t="shared" si="9"/>
        <v>0</v>
      </c>
      <c r="L84" s="278">
        <f t="shared" si="9"/>
        <v>10637.8</v>
      </c>
      <c r="M84" s="332">
        <f t="shared" si="9"/>
        <v>0</v>
      </c>
      <c r="N84" s="332">
        <f t="shared" si="9"/>
        <v>0</v>
      </c>
      <c r="O84" s="23"/>
      <c r="P84" s="45"/>
      <c r="Q84" s="45"/>
      <c r="R84" s="198"/>
      <c r="U84" s="17"/>
    </row>
    <row r="85" spans="1:21" ht="13.5" thickBot="1" x14ac:dyDescent="0.25">
      <c r="A85" s="384" t="s">
        <v>9</v>
      </c>
      <c r="B85" s="13" t="s">
        <v>50</v>
      </c>
      <c r="C85" s="517" t="s">
        <v>12</v>
      </c>
      <c r="D85" s="517"/>
      <c r="E85" s="517"/>
      <c r="F85" s="517"/>
      <c r="G85" s="517"/>
      <c r="H85" s="518"/>
      <c r="I85" s="33">
        <f>J85+L85</f>
        <v>27469.8</v>
      </c>
      <c r="J85" s="33">
        <f>J84+J81</f>
        <v>16786.8</v>
      </c>
      <c r="K85" s="33">
        <f>K84+K81</f>
        <v>0</v>
      </c>
      <c r="L85" s="33">
        <f>L84+L81</f>
        <v>10683</v>
      </c>
      <c r="M85" s="33">
        <f>M84+M81</f>
        <v>16659</v>
      </c>
      <c r="N85" s="33">
        <f>N84+N81</f>
        <v>16659</v>
      </c>
      <c r="O85" s="530"/>
      <c r="P85" s="531"/>
      <c r="Q85" s="531"/>
      <c r="R85" s="532"/>
    </row>
    <row r="86" spans="1:21" ht="13.5" thickBot="1" x14ac:dyDescent="0.25">
      <c r="A86" s="380" t="s">
        <v>9</v>
      </c>
      <c r="B86" s="13" t="s">
        <v>56</v>
      </c>
      <c r="C86" s="533" t="s">
        <v>57</v>
      </c>
      <c r="D86" s="534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5"/>
    </row>
    <row r="87" spans="1:21" ht="18.75" customHeight="1" x14ac:dyDescent="0.2">
      <c r="A87" s="500" t="s">
        <v>9</v>
      </c>
      <c r="B87" s="501" t="s">
        <v>56</v>
      </c>
      <c r="C87" s="502" t="s">
        <v>9</v>
      </c>
      <c r="D87" s="566" t="s">
        <v>59</v>
      </c>
      <c r="E87" s="623" t="s">
        <v>141</v>
      </c>
      <c r="F87" s="513" t="s">
        <v>56</v>
      </c>
      <c r="G87" s="582" t="s">
        <v>63</v>
      </c>
      <c r="H87" s="234" t="s">
        <v>48</v>
      </c>
      <c r="I87" s="308">
        <f>J87+L87</f>
        <v>191.2</v>
      </c>
      <c r="J87" s="309">
        <v>191.2</v>
      </c>
      <c r="K87" s="309"/>
      <c r="L87" s="310"/>
      <c r="M87" s="88">
        <v>191.2</v>
      </c>
      <c r="N87" s="88">
        <v>191.2</v>
      </c>
      <c r="O87" s="542" t="s">
        <v>162</v>
      </c>
      <c r="P87" s="536">
        <v>2000</v>
      </c>
      <c r="Q87" s="536">
        <v>2000</v>
      </c>
      <c r="R87" s="538">
        <v>2000</v>
      </c>
      <c r="U87" s="17"/>
    </row>
    <row r="88" spans="1:21" ht="18.75" customHeight="1" x14ac:dyDescent="0.2">
      <c r="A88" s="474"/>
      <c r="B88" s="475"/>
      <c r="C88" s="476"/>
      <c r="D88" s="567"/>
      <c r="E88" s="624"/>
      <c r="F88" s="514"/>
      <c r="G88" s="503"/>
      <c r="H88" s="232" t="s">
        <v>64</v>
      </c>
      <c r="I88" s="286">
        <f>L88+J88</f>
        <v>825.5</v>
      </c>
      <c r="J88" s="284">
        <f>670.7+154.8</f>
        <v>825.5</v>
      </c>
      <c r="K88" s="348"/>
      <c r="L88" s="285"/>
      <c r="M88" s="83">
        <v>936.8</v>
      </c>
      <c r="N88" s="83">
        <v>936.8</v>
      </c>
      <c r="O88" s="540"/>
      <c r="P88" s="537"/>
      <c r="Q88" s="537"/>
      <c r="R88" s="539"/>
      <c r="U88" s="17"/>
    </row>
    <row r="89" spans="1:21" x14ac:dyDescent="0.2">
      <c r="A89" s="474"/>
      <c r="B89" s="475"/>
      <c r="C89" s="476"/>
      <c r="D89" s="567"/>
      <c r="E89" s="624"/>
      <c r="F89" s="514"/>
      <c r="G89" s="503"/>
      <c r="H89" s="130"/>
      <c r="I89" s="291"/>
      <c r="J89" s="275"/>
      <c r="K89" s="349"/>
      <c r="L89" s="292"/>
      <c r="M89" s="31"/>
      <c r="N89" s="31"/>
      <c r="O89" s="204" t="s">
        <v>65</v>
      </c>
      <c r="P89" s="77">
        <v>66</v>
      </c>
      <c r="Q89" s="77">
        <v>66</v>
      </c>
      <c r="R89" s="78">
        <v>66</v>
      </c>
      <c r="U89" s="17"/>
    </row>
    <row r="90" spans="1:21" x14ac:dyDescent="0.2">
      <c r="A90" s="474"/>
      <c r="B90" s="475"/>
      <c r="C90" s="476"/>
      <c r="D90" s="567"/>
      <c r="E90" s="624"/>
      <c r="F90" s="514"/>
      <c r="G90" s="503"/>
      <c r="H90" s="130"/>
      <c r="I90" s="291"/>
      <c r="J90" s="275"/>
      <c r="K90" s="349"/>
      <c r="L90" s="292"/>
      <c r="M90" s="31"/>
      <c r="N90" s="31"/>
      <c r="O90" s="540" t="s">
        <v>163</v>
      </c>
      <c r="P90" s="537">
        <v>1300</v>
      </c>
      <c r="Q90" s="537">
        <v>1300</v>
      </c>
      <c r="R90" s="539">
        <v>1300</v>
      </c>
      <c r="U90" s="17"/>
    </row>
    <row r="91" spans="1:21" x14ac:dyDescent="0.2">
      <c r="A91" s="474"/>
      <c r="B91" s="475"/>
      <c r="C91" s="476"/>
      <c r="D91" s="567"/>
      <c r="E91" s="624"/>
      <c r="F91" s="514"/>
      <c r="G91" s="503"/>
      <c r="H91" s="233"/>
      <c r="I91" s="343"/>
      <c r="J91" s="350"/>
      <c r="K91" s="349"/>
      <c r="L91" s="292"/>
      <c r="M91" s="174"/>
      <c r="N91" s="174"/>
      <c r="O91" s="540"/>
      <c r="P91" s="537"/>
      <c r="Q91" s="537"/>
      <c r="R91" s="539"/>
      <c r="U91" s="17"/>
    </row>
    <row r="92" spans="1:21" ht="13.5" thickBot="1" x14ac:dyDescent="0.25">
      <c r="A92" s="482"/>
      <c r="B92" s="483"/>
      <c r="C92" s="484"/>
      <c r="D92" s="568"/>
      <c r="E92" s="625"/>
      <c r="F92" s="515"/>
      <c r="G92" s="583"/>
      <c r="H92" s="357" t="s">
        <v>10</v>
      </c>
      <c r="I92" s="296">
        <f t="shared" ref="I92:N92" si="10">SUM(I87:I91)</f>
        <v>1016.7</v>
      </c>
      <c r="J92" s="297">
        <f t="shared" si="10"/>
        <v>1016.7</v>
      </c>
      <c r="K92" s="278">
        <f t="shared" si="10"/>
        <v>0</v>
      </c>
      <c r="L92" s="279">
        <f t="shared" si="10"/>
        <v>0</v>
      </c>
      <c r="M92" s="338">
        <f t="shared" si="10"/>
        <v>1128</v>
      </c>
      <c r="N92" s="338">
        <f t="shared" si="10"/>
        <v>1128</v>
      </c>
      <c r="O92" s="190" t="s">
        <v>66</v>
      </c>
      <c r="P92" s="211">
        <v>0.7</v>
      </c>
      <c r="Q92" s="211">
        <v>0.7</v>
      </c>
      <c r="R92" s="212">
        <v>0.7</v>
      </c>
      <c r="U92" s="17"/>
    </row>
    <row r="93" spans="1:21" ht="12.75" customHeight="1" x14ac:dyDescent="0.2">
      <c r="A93" s="500" t="s">
        <v>9</v>
      </c>
      <c r="B93" s="501" t="s">
        <v>56</v>
      </c>
      <c r="C93" s="502" t="s">
        <v>11</v>
      </c>
      <c r="D93" s="566" t="s">
        <v>67</v>
      </c>
      <c r="E93" s="623"/>
      <c r="F93" s="513" t="s">
        <v>56</v>
      </c>
      <c r="G93" s="582" t="s">
        <v>63</v>
      </c>
      <c r="H93" s="87" t="s">
        <v>48</v>
      </c>
      <c r="I93" s="351">
        <f>J93+L93</f>
        <v>1991.81</v>
      </c>
      <c r="J93" s="352">
        <f>1929.8+62.01</f>
        <v>1991.81</v>
      </c>
      <c r="K93" s="352"/>
      <c r="L93" s="352"/>
      <c r="M93" s="88">
        <v>1729.9</v>
      </c>
      <c r="N93" s="88">
        <v>1729.9</v>
      </c>
      <c r="O93" s="191" t="s">
        <v>96</v>
      </c>
      <c r="P93" s="48">
        <v>150</v>
      </c>
      <c r="Q93" s="48">
        <v>150</v>
      </c>
      <c r="R93" s="49">
        <v>150</v>
      </c>
      <c r="U93" s="17"/>
    </row>
    <row r="94" spans="1:21" ht="25.5" x14ac:dyDescent="0.2">
      <c r="A94" s="474"/>
      <c r="B94" s="475"/>
      <c r="C94" s="476"/>
      <c r="D94" s="567"/>
      <c r="E94" s="624"/>
      <c r="F94" s="514"/>
      <c r="G94" s="503"/>
      <c r="H94" s="25"/>
      <c r="I94" s="291"/>
      <c r="J94" s="276"/>
      <c r="K94" s="276"/>
      <c r="L94" s="276"/>
      <c r="M94" s="31"/>
      <c r="N94" s="31"/>
      <c r="O94" s="177" t="s">
        <v>97</v>
      </c>
      <c r="P94" s="43">
        <v>85</v>
      </c>
      <c r="Q94" s="43">
        <v>85</v>
      </c>
      <c r="R94" s="44">
        <v>85</v>
      </c>
      <c r="U94" s="17"/>
    </row>
    <row r="95" spans="1:21" ht="24" x14ac:dyDescent="0.2">
      <c r="A95" s="474"/>
      <c r="B95" s="475"/>
      <c r="C95" s="476"/>
      <c r="D95" s="567"/>
      <c r="E95" s="624"/>
      <c r="F95" s="514"/>
      <c r="G95" s="503"/>
      <c r="H95" s="25"/>
      <c r="I95" s="291"/>
      <c r="J95" s="276"/>
      <c r="K95" s="276"/>
      <c r="L95" s="276"/>
      <c r="M95" s="31"/>
      <c r="N95" s="31"/>
      <c r="O95" s="192" t="s">
        <v>178</v>
      </c>
      <c r="P95" s="26">
        <v>2</v>
      </c>
      <c r="Q95" s="26">
        <v>1</v>
      </c>
      <c r="R95" s="27">
        <v>1</v>
      </c>
      <c r="U95" s="17"/>
    </row>
    <row r="96" spans="1:21" x14ac:dyDescent="0.2">
      <c r="A96" s="474"/>
      <c r="B96" s="475"/>
      <c r="C96" s="476"/>
      <c r="D96" s="567"/>
      <c r="E96" s="624"/>
      <c r="F96" s="514"/>
      <c r="G96" s="503"/>
      <c r="H96" s="51"/>
      <c r="I96" s="343"/>
      <c r="J96" s="344"/>
      <c r="K96" s="344"/>
      <c r="L96" s="344"/>
      <c r="M96" s="174"/>
      <c r="N96" s="174"/>
      <c r="O96" s="509" t="s">
        <v>171</v>
      </c>
      <c r="P96" s="519">
        <v>1724</v>
      </c>
      <c r="Q96" s="519">
        <v>1724</v>
      </c>
      <c r="R96" s="521">
        <v>1724</v>
      </c>
      <c r="U96" s="17"/>
    </row>
    <row r="97" spans="1:21" ht="13.5" thickBot="1" x14ac:dyDescent="0.25">
      <c r="A97" s="482"/>
      <c r="B97" s="483"/>
      <c r="C97" s="484"/>
      <c r="D97" s="568"/>
      <c r="E97" s="625"/>
      <c r="F97" s="515"/>
      <c r="G97" s="583"/>
      <c r="H97" s="337" t="s">
        <v>10</v>
      </c>
      <c r="I97" s="296">
        <f t="shared" ref="I97:N97" si="11">SUM(I93:I96)</f>
        <v>1991.81</v>
      </c>
      <c r="J97" s="297">
        <f t="shared" si="11"/>
        <v>1991.81</v>
      </c>
      <c r="K97" s="297">
        <f t="shared" si="11"/>
        <v>0</v>
      </c>
      <c r="L97" s="353">
        <f t="shared" si="11"/>
        <v>0</v>
      </c>
      <c r="M97" s="338">
        <f t="shared" si="11"/>
        <v>1729.9</v>
      </c>
      <c r="N97" s="338">
        <f t="shared" si="11"/>
        <v>1729.9</v>
      </c>
      <c r="O97" s="541"/>
      <c r="P97" s="520"/>
      <c r="Q97" s="520"/>
      <c r="R97" s="522"/>
      <c r="U97" s="17"/>
    </row>
    <row r="98" spans="1:21" x14ac:dyDescent="0.2">
      <c r="A98" s="500" t="s">
        <v>9</v>
      </c>
      <c r="B98" s="501" t="s">
        <v>56</v>
      </c>
      <c r="C98" s="502" t="s">
        <v>50</v>
      </c>
      <c r="D98" s="544" t="s">
        <v>151</v>
      </c>
      <c r="E98" s="547" t="s">
        <v>86</v>
      </c>
      <c r="F98" s="513" t="s">
        <v>56</v>
      </c>
      <c r="G98" s="516" t="s">
        <v>80</v>
      </c>
      <c r="H98" s="24" t="s">
        <v>48</v>
      </c>
      <c r="I98" s="305">
        <f>J98+L98</f>
        <v>0</v>
      </c>
      <c r="J98" s="306"/>
      <c r="K98" s="306"/>
      <c r="L98" s="339"/>
      <c r="M98" s="30"/>
      <c r="N98" s="30"/>
      <c r="O98" s="543" t="s">
        <v>120</v>
      </c>
      <c r="P98" s="48">
        <v>1</v>
      </c>
      <c r="Q98" s="48"/>
      <c r="R98" s="49"/>
      <c r="U98" s="17"/>
    </row>
    <row r="99" spans="1:21" x14ac:dyDescent="0.2">
      <c r="A99" s="474"/>
      <c r="B99" s="475"/>
      <c r="C99" s="476"/>
      <c r="D99" s="545"/>
      <c r="E99" s="548"/>
      <c r="F99" s="514"/>
      <c r="G99" s="479"/>
      <c r="H99" s="25" t="s">
        <v>82</v>
      </c>
      <c r="I99" s="340">
        <f>J99+L99</f>
        <v>170</v>
      </c>
      <c r="J99" s="284"/>
      <c r="K99" s="284"/>
      <c r="L99" s="287">
        <v>170</v>
      </c>
      <c r="M99" s="32">
        <v>300</v>
      </c>
      <c r="N99" s="90">
        <v>1369</v>
      </c>
      <c r="O99" s="489"/>
      <c r="P99" s="43"/>
      <c r="Q99" s="43">
        <v>1</v>
      </c>
      <c r="R99" s="44"/>
      <c r="U99" s="17"/>
    </row>
    <row r="100" spans="1:21" ht="13.5" thickBot="1" x14ac:dyDescent="0.25">
      <c r="A100" s="482"/>
      <c r="B100" s="483"/>
      <c r="C100" s="484"/>
      <c r="D100" s="546"/>
      <c r="E100" s="549"/>
      <c r="F100" s="515"/>
      <c r="G100" s="480"/>
      <c r="H100" s="335" t="s">
        <v>10</v>
      </c>
      <c r="I100" s="314">
        <f t="shared" ref="I100:N100" si="12">SUM(I98:I99)</f>
        <v>170</v>
      </c>
      <c r="J100" s="278">
        <f t="shared" si="12"/>
        <v>0</v>
      </c>
      <c r="K100" s="278">
        <f t="shared" si="12"/>
        <v>0</v>
      </c>
      <c r="L100" s="278">
        <f t="shared" si="12"/>
        <v>170</v>
      </c>
      <c r="M100" s="332">
        <f t="shared" si="12"/>
        <v>300</v>
      </c>
      <c r="N100" s="332">
        <f t="shared" si="12"/>
        <v>1369</v>
      </c>
      <c r="O100" s="550"/>
      <c r="P100" s="45"/>
      <c r="Q100" s="45"/>
      <c r="R100" s="198">
        <v>1</v>
      </c>
      <c r="U100" s="17"/>
    </row>
    <row r="101" spans="1:21" x14ac:dyDescent="0.2">
      <c r="A101" s="382" t="s">
        <v>9</v>
      </c>
      <c r="B101" s="150" t="s">
        <v>56</v>
      </c>
      <c r="C101" s="151" t="s">
        <v>56</v>
      </c>
      <c r="D101" s="164" t="s">
        <v>136</v>
      </c>
      <c r="E101" s="152"/>
      <c r="F101" s="203"/>
      <c r="G101" s="148"/>
      <c r="H101" s="128"/>
      <c r="I101" s="268"/>
      <c r="J101" s="269"/>
      <c r="K101" s="269"/>
      <c r="L101" s="270"/>
      <c r="M101" s="131"/>
      <c r="N101" s="135"/>
      <c r="O101" s="155"/>
      <c r="P101" s="48"/>
      <c r="Q101" s="48"/>
      <c r="R101" s="49"/>
      <c r="U101" s="17"/>
    </row>
    <row r="102" spans="1:21" x14ac:dyDescent="0.2">
      <c r="A102" s="474"/>
      <c r="B102" s="475"/>
      <c r="C102" s="476"/>
      <c r="D102" s="613" t="s">
        <v>139</v>
      </c>
      <c r="E102" s="629"/>
      <c r="F102" s="626" t="s">
        <v>56</v>
      </c>
      <c r="G102" s="628" t="s">
        <v>80</v>
      </c>
      <c r="H102" s="129" t="s">
        <v>48</v>
      </c>
      <c r="I102" s="271">
        <f>J102+L102</f>
        <v>50.8</v>
      </c>
      <c r="J102" s="272">
        <v>50.8</v>
      </c>
      <c r="K102" s="272">
        <v>19.100000000000001</v>
      </c>
      <c r="L102" s="273"/>
      <c r="M102" s="132">
        <v>90</v>
      </c>
      <c r="N102" s="136"/>
      <c r="O102" s="489" t="s">
        <v>138</v>
      </c>
      <c r="P102" s="43">
        <v>1</v>
      </c>
      <c r="Q102" s="43">
        <v>1</v>
      </c>
      <c r="R102" s="44"/>
      <c r="U102" s="17"/>
    </row>
    <row r="103" spans="1:21" ht="15" customHeight="1" x14ac:dyDescent="0.2">
      <c r="A103" s="474"/>
      <c r="B103" s="475"/>
      <c r="C103" s="476"/>
      <c r="D103" s="567"/>
      <c r="E103" s="630"/>
      <c r="F103" s="584"/>
      <c r="G103" s="479"/>
      <c r="H103" s="139" t="s">
        <v>81</v>
      </c>
      <c r="I103" s="283">
        <f>J103+L103</f>
        <v>62.4</v>
      </c>
      <c r="J103" s="275">
        <v>62.4</v>
      </c>
      <c r="K103" s="275"/>
      <c r="L103" s="292"/>
      <c r="M103" s="133"/>
      <c r="N103" s="137"/>
      <c r="O103" s="489"/>
      <c r="P103" s="43"/>
      <c r="Q103" s="43"/>
      <c r="R103" s="44"/>
      <c r="U103" s="17"/>
    </row>
    <row r="104" spans="1:21" ht="17.25" customHeight="1" x14ac:dyDescent="0.2">
      <c r="A104" s="383"/>
      <c r="B104" s="146"/>
      <c r="C104" s="147"/>
      <c r="D104" s="578" t="s">
        <v>159</v>
      </c>
      <c r="E104" s="630"/>
      <c r="F104" s="584"/>
      <c r="G104" s="479"/>
      <c r="H104" s="134" t="s">
        <v>64</v>
      </c>
      <c r="I104" s="271">
        <f>J104+L104</f>
        <v>21</v>
      </c>
      <c r="J104" s="272">
        <f>50-29</f>
        <v>21</v>
      </c>
      <c r="K104" s="272"/>
      <c r="L104" s="273"/>
      <c r="M104" s="141">
        <v>197.9</v>
      </c>
      <c r="N104" s="124"/>
      <c r="O104" s="156" t="s">
        <v>116</v>
      </c>
      <c r="P104" s="127">
        <v>2</v>
      </c>
      <c r="Q104" s="127">
        <v>2</v>
      </c>
      <c r="R104" s="44"/>
      <c r="U104" s="17"/>
    </row>
    <row r="105" spans="1:21" ht="15" customHeight="1" x14ac:dyDescent="0.2">
      <c r="A105" s="474"/>
      <c r="B105" s="475"/>
      <c r="C105" s="476"/>
      <c r="D105" s="578"/>
      <c r="E105" s="630"/>
      <c r="F105" s="584"/>
      <c r="G105" s="479"/>
      <c r="H105" s="130"/>
      <c r="I105" s="354"/>
      <c r="J105" s="275"/>
      <c r="K105" s="275"/>
      <c r="L105" s="292"/>
      <c r="M105" s="140"/>
      <c r="N105" s="138"/>
      <c r="O105" s="559" t="s">
        <v>115</v>
      </c>
      <c r="P105" s="127">
        <v>2</v>
      </c>
      <c r="Q105" s="127">
        <v>2</v>
      </c>
      <c r="R105" s="44"/>
      <c r="U105" s="17"/>
    </row>
    <row r="106" spans="1:21" ht="13.5" thickBot="1" x14ac:dyDescent="0.25">
      <c r="A106" s="482"/>
      <c r="B106" s="483"/>
      <c r="C106" s="484"/>
      <c r="D106" s="593"/>
      <c r="E106" s="631"/>
      <c r="F106" s="627"/>
      <c r="G106" s="480"/>
      <c r="H106" s="333" t="s">
        <v>10</v>
      </c>
      <c r="I106" s="277">
        <f t="shared" ref="I106:N106" si="13">SUM(I102:I105)</f>
        <v>134.19999999999999</v>
      </c>
      <c r="J106" s="314">
        <f t="shared" si="13"/>
        <v>134.19999999999999</v>
      </c>
      <c r="K106" s="314">
        <f t="shared" si="13"/>
        <v>19.100000000000001</v>
      </c>
      <c r="L106" s="336">
        <f t="shared" si="13"/>
        <v>0</v>
      </c>
      <c r="M106" s="314">
        <f t="shared" si="13"/>
        <v>287.89999999999998</v>
      </c>
      <c r="N106" s="334">
        <f t="shared" si="13"/>
        <v>0</v>
      </c>
      <c r="O106" s="560"/>
      <c r="P106" s="213"/>
      <c r="Q106" s="193"/>
      <c r="R106" s="198"/>
      <c r="U106" s="17"/>
    </row>
    <row r="107" spans="1:21" x14ac:dyDescent="0.2">
      <c r="A107" s="500" t="s">
        <v>9</v>
      </c>
      <c r="B107" s="501" t="s">
        <v>56</v>
      </c>
      <c r="C107" s="502" t="s">
        <v>58</v>
      </c>
      <c r="D107" s="566" t="s">
        <v>92</v>
      </c>
      <c r="E107" s="632" t="s">
        <v>142</v>
      </c>
      <c r="F107" s="513" t="s">
        <v>50</v>
      </c>
      <c r="G107" s="516" t="s">
        <v>134</v>
      </c>
      <c r="H107" s="24" t="s">
        <v>48</v>
      </c>
      <c r="I107" s="305">
        <f>J107+L107</f>
        <v>233.3</v>
      </c>
      <c r="J107" s="306">
        <v>233.3</v>
      </c>
      <c r="K107" s="306"/>
      <c r="L107" s="339"/>
      <c r="M107" s="30">
        <v>221.7</v>
      </c>
      <c r="N107" s="30">
        <v>221.7</v>
      </c>
      <c r="O107" s="20" t="s">
        <v>177</v>
      </c>
      <c r="P107" s="48">
        <v>18</v>
      </c>
      <c r="Q107" s="48">
        <v>18</v>
      </c>
      <c r="R107" s="49">
        <v>18</v>
      </c>
      <c r="U107" s="17"/>
    </row>
    <row r="108" spans="1:21" ht="13.5" thickBot="1" x14ac:dyDescent="0.25">
      <c r="A108" s="482"/>
      <c r="B108" s="483"/>
      <c r="C108" s="484"/>
      <c r="D108" s="568"/>
      <c r="E108" s="633"/>
      <c r="F108" s="515"/>
      <c r="G108" s="480"/>
      <c r="H108" s="335" t="s">
        <v>10</v>
      </c>
      <c r="I108" s="314">
        <f t="shared" ref="I108:N108" si="14">SUM(I107:I107)</f>
        <v>233.3</v>
      </c>
      <c r="J108" s="278">
        <f t="shared" si="14"/>
        <v>233.3</v>
      </c>
      <c r="K108" s="278">
        <f t="shared" si="14"/>
        <v>0</v>
      </c>
      <c r="L108" s="278">
        <f t="shared" si="14"/>
        <v>0</v>
      </c>
      <c r="M108" s="332">
        <f t="shared" si="14"/>
        <v>221.7</v>
      </c>
      <c r="N108" s="332">
        <f t="shared" si="14"/>
        <v>221.7</v>
      </c>
      <c r="O108" s="23"/>
      <c r="P108" s="45"/>
      <c r="Q108" s="45"/>
      <c r="R108" s="198"/>
      <c r="U108" s="17"/>
    </row>
    <row r="109" spans="1:21" x14ac:dyDescent="0.2">
      <c r="A109" s="500" t="s">
        <v>9</v>
      </c>
      <c r="B109" s="501" t="s">
        <v>56</v>
      </c>
      <c r="C109" s="502" t="s">
        <v>60</v>
      </c>
      <c r="D109" s="620" t="s">
        <v>104</v>
      </c>
      <c r="E109" s="580" t="s">
        <v>86</v>
      </c>
      <c r="F109" s="513" t="s">
        <v>50</v>
      </c>
      <c r="G109" s="516" t="s">
        <v>80</v>
      </c>
      <c r="H109" s="24" t="s">
        <v>64</v>
      </c>
      <c r="I109" s="305">
        <f>J109+L109</f>
        <v>0</v>
      </c>
      <c r="J109" s="306"/>
      <c r="K109" s="306"/>
      <c r="L109" s="339">
        <v>0</v>
      </c>
      <c r="M109" s="30">
        <v>150</v>
      </c>
      <c r="N109" s="30">
        <v>206</v>
      </c>
      <c r="O109" s="20" t="s">
        <v>121</v>
      </c>
      <c r="P109" s="48">
        <v>10</v>
      </c>
      <c r="Q109" s="48">
        <v>6</v>
      </c>
      <c r="R109" s="49">
        <v>8</v>
      </c>
      <c r="U109" s="17"/>
    </row>
    <row r="110" spans="1:21" x14ac:dyDescent="0.2">
      <c r="A110" s="474"/>
      <c r="B110" s="475"/>
      <c r="C110" s="476"/>
      <c r="D110" s="621"/>
      <c r="E110" s="510"/>
      <c r="F110" s="514"/>
      <c r="G110" s="479"/>
      <c r="H110" s="81" t="s">
        <v>48</v>
      </c>
      <c r="I110" s="271">
        <f>J110+L110</f>
        <v>0</v>
      </c>
      <c r="J110" s="275"/>
      <c r="K110" s="275"/>
      <c r="L110" s="276"/>
      <c r="M110" s="31"/>
      <c r="N110" s="31"/>
      <c r="O110" s="22"/>
      <c r="P110" s="43"/>
      <c r="Q110" s="43"/>
      <c r="R110" s="44"/>
      <c r="U110" s="17"/>
    </row>
    <row r="111" spans="1:21" ht="13.5" thickBot="1" x14ac:dyDescent="0.25">
      <c r="A111" s="482"/>
      <c r="B111" s="483"/>
      <c r="C111" s="484"/>
      <c r="D111" s="622"/>
      <c r="E111" s="525"/>
      <c r="F111" s="515"/>
      <c r="G111" s="480"/>
      <c r="H111" s="335" t="s">
        <v>10</v>
      </c>
      <c r="I111" s="314">
        <f t="shared" ref="I111:N111" si="15">SUM(I109:I110)</f>
        <v>0</v>
      </c>
      <c r="J111" s="278">
        <f t="shared" si="15"/>
        <v>0</v>
      </c>
      <c r="K111" s="278">
        <f t="shared" si="15"/>
        <v>0</v>
      </c>
      <c r="L111" s="278">
        <f t="shared" si="15"/>
        <v>0</v>
      </c>
      <c r="M111" s="332">
        <f t="shared" si="15"/>
        <v>150</v>
      </c>
      <c r="N111" s="332">
        <f t="shared" si="15"/>
        <v>206</v>
      </c>
      <c r="O111" s="23"/>
      <c r="P111" s="45"/>
      <c r="Q111" s="45"/>
      <c r="R111" s="198"/>
      <c r="U111" s="17"/>
    </row>
    <row r="112" spans="1:21" ht="21" customHeight="1" x14ac:dyDescent="0.2">
      <c r="A112" s="500" t="s">
        <v>9</v>
      </c>
      <c r="B112" s="501" t="s">
        <v>56</v>
      </c>
      <c r="C112" s="502" t="s">
        <v>61</v>
      </c>
      <c r="D112" s="620" t="s">
        <v>91</v>
      </c>
      <c r="E112" s="547" t="s">
        <v>86</v>
      </c>
      <c r="F112" s="513" t="s">
        <v>56</v>
      </c>
      <c r="G112" s="516" t="s">
        <v>80</v>
      </c>
      <c r="H112" s="24" t="s">
        <v>48</v>
      </c>
      <c r="I112" s="305">
        <f>J112+L112</f>
        <v>0</v>
      </c>
      <c r="J112" s="306"/>
      <c r="K112" s="306"/>
      <c r="L112" s="339"/>
      <c r="M112" s="30"/>
      <c r="N112" s="30"/>
      <c r="O112" s="543" t="s">
        <v>176</v>
      </c>
      <c r="P112" s="48"/>
      <c r="Q112" s="48"/>
      <c r="R112" s="49"/>
      <c r="U112" s="17"/>
    </row>
    <row r="113" spans="1:21" ht="21" customHeight="1" x14ac:dyDescent="0.2">
      <c r="A113" s="474"/>
      <c r="B113" s="475"/>
      <c r="C113" s="476"/>
      <c r="D113" s="621"/>
      <c r="E113" s="548"/>
      <c r="F113" s="514"/>
      <c r="G113" s="479"/>
      <c r="H113" s="25" t="s">
        <v>82</v>
      </c>
      <c r="I113" s="340">
        <f>J113+L113</f>
        <v>0</v>
      </c>
      <c r="J113" s="284"/>
      <c r="K113" s="284"/>
      <c r="L113" s="287"/>
      <c r="M113" s="90">
        <v>440</v>
      </c>
      <c r="N113" s="90">
        <v>4000</v>
      </c>
      <c r="O113" s="489"/>
      <c r="P113" s="43"/>
      <c r="Q113" s="43">
        <v>1</v>
      </c>
      <c r="R113" s="44"/>
      <c r="U113" s="17"/>
    </row>
    <row r="114" spans="1:21" ht="13.5" thickBot="1" x14ac:dyDescent="0.25">
      <c r="A114" s="482"/>
      <c r="B114" s="483"/>
      <c r="C114" s="484"/>
      <c r="D114" s="622"/>
      <c r="E114" s="549"/>
      <c r="F114" s="515"/>
      <c r="G114" s="480"/>
      <c r="H114" s="335" t="s">
        <v>10</v>
      </c>
      <c r="I114" s="314">
        <f t="shared" ref="I114:N114" si="16">SUM(I112:I113)</f>
        <v>0</v>
      </c>
      <c r="J114" s="278">
        <f t="shared" si="16"/>
        <v>0</v>
      </c>
      <c r="K114" s="278">
        <f t="shared" si="16"/>
        <v>0</v>
      </c>
      <c r="L114" s="278">
        <f t="shared" si="16"/>
        <v>0</v>
      </c>
      <c r="M114" s="332">
        <f t="shared" si="16"/>
        <v>440</v>
      </c>
      <c r="N114" s="332">
        <f t="shared" si="16"/>
        <v>4000</v>
      </c>
      <c r="O114" s="550"/>
      <c r="P114" s="45"/>
      <c r="Q114" s="45"/>
      <c r="R114" s="198">
        <v>42</v>
      </c>
      <c r="U114" s="17"/>
    </row>
    <row r="115" spans="1:21" ht="13.5" customHeight="1" x14ac:dyDescent="0.2">
      <c r="A115" s="500" t="s">
        <v>9</v>
      </c>
      <c r="B115" s="501" t="s">
        <v>56</v>
      </c>
      <c r="C115" s="502" t="s">
        <v>99</v>
      </c>
      <c r="D115" s="634" t="s">
        <v>143</v>
      </c>
      <c r="E115" s="636"/>
      <c r="F115" s="638"/>
      <c r="G115" s="516" t="s">
        <v>63</v>
      </c>
      <c r="H115" s="143" t="s">
        <v>64</v>
      </c>
      <c r="I115" s="308">
        <f>J115+L115</f>
        <v>44.3</v>
      </c>
      <c r="J115" s="355">
        <v>44.3</v>
      </c>
      <c r="K115" s="355"/>
      <c r="L115" s="356"/>
      <c r="M115" s="159">
        <v>70</v>
      </c>
      <c r="N115" s="145">
        <v>116.7</v>
      </c>
      <c r="O115" s="157" t="s">
        <v>172</v>
      </c>
      <c r="P115" s="158">
        <v>2</v>
      </c>
      <c r="Q115" s="158">
        <v>3</v>
      </c>
      <c r="R115" s="49">
        <v>5</v>
      </c>
      <c r="U115" s="17"/>
    </row>
    <row r="116" spans="1:21" ht="13.5" thickBot="1" x14ac:dyDescent="0.25">
      <c r="A116" s="482"/>
      <c r="B116" s="483"/>
      <c r="C116" s="484"/>
      <c r="D116" s="635"/>
      <c r="E116" s="637"/>
      <c r="F116" s="627"/>
      <c r="G116" s="480"/>
      <c r="H116" s="358" t="s">
        <v>10</v>
      </c>
      <c r="I116" s="277">
        <f>I115</f>
        <v>44.3</v>
      </c>
      <c r="J116" s="314">
        <f>J115</f>
        <v>44.3</v>
      </c>
      <c r="K116" s="314"/>
      <c r="L116" s="336"/>
      <c r="M116" s="332">
        <v>70</v>
      </c>
      <c r="N116" s="336">
        <v>116.7</v>
      </c>
      <c r="O116" s="79"/>
      <c r="P116" s="196"/>
      <c r="Q116" s="196"/>
      <c r="R116" s="198"/>
      <c r="U116" s="17"/>
    </row>
    <row r="117" spans="1:21" ht="13.5" thickBot="1" x14ac:dyDescent="0.25">
      <c r="A117" s="384" t="s">
        <v>9</v>
      </c>
      <c r="B117" s="13" t="s">
        <v>56</v>
      </c>
      <c r="C117" s="517" t="s">
        <v>12</v>
      </c>
      <c r="D117" s="517"/>
      <c r="E117" s="517"/>
      <c r="F117" s="517"/>
      <c r="G117" s="517"/>
      <c r="H117" s="518"/>
      <c r="I117" s="222">
        <f t="shared" ref="I117:N117" si="17">I114+I111+I108+I106+I100+I97+I92+I116</f>
        <v>3590.3100000000004</v>
      </c>
      <c r="J117" s="33">
        <f t="shared" si="17"/>
        <v>3420.3100000000004</v>
      </c>
      <c r="K117" s="33">
        <f t="shared" si="17"/>
        <v>19.100000000000001</v>
      </c>
      <c r="L117" s="223">
        <f t="shared" si="17"/>
        <v>170</v>
      </c>
      <c r="M117" s="33">
        <f t="shared" si="17"/>
        <v>4327.5</v>
      </c>
      <c r="N117" s="33">
        <f t="shared" si="17"/>
        <v>8771.3000000000011</v>
      </c>
      <c r="O117" s="530"/>
      <c r="P117" s="531"/>
      <c r="Q117" s="531"/>
      <c r="R117" s="532"/>
    </row>
    <row r="118" spans="1:21" ht="13.5" thickBot="1" x14ac:dyDescent="0.25">
      <c r="A118" s="380" t="s">
        <v>9</v>
      </c>
      <c r="B118" s="13" t="s">
        <v>58</v>
      </c>
      <c r="C118" s="533" t="s">
        <v>59</v>
      </c>
      <c r="D118" s="534"/>
      <c r="E118" s="534"/>
      <c r="F118" s="534"/>
      <c r="G118" s="534"/>
      <c r="H118" s="534"/>
      <c r="I118" s="551"/>
      <c r="J118" s="551"/>
      <c r="K118" s="551"/>
      <c r="L118" s="551"/>
      <c r="M118" s="534"/>
      <c r="N118" s="534"/>
      <c r="O118" s="534"/>
      <c r="P118" s="534"/>
      <c r="Q118" s="534"/>
      <c r="R118" s="535"/>
    </row>
    <row r="119" spans="1:21" ht="12.75" customHeight="1" x14ac:dyDescent="0.2">
      <c r="A119" s="500" t="s">
        <v>9</v>
      </c>
      <c r="B119" s="501" t="s">
        <v>58</v>
      </c>
      <c r="C119" s="502" t="s">
        <v>9</v>
      </c>
      <c r="D119" s="504" t="s">
        <v>183</v>
      </c>
      <c r="E119" s="556"/>
      <c r="F119" s="513" t="s">
        <v>56</v>
      </c>
      <c r="G119" s="516" t="s">
        <v>63</v>
      </c>
      <c r="H119" s="230" t="s">
        <v>48</v>
      </c>
      <c r="I119" s="305">
        <f>J119+L119</f>
        <v>0</v>
      </c>
      <c r="J119" s="306"/>
      <c r="K119" s="306"/>
      <c r="L119" s="307">
        <v>0</v>
      </c>
      <c r="M119" s="231"/>
      <c r="N119" s="30"/>
      <c r="O119" s="543" t="s">
        <v>182</v>
      </c>
      <c r="P119" s="56">
        <v>1.1000000000000001</v>
      </c>
      <c r="Q119" s="56">
        <v>2.2000000000000002</v>
      </c>
      <c r="R119" s="57">
        <v>2.2000000000000002</v>
      </c>
      <c r="U119" s="17"/>
    </row>
    <row r="120" spans="1:21" x14ac:dyDescent="0.2">
      <c r="A120" s="474"/>
      <c r="B120" s="475"/>
      <c r="C120" s="476"/>
      <c r="D120" s="505"/>
      <c r="E120" s="557"/>
      <c r="F120" s="514"/>
      <c r="G120" s="479"/>
      <c r="H120" s="134" t="s">
        <v>64</v>
      </c>
      <c r="I120" s="271">
        <f>J120+L120</f>
        <v>216.3</v>
      </c>
      <c r="J120" s="272"/>
      <c r="K120" s="272"/>
      <c r="L120" s="273">
        <v>216.3</v>
      </c>
      <c r="M120" s="76">
        <v>1000</v>
      </c>
      <c r="N120" s="31">
        <v>1000</v>
      </c>
      <c r="O120" s="489"/>
      <c r="P120" s="43"/>
      <c r="Q120" s="43"/>
      <c r="R120" s="44"/>
      <c r="U120" s="17"/>
    </row>
    <row r="121" spans="1:21" ht="19.5" customHeight="1" x14ac:dyDescent="0.2">
      <c r="A121" s="474"/>
      <c r="B121" s="475"/>
      <c r="C121" s="476"/>
      <c r="D121" s="505"/>
      <c r="E121" s="557"/>
      <c r="F121" s="514"/>
      <c r="G121" s="479"/>
      <c r="H121" s="130"/>
      <c r="I121" s="271"/>
      <c r="J121" s="272"/>
      <c r="K121" s="272"/>
      <c r="L121" s="273"/>
      <c r="M121" s="62"/>
      <c r="N121" s="32"/>
      <c r="O121" s="22"/>
      <c r="P121" s="43"/>
      <c r="Q121" s="43"/>
      <c r="R121" s="44"/>
      <c r="U121" s="17"/>
    </row>
    <row r="122" spans="1:21" ht="19.5" customHeight="1" x14ac:dyDescent="0.2">
      <c r="A122" s="474"/>
      <c r="B122" s="475"/>
      <c r="C122" s="476"/>
      <c r="D122" s="578" t="s">
        <v>184</v>
      </c>
      <c r="E122" s="557"/>
      <c r="F122" s="514"/>
      <c r="G122" s="479"/>
      <c r="H122" s="130"/>
      <c r="I122" s="271"/>
      <c r="J122" s="272"/>
      <c r="K122" s="272"/>
      <c r="L122" s="273"/>
      <c r="M122" s="62"/>
      <c r="N122" s="32"/>
      <c r="O122" s="22"/>
      <c r="P122" s="43"/>
      <c r="Q122" s="43"/>
      <c r="R122" s="44"/>
      <c r="U122" s="17"/>
    </row>
    <row r="123" spans="1:21" ht="31.5" customHeight="1" thickBot="1" x14ac:dyDescent="0.25">
      <c r="A123" s="482"/>
      <c r="B123" s="483"/>
      <c r="C123" s="484"/>
      <c r="D123" s="593"/>
      <c r="E123" s="558"/>
      <c r="F123" s="515"/>
      <c r="G123" s="480"/>
      <c r="H123" s="333" t="s">
        <v>10</v>
      </c>
      <c r="I123" s="277">
        <f t="shared" ref="I123:N123" si="18">SUM(I119:I120)</f>
        <v>216.3</v>
      </c>
      <c r="J123" s="278">
        <f t="shared" si="18"/>
        <v>0</v>
      </c>
      <c r="K123" s="278">
        <f t="shared" si="18"/>
        <v>0</v>
      </c>
      <c r="L123" s="279">
        <f t="shared" si="18"/>
        <v>216.3</v>
      </c>
      <c r="M123" s="336">
        <f t="shared" si="18"/>
        <v>1000</v>
      </c>
      <c r="N123" s="332">
        <f t="shared" si="18"/>
        <v>1000</v>
      </c>
      <c r="O123" s="23"/>
      <c r="P123" s="45"/>
      <c r="Q123" s="45"/>
      <c r="R123" s="198"/>
      <c r="U123" s="17"/>
    </row>
    <row r="124" spans="1:21" x14ac:dyDescent="0.2">
      <c r="A124" s="500" t="s">
        <v>9</v>
      </c>
      <c r="B124" s="501" t="s">
        <v>58</v>
      </c>
      <c r="C124" s="502" t="s">
        <v>11</v>
      </c>
      <c r="D124" s="639" t="s">
        <v>102</v>
      </c>
      <c r="E124" s="641"/>
      <c r="F124" s="644" t="s">
        <v>56</v>
      </c>
      <c r="G124" s="647" t="s">
        <v>63</v>
      </c>
      <c r="H124" s="237"/>
      <c r="I124" s="359"/>
      <c r="J124" s="360"/>
      <c r="K124" s="360"/>
      <c r="L124" s="352"/>
      <c r="M124" s="88"/>
      <c r="N124" s="88"/>
      <c r="O124" s="540" t="s">
        <v>73</v>
      </c>
      <c r="P124" s="54">
        <v>0.8</v>
      </c>
      <c r="Q124" s="54">
        <v>0.8</v>
      </c>
      <c r="R124" s="55">
        <v>0.8</v>
      </c>
      <c r="U124" s="17"/>
    </row>
    <row r="125" spans="1:21" x14ac:dyDescent="0.2">
      <c r="A125" s="474"/>
      <c r="B125" s="475"/>
      <c r="C125" s="476"/>
      <c r="D125" s="640"/>
      <c r="E125" s="642"/>
      <c r="F125" s="645"/>
      <c r="G125" s="648"/>
      <c r="H125" s="238"/>
      <c r="I125" s="361"/>
      <c r="J125" s="362"/>
      <c r="K125" s="362"/>
      <c r="L125" s="289"/>
      <c r="M125" s="89"/>
      <c r="N125" s="89"/>
      <c r="O125" s="540"/>
      <c r="P125" s="43"/>
      <c r="Q125" s="43"/>
      <c r="R125" s="44"/>
      <c r="U125" s="17"/>
    </row>
    <row r="126" spans="1:21" x14ac:dyDescent="0.2">
      <c r="A126" s="474"/>
      <c r="B126" s="475"/>
      <c r="C126" s="476"/>
      <c r="D126" s="640"/>
      <c r="E126" s="642"/>
      <c r="F126" s="645"/>
      <c r="G126" s="648"/>
      <c r="H126" s="239"/>
      <c r="I126" s="265"/>
      <c r="J126" s="256"/>
      <c r="K126" s="256"/>
      <c r="L126" s="276"/>
      <c r="M126" s="31"/>
      <c r="N126" s="31"/>
      <c r="O126" s="540" t="s">
        <v>71</v>
      </c>
      <c r="P126" s="54">
        <v>2</v>
      </c>
      <c r="Q126" s="54">
        <v>1.7</v>
      </c>
      <c r="R126" s="55">
        <v>1.7</v>
      </c>
    </row>
    <row r="127" spans="1:21" x14ac:dyDescent="0.2">
      <c r="A127" s="474"/>
      <c r="B127" s="475"/>
      <c r="C127" s="476"/>
      <c r="D127" s="640"/>
      <c r="E127" s="642"/>
      <c r="F127" s="645"/>
      <c r="G127" s="648"/>
      <c r="H127" s="240"/>
      <c r="I127" s="261"/>
      <c r="J127" s="363"/>
      <c r="K127" s="363"/>
      <c r="L127" s="344"/>
      <c r="M127" s="52"/>
      <c r="N127" s="52"/>
      <c r="O127" s="540"/>
      <c r="P127" s="43"/>
      <c r="Q127" s="43"/>
      <c r="R127" s="44"/>
    </row>
    <row r="128" spans="1:21" ht="16.5" customHeight="1" x14ac:dyDescent="0.2">
      <c r="A128" s="474"/>
      <c r="B128" s="475"/>
      <c r="C128" s="476"/>
      <c r="D128" s="606" t="s">
        <v>170</v>
      </c>
      <c r="E128" s="642"/>
      <c r="F128" s="645"/>
      <c r="G128" s="648"/>
      <c r="H128" s="241" t="s">
        <v>64</v>
      </c>
      <c r="I128" s="364">
        <f>J128+L128</f>
        <v>2333.3000000000002</v>
      </c>
      <c r="J128" s="262">
        <f>1620+713.3</f>
        <v>2333.3000000000002</v>
      </c>
      <c r="K128" s="262"/>
      <c r="L128" s="287"/>
      <c r="M128" s="83">
        <v>1206</v>
      </c>
      <c r="N128" s="83">
        <v>1206</v>
      </c>
      <c r="O128" s="215" t="s">
        <v>72</v>
      </c>
      <c r="P128" s="43">
        <v>0.95</v>
      </c>
      <c r="Q128" s="43">
        <v>0.95</v>
      </c>
      <c r="R128" s="44">
        <v>0.95</v>
      </c>
    </row>
    <row r="129" spans="1:21" x14ac:dyDescent="0.2">
      <c r="A129" s="474"/>
      <c r="B129" s="475"/>
      <c r="C129" s="476"/>
      <c r="D129" s="606"/>
      <c r="E129" s="642"/>
      <c r="F129" s="645"/>
      <c r="G129" s="648"/>
      <c r="H129" s="239"/>
      <c r="I129" s="265"/>
      <c r="J129" s="256"/>
      <c r="K129" s="256"/>
      <c r="L129" s="276"/>
      <c r="M129" s="31"/>
      <c r="N129" s="31"/>
      <c r="O129" s="540" t="s">
        <v>164</v>
      </c>
      <c r="P129" s="43">
        <v>5</v>
      </c>
      <c r="Q129" s="43">
        <v>5</v>
      </c>
      <c r="R129" s="44">
        <v>5</v>
      </c>
    </row>
    <row r="130" spans="1:21" x14ac:dyDescent="0.2">
      <c r="A130" s="474"/>
      <c r="B130" s="475"/>
      <c r="C130" s="476"/>
      <c r="D130" s="606"/>
      <c r="E130" s="642"/>
      <c r="F130" s="645"/>
      <c r="G130" s="648"/>
      <c r="H130" s="239"/>
      <c r="I130" s="265"/>
      <c r="J130" s="256"/>
      <c r="K130" s="256"/>
      <c r="L130" s="276"/>
      <c r="M130" s="31"/>
      <c r="N130" s="31"/>
      <c r="O130" s="540"/>
      <c r="P130" s="43"/>
      <c r="Q130" s="43"/>
      <c r="R130" s="44"/>
    </row>
    <row r="131" spans="1:21" x14ac:dyDescent="0.2">
      <c r="A131" s="474"/>
      <c r="B131" s="475"/>
      <c r="C131" s="476"/>
      <c r="D131" s="606" t="s">
        <v>101</v>
      </c>
      <c r="E131" s="642"/>
      <c r="F131" s="645"/>
      <c r="G131" s="648"/>
      <c r="H131" s="241" t="s">
        <v>48</v>
      </c>
      <c r="I131" s="364">
        <f>J131+L131</f>
        <v>150</v>
      </c>
      <c r="J131" s="262">
        <v>150</v>
      </c>
      <c r="K131" s="262"/>
      <c r="L131" s="287"/>
      <c r="M131" s="83">
        <v>150</v>
      </c>
      <c r="N131" s="83">
        <v>150</v>
      </c>
      <c r="O131" s="650" t="s">
        <v>70</v>
      </c>
      <c r="P131" s="84">
        <v>0.74</v>
      </c>
      <c r="Q131" s="84">
        <v>0.74</v>
      </c>
      <c r="R131" s="85">
        <v>0.74</v>
      </c>
    </row>
    <row r="132" spans="1:21" ht="19.5" customHeight="1" x14ac:dyDescent="0.2">
      <c r="A132" s="474"/>
      <c r="B132" s="475"/>
      <c r="C132" s="476"/>
      <c r="D132" s="606"/>
      <c r="E132" s="642"/>
      <c r="F132" s="645"/>
      <c r="G132" s="648"/>
      <c r="H132" s="242"/>
      <c r="I132" s="261"/>
      <c r="J132" s="363"/>
      <c r="K132" s="363"/>
      <c r="L132" s="344"/>
      <c r="M132" s="52"/>
      <c r="N132" s="52"/>
      <c r="O132" s="559"/>
      <c r="P132" s="43"/>
      <c r="Q132" s="43"/>
      <c r="R132" s="44"/>
    </row>
    <row r="133" spans="1:21" x14ac:dyDescent="0.2">
      <c r="A133" s="474"/>
      <c r="B133" s="475"/>
      <c r="C133" s="476"/>
      <c r="D133" s="606" t="s">
        <v>100</v>
      </c>
      <c r="E133" s="642"/>
      <c r="F133" s="645"/>
      <c r="G133" s="648"/>
      <c r="H133" s="241"/>
      <c r="I133" s="364"/>
      <c r="J133" s="262"/>
      <c r="K133" s="262"/>
      <c r="L133" s="287"/>
      <c r="M133" s="83"/>
      <c r="N133" s="86"/>
      <c r="O133" s="652" t="s">
        <v>79</v>
      </c>
      <c r="P133" s="552">
        <v>0.3</v>
      </c>
      <c r="Q133" s="552">
        <v>0.5</v>
      </c>
      <c r="R133" s="554">
        <v>0.5</v>
      </c>
      <c r="U133" s="17"/>
    </row>
    <row r="134" spans="1:21" ht="17.25" customHeight="1" thickBot="1" x14ac:dyDescent="0.25">
      <c r="A134" s="482"/>
      <c r="B134" s="483"/>
      <c r="C134" s="484"/>
      <c r="D134" s="651"/>
      <c r="E134" s="643"/>
      <c r="F134" s="646"/>
      <c r="G134" s="649"/>
      <c r="H134" s="331" t="s">
        <v>10</v>
      </c>
      <c r="I134" s="266">
        <f t="shared" ref="I134:N134" si="19">SUM(I124:I133)</f>
        <v>2483.3000000000002</v>
      </c>
      <c r="J134" s="330">
        <f t="shared" si="19"/>
        <v>2483.3000000000002</v>
      </c>
      <c r="K134" s="330">
        <f t="shared" si="19"/>
        <v>0</v>
      </c>
      <c r="L134" s="365">
        <f t="shared" si="19"/>
        <v>0</v>
      </c>
      <c r="M134" s="332">
        <f t="shared" si="19"/>
        <v>1356</v>
      </c>
      <c r="N134" s="366">
        <f t="shared" si="19"/>
        <v>1356</v>
      </c>
      <c r="O134" s="653"/>
      <c r="P134" s="553"/>
      <c r="Q134" s="553"/>
      <c r="R134" s="555"/>
      <c r="U134" s="17"/>
    </row>
    <row r="135" spans="1:21" x14ac:dyDescent="0.2">
      <c r="A135" s="500" t="s">
        <v>9</v>
      </c>
      <c r="B135" s="501" t="s">
        <v>58</v>
      </c>
      <c r="C135" s="502" t="s">
        <v>50</v>
      </c>
      <c r="D135" s="563" t="s">
        <v>160</v>
      </c>
      <c r="E135" s="556"/>
      <c r="F135" s="513" t="s">
        <v>56</v>
      </c>
      <c r="G135" s="516" t="s">
        <v>63</v>
      </c>
      <c r="H135" s="24" t="s">
        <v>48</v>
      </c>
      <c r="I135" s="305">
        <f>J135+L135</f>
        <v>0</v>
      </c>
      <c r="J135" s="306"/>
      <c r="K135" s="306"/>
      <c r="L135" s="339"/>
      <c r="M135" s="30">
        <v>50</v>
      </c>
      <c r="N135" s="30">
        <v>50</v>
      </c>
      <c r="O135" s="561" t="s">
        <v>175</v>
      </c>
      <c r="P135" s="94">
        <v>8</v>
      </c>
      <c r="Q135" s="95">
        <v>4</v>
      </c>
      <c r="R135" s="96">
        <v>4</v>
      </c>
      <c r="U135" s="17"/>
    </row>
    <row r="136" spans="1:21" x14ac:dyDescent="0.2">
      <c r="A136" s="474"/>
      <c r="B136" s="475"/>
      <c r="C136" s="476"/>
      <c r="D136" s="564"/>
      <c r="E136" s="557"/>
      <c r="F136" s="514"/>
      <c r="G136" s="479"/>
      <c r="H136" s="36"/>
      <c r="I136" s="271">
        <f>J136+L136</f>
        <v>0</v>
      </c>
      <c r="J136" s="275"/>
      <c r="K136" s="275"/>
      <c r="L136" s="276"/>
      <c r="M136" s="31"/>
      <c r="N136" s="31"/>
      <c r="O136" s="562"/>
      <c r="P136" s="26"/>
      <c r="Q136" s="97"/>
      <c r="R136" s="98"/>
      <c r="U136" s="17"/>
    </row>
    <row r="137" spans="1:21" ht="13.5" thickBot="1" x14ac:dyDescent="0.25">
      <c r="A137" s="482"/>
      <c r="B137" s="483"/>
      <c r="C137" s="484"/>
      <c r="D137" s="565"/>
      <c r="E137" s="558"/>
      <c r="F137" s="515"/>
      <c r="G137" s="480"/>
      <c r="H137" s="335" t="s">
        <v>10</v>
      </c>
      <c r="I137" s="314">
        <f t="shared" ref="I137:N137" si="20">SUM(I135:I136)</f>
        <v>0</v>
      </c>
      <c r="J137" s="278">
        <f t="shared" si="20"/>
        <v>0</v>
      </c>
      <c r="K137" s="278">
        <f t="shared" si="20"/>
        <v>0</v>
      </c>
      <c r="L137" s="278">
        <f t="shared" si="20"/>
        <v>0</v>
      </c>
      <c r="M137" s="332">
        <f t="shared" si="20"/>
        <v>50</v>
      </c>
      <c r="N137" s="332">
        <f t="shared" si="20"/>
        <v>50</v>
      </c>
      <c r="O137" s="23"/>
      <c r="P137" s="45"/>
      <c r="Q137" s="45"/>
      <c r="R137" s="198"/>
      <c r="U137" s="17"/>
    </row>
    <row r="138" spans="1:21" x14ac:dyDescent="0.2">
      <c r="A138" s="500" t="s">
        <v>9</v>
      </c>
      <c r="B138" s="501" t="s">
        <v>58</v>
      </c>
      <c r="C138" s="502" t="s">
        <v>56</v>
      </c>
      <c r="D138" s="566" t="s">
        <v>161</v>
      </c>
      <c r="E138" s="556"/>
      <c r="F138" s="513" t="s">
        <v>56</v>
      </c>
      <c r="G138" s="516" t="s">
        <v>63</v>
      </c>
      <c r="H138" s="24" t="s">
        <v>48</v>
      </c>
      <c r="I138" s="305">
        <f>J138+L138</f>
        <v>45</v>
      </c>
      <c r="J138" s="306">
        <v>45</v>
      </c>
      <c r="K138" s="306"/>
      <c r="L138" s="339"/>
      <c r="M138" s="30">
        <v>45</v>
      </c>
      <c r="N138" s="30">
        <v>45</v>
      </c>
      <c r="O138" s="543" t="s">
        <v>69</v>
      </c>
      <c r="P138" s="56">
        <v>0.38</v>
      </c>
      <c r="Q138" s="56">
        <v>0.38</v>
      </c>
      <c r="R138" s="57">
        <v>0.38</v>
      </c>
      <c r="U138" s="17"/>
    </row>
    <row r="139" spans="1:21" x14ac:dyDescent="0.2">
      <c r="A139" s="474"/>
      <c r="B139" s="475"/>
      <c r="C139" s="476"/>
      <c r="D139" s="567"/>
      <c r="E139" s="557"/>
      <c r="F139" s="514"/>
      <c r="G139" s="479"/>
      <c r="H139" s="36" t="s">
        <v>64</v>
      </c>
      <c r="I139" s="271">
        <f>J139+L139</f>
        <v>301.39999999999998</v>
      </c>
      <c r="J139" s="275">
        <f>220+81.4</f>
        <v>301.39999999999998</v>
      </c>
      <c r="K139" s="275"/>
      <c r="L139" s="276"/>
      <c r="M139" s="31">
        <v>250</v>
      </c>
      <c r="N139" s="31">
        <v>250</v>
      </c>
      <c r="O139" s="489"/>
      <c r="P139" s="43"/>
      <c r="Q139" s="43"/>
      <c r="R139" s="44"/>
      <c r="U139" s="17"/>
    </row>
    <row r="140" spans="1:21" ht="19.5" customHeight="1" thickBot="1" x14ac:dyDescent="0.25">
      <c r="A140" s="482"/>
      <c r="B140" s="483"/>
      <c r="C140" s="484"/>
      <c r="D140" s="568"/>
      <c r="E140" s="558"/>
      <c r="F140" s="515"/>
      <c r="G140" s="480"/>
      <c r="H140" s="335" t="s">
        <v>10</v>
      </c>
      <c r="I140" s="314">
        <f t="shared" ref="I140:N140" si="21">SUM(I138:I139)</f>
        <v>346.4</v>
      </c>
      <c r="J140" s="278">
        <f t="shared" si="21"/>
        <v>346.4</v>
      </c>
      <c r="K140" s="278">
        <f t="shared" si="21"/>
        <v>0</v>
      </c>
      <c r="L140" s="278">
        <f t="shared" si="21"/>
        <v>0</v>
      </c>
      <c r="M140" s="332">
        <f t="shared" si="21"/>
        <v>295</v>
      </c>
      <c r="N140" s="332">
        <f t="shared" si="21"/>
        <v>295</v>
      </c>
      <c r="O140" s="23"/>
      <c r="P140" s="45"/>
      <c r="Q140" s="45"/>
      <c r="R140" s="198"/>
      <c r="U140" s="17"/>
    </row>
    <row r="141" spans="1:21" x14ac:dyDescent="0.2">
      <c r="A141" s="500" t="s">
        <v>9</v>
      </c>
      <c r="B141" s="501" t="s">
        <v>58</v>
      </c>
      <c r="C141" s="502" t="s">
        <v>58</v>
      </c>
      <c r="D141" s="566" t="s">
        <v>68</v>
      </c>
      <c r="E141" s="556"/>
      <c r="F141" s="513" t="s">
        <v>56</v>
      </c>
      <c r="G141" s="516" t="s">
        <v>63</v>
      </c>
      <c r="H141" s="24" t="s">
        <v>48</v>
      </c>
      <c r="I141" s="305">
        <f>J141+L141</f>
        <v>0</v>
      </c>
      <c r="J141" s="306">
        <v>0</v>
      </c>
      <c r="K141" s="306"/>
      <c r="L141" s="339"/>
      <c r="M141" s="30"/>
      <c r="N141" s="30"/>
      <c r="O141" s="543" t="s">
        <v>112</v>
      </c>
      <c r="P141" s="48">
        <v>14</v>
      </c>
      <c r="Q141" s="48">
        <v>14</v>
      </c>
      <c r="R141" s="49">
        <v>14</v>
      </c>
      <c r="U141" s="17"/>
    </row>
    <row r="142" spans="1:21" x14ac:dyDescent="0.2">
      <c r="A142" s="474"/>
      <c r="B142" s="475"/>
      <c r="C142" s="476"/>
      <c r="D142" s="567"/>
      <c r="E142" s="557"/>
      <c r="F142" s="514"/>
      <c r="G142" s="479"/>
      <c r="H142" s="36" t="s">
        <v>64</v>
      </c>
      <c r="I142" s="271">
        <f>J142+L142</f>
        <v>321.3</v>
      </c>
      <c r="J142" s="275">
        <v>321.3</v>
      </c>
      <c r="K142" s="275"/>
      <c r="L142" s="276"/>
      <c r="M142" s="31">
        <v>321.3</v>
      </c>
      <c r="N142" s="31">
        <v>321.3</v>
      </c>
      <c r="O142" s="489"/>
      <c r="P142" s="43"/>
      <c r="Q142" s="43"/>
      <c r="R142" s="44"/>
      <c r="U142" s="17"/>
    </row>
    <row r="143" spans="1:21" ht="14.25" customHeight="1" thickBot="1" x14ac:dyDescent="0.25">
      <c r="A143" s="482"/>
      <c r="B143" s="483"/>
      <c r="C143" s="484"/>
      <c r="D143" s="568"/>
      <c r="E143" s="558"/>
      <c r="F143" s="515"/>
      <c r="G143" s="480"/>
      <c r="H143" s="335" t="s">
        <v>10</v>
      </c>
      <c r="I143" s="314">
        <f t="shared" ref="I143:N143" si="22">SUM(I141:I142)</f>
        <v>321.3</v>
      </c>
      <c r="J143" s="278">
        <f t="shared" si="22"/>
        <v>321.3</v>
      </c>
      <c r="K143" s="278">
        <f t="shared" si="22"/>
        <v>0</v>
      </c>
      <c r="L143" s="278">
        <f t="shared" si="22"/>
        <v>0</v>
      </c>
      <c r="M143" s="332">
        <f t="shared" si="22"/>
        <v>321.3</v>
      </c>
      <c r="N143" s="332">
        <f t="shared" si="22"/>
        <v>321.3</v>
      </c>
      <c r="O143" s="23"/>
      <c r="P143" s="45"/>
      <c r="Q143" s="45"/>
      <c r="R143" s="198"/>
      <c r="U143" s="17"/>
    </row>
    <row r="144" spans="1:21" ht="14.25" customHeight="1" thickBot="1" x14ac:dyDescent="0.25">
      <c r="A144" s="384" t="s">
        <v>9</v>
      </c>
      <c r="B144" s="13" t="s">
        <v>58</v>
      </c>
      <c r="C144" s="517" t="s">
        <v>12</v>
      </c>
      <c r="D144" s="517"/>
      <c r="E144" s="517"/>
      <c r="F144" s="517"/>
      <c r="G144" s="517"/>
      <c r="H144" s="518"/>
      <c r="I144" s="33">
        <f>SUM(I143,I140,I134,I123)</f>
        <v>3367.3</v>
      </c>
      <c r="J144" s="33">
        <f>SUM(J143,J140,J134,J123)</f>
        <v>3151</v>
      </c>
      <c r="K144" s="33">
        <f>SUM(K143,K140,K134,K123)</f>
        <v>0</v>
      </c>
      <c r="L144" s="34">
        <f>SUM(L143,L140,L134,L123)</f>
        <v>216.3</v>
      </c>
      <c r="M144" s="34">
        <f>SUM(M143,M140,M134,M123,M137)</f>
        <v>3022.3</v>
      </c>
      <c r="N144" s="33">
        <f>SUM(N143,N140,N134,N123,N137)</f>
        <v>3022.3</v>
      </c>
      <c r="O144" s="530"/>
      <c r="P144" s="531"/>
      <c r="Q144" s="531"/>
      <c r="R144" s="532"/>
    </row>
    <row r="145" spans="1:40" ht="14.25" customHeight="1" thickBot="1" x14ac:dyDescent="0.25">
      <c r="A145" s="384" t="s">
        <v>9</v>
      </c>
      <c r="B145" s="654" t="s">
        <v>13</v>
      </c>
      <c r="C145" s="655"/>
      <c r="D145" s="655"/>
      <c r="E145" s="655"/>
      <c r="F145" s="655"/>
      <c r="G145" s="655"/>
      <c r="H145" s="656"/>
      <c r="I145" s="385">
        <f t="shared" ref="I145:N145" si="23">SUM(I55,I65,I85,I117,I144)</f>
        <v>64535.009999999995</v>
      </c>
      <c r="J145" s="385">
        <f t="shared" si="23"/>
        <v>23358.11</v>
      </c>
      <c r="K145" s="385">
        <f t="shared" si="23"/>
        <v>19.100000000000001</v>
      </c>
      <c r="L145" s="386">
        <f t="shared" si="23"/>
        <v>41176.9</v>
      </c>
      <c r="M145" s="386">
        <f t="shared" si="23"/>
        <v>58990.600000000006</v>
      </c>
      <c r="N145" s="385">
        <f t="shared" si="23"/>
        <v>48249.200000000004</v>
      </c>
      <c r="O145" s="657"/>
      <c r="P145" s="658"/>
      <c r="Q145" s="658"/>
      <c r="R145" s="659"/>
    </row>
    <row r="146" spans="1:40" ht="14.25" customHeight="1" thickBot="1" x14ac:dyDescent="0.25">
      <c r="A146" s="387" t="s">
        <v>60</v>
      </c>
      <c r="B146" s="660" t="s">
        <v>140</v>
      </c>
      <c r="C146" s="661"/>
      <c r="D146" s="661"/>
      <c r="E146" s="661"/>
      <c r="F146" s="661"/>
      <c r="G146" s="661"/>
      <c r="H146" s="662"/>
      <c r="I146" s="388">
        <f t="shared" ref="I146:N146" si="24">SUM(I145)</f>
        <v>64535.009999999995</v>
      </c>
      <c r="J146" s="389">
        <f t="shared" si="24"/>
        <v>23358.11</v>
      </c>
      <c r="K146" s="389">
        <f t="shared" si="24"/>
        <v>19.100000000000001</v>
      </c>
      <c r="L146" s="390">
        <f t="shared" si="24"/>
        <v>41176.9</v>
      </c>
      <c r="M146" s="391">
        <f t="shared" si="24"/>
        <v>58990.600000000006</v>
      </c>
      <c r="N146" s="391">
        <f t="shared" si="24"/>
        <v>48249.200000000004</v>
      </c>
      <c r="O146" s="663"/>
      <c r="P146" s="664"/>
      <c r="Q146" s="664"/>
      <c r="R146" s="665"/>
    </row>
    <row r="147" spans="1:40" s="29" customFormat="1" ht="29.25" customHeight="1" x14ac:dyDescent="0.2">
      <c r="A147" s="666" t="s">
        <v>117</v>
      </c>
      <c r="B147" s="666"/>
      <c r="C147" s="666"/>
      <c r="D147" s="666"/>
      <c r="E147" s="666"/>
      <c r="F147" s="666"/>
      <c r="G147" s="666"/>
      <c r="H147" s="666"/>
      <c r="I147" s="666"/>
      <c r="J147" s="666"/>
      <c r="K147" s="666"/>
      <c r="L147" s="666"/>
      <c r="M147" s="666"/>
      <c r="N147" s="666"/>
      <c r="O147" s="666"/>
      <c r="P147" s="666"/>
      <c r="Q147" s="666"/>
      <c r="R147" s="666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</row>
    <row r="148" spans="1:40" s="29" customFormat="1" ht="14.25" customHeight="1" thickBot="1" x14ac:dyDescent="0.25">
      <c r="A148" s="667" t="s">
        <v>18</v>
      </c>
      <c r="B148" s="667"/>
      <c r="C148" s="667"/>
      <c r="D148" s="667"/>
      <c r="E148" s="667"/>
      <c r="F148" s="667"/>
      <c r="G148" s="667"/>
      <c r="H148" s="667"/>
      <c r="I148" s="667"/>
      <c r="J148" s="667"/>
      <c r="K148" s="667"/>
      <c r="L148" s="667"/>
      <c r="M148" s="667"/>
      <c r="N148" s="667"/>
      <c r="O148" s="5"/>
      <c r="P148" s="5"/>
      <c r="Q148" s="5"/>
      <c r="R148" s="5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</row>
    <row r="149" spans="1:40" ht="45" customHeight="1" thickBot="1" x14ac:dyDescent="0.25">
      <c r="A149" s="668" t="s">
        <v>14</v>
      </c>
      <c r="B149" s="669"/>
      <c r="C149" s="669"/>
      <c r="D149" s="669"/>
      <c r="E149" s="669"/>
      <c r="F149" s="669"/>
      <c r="G149" s="669"/>
      <c r="H149" s="670"/>
      <c r="I149" s="668" t="s">
        <v>33</v>
      </c>
      <c r="J149" s="669"/>
      <c r="K149" s="669"/>
      <c r="L149" s="670"/>
      <c r="M149" s="37" t="s">
        <v>34</v>
      </c>
      <c r="N149" s="37" t="s">
        <v>34</v>
      </c>
    </row>
    <row r="150" spans="1:40" ht="14.25" customHeight="1" x14ac:dyDescent="0.2">
      <c r="A150" s="569" t="s">
        <v>19</v>
      </c>
      <c r="B150" s="570"/>
      <c r="C150" s="570"/>
      <c r="D150" s="570"/>
      <c r="E150" s="570"/>
      <c r="F150" s="570"/>
      <c r="G150" s="570"/>
      <c r="H150" s="571"/>
      <c r="I150" s="572">
        <f>SUM(I151:L152)</f>
        <v>20182.510000000002</v>
      </c>
      <c r="J150" s="573"/>
      <c r="K150" s="573"/>
      <c r="L150" s="574"/>
      <c r="M150" s="392">
        <f>SUM(M151:M152)</f>
        <v>19212.000000000004</v>
      </c>
      <c r="N150" s="392">
        <f>SUM(N151:N152)</f>
        <v>19114.500000000004</v>
      </c>
    </row>
    <row r="151" spans="1:40" ht="14.25" customHeight="1" x14ac:dyDescent="0.2">
      <c r="A151" s="683" t="s">
        <v>36</v>
      </c>
      <c r="B151" s="684"/>
      <c r="C151" s="684"/>
      <c r="D151" s="684"/>
      <c r="E151" s="684"/>
      <c r="F151" s="684"/>
      <c r="G151" s="684"/>
      <c r="H151" s="685"/>
      <c r="I151" s="671">
        <f>SUMIF(H12:H146,"SB",I12:I146)</f>
        <v>17771.310000000001</v>
      </c>
      <c r="J151" s="672"/>
      <c r="K151" s="672"/>
      <c r="L151" s="673"/>
      <c r="M151" s="38">
        <f>SUMIF(H12:H146,"SB",M12:M146)</f>
        <v>19156.800000000003</v>
      </c>
      <c r="N151" s="38">
        <f>SUMIF(H12:H146,"SB",N12:N146)</f>
        <v>19066.800000000003</v>
      </c>
    </row>
    <row r="152" spans="1:40" ht="14.25" customHeight="1" x14ac:dyDescent="0.2">
      <c r="A152" s="674" t="s">
        <v>37</v>
      </c>
      <c r="B152" s="675"/>
      <c r="C152" s="675"/>
      <c r="D152" s="675"/>
      <c r="E152" s="675"/>
      <c r="F152" s="675"/>
      <c r="G152" s="675"/>
      <c r="H152" s="676"/>
      <c r="I152" s="671">
        <f>SUMIF(H12:H146,"SB(P)",I12:I146)</f>
        <v>2411.1999999999998</v>
      </c>
      <c r="J152" s="672"/>
      <c r="K152" s="672"/>
      <c r="L152" s="673"/>
      <c r="M152" s="38">
        <f>SUMIF(H12:H146,"SB(P)",M12:M146)</f>
        <v>55.2</v>
      </c>
      <c r="N152" s="38">
        <f>SUMIF(H12:H146,"SB(P)",N12:N146)</f>
        <v>47.7</v>
      </c>
    </row>
    <row r="153" spans="1:40" ht="14.25" customHeight="1" x14ac:dyDescent="0.2">
      <c r="A153" s="698" t="s">
        <v>153</v>
      </c>
      <c r="B153" s="699"/>
      <c r="C153" s="699"/>
      <c r="D153" s="699"/>
      <c r="E153" s="699"/>
      <c r="F153" s="699"/>
      <c r="G153" s="699"/>
      <c r="H153" s="700"/>
      <c r="I153" s="701">
        <f>SUMIF(H12:H142,"sb(l)",I12:I142)</f>
        <v>1742.8</v>
      </c>
      <c r="J153" s="702"/>
      <c r="K153" s="702"/>
      <c r="L153" s="703"/>
      <c r="M153" s="166"/>
      <c r="N153" s="166"/>
    </row>
    <row r="154" spans="1:40" ht="14.25" customHeight="1" x14ac:dyDescent="0.2">
      <c r="A154" s="686" t="s">
        <v>20</v>
      </c>
      <c r="B154" s="687"/>
      <c r="C154" s="687"/>
      <c r="D154" s="687"/>
      <c r="E154" s="687"/>
      <c r="F154" s="687"/>
      <c r="G154" s="687"/>
      <c r="H154" s="688"/>
      <c r="I154" s="689">
        <f>SUM(I155:L159)</f>
        <v>42609.7</v>
      </c>
      <c r="J154" s="690"/>
      <c r="K154" s="690"/>
      <c r="L154" s="691"/>
      <c r="M154" s="393">
        <f>SUM(M155:M159)</f>
        <v>39778.6</v>
      </c>
      <c r="N154" s="393">
        <f>SUM(N155:N159)</f>
        <v>29134.700000000004</v>
      </c>
    </row>
    <row r="155" spans="1:40" ht="14.25" customHeight="1" x14ac:dyDescent="0.2">
      <c r="A155" s="692" t="s">
        <v>38</v>
      </c>
      <c r="B155" s="693"/>
      <c r="C155" s="693"/>
      <c r="D155" s="693"/>
      <c r="E155" s="693"/>
      <c r="F155" s="693"/>
      <c r="G155" s="693"/>
      <c r="H155" s="694"/>
      <c r="I155" s="671">
        <f>SUMIF(H12:H146,"ES",I12:I146)</f>
        <v>24261.8</v>
      </c>
      <c r="J155" s="672"/>
      <c r="K155" s="672"/>
      <c r="L155" s="673"/>
      <c r="M155" s="38">
        <f>SUMIF(H12:H146,"ES",M12:M146)</f>
        <v>11390.6</v>
      </c>
      <c r="N155" s="38">
        <f>SUMIF(H12:H146,"ES",N12:N146)</f>
        <v>900.7</v>
      </c>
    </row>
    <row r="156" spans="1:40" ht="14.25" customHeight="1" x14ac:dyDescent="0.2">
      <c r="A156" s="695" t="s">
        <v>39</v>
      </c>
      <c r="B156" s="696"/>
      <c r="C156" s="696"/>
      <c r="D156" s="696"/>
      <c r="E156" s="696"/>
      <c r="F156" s="696"/>
      <c r="G156" s="696"/>
      <c r="H156" s="697"/>
      <c r="I156" s="671">
        <f>SUMIF(H12:H146,"KPP",I12:I146)</f>
        <v>8152.1</v>
      </c>
      <c r="J156" s="672"/>
      <c r="K156" s="672"/>
      <c r="L156" s="673"/>
      <c r="M156" s="38">
        <f>SUMIF(H12:H146,"KPP",M12:M146)</f>
        <v>16946.099999999999</v>
      </c>
      <c r="N156" s="38">
        <f>SUMIF(H12:H146,"KPP",N12:N146)</f>
        <v>14906.699999999999</v>
      </c>
    </row>
    <row r="157" spans="1:40" x14ac:dyDescent="0.2">
      <c r="A157" s="695" t="s">
        <v>40</v>
      </c>
      <c r="B157" s="696"/>
      <c r="C157" s="696"/>
      <c r="D157" s="696"/>
      <c r="E157" s="696"/>
      <c r="F157" s="696"/>
      <c r="G157" s="696"/>
      <c r="H157" s="697"/>
      <c r="I157" s="671">
        <f>SUMIF(H12:H146,"KVJUD",I12:I146)</f>
        <v>5000</v>
      </c>
      <c r="J157" s="672"/>
      <c r="K157" s="672"/>
      <c r="L157" s="673"/>
      <c r="M157" s="38">
        <f>SUMIF(H12:H146,"KVJUD",M12:M146)</f>
        <v>4500</v>
      </c>
      <c r="N157" s="38">
        <f>SUMIF(H12:H146,"KVJUD",N12:N146)</f>
        <v>1000</v>
      </c>
      <c r="O157" s="6"/>
      <c r="P157" s="208"/>
      <c r="Q157" s="208"/>
      <c r="R157" s="208"/>
    </row>
    <row r="158" spans="1:40" x14ac:dyDescent="0.2">
      <c r="A158" s="674" t="s">
        <v>41</v>
      </c>
      <c r="B158" s="675"/>
      <c r="C158" s="675"/>
      <c r="D158" s="675"/>
      <c r="E158" s="675"/>
      <c r="F158" s="675"/>
      <c r="G158" s="675"/>
      <c r="H158" s="676"/>
      <c r="I158" s="671">
        <f>SUMIF(H12:H146,"LRVB",I12:I146)</f>
        <v>1153.2</v>
      </c>
      <c r="J158" s="672"/>
      <c r="K158" s="672"/>
      <c r="L158" s="673"/>
      <c r="M158" s="38">
        <f>SUMIF(H12:H146,"LRVB",M12:M146)</f>
        <v>201.89999999999998</v>
      </c>
      <c r="N158" s="38">
        <f>SUMIF(H12:H146,"LRVB",N12:N146)</f>
        <v>111.2</v>
      </c>
      <c r="O158" s="6"/>
      <c r="P158" s="208"/>
      <c r="Q158" s="208"/>
      <c r="R158" s="208"/>
    </row>
    <row r="159" spans="1:40" x14ac:dyDescent="0.2">
      <c r="A159" s="674" t="s">
        <v>42</v>
      </c>
      <c r="B159" s="675"/>
      <c r="C159" s="675"/>
      <c r="D159" s="675"/>
      <c r="E159" s="675"/>
      <c r="F159" s="675"/>
      <c r="G159" s="675"/>
      <c r="H159" s="676"/>
      <c r="I159" s="671">
        <f>SUMIF(H12:H146,"Kt",I12:I146)</f>
        <v>4042.6</v>
      </c>
      <c r="J159" s="672"/>
      <c r="K159" s="672"/>
      <c r="L159" s="673"/>
      <c r="M159" s="38">
        <f>SUMIF(H12:H146,"Kt",M12:M146)</f>
        <v>6740</v>
      </c>
      <c r="N159" s="38">
        <f>SUMIF(H12:H146,"Kt",N12:N146)</f>
        <v>12216.1</v>
      </c>
      <c r="O159" s="6"/>
      <c r="P159" s="208"/>
      <c r="Q159" s="208"/>
      <c r="R159" s="208"/>
    </row>
    <row r="160" spans="1:40" ht="13.5" thickBot="1" x14ac:dyDescent="0.25">
      <c r="A160" s="677" t="s">
        <v>21</v>
      </c>
      <c r="B160" s="678"/>
      <c r="C160" s="678"/>
      <c r="D160" s="678"/>
      <c r="E160" s="678"/>
      <c r="F160" s="678"/>
      <c r="G160" s="678"/>
      <c r="H160" s="679"/>
      <c r="I160" s="680">
        <f>SUM(I150,I154+I153)</f>
        <v>64535.01</v>
      </c>
      <c r="J160" s="681"/>
      <c r="K160" s="681"/>
      <c r="L160" s="682"/>
      <c r="M160" s="338">
        <f>SUM(M150,M154)</f>
        <v>58990.600000000006</v>
      </c>
      <c r="N160" s="338">
        <f>SUM(N150,N154)</f>
        <v>48249.200000000012</v>
      </c>
      <c r="O160" s="6"/>
      <c r="P160" s="208"/>
      <c r="Q160" s="208"/>
      <c r="R160" s="208"/>
    </row>
    <row r="162" spans="8:12" x14ac:dyDescent="0.2">
      <c r="H162" s="144"/>
      <c r="I162" s="142"/>
      <c r="J162" s="142"/>
      <c r="L162" s="142"/>
    </row>
    <row r="163" spans="8:12" x14ac:dyDescent="0.2">
      <c r="H163" s="144"/>
    </row>
  </sheetData>
  <mergeCells count="326">
    <mergeCell ref="I158:L158"/>
    <mergeCell ref="A159:H159"/>
    <mergeCell ref="I159:L159"/>
    <mergeCell ref="A160:H160"/>
    <mergeCell ref="I160:L160"/>
    <mergeCell ref="A151:H151"/>
    <mergeCell ref="I151:L151"/>
    <mergeCell ref="A152:H152"/>
    <mergeCell ref="I152:L152"/>
    <mergeCell ref="A154:H154"/>
    <mergeCell ref="I154:L154"/>
    <mergeCell ref="A155:H155"/>
    <mergeCell ref="I155:L155"/>
    <mergeCell ref="A156:H156"/>
    <mergeCell ref="I156:L156"/>
    <mergeCell ref="A157:H157"/>
    <mergeCell ref="I157:L157"/>
    <mergeCell ref="A158:H158"/>
    <mergeCell ref="A153:H153"/>
    <mergeCell ref="I153:L153"/>
    <mergeCell ref="O144:R144"/>
    <mergeCell ref="B145:H145"/>
    <mergeCell ref="O145:R145"/>
    <mergeCell ref="B146:H146"/>
    <mergeCell ref="O146:R146"/>
    <mergeCell ref="A147:R147"/>
    <mergeCell ref="A148:N148"/>
    <mergeCell ref="A149:H149"/>
    <mergeCell ref="I149:L149"/>
    <mergeCell ref="O119:O120"/>
    <mergeCell ref="A124:A134"/>
    <mergeCell ref="B124:B134"/>
    <mergeCell ref="C124:C134"/>
    <mergeCell ref="D124:D127"/>
    <mergeCell ref="E124:E134"/>
    <mergeCell ref="F124:F134"/>
    <mergeCell ref="G124:G134"/>
    <mergeCell ref="O124:O125"/>
    <mergeCell ref="O129:O130"/>
    <mergeCell ref="D131:D132"/>
    <mergeCell ref="O131:O132"/>
    <mergeCell ref="D133:D134"/>
    <mergeCell ref="O133:O134"/>
    <mergeCell ref="O126:O127"/>
    <mergeCell ref="D128:D130"/>
    <mergeCell ref="A112:A114"/>
    <mergeCell ref="B112:B114"/>
    <mergeCell ref="C112:C114"/>
    <mergeCell ref="D112:D114"/>
    <mergeCell ref="E112:E114"/>
    <mergeCell ref="F112:F114"/>
    <mergeCell ref="G112:G114"/>
    <mergeCell ref="A119:A123"/>
    <mergeCell ref="B119:B123"/>
    <mergeCell ref="C119:C123"/>
    <mergeCell ref="E119:E123"/>
    <mergeCell ref="F119:F123"/>
    <mergeCell ref="G119:G123"/>
    <mergeCell ref="A115:A116"/>
    <mergeCell ref="B115:B116"/>
    <mergeCell ref="C115:C116"/>
    <mergeCell ref="D115:D116"/>
    <mergeCell ref="E115:E116"/>
    <mergeCell ref="F115:F116"/>
    <mergeCell ref="G115:G116"/>
    <mergeCell ref="D119:D121"/>
    <mergeCell ref="D122:D123"/>
    <mergeCell ref="G107:G108"/>
    <mergeCell ref="F102:F106"/>
    <mergeCell ref="G102:G106"/>
    <mergeCell ref="E102:E106"/>
    <mergeCell ref="A109:A111"/>
    <mergeCell ref="B109:B111"/>
    <mergeCell ref="C109:C111"/>
    <mergeCell ref="D109:D111"/>
    <mergeCell ref="E109:E111"/>
    <mergeCell ref="F109:F111"/>
    <mergeCell ref="G109:G111"/>
    <mergeCell ref="A105:A106"/>
    <mergeCell ref="B105:B106"/>
    <mergeCell ref="C105:C106"/>
    <mergeCell ref="A107:A108"/>
    <mergeCell ref="B107:B108"/>
    <mergeCell ref="C107:C108"/>
    <mergeCell ref="D107:D108"/>
    <mergeCell ref="E107:E108"/>
    <mergeCell ref="F107:F108"/>
    <mergeCell ref="D102:D103"/>
    <mergeCell ref="D104:D106"/>
    <mergeCell ref="A82:A84"/>
    <mergeCell ref="B82:B84"/>
    <mergeCell ref="C82:C84"/>
    <mergeCell ref="D82:D84"/>
    <mergeCell ref="E82:E84"/>
    <mergeCell ref="F82:F84"/>
    <mergeCell ref="G82:G84"/>
    <mergeCell ref="A93:A97"/>
    <mergeCell ref="B93:B97"/>
    <mergeCell ref="C93:C97"/>
    <mergeCell ref="D93:D97"/>
    <mergeCell ref="E93:E97"/>
    <mergeCell ref="F93:F97"/>
    <mergeCell ref="G93:G97"/>
    <mergeCell ref="A87:A92"/>
    <mergeCell ref="B87:B92"/>
    <mergeCell ref="C87:C92"/>
    <mergeCell ref="D87:D92"/>
    <mergeCell ref="E87:E92"/>
    <mergeCell ref="F87:F92"/>
    <mergeCell ref="G87:G92"/>
    <mergeCell ref="P72:P73"/>
    <mergeCell ref="Q72:Q73"/>
    <mergeCell ref="G76:G78"/>
    <mergeCell ref="O76:O77"/>
    <mergeCell ref="B79:B81"/>
    <mergeCell ref="C79:C81"/>
    <mergeCell ref="R72:R73"/>
    <mergeCell ref="A74:A75"/>
    <mergeCell ref="B74:B75"/>
    <mergeCell ref="C74:C75"/>
    <mergeCell ref="D74:D75"/>
    <mergeCell ref="E74:E75"/>
    <mergeCell ref="F74:F75"/>
    <mergeCell ref="G74:G75"/>
    <mergeCell ref="O74:O75"/>
    <mergeCell ref="C72:C73"/>
    <mergeCell ref="D72:D73"/>
    <mergeCell ref="E72:E73"/>
    <mergeCell ref="F72:F73"/>
    <mergeCell ref="C76:C78"/>
    <mergeCell ref="D76:D78"/>
    <mergeCell ref="F76:F78"/>
    <mergeCell ref="A43:A45"/>
    <mergeCell ref="B43:B45"/>
    <mergeCell ref="C43:C45"/>
    <mergeCell ref="D43:D45"/>
    <mergeCell ref="E43:E45"/>
    <mergeCell ref="F43:F45"/>
    <mergeCell ref="G43:G45"/>
    <mergeCell ref="O43:O44"/>
    <mergeCell ref="E47:E54"/>
    <mergeCell ref="F47:F54"/>
    <mergeCell ref="G47:G54"/>
    <mergeCell ref="D50:D51"/>
    <mergeCell ref="D52:D54"/>
    <mergeCell ref="O52:O54"/>
    <mergeCell ref="A50:A54"/>
    <mergeCell ref="B50:B54"/>
    <mergeCell ref="A47:A49"/>
    <mergeCell ref="B47:B49"/>
    <mergeCell ref="O47:O49"/>
    <mergeCell ref="O39:O40"/>
    <mergeCell ref="O57:O60"/>
    <mergeCell ref="O65:R65"/>
    <mergeCell ref="C66:R66"/>
    <mergeCell ref="C50:C54"/>
    <mergeCell ref="D47:D49"/>
    <mergeCell ref="C47:C49"/>
    <mergeCell ref="G34:G35"/>
    <mergeCell ref="C36:C38"/>
    <mergeCell ref="E36:E38"/>
    <mergeCell ref="F36:F38"/>
    <mergeCell ref="G36:G38"/>
    <mergeCell ref="O36:O38"/>
    <mergeCell ref="F39:F42"/>
    <mergeCell ref="G39:G42"/>
    <mergeCell ref="F34:F35"/>
    <mergeCell ref="E61:E64"/>
    <mergeCell ref="C55:H55"/>
    <mergeCell ref="C56:R56"/>
    <mergeCell ref="O63:O64"/>
    <mergeCell ref="E39:E42"/>
    <mergeCell ref="E34:E35"/>
    <mergeCell ref="A150:H150"/>
    <mergeCell ref="I150:L150"/>
    <mergeCell ref="A141:A143"/>
    <mergeCell ref="B141:B143"/>
    <mergeCell ref="C141:C143"/>
    <mergeCell ref="D141:D143"/>
    <mergeCell ref="E141:E143"/>
    <mergeCell ref="F141:F143"/>
    <mergeCell ref="G141:G143"/>
    <mergeCell ref="C144:H144"/>
    <mergeCell ref="G138:G140"/>
    <mergeCell ref="O138:O139"/>
    <mergeCell ref="O135:O136"/>
    <mergeCell ref="A135:A137"/>
    <mergeCell ref="B135:B137"/>
    <mergeCell ref="C135:C137"/>
    <mergeCell ref="D135:D137"/>
    <mergeCell ref="E135:E137"/>
    <mergeCell ref="F135:F137"/>
    <mergeCell ref="G135:G137"/>
    <mergeCell ref="A138:A140"/>
    <mergeCell ref="B138:B140"/>
    <mergeCell ref="C138:C140"/>
    <mergeCell ref="D138:D140"/>
    <mergeCell ref="O102:O103"/>
    <mergeCell ref="A79:A81"/>
    <mergeCell ref="O141:O142"/>
    <mergeCell ref="A98:A100"/>
    <mergeCell ref="B98:B100"/>
    <mergeCell ref="C98:C100"/>
    <mergeCell ref="D98:D100"/>
    <mergeCell ref="E98:E100"/>
    <mergeCell ref="F98:F100"/>
    <mergeCell ref="G98:G100"/>
    <mergeCell ref="O98:O100"/>
    <mergeCell ref="A102:A103"/>
    <mergeCell ref="B102:B103"/>
    <mergeCell ref="C102:C103"/>
    <mergeCell ref="O112:O114"/>
    <mergeCell ref="C117:H117"/>
    <mergeCell ref="O117:R117"/>
    <mergeCell ref="C118:R118"/>
    <mergeCell ref="P133:P134"/>
    <mergeCell ref="Q133:Q134"/>
    <mergeCell ref="R133:R134"/>
    <mergeCell ref="E138:E140"/>
    <mergeCell ref="F138:F140"/>
    <mergeCell ref="O105:O106"/>
    <mergeCell ref="P96:P97"/>
    <mergeCell ref="Q96:Q97"/>
    <mergeCell ref="R96:R97"/>
    <mergeCell ref="D79:D81"/>
    <mergeCell ref="E79:E81"/>
    <mergeCell ref="F79:F81"/>
    <mergeCell ref="G79:G81"/>
    <mergeCell ref="O79:O80"/>
    <mergeCell ref="C85:H85"/>
    <mergeCell ref="O85:R85"/>
    <mergeCell ref="C86:R86"/>
    <mergeCell ref="Q87:Q88"/>
    <mergeCell ref="R87:R88"/>
    <mergeCell ref="Q90:Q91"/>
    <mergeCell ref="R90:R91"/>
    <mergeCell ref="P87:P88"/>
    <mergeCell ref="O90:O91"/>
    <mergeCell ref="P90:P91"/>
    <mergeCell ref="O96:O97"/>
    <mergeCell ref="O87:O88"/>
    <mergeCell ref="O69:O70"/>
    <mergeCell ref="E76:E78"/>
    <mergeCell ref="A72:A73"/>
    <mergeCell ref="B72:B73"/>
    <mergeCell ref="G72:G73"/>
    <mergeCell ref="O72:O73"/>
    <mergeCell ref="A57:A60"/>
    <mergeCell ref="B57:B60"/>
    <mergeCell ref="C57:C60"/>
    <mergeCell ref="D57:D60"/>
    <mergeCell ref="F57:F60"/>
    <mergeCell ref="G57:G60"/>
    <mergeCell ref="A61:A64"/>
    <mergeCell ref="B61:B64"/>
    <mergeCell ref="C61:C64"/>
    <mergeCell ref="D61:D64"/>
    <mergeCell ref="F61:F64"/>
    <mergeCell ref="G61:G64"/>
    <mergeCell ref="C65:H65"/>
    <mergeCell ref="A76:A78"/>
    <mergeCell ref="B76:B78"/>
    <mergeCell ref="B39:B42"/>
    <mergeCell ref="C39:C42"/>
    <mergeCell ref="D39:D42"/>
    <mergeCell ref="A20:A22"/>
    <mergeCell ref="B20:B22"/>
    <mergeCell ref="C20:C22"/>
    <mergeCell ref="A27:A28"/>
    <mergeCell ref="B27:B28"/>
    <mergeCell ref="C27:C28"/>
    <mergeCell ref="D27:D28"/>
    <mergeCell ref="A34:A35"/>
    <mergeCell ref="B34:B35"/>
    <mergeCell ref="C34:C35"/>
    <mergeCell ref="A36:A38"/>
    <mergeCell ref="B36:B38"/>
    <mergeCell ref="A39:A42"/>
    <mergeCell ref="B10:R10"/>
    <mergeCell ref="A24:A26"/>
    <mergeCell ref="B24:B26"/>
    <mergeCell ref="C24:C26"/>
    <mergeCell ref="F24:F32"/>
    <mergeCell ref="G24:G32"/>
    <mergeCell ref="A29:A30"/>
    <mergeCell ref="B29:B30"/>
    <mergeCell ref="C29:C30"/>
    <mergeCell ref="D29:D30"/>
    <mergeCell ref="A31:A32"/>
    <mergeCell ref="B31:B32"/>
    <mergeCell ref="C31:C32"/>
    <mergeCell ref="D31:D32"/>
    <mergeCell ref="C11:R11"/>
    <mergeCell ref="O27:O28"/>
    <mergeCell ref="O29:O30"/>
    <mergeCell ref="O31:O32"/>
    <mergeCell ref="F12:F18"/>
    <mergeCell ref="G12:G18"/>
    <mergeCell ref="E13:E18"/>
    <mergeCell ref="A12:A17"/>
    <mergeCell ref="B12:B17"/>
    <mergeCell ref="C12:C17"/>
    <mergeCell ref="A1:R1"/>
    <mergeCell ref="A2:R2"/>
    <mergeCell ref="A3:R3"/>
    <mergeCell ref="P4:R4"/>
    <mergeCell ref="C5:C7"/>
    <mergeCell ref="G5:G7"/>
    <mergeCell ref="H5:H7"/>
    <mergeCell ref="P6:R6"/>
    <mergeCell ref="E57:E60"/>
    <mergeCell ref="A8:R8"/>
    <mergeCell ref="I5:L5"/>
    <mergeCell ref="M5:M7"/>
    <mergeCell ref="N5:N7"/>
    <mergeCell ref="O5:R5"/>
    <mergeCell ref="F5:F7"/>
    <mergeCell ref="I6:I7"/>
    <mergeCell ref="D5:D7"/>
    <mergeCell ref="E5:E7"/>
    <mergeCell ref="O6:O7"/>
    <mergeCell ref="A5:A7"/>
    <mergeCell ref="B5:B7"/>
    <mergeCell ref="J6:K6"/>
    <mergeCell ref="L6:L7"/>
    <mergeCell ref="A9:R9"/>
  </mergeCells>
  <phoneticPr fontId="11" type="noConversion"/>
  <printOptions horizontalCentered="1"/>
  <pageMargins left="0" right="0" top="0.78740157480314965" bottom="0" header="0.31496062992125984" footer="0"/>
  <pageSetup paperSize="9" scale="94" orientation="landscape" r:id="rId1"/>
  <rowBreaks count="7" manualBreakCount="7">
    <brk id="22" max="17" man="1"/>
    <brk id="42" max="17" man="1"/>
    <brk id="65" max="17" man="1"/>
    <brk id="92" max="17" man="1"/>
    <brk id="117" max="17" man="1"/>
    <brk id="145" max="17" man="1"/>
    <brk id="16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4" workbookViewId="0">
      <selection activeCell="C35" sqref="C35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704" t="s">
        <v>24</v>
      </c>
      <c r="B1" s="704"/>
    </row>
    <row r="2" spans="1:2" ht="31.5" x14ac:dyDescent="0.25">
      <c r="A2" s="2" t="s">
        <v>4</v>
      </c>
      <c r="B2" s="1" t="s">
        <v>22</v>
      </c>
    </row>
    <row r="3" spans="1:2" ht="15.75" customHeight="1" x14ac:dyDescent="0.25">
      <c r="A3" s="160">
        <v>1</v>
      </c>
      <c r="B3" s="1" t="s">
        <v>25</v>
      </c>
    </row>
    <row r="4" spans="1:2" ht="15.75" customHeight="1" x14ac:dyDescent="0.25">
      <c r="A4" s="160">
        <v>2</v>
      </c>
      <c r="B4" s="1" t="s">
        <v>26</v>
      </c>
    </row>
    <row r="5" spans="1:2" ht="15.75" customHeight="1" x14ac:dyDescent="0.25">
      <c r="A5" s="160">
        <v>3</v>
      </c>
      <c r="B5" s="1" t="s">
        <v>27</v>
      </c>
    </row>
    <row r="6" spans="1:2" ht="15.75" customHeight="1" x14ac:dyDescent="0.25">
      <c r="A6" s="160">
        <v>4</v>
      </c>
      <c r="B6" s="1" t="s">
        <v>28</v>
      </c>
    </row>
    <row r="7" spans="1:2" ht="15.75" customHeight="1" x14ac:dyDescent="0.25">
      <c r="A7" s="160">
        <v>5</v>
      </c>
      <c r="B7" s="1" t="s">
        <v>29</v>
      </c>
    </row>
    <row r="8" spans="1:2" ht="15.75" customHeight="1" x14ac:dyDescent="0.25">
      <c r="A8" s="160">
        <v>6</v>
      </c>
      <c r="B8" s="1" t="s">
        <v>30</v>
      </c>
    </row>
    <row r="9" spans="1:2" ht="15.75" customHeight="1" x14ac:dyDescent="0.25"/>
    <row r="10" spans="1:2" ht="15.75" customHeight="1" x14ac:dyDescent="0.25">
      <c r="A10" s="705" t="s">
        <v>35</v>
      </c>
      <c r="B10" s="705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2013-11-19T11:42:11Z</cp:lastPrinted>
  <dcterms:created xsi:type="dcterms:W3CDTF">2007-07-27T10:32:34Z</dcterms:created>
  <dcterms:modified xsi:type="dcterms:W3CDTF">2013-11-28T09:36:54Z</dcterms:modified>
</cp:coreProperties>
</file>