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0" yWindow="-255" windowWidth="19035" windowHeight="11640"/>
  </bookViews>
  <sheets>
    <sheet name="SVP 2013-2015" sheetId="8" r:id="rId1"/>
    <sheet name="Asignavimų valdytojų kodai" sheetId="3" r:id="rId2"/>
  </sheets>
  <definedNames>
    <definedName name="_xlnm.Print_Area" localSheetId="0">'SVP 2013-2015'!$A$1:$R$155</definedName>
    <definedName name="_xlnm.Print_Titles" localSheetId="0">'SVP 2013-2015'!$5:$7</definedName>
  </definedNames>
  <calcPr calcId="145621"/>
</workbook>
</file>

<file path=xl/calcChain.xml><?xml version="1.0" encoding="utf-8"?>
<calcChain xmlns="http://schemas.openxmlformats.org/spreadsheetml/2006/main">
  <c r="I150" i="8" l="1"/>
  <c r="N151" i="8" l="1"/>
  <c r="M151" i="8"/>
  <c r="I151" i="8"/>
  <c r="L107" i="8" l="1"/>
  <c r="I86" i="8"/>
  <c r="K61" i="8" l="1"/>
  <c r="J61" i="8"/>
  <c r="J130" i="8"/>
  <c r="J95" i="8" l="1"/>
  <c r="J42" i="8" l="1"/>
  <c r="K34" i="8"/>
  <c r="K35" i="8"/>
  <c r="J35" i="8"/>
  <c r="J34" i="8"/>
  <c r="J22" i="8"/>
  <c r="J23" i="8"/>
  <c r="J77" i="8" l="1"/>
  <c r="J71" i="8"/>
  <c r="I149" i="8" l="1"/>
  <c r="I97" i="8"/>
  <c r="I96" i="8"/>
  <c r="I95" i="8"/>
  <c r="I23" i="8"/>
  <c r="I22" i="8"/>
  <c r="I33" i="8"/>
  <c r="J33" i="8"/>
  <c r="J12" i="8"/>
  <c r="I12" i="8" s="1"/>
  <c r="I21" i="8" s="1"/>
  <c r="J21" i="8"/>
  <c r="K21" i="8"/>
  <c r="L21" i="8"/>
  <c r="K33" i="8"/>
  <c r="L33" i="8"/>
  <c r="I34" i="8"/>
  <c r="I35" i="8"/>
  <c r="J41" i="8"/>
  <c r="K41" i="8"/>
  <c r="L41" i="8"/>
  <c r="I42" i="8"/>
  <c r="I54" i="8" s="1"/>
  <c r="J54" i="8"/>
  <c r="K54" i="8"/>
  <c r="L54" i="8"/>
  <c r="I55" i="8"/>
  <c r="I56" i="8"/>
  <c r="I57" i="8"/>
  <c r="J57" i="8"/>
  <c r="K57" i="8"/>
  <c r="L57" i="8"/>
  <c r="I58" i="8"/>
  <c r="I59" i="8"/>
  <c r="I60" i="8"/>
  <c r="I61" i="8"/>
  <c r="I63" i="8"/>
  <c r="J63" i="8"/>
  <c r="K63" i="8"/>
  <c r="L63" i="8"/>
  <c r="J64" i="8"/>
  <c r="I64" i="8" s="1"/>
  <c r="I65" i="8" s="1"/>
  <c r="J65" i="8"/>
  <c r="K65" i="8"/>
  <c r="L65" i="8"/>
  <c r="I66" i="8"/>
  <c r="I68" i="8"/>
  <c r="J68" i="8"/>
  <c r="K68" i="8"/>
  <c r="L68" i="8"/>
  <c r="K69" i="8"/>
  <c r="L69" i="8"/>
  <c r="I71" i="8"/>
  <c r="I72" i="8"/>
  <c r="I73" i="8"/>
  <c r="I74" i="8"/>
  <c r="J74" i="8"/>
  <c r="K74" i="8"/>
  <c r="L74" i="8"/>
  <c r="I75" i="8"/>
  <c r="I76" i="8"/>
  <c r="J76" i="8"/>
  <c r="K76" i="8"/>
  <c r="L76" i="8"/>
  <c r="I77" i="8"/>
  <c r="I78" i="8"/>
  <c r="I79" i="8"/>
  <c r="I80" i="8"/>
  <c r="I81" i="8"/>
  <c r="J81" i="8"/>
  <c r="K81" i="8"/>
  <c r="L81" i="8"/>
  <c r="I82" i="8"/>
  <c r="I83" i="8"/>
  <c r="J83" i="8"/>
  <c r="K83" i="8"/>
  <c r="L83" i="8"/>
  <c r="I84" i="8"/>
  <c r="I85" i="8"/>
  <c r="I87" i="8"/>
  <c r="I88" i="8"/>
  <c r="J88" i="8"/>
  <c r="K88" i="8"/>
  <c r="L88" i="8"/>
  <c r="I89" i="8"/>
  <c r="I90" i="8"/>
  <c r="J90" i="8"/>
  <c r="K90" i="8"/>
  <c r="L90" i="8"/>
  <c r="I91" i="8"/>
  <c r="I92" i="8"/>
  <c r="J92" i="8"/>
  <c r="K92" i="8"/>
  <c r="L92" i="8"/>
  <c r="I93" i="8"/>
  <c r="J93" i="8"/>
  <c r="K93" i="8"/>
  <c r="L93" i="8"/>
  <c r="I98" i="8"/>
  <c r="J98" i="8"/>
  <c r="K98" i="8"/>
  <c r="L98" i="8"/>
  <c r="I99" i="8"/>
  <c r="I100" i="8"/>
  <c r="I101" i="8"/>
  <c r="J101" i="8"/>
  <c r="K101" i="8"/>
  <c r="L101" i="8"/>
  <c r="I102" i="8"/>
  <c r="I103" i="8"/>
  <c r="I104" i="8"/>
  <c r="J104" i="8"/>
  <c r="K104" i="8"/>
  <c r="L104" i="8"/>
  <c r="I105" i="8"/>
  <c r="J105" i="8"/>
  <c r="K105" i="8"/>
  <c r="L105" i="8"/>
  <c r="I107" i="8"/>
  <c r="I108" i="8"/>
  <c r="I109" i="8"/>
  <c r="I110" i="8"/>
  <c r="I111" i="8"/>
  <c r="I124" i="8"/>
  <c r="I125" i="8"/>
  <c r="J125" i="8"/>
  <c r="K125" i="8"/>
  <c r="L125" i="8"/>
  <c r="J126" i="8"/>
  <c r="I126" i="8" s="1"/>
  <c r="I127" i="8" s="1"/>
  <c r="I128" i="8" s="1"/>
  <c r="J127" i="8"/>
  <c r="K127" i="8"/>
  <c r="L127" i="8"/>
  <c r="J128" i="8"/>
  <c r="K128" i="8"/>
  <c r="L128" i="8"/>
  <c r="I130" i="8"/>
  <c r="J131" i="8"/>
  <c r="I131" i="8" s="1"/>
  <c r="I136" i="8" s="1"/>
  <c r="I137" i="8" s="1"/>
  <c r="J136" i="8"/>
  <c r="K136" i="8"/>
  <c r="L136" i="8"/>
  <c r="J137" i="8"/>
  <c r="K137" i="8"/>
  <c r="L137" i="8"/>
  <c r="I41" i="8" l="1"/>
  <c r="I144" i="8"/>
  <c r="J69" i="8"/>
  <c r="I69" i="8"/>
  <c r="M104" i="8" l="1"/>
  <c r="N104" i="8"/>
  <c r="M125" i="8"/>
  <c r="N125" i="8"/>
  <c r="M136" i="8"/>
  <c r="N136" i="8"/>
  <c r="I147" i="8" l="1"/>
  <c r="N154" i="8" l="1"/>
  <c r="M154" i="8"/>
  <c r="N153" i="8"/>
  <c r="M153" i="8"/>
  <c r="N152" i="8"/>
  <c r="N150" i="8" s="1"/>
  <c r="M152" i="8"/>
  <c r="M150" i="8"/>
  <c r="N148" i="8"/>
  <c r="M148" i="8"/>
  <c r="N146" i="8"/>
  <c r="M146" i="8"/>
  <c r="N145" i="8"/>
  <c r="M145" i="8"/>
  <c r="N144" i="8"/>
  <c r="M144" i="8"/>
  <c r="M143" i="8" s="1"/>
  <c r="M155" i="8" s="1"/>
  <c r="N137" i="8"/>
  <c r="M137" i="8"/>
  <c r="N128" i="8"/>
  <c r="M128" i="8"/>
  <c r="I154" i="8"/>
  <c r="I153" i="8"/>
  <c r="N101" i="8"/>
  <c r="M101" i="8"/>
  <c r="I146" i="8"/>
  <c r="N98" i="8"/>
  <c r="M98" i="8"/>
  <c r="N92" i="8"/>
  <c r="M92" i="8"/>
  <c r="N90" i="8"/>
  <c r="M90" i="8"/>
  <c r="N88" i="8"/>
  <c r="M88" i="8"/>
  <c r="N83" i="8"/>
  <c r="M83" i="8"/>
  <c r="N81" i="8"/>
  <c r="M81" i="8"/>
  <c r="N76" i="8"/>
  <c r="M76" i="8"/>
  <c r="N74" i="8"/>
  <c r="M74" i="8"/>
  <c r="N68" i="8"/>
  <c r="M68" i="8"/>
  <c r="N65" i="8"/>
  <c r="M65" i="8"/>
  <c r="N63" i="8"/>
  <c r="M63" i="8"/>
  <c r="I152" i="8"/>
  <c r="I148" i="8"/>
  <c r="N57" i="8"/>
  <c r="M57" i="8"/>
  <c r="N54" i="8"/>
  <c r="M54" i="8"/>
  <c r="N41" i="8"/>
  <c r="M41" i="8"/>
  <c r="N33" i="8"/>
  <c r="M33" i="8"/>
  <c r="I145" i="8"/>
  <c r="I143" i="8" s="1"/>
  <c r="N21" i="8"/>
  <c r="M21" i="8"/>
  <c r="N143" i="8" l="1"/>
  <c r="N155" i="8" s="1"/>
  <c r="M69" i="8"/>
  <c r="N69" i="8"/>
  <c r="M93" i="8"/>
  <c r="N93" i="8"/>
  <c r="M105" i="8"/>
  <c r="N105" i="8"/>
  <c r="J138" i="8"/>
  <c r="J139" i="8" s="1"/>
  <c r="I155" i="8" l="1"/>
  <c r="I138" i="8"/>
  <c r="I139" i="8" s="1"/>
  <c r="N138" i="8"/>
  <c r="N139" i="8" s="1"/>
  <c r="M138" i="8"/>
  <c r="M139" i="8" s="1"/>
  <c r="L138" i="8"/>
  <c r="L139" i="8" s="1"/>
  <c r="K138" i="8"/>
  <c r="K139" i="8" s="1"/>
</calcChain>
</file>

<file path=xl/comments1.xml><?xml version="1.0" encoding="utf-8"?>
<comments xmlns="http://schemas.openxmlformats.org/spreadsheetml/2006/main">
  <authors>
    <author>Snieguole Kacerauskaite</author>
  </authors>
  <commentList>
    <comment ref="D64" authorId="0">
      <text>
        <r>
          <rPr>
            <sz val="9"/>
            <color indexed="81"/>
            <rFont val="Tahoma"/>
            <family val="2"/>
            <charset val="186"/>
          </rPr>
          <t xml:space="preserve">Daržovių saugykla Taikos pr. 68 (2012-04-26 Nr. T2-130) ir skalbykla Donelaičio g. 12A (2013-01-30 Nr. T2-23)
</t>
        </r>
      </text>
    </comment>
  </commentList>
</comments>
</file>

<file path=xl/sharedStrings.xml><?xml version="1.0" encoding="utf-8"?>
<sst xmlns="http://schemas.openxmlformats.org/spreadsheetml/2006/main" count="380" uniqueCount="197">
  <si>
    <t>tūkst. Lt</t>
  </si>
  <si>
    <t>Uždavinio kodas</t>
  </si>
  <si>
    <t>Priemonės kodas</t>
  </si>
  <si>
    <t>Priemonės požymis</t>
  </si>
  <si>
    <t>Asignavimų valdytojo kodas</t>
  </si>
  <si>
    <t>Finansavimo šaltinis</t>
  </si>
  <si>
    <t>Iš viso</t>
  </si>
  <si>
    <t>Išlaidoms</t>
  </si>
  <si>
    <t>planas</t>
  </si>
  <si>
    <t>01</t>
  </si>
  <si>
    <t>Iš viso:</t>
  </si>
  <si>
    <t>02</t>
  </si>
  <si>
    <t>Iš viso uždaviniui:</t>
  </si>
  <si>
    <t>Iš viso tikslui:</t>
  </si>
  <si>
    <t>Finansavimo šaltiniai</t>
  </si>
  <si>
    <t>Pavadinimas</t>
  </si>
  <si>
    <t>Iš jų darbo užmokesčiui</t>
  </si>
  <si>
    <t>Finansavimo šaltinių suvestinė</t>
  </si>
  <si>
    <t>SAVIVALDYBĖS  LĖŠOS, IŠ VISO:</t>
  </si>
  <si>
    <t>KITI ŠALTINIAI, IŠ VISO:</t>
  </si>
  <si>
    <t>IŠ VISO:</t>
  </si>
  <si>
    <t xml:space="preserve">                              Pavadinimas</t>
  </si>
  <si>
    <t>Turtui įsigyti ir finansiniams įsipareigojimams vykdyti</t>
  </si>
  <si>
    <t>Asignavimų valdytojų kodų klasifikatorius*</t>
  </si>
  <si>
    <t>1.</t>
  </si>
  <si>
    <t>Savivaldybės administracijos direktorius</t>
  </si>
  <si>
    <t>2.</t>
  </si>
  <si>
    <t>Ugdymo ir kultūros departamento direktorius</t>
  </si>
  <si>
    <t>3.</t>
  </si>
  <si>
    <t>Socialinių reikalų departamento direktorius</t>
  </si>
  <si>
    <t>4.</t>
  </si>
  <si>
    <t>Urbanistinės plėtros departamento direktorius</t>
  </si>
  <si>
    <t>5.</t>
  </si>
  <si>
    <t>Investicijų ir ekonomikos departamento direktorius</t>
  </si>
  <si>
    <t>6.</t>
  </si>
  <si>
    <t>Miesto ūkio departamento direktorius</t>
  </si>
  <si>
    <t xml:space="preserve"> TIKSLŲ, UŽDAVINIŲ, PRIEMONIŲ, PRIEMONIŲ IŠLAIDŲ IR PRODUKTO KRITERIJŲ SUVESTINĖ</t>
  </si>
  <si>
    <t>Veiklos plano tikslo kodas</t>
  </si>
  <si>
    <t>2013-ųjų metų asignavimų planas</t>
  </si>
  <si>
    <t>* patvirtinta Klaipėdos miesto savivaldybės administracijos direktoriaus 2011-02-24 įsakymu Nr. AD1-384</t>
  </si>
  <si>
    <t>2014-ųjų metų lėšų projektas</t>
  </si>
  <si>
    <t>2015-ųjų metų lėšų projektas</t>
  </si>
  <si>
    <t>2013-ieji metai</t>
  </si>
  <si>
    <t>2014-ieji metai</t>
  </si>
  <si>
    <t>2015-ieji metai</t>
  </si>
  <si>
    <t>SB</t>
  </si>
  <si>
    <t>MIESTO INFRASTRUKTŪROS OBJEKTŲ PRIEŽIŪROS IR MODERNIZAVIMO PROGRAMOS (NR. 07)</t>
  </si>
  <si>
    <t>03</t>
  </si>
  <si>
    <t>Daugiabučių namų savininkų bendrijų (DNSB), modernizuojančių bendrojo naudojimo objektus, rėmimas</t>
  </si>
  <si>
    <t>6</t>
  </si>
  <si>
    <t>06</t>
  </si>
  <si>
    <t>SB(F)</t>
  </si>
  <si>
    <t>10</t>
  </si>
  <si>
    <t>Vaikų žaidimo aikštelių daugiabučių namų kiemuose atnaujinimas ir remontas</t>
  </si>
  <si>
    <t>08</t>
  </si>
  <si>
    <t>Atnaujinta vaikų žaidimo aikštelių, vnt.</t>
  </si>
  <si>
    <t>7</t>
  </si>
  <si>
    <t>Prižiūrima fontanų, vnt.</t>
  </si>
  <si>
    <t>04</t>
  </si>
  <si>
    <t>05</t>
  </si>
  <si>
    <t>07</t>
  </si>
  <si>
    <t>Savivaldybei priskirtų teritorijų sanitarinis valymas, bešeimininkių statinių ir nelegalių objektų nukėlimo bei nugriovimo darbai, parkų, skverų, žaliųjų plotų želdinimas ir aplinkotvarka</t>
  </si>
  <si>
    <t>Miesto viešųjų tualetų remontas, priežiūra ir nuoma</t>
  </si>
  <si>
    <t>Valoma teritorija, ha</t>
  </si>
  <si>
    <t>Nugriauta statinių, vnt.</t>
  </si>
  <si>
    <t>Prižiūrima automatinių konteinerinių tualetų, vnt.</t>
  </si>
  <si>
    <t>Prižiūrima viešųjų tualetų, vnt.</t>
  </si>
  <si>
    <t>Utilizuota gyvūnų, t</t>
  </si>
  <si>
    <t>Viešojo tualeto paslaugų teikimas Melnragės paplūdimyje</t>
  </si>
  <si>
    <t>SB(SP)</t>
  </si>
  <si>
    <t>Apšvietimo tinklų ir įrangos eksploatacija, avarinių gedimų likvidavimas ir radiofikacijos linijų remontas</t>
  </si>
  <si>
    <t>Elektros energijos įsigijimas miesto viešosioms erdvėms ir gatvėms apšviesti, šviesoforams</t>
  </si>
  <si>
    <t>Įrengta apšvietimo tinklų, km</t>
  </si>
  <si>
    <t>Gatvių apšvietimo tinklų ir jų valdymo sistemos modernizavimo, partnerystės galimybių studijos parengimas</t>
  </si>
  <si>
    <t>Parengta galimybių studija, vnt.</t>
  </si>
  <si>
    <t>Užtikrinti miesto viešų erdvių bei komunalinio ūkio tvarką, priežiūrą ir saugumą</t>
  </si>
  <si>
    <t>Siekti, kad miesto viešosios erdvės būtų tvarkingos, jaukios ir saugios</t>
  </si>
  <si>
    <t>Užtikrinti laidojimo paslaugų teikimą, miesto kapinių priežiūrą ir poreikius atitinkantį laidojimo vietų skaičių</t>
  </si>
  <si>
    <t>Užtikrinti švarą ir tvarką daugiabučių gyvenamųjų namų kvartaluose, skatinti gyventojus renovuoti ir prižiūrėti savo turtą</t>
  </si>
  <si>
    <t>Eksploatuoti, remontuoti ir plėtoti inžinerinio aprūpinimo sistemas</t>
  </si>
  <si>
    <t>Prižiūrima kapinių (tarp jų ir senųjų kapinaičių 16 vnt.), vnt.</t>
  </si>
  <si>
    <t>Senųjų kapinaičių sutvarkymas</t>
  </si>
  <si>
    <t>Išvežta mirusiųjų iš įvykio vietos, vnt.</t>
  </si>
  <si>
    <t>Mirusiųjų palaikų laikinas laikymas (saugojimas), vnt.</t>
  </si>
  <si>
    <t>Palaidota mirusiųjų, vnt.</t>
  </si>
  <si>
    <t>Renovuota vamzdynų, km</t>
  </si>
  <si>
    <t>Suremontuota takų, m</t>
  </si>
  <si>
    <t>Kapaviečių ženklų įsigijimas ir įrengimas</t>
  </si>
  <si>
    <t>Įrengta kapaviečių ženklų, vnt.</t>
  </si>
  <si>
    <t>Savivaldybei priskirtų daugiabučių namų kiemų teritorijų sanitarinis valymas (šaligatvių, asfaltuotų, žvyruotų dangų, žaliųjų plotų valymas ir šienavimas)</t>
  </si>
  <si>
    <t>Lietaus nuotekų tinklų eksploatacija ir einamasis remontas</t>
  </si>
  <si>
    <t>Eksploatuojama lietaus nuotekų tinklų, km</t>
  </si>
  <si>
    <t>07 Miesto infrastruktūros objektų priežiūros ir modernizavimo programa</t>
  </si>
  <si>
    <t>Valoma jūros pakrantė, ha</t>
  </si>
  <si>
    <t>Švietimo įstaigų kiemų apšvietimo tinklų išplėtimas / įrengimas</t>
  </si>
  <si>
    <t>Viešųjų erdvių, gatvių ir kiemų apšvietimo tinklų išplėtimas / įrengimas</t>
  </si>
  <si>
    <t>SB(P)</t>
  </si>
  <si>
    <t>Lėbartų kapinių V-B, VI, VIII-A, VII-B eilės ir kolumbariumo statybos techninio projekto parengimas ir įgyvendinimas</t>
  </si>
  <si>
    <t>5</t>
  </si>
  <si>
    <t>I</t>
  </si>
  <si>
    <t>Projekto „Vandens tiekimo ir nuotekų tvarkymo infrastruktūros plėtra Klaipėdoje“ įgyvendinimas</t>
  </si>
  <si>
    <t>ES</t>
  </si>
  <si>
    <t>LRVB</t>
  </si>
  <si>
    <t>Kt</t>
  </si>
  <si>
    <t>Integruotos stebėjimo sistemos viešose vietose nuoma ir retransliuojamo vaizdo stebėjimo paslaugos pirkimas</t>
  </si>
  <si>
    <t>1</t>
  </si>
  <si>
    <t>Klaipėdos dumblo apdorojimo įrenginių statyba</t>
  </si>
  <si>
    <t>Lėbartų kapinių vandentiekio sistemos remontas</t>
  </si>
  <si>
    <t>2/200</t>
  </si>
  <si>
    <t>Pravesta mokymų/juose dalyvavusiųjų sk</t>
  </si>
  <si>
    <t>Apmokyta, priimta ir dirba asmeninių palydovų, sk.</t>
  </si>
  <si>
    <t>Prižiūrima gyvatvorės, ha</t>
  </si>
  <si>
    <t>Prižūrima ekskrementų dėžių, vnt.</t>
  </si>
  <si>
    <t>Naminių gyvūnų (šunų, kačių) inden-tifikavimas, beglobių  gyvūnų gaudymas, karantinavimas ir utilizavimas</t>
  </si>
  <si>
    <t>Suvartota el. energijos, tūkst. MWh</t>
  </si>
  <si>
    <t>Aptarnaujama naminių gyvūnų ir jų savininkų duomenų bazė, vnt.</t>
  </si>
  <si>
    <t>Eksploatuojama šviestuvų, tūkst.vnt.</t>
  </si>
  <si>
    <t>Eksploatuojama kamerų, sk.</t>
  </si>
  <si>
    <t>Mirusių (žuvusių) žmonių palaikų pervežimas iš įvykio vietų, neatpažintų, vienišų ir mirusių, kuriuos artimieji atsisako laidoti, žmonių palaikų laikinas laikymas (saugojimas), palaidojimas savivaldybės lėšomis</t>
  </si>
  <si>
    <t>Įrengta informacinių stendų, vnt.</t>
  </si>
  <si>
    <t>Patenkinta paraiškų, vnt.</t>
  </si>
  <si>
    <t>Joniškės kapinių takų remontas</t>
  </si>
  <si>
    <t>Kapinių priežiūra (valymas, apsauga, administravimas, elektros energijos pirkimas, vandens įrenginių priežiūra, kvartalinių žymeklių įrengimas, kapinių inventorizavimas)</t>
  </si>
  <si>
    <t>Parengta investicinių projektų, sk.</t>
  </si>
  <si>
    <t>Lietuvos regioninės politikos krypčių 2014-2020 m. įgyvendinimui pasirinktos probleminės teritorijos galimybių studijos su 2 investiciniais projektais parengimas</t>
  </si>
  <si>
    <t xml:space="preserve">05 </t>
  </si>
  <si>
    <t>Racionaliai ir taupiai naudoti energetinius išteklius savivaldybės biudžetinėse įstaigose</t>
  </si>
  <si>
    <t xml:space="preserve"> 2013–2015 M. KLAIPĖDOS MIESTO SAVIVALDYBĖS</t>
  </si>
  <si>
    <t>* Funkcinės klasifikacijos kodas įrašomas vadovaujantis  Lietuvos Respublikos finansų ministro 2003 m. liepos 3 d. įsakymu Nr. 1K-184 „Dėl Lietuvos Respublikos valstybės ir savivaldybių biudžetų pajamų ir išlaidų klasifikacijos patvirtinimo“ (Aktuali redakcija 2010 m. kovo 26 d. įsakymo Nr. 1K-085 redakcija)</t>
  </si>
  <si>
    <t>Įsigyta viešųjų konteinerinių tualetų, vnt.</t>
  </si>
  <si>
    <t>2</t>
  </si>
  <si>
    <t>Pastatyta dumblo džiovinimo įrenginių, vnt.</t>
  </si>
  <si>
    <t>Miesto aikščių, skverų ir kitų bendro naudojimo teritorijų priežiūra:</t>
  </si>
  <si>
    <t>Įsigyta autobusų stotelių paviljonų, vnt.</t>
  </si>
  <si>
    <t>Švaros ir tvarkos užtikrinimas bendro naudojimo teritorijose:</t>
  </si>
  <si>
    <t>Miesto paplūdimių priežiūros organizavimas:</t>
  </si>
  <si>
    <t>Valoma Danės upės pakrantė, ha</t>
  </si>
  <si>
    <t>Etatų skaičius tualeto priežiūrai</t>
  </si>
  <si>
    <t>Miesto viešųjų erdvių ir gatvių apšvietimo užtikrinimas:</t>
  </si>
  <si>
    <t>Apšviesta kiemų, sk.</t>
  </si>
  <si>
    <t>Biudžetinių įstaigų patalpų šildymas:</t>
  </si>
  <si>
    <t>Šildomų įstaigų sk.</t>
  </si>
  <si>
    <t>Kultūros įstaigų ;</t>
  </si>
  <si>
    <t>Sporto įstaigų;</t>
  </si>
  <si>
    <t>Socialinių įstaigų;</t>
  </si>
  <si>
    <t>Švietimo įstaigų;</t>
  </si>
  <si>
    <t xml:space="preserve">Klaipėdos skęstančiųjų gelbėjimo tarnybos </t>
  </si>
  <si>
    <t>Lietaus nuotekų tinklų tvarkymas:</t>
  </si>
  <si>
    <t>Nutiesta lietaus nuotekų tinklų, m</t>
  </si>
  <si>
    <t xml:space="preserve">Nutiesta lietaus nuotekų tinklų, m </t>
  </si>
  <si>
    <t>Rekonstruoti lietaus nuotekų tinklai, užbaigtumas, proc.</t>
  </si>
  <si>
    <t>Lietaus nuotekų tinklų įrengimas Dienovidžio ir Užlaukio gatvėse</t>
  </si>
  <si>
    <t xml:space="preserve">Vandentiekio ir nuotekų tinklų plėtra Klaipėdos rajone (Jakuose, Sudmantuose, Doviluose, Garžduose, Purmaliuose, Kalotėje, Ginduliose, Klaipėdoje) </t>
  </si>
  <si>
    <t>2014 m. poreikis</t>
  </si>
  <si>
    <t>2015 m. poreikis</t>
  </si>
  <si>
    <t>Paplūdimių sanitarinis ir mechanizuotas valymas, inventoriaus priežiūra ir remontas</t>
  </si>
  <si>
    <t>Skęstančiųjų gelbėjimo paslaugų teikimas (BĮ Klaipėdos skęstančiųjų gelbėjimo tarnybos (SGT) veiklos organizavimas)</t>
  </si>
  <si>
    <t>Paplūdimių elektrifikacijos ir radiofikacijos linijų eksploatacija ir remontas</t>
  </si>
  <si>
    <t>Sumontuota garsiakalbių, vnt.</t>
  </si>
  <si>
    <t xml:space="preserve">Iš viso  programai: </t>
  </si>
  <si>
    <t>Paklota vandentiekio ir buitinių nuotekų tinklų, km</t>
  </si>
  <si>
    <t>P2</t>
  </si>
  <si>
    <t>Suremontuota suolų, m</t>
  </si>
  <si>
    <t xml:space="preserve">Lietaus nuotekų tinklų, prijungtų prie buitinių nuotekų tinklų, rekonstravimas ties Taikos pr. 9, 11, 13 namais  </t>
  </si>
  <si>
    <t xml:space="preserve">Statinių, keliančių pavojų gyvybei ir sveikatai, griovimas </t>
  </si>
  <si>
    <t>SB(L)</t>
  </si>
  <si>
    <t>Gėlynų atnaujinimas ir įrengimas;</t>
  </si>
  <si>
    <t>Fontanų priežiūra, remontas ir atnaujinimas;</t>
  </si>
  <si>
    <t>Miesto viešų teritorijų inventoriaus priežiūra, įrengimas ir įsigijimas;</t>
  </si>
  <si>
    <t>Parengta projektų, sk.</t>
  </si>
  <si>
    <t>Debreceno g. ir Pempininkų  g. fontanų aikštelių sutvarkymo techninio projekto parengimas</t>
  </si>
  <si>
    <t>Aikštės prie Meridiano sutvarkymas;</t>
  </si>
  <si>
    <t>Įrengta inventoriaus, vnt.</t>
  </si>
  <si>
    <t>Modernizuota vandens ruošykla Liepų g. 49A, Klaipėdoje</t>
  </si>
  <si>
    <t>Bendrojo naudojimo lietaus nuotekų tinklų statyba teritorijoje ties Bangų g. 5A, Klaipėdoje</t>
  </si>
  <si>
    <t>Prižiūrimi daugiabučių kiemų  plotai (3 rūšių sezoniniai darbai), ha</t>
  </si>
  <si>
    <t>Nuolatinių SGT darbuotojų sk.</t>
  </si>
  <si>
    <t>Sezoninių SGT darbuotojų sk.</t>
  </si>
  <si>
    <t>Parengtas 16,8 ha plotas laidojimui, 17405 laidojimo vietų, 9500 m2 automobilių stovėjimo aikštelės plotas,  įrengtos 173 stovėjimo vietos automobilių stovėjimo aikštelėje. 
Užbaigtumas, proc.</t>
  </si>
  <si>
    <t>Produkto vertinimo kriterijaus</t>
  </si>
  <si>
    <t>Strateginis tikslas 02. Kurti mieste patrauklią, švarią ir saugią gyvenamąją aplinką</t>
  </si>
  <si>
    <r>
      <t xml:space="preserve">Viešųjų tualetų įrengimas ir atnaujinimas </t>
    </r>
    <r>
      <rPr>
        <sz val="10"/>
        <color theme="1"/>
        <rFont val="Times New Roman"/>
        <family val="1"/>
        <charset val="186"/>
      </rPr>
      <t>(projektas „Mano socialinė atsakomybė (Žmonių su negalia socialinė integracija Latvijoje ir Lietuvoje, įgyvendinant universalaus planavimo (UP) principus ir kuriant naujas socialines paslaugas)“)</t>
    </r>
  </si>
  <si>
    <r>
      <t xml:space="preserve">Funkcinės klasifikacijos kodas </t>
    </r>
    <r>
      <rPr>
        <b/>
        <sz val="10"/>
        <color theme="1"/>
        <rFont val="Times New Roman"/>
        <family val="1"/>
        <charset val="186"/>
      </rPr>
      <t xml:space="preserve"> *</t>
    </r>
  </si>
  <si>
    <r>
      <t>Tvarkoma gėlynų, tūkst. m</t>
    </r>
    <r>
      <rPr>
        <vertAlign val="superscript"/>
        <sz val="10"/>
        <color theme="1"/>
        <rFont val="Times New Roman"/>
        <family val="1"/>
        <charset val="186"/>
      </rPr>
      <t>2</t>
    </r>
  </si>
  <si>
    <r>
      <t>Suremontuota šaligatvio plokščių, m</t>
    </r>
    <r>
      <rPr>
        <vertAlign val="superscript"/>
        <sz val="10"/>
        <color theme="1"/>
        <rFont val="Times New Roman"/>
        <family val="1"/>
        <charset val="186"/>
      </rPr>
      <t>2</t>
    </r>
  </si>
  <si>
    <r>
      <t xml:space="preserve">Savivaldybės biudžeto lėšos </t>
    </r>
    <r>
      <rPr>
        <b/>
        <sz val="10"/>
        <color theme="1"/>
        <rFont val="Times New Roman"/>
        <family val="1"/>
        <charset val="186"/>
      </rPr>
      <t>SB</t>
    </r>
  </si>
  <si>
    <r>
      <t xml:space="preserve">Specialiosios programos lėšos (pajamos už atsitiktines paslaugas) </t>
    </r>
    <r>
      <rPr>
        <b/>
        <sz val="10"/>
        <color theme="1"/>
        <rFont val="Times New Roman"/>
        <family val="1"/>
        <charset val="186"/>
      </rPr>
      <t>SB(SP)</t>
    </r>
  </si>
  <si>
    <r>
      <t xml:space="preserve">Daugiabučių namų savininkų bendrijų fondo lėšos </t>
    </r>
    <r>
      <rPr>
        <b/>
        <sz val="10"/>
        <color theme="1"/>
        <rFont val="Times New Roman"/>
        <family val="1"/>
        <charset val="186"/>
      </rPr>
      <t>SB(F)</t>
    </r>
  </si>
  <si>
    <r>
      <t xml:space="preserve">Programų lėšų likučių laikinai laisvos lėšos </t>
    </r>
    <r>
      <rPr>
        <b/>
        <sz val="10"/>
        <color theme="1"/>
        <rFont val="Times New Roman"/>
        <family val="1"/>
        <charset val="186"/>
      </rPr>
      <t>SB(L)</t>
    </r>
  </si>
  <si>
    <r>
      <t xml:space="preserve">Paskolos lėšos </t>
    </r>
    <r>
      <rPr>
        <b/>
        <sz val="10"/>
        <color theme="1"/>
        <rFont val="Times New Roman"/>
        <family val="1"/>
        <charset val="186"/>
      </rPr>
      <t>SB(P)</t>
    </r>
  </si>
  <si>
    <r>
      <t xml:space="preserve">Savivaldybės biudžeto viršplaninės lėšos </t>
    </r>
    <r>
      <rPr>
        <b/>
        <sz val="10"/>
        <color theme="1"/>
        <rFont val="Times New Roman"/>
        <family val="1"/>
        <charset val="186"/>
      </rPr>
      <t>SB(VPL)</t>
    </r>
  </si>
  <si>
    <r>
      <t xml:space="preserve">Europos Sąjungos paramos lėšos </t>
    </r>
    <r>
      <rPr>
        <b/>
        <sz val="10"/>
        <color theme="1"/>
        <rFont val="Times New Roman"/>
        <family val="1"/>
        <charset val="186"/>
      </rPr>
      <t>ES</t>
    </r>
  </si>
  <si>
    <r>
      <t xml:space="preserve">Valstybės biudžeto lėšos </t>
    </r>
    <r>
      <rPr>
        <b/>
        <sz val="10"/>
        <color theme="1"/>
        <rFont val="Times New Roman"/>
        <family val="1"/>
        <charset val="186"/>
      </rPr>
      <t>LRVB</t>
    </r>
  </si>
  <si>
    <r>
      <t xml:space="preserve">Kiti finansavimo šaltiniai </t>
    </r>
    <r>
      <rPr>
        <b/>
        <sz val="10"/>
        <color theme="1"/>
        <rFont val="Times New Roman"/>
        <family val="1"/>
        <charset val="186"/>
      </rPr>
      <t>Kt</t>
    </r>
  </si>
  <si>
    <t>KPP</t>
  </si>
  <si>
    <r>
      <t xml:space="preserve">Kelių priežiūros ir plėtros programos lėšos </t>
    </r>
    <r>
      <rPr>
        <b/>
        <sz val="10"/>
        <color theme="1"/>
        <rFont val="Times New Roman"/>
        <family val="1"/>
        <charset val="186"/>
      </rPr>
      <t>KPP</t>
    </r>
  </si>
  <si>
    <t>Pirties paslaugų teikimas Smiltynės paplūdimyje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</si>
</sst>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16" x14ac:knownFonts="1">
    <font>
      <sz val="10"/>
      <name val="Arial"/>
      <charset val="186"/>
    </font>
    <font>
      <sz val="8"/>
      <name val="Arial"/>
      <family val="2"/>
      <charset val="186"/>
    </font>
    <font>
      <sz val="10"/>
      <name val="Times New Roman"/>
      <family val="1"/>
      <charset val="186"/>
    </font>
    <font>
      <sz val="12"/>
      <name val="Times New Roman"/>
      <family val="1"/>
      <charset val="186"/>
    </font>
    <font>
      <sz val="10"/>
      <name val="Arial"/>
      <family val="2"/>
      <charset val="186"/>
    </font>
    <font>
      <sz val="9"/>
      <color indexed="81"/>
      <name val="Tahoma"/>
      <family val="2"/>
      <charset val="186"/>
    </font>
    <font>
      <b/>
      <sz val="10"/>
      <color theme="1"/>
      <name val="Times New Roman"/>
      <family val="1"/>
      <charset val="186"/>
    </font>
    <font>
      <b/>
      <u/>
      <sz val="10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7"/>
      <color theme="1"/>
      <name val="Times New Roman"/>
      <family val="1"/>
      <charset val="186"/>
    </font>
    <font>
      <u/>
      <sz val="10"/>
      <color theme="1"/>
      <name val="Times New Roman"/>
      <family val="1"/>
      <charset val="186"/>
    </font>
    <font>
      <sz val="9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0"/>
      <color theme="1"/>
      <name val="Arial"/>
      <family val="2"/>
      <charset val="186"/>
    </font>
    <font>
      <vertAlign val="superscript"/>
      <sz val="10"/>
      <color theme="1"/>
      <name val="Times New Roman"/>
      <family val="1"/>
      <charset val="186"/>
    </font>
    <font>
      <sz val="10"/>
      <color theme="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BD3F8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ECFF"/>
        <bgColor indexed="64"/>
      </patternFill>
    </fill>
  </fills>
  <borders count="7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621">
    <xf numFmtId="0" fontId="0" fillId="0" borderId="0" xfId="0"/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0" xfId="0" applyFont="1"/>
    <xf numFmtId="0" fontId="8" fillId="0" borderId="0" xfId="0" applyFont="1" applyBorder="1" applyAlignment="1">
      <alignment vertical="top"/>
    </xf>
    <xf numFmtId="49" fontId="8" fillId="0" borderId="36" xfId="0" applyNumberFormat="1" applyFont="1" applyBorder="1" applyAlignment="1">
      <alignment vertical="top"/>
    </xf>
    <xf numFmtId="49" fontId="8" fillId="0" borderId="21" xfId="0" applyNumberFormat="1" applyFont="1" applyBorder="1" applyAlignment="1">
      <alignment vertical="top"/>
    </xf>
    <xf numFmtId="49" fontId="6" fillId="2" borderId="5" xfId="0" applyNumberFormat="1" applyFont="1" applyFill="1" applyBorder="1" applyAlignment="1">
      <alignment horizontal="center" vertical="top"/>
    </xf>
    <xf numFmtId="164" fontId="6" fillId="2" borderId="4" xfId="0" applyNumberFormat="1" applyFont="1" applyFill="1" applyBorder="1" applyAlignment="1">
      <alignment horizontal="right" vertical="top"/>
    </xf>
    <xf numFmtId="164" fontId="6" fillId="2" borderId="5" xfId="0" applyNumberFormat="1" applyFont="1" applyFill="1" applyBorder="1" applyAlignment="1">
      <alignment horizontal="right" vertical="top"/>
    </xf>
    <xf numFmtId="164" fontId="6" fillId="2" borderId="30" xfId="0" applyNumberFormat="1" applyFont="1" applyFill="1" applyBorder="1" applyAlignment="1">
      <alignment horizontal="right" vertical="top"/>
    </xf>
    <xf numFmtId="164" fontId="6" fillId="2" borderId="15" xfId="0" applyNumberFormat="1" applyFont="1" applyFill="1" applyBorder="1" applyAlignment="1">
      <alignment horizontal="right" vertical="top"/>
    </xf>
    <xf numFmtId="49" fontId="8" fillId="0" borderId="36" xfId="0" applyNumberFormat="1" applyFont="1" applyBorder="1" applyAlignment="1">
      <alignment horizontal="center" vertical="top" wrapText="1"/>
    </xf>
    <xf numFmtId="164" fontId="8" fillId="5" borderId="49" xfId="0" applyNumberFormat="1" applyFont="1" applyFill="1" applyBorder="1" applyAlignment="1">
      <alignment horizontal="right" vertical="top"/>
    </xf>
    <xf numFmtId="164" fontId="8" fillId="5" borderId="24" xfId="0" applyNumberFormat="1" applyFont="1" applyFill="1" applyBorder="1" applyAlignment="1">
      <alignment horizontal="right" vertical="top"/>
    </xf>
    <xf numFmtId="164" fontId="8" fillId="5" borderId="23" xfId="0" applyNumberFormat="1" applyFont="1" applyFill="1" applyBorder="1" applyAlignment="1">
      <alignment horizontal="right" vertical="top"/>
    </xf>
    <xf numFmtId="164" fontId="8" fillId="5" borderId="21" xfId="0" applyNumberFormat="1" applyFont="1" applyFill="1" applyBorder="1" applyAlignment="1">
      <alignment horizontal="right" vertical="top"/>
    </xf>
    <xf numFmtId="164" fontId="8" fillId="5" borderId="64" xfId="0" applyNumberFormat="1" applyFont="1" applyFill="1" applyBorder="1" applyAlignment="1">
      <alignment horizontal="right" vertical="top"/>
    </xf>
    <xf numFmtId="164" fontId="6" fillId="5" borderId="55" xfId="0" applyNumberFormat="1" applyFont="1" applyFill="1" applyBorder="1" applyAlignment="1">
      <alignment horizontal="right" vertical="top"/>
    </xf>
    <xf numFmtId="164" fontId="6" fillId="5" borderId="2" xfId="0" applyNumberFormat="1" applyFont="1" applyFill="1" applyBorder="1" applyAlignment="1">
      <alignment horizontal="right" vertical="top"/>
    </xf>
    <xf numFmtId="164" fontId="6" fillId="5" borderId="29" xfId="0" applyNumberFormat="1" applyFont="1" applyFill="1" applyBorder="1" applyAlignment="1">
      <alignment horizontal="right" vertical="top"/>
    </xf>
    <xf numFmtId="164" fontId="6" fillId="5" borderId="71" xfId="0" applyNumberFormat="1" applyFont="1" applyFill="1" applyBorder="1" applyAlignment="1">
      <alignment horizontal="right" vertical="top"/>
    </xf>
    <xf numFmtId="164" fontId="8" fillId="5" borderId="16" xfId="0" applyNumberFormat="1" applyFont="1" applyFill="1" applyBorder="1" applyAlignment="1">
      <alignment horizontal="right" vertical="top"/>
    </xf>
    <xf numFmtId="164" fontId="8" fillId="5" borderId="17" xfId="0" applyNumberFormat="1" applyFont="1" applyFill="1" applyBorder="1" applyAlignment="1">
      <alignment horizontal="right" vertical="top"/>
    </xf>
    <xf numFmtId="164" fontId="8" fillId="5" borderId="19" xfId="0" applyNumberFormat="1" applyFont="1" applyFill="1" applyBorder="1" applyAlignment="1">
      <alignment horizontal="right" vertical="top"/>
    </xf>
    <xf numFmtId="164" fontId="6" fillId="5" borderId="69" xfId="0" applyNumberFormat="1" applyFont="1" applyFill="1" applyBorder="1" applyAlignment="1">
      <alignment horizontal="right" vertical="top"/>
    </xf>
    <xf numFmtId="164" fontId="6" fillId="5" borderId="40" xfId="0" applyNumberFormat="1" applyFont="1" applyFill="1" applyBorder="1" applyAlignment="1">
      <alignment horizontal="right" vertical="top"/>
    </xf>
    <xf numFmtId="164" fontId="6" fillId="5" borderId="41" xfId="0" applyNumberFormat="1" applyFont="1" applyFill="1" applyBorder="1" applyAlignment="1">
      <alignment horizontal="right" vertical="top"/>
    </xf>
    <xf numFmtId="164" fontId="6" fillId="5" borderId="12" xfId="0" applyNumberFormat="1" applyFont="1" applyFill="1" applyBorder="1" applyAlignment="1">
      <alignment horizontal="right" vertical="top"/>
    </xf>
    <xf numFmtId="164" fontId="8" fillId="5" borderId="10" xfId="0" applyNumberFormat="1" applyFont="1" applyFill="1" applyBorder="1" applyAlignment="1">
      <alignment horizontal="right" vertical="top"/>
    </xf>
    <xf numFmtId="164" fontId="8" fillId="5" borderId="36" xfId="0" applyNumberFormat="1" applyFont="1" applyFill="1" applyBorder="1" applyAlignment="1">
      <alignment horizontal="right" vertical="top"/>
    </xf>
    <xf numFmtId="164" fontId="8" fillId="5" borderId="37" xfId="0" applyNumberFormat="1" applyFont="1" applyFill="1" applyBorder="1" applyAlignment="1">
      <alignment horizontal="right" vertical="top"/>
    </xf>
    <xf numFmtId="164" fontId="8" fillId="5" borderId="70" xfId="0" applyNumberFormat="1" applyFont="1" applyFill="1" applyBorder="1" applyAlignment="1">
      <alignment horizontal="right" vertical="top"/>
    </xf>
    <xf numFmtId="164" fontId="8" fillId="5" borderId="28" xfId="0" applyNumberFormat="1" applyFont="1" applyFill="1" applyBorder="1" applyAlignment="1">
      <alignment horizontal="right" vertical="top"/>
    </xf>
    <xf numFmtId="164" fontId="8" fillId="5" borderId="27" xfId="0" applyNumberFormat="1" applyFont="1" applyFill="1" applyBorder="1" applyAlignment="1">
      <alignment horizontal="right" vertical="top"/>
    </xf>
    <xf numFmtId="164" fontId="8" fillId="5" borderId="40" xfId="0" applyNumberFormat="1" applyFont="1" applyFill="1" applyBorder="1" applyAlignment="1">
      <alignment horizontal="right" vertical="top"/>
    </xf>
    <xf numFmtId="164" fontId="8" fillId="5" borderId="41" xfId="0" applyNumberFormat="1" applyFont="1" applyFill="1" applyBorder="1" applyAlignment="1">
      <alignment horizontal="right" vertical="top"/>
    </xf>
    <xf numFmtId="164" fontId="6" fillId="5" borderId="48" xfId="0" applyNumberFormat="1" applyFont="1" applyFill="1" applyBorder="1" applyAlignment="1">
      <alignment horizontal="right" vertical="top"/>
    </xf>
    <xf numFmtId="164" fontId="6" fillId="5" borderId="21" xfId="0" applyNumberFormat="1" applyFont="1" applyFill="1" applyBorder="1" applyAlignment="1">
      <alignment horizontal="right" vertical="top"/>
    </xf>
    <xf numFmtId="164" fontId="6" fillId="5" borderId="64" xfId="0" applyNumberFormat="1" applyFont="1" applyFill="1" applyBorder="1" applyAlignment="1">
      <alignment horizontal="right" vertical="top"/>
    </xf>
    <xf numFmtId="164" fontId="8" fillId="5" borderId="52" xfId="0" applyNumberFormat="1" applyFont="1" applyFill="1" applyBorder="1" applyAlignment="1">
      <alignment horizontal="right" vertical="top"/>
    </xf>
    <xf numFmtId="164" fontId="8" fillId="5" borderId="50" xfId="0" applyNumberFormat="1" applyFont="1" applyFill="1" applyBorder="1" applyAlignment="1">
      <alignment horizontal="right" vertical="top"/>
    </xf>
    <xf numFmtId="164" fontId="6" fillId="5" borderId="49" xfId="0" applyNumberFormat="1" applyFont="1" applyFill="1" applyBorder="1" applyAlignment="1">
      <alignment horizontal="right" vertical="top"/>
    </xf>
    <xf numFmtId="164" fontId="6" fillId="5" borderId="24" xfId="0" applyNumberFormat="1" applyFont="1" applyFill="1" applyBorder="1" applyAlignment="1">
      <alignment horizontal="right" vertical="top"/>
    </xf>
    <xf numFmtId="164" fontId="6" fillId="5" borderId="58" xfId="0" applyNumberFormat="1" applyFont="1" applyFill="1" applyBorder="1" applyAlignment="1">
      <alignment horizontal="right" vertical="top"/>
    </xf>
    <xf numFmtId="164" fontId="6" fillId="5" borderId="72" xfId="0" applyNumberFormat="1" applyFont="1" applyFill="1" applyBorder="1" applyAlignment="1">
      <alignment horizontal="right" vertical="top"/>
    </xf>
    <xf numFmtId="164" fontId="6" fillId="5" borderId="3" xfId="0" applyNumberFormat="1" applyFont="1" applyFill="1" applyBorder="1" applyAlignment="1">
      <alignment horizontal="right" vertical="top"/>
    </xf>
    <xf numFmtId="164" fontId="8" fillId="5" borderId="20" xfId="0" applyNumberFormat="1" applyFont="1" applyFill="1" applyBorder="1" applyAlignment="1">
      <alignment horizontal="right" vertical="top"/>
    </xf>
    <xf numFmtId="164" fontId="8" fillId="5" borderId="39" xfId="0" applyNumberFormat="1" applyFont="1" applyFill="1" applyBorder="1" applyAlignment="1">
      <alignment horizontal="right" vertical="top"/>
    </xf>
    <xf numFmtId="164" fontId="8" fillId="5" borderId="26" xfId="0" applyNumberFormat="1" applyFont="1" applyFill="1" applyBorder="1" applyAlignment="1">
      <alignment horizontal="right" vertical="top"/>
    </xf>
    <xf numFmtId="164" fontId="8" fillId="5" borderId="11" xfId="0" applyNumberFormat="1" applyFont="1" applyFill="1" applyBorder="1" applyAlignment="1">
      <alignment horizontal="right" vertical="top"/>
    </xf>
    <xf numFmtId="164" fontId="8" fillId="5" borderId="10" xfId="0" applyNumberFormat="1" applyFont="1" applyFill="1" applyBorder="1" applyAlignment="1">
      <alignment vertical="top"/>
    </xf>
    <xf numFmtId="164" fontId="8" fillId="5" borderId="36" xfId="0" applyNumberFormat="1" applyFont="1" applyFill="1" applyBorder="1" applyAlignment="1">
      <alignment vertical="top"/>
    </xf>
    <xf numFmtId="164" fontId="8" fillId="5" borderId="37" xfId="0" applyNumberFormat="1" applyFont="1" applyFill="1" applyBorder="1" applyAlignment="1">
      <alignment vertical="top"/>
    </xf>
    <xf numFmtId="164" fontId="8" fillId="5" borderId="11" xfId="0" applyNumberFormat="1" applyFont="1" applyFill="1" applyBorder="1" applyAlignment="1">
      <alignment vertical="top"/>
    </xf>
    <xf numFmtId="164" fontId="8" fillId="5" borderId="21" xfId="0" applyNumberFormat="1" applyFont="1" applyFill="1" applyBorder="1" applyAlignment="1">
      <alignment vertical="top"/>
    </xf>
    <xf numFmtId="164" fontId="8" fillId="5" borderId="23" xfId="0" applyNumberFormat="1" applyFont="1" applyFill="1" applyBorder="1" applyAlignment="1">
      <alignment vertical="top"/>
    </xf>
    <xf numFmtId="164" fontId="6" fillId="5" borderId="54" xfId="0" applyNumberFormat="1" applyFont="1" applyFill="1" applyBorder="1" applyAlignment="1">
      <alignment vertical="top"/>
    </xf>
    <xf numFmtId="164" fontId="6" fillId="5" borderId="26" xfId="0" applyNumberFormat="1" applyFont="1" applyFill="1" applyBorder="1" applyAlignment="1">
      <alignment vertical="top"/>
    </xf>
    <xf numFmtId="164" fontId="6" fillId="5" borderId="27" xfId="0" applyNumberFormat="1" applyFont="1" applyFill="1" applyBorder="1" applyAlignment="1">
      <alignment vertical="top"/>
    </xf>
    <xf numFmtId="164" fontId="6" fillId="5" borderId="11" xfId="0" applyNumberFormat="1" applyFont="1" applyFill="1" applyBorder="1" applyAlignment="1">
      <alignment horizontal="right" vertical="top"/>
    </xf>
    <xf numFmtId="164" fontId="6" fillId="5" borderId="23" xfId="0" applyNumberFormat="1" applyFont="1" applyFill="1" applyBorder="1" applyAlignment="1">
      <alignment horizontal="right" vertical="top"/>
    </xf>
    <xf numFmtId="164" fontId="8" fillId="5" borderId="69" xfId="0" applyNumberFormat="1" applyFont="1" applyFill="1" applyBorder="1" applyAlignment="1">
      <alignment horizontal="right" vertical="top"/>
    </xf>
    <xf numFmtId="164" fontId="6" fillId="5" borderId="34" xfId="0" applyNumberFormat="1" applyFont="1" applyFill="1" applyBorder="1" applyAlignment="1">
      <alignment horizontal="right" vertical="top"/>
    </xf>
    <xf numFmtId="164" fontId="6" fillId="5" borderId="35" xfId="0" applyNumberFormat="1" applyFont="1" applyFill="1" applyBorder="1" applyAlignment="1">
      <alignment horizontal="right" vertical="top"/>
    </xf>
    <xf numFmtId="164" fontId="8" fillId="5" borderId="1" xfId="0" applyNumberFormat="1" applyFont="1" applyFill="1" applyBorder="1" applyAlignment="1">
      <alignment horizontal="right" vertical="top"/>
    </xf>
    <xf numFmtId="164" fontId="8" fillId="5" borderId="22" xfId="0" applyNumberFormat="1" applyFont="1" applyFill="1" applyBorder="1" applyAlignment="1">
      <alignment horizontal="right" vertical="top"/>
    </xf>
    <xf numFmtId="164" fontId="8" fillId="5" borderId="42" xfId="0" applyNumberFormat="1" applyFont="1" applyFill="1" applyBorder="1" applyAlignment="1">
      <alignment horizontal="right" vertical="top"/>
    </xf>
    <xf numFmtId="0" fontId="8" fillId="5" borderId="49" xfId="0" applyFont="1" applyFill="1" applyBorder="1" applyAlignment="1">
      <alignment vertical="top"/>
    </xf>
    <xf numFmtId="0" fontId="8" fillId="5" borderId="24" xfId="0" applyFont="1" applyFill="1" applyBorder="1" applyAlignment="1">
      <alignment vertical="top"/>
    </xf>
    <xf numFmtId="0" fontId="8" fillId="5" borderId="23" xfId="0" applyFont="1" applyFill="1" applyBorder="1" applyAlignment="1">
      <alignment vertical="top"/>
    </xf>
    <xf numFmtId="164" fontId="6" fillId="5" borderId="26" xfId="0" applyNumberFormat="1" applyFont="1" applyFill="1" applyBorder="1" applyAlignment="1">
      <alignment horizontal="right" vertical="top"/>
    </xf>
    <xf numFmtId="49" fontId="6" fillId="8" borderId="4" xfId="0" applyNumberFormat="1" applyFont="1" applyFill="1" applyBorder="1" applyAlignment="1">
      <alignment horizontal="center" vertical="top"/>
    </xf>
    <xf numFmtId="49" fontId="6" fillId="8" borderId="13" xfId="0" applyNumberFormat="1" applyFont="1" applyFill="1" applyBorder="1" applyAlignment="1">
      <alignment horizontal="center" vertical="top"/>
    </xf>
    <xf numFmtId="164" fontId="8" fillId="5" borderId="18" xfId="0" applyNumberFormat="1" applyFont="1" applyFill="1" applyBorder="1" applyAlignment="1">
      <alignment horizontal="right" vertical="top"/>
    </xf>
    <xf numFmtId="164" fontId="6" fillId="5" borderId="47" xfId="0" applyNumberFormat="1" applyFont="1" applyFill="1" applyBorder="1" applyAlignment="1">
      <alignment horizontal="right" vertical="top"/>
    </xf>
    <xf numFmtId="164" fontId="8" fillId="5" borderId="63" xfId="0" applyNumberFormat="1" applyFont="1" applyFill="1" applyBorder="1" applyAlignment="1">
      <alignment horizontal="right" vertical="top"/>
    </xf>
    <xf numFmtId="49" fontId="6" fillId="0" borderId="21" xfId="0" applyNumberFormat="1" applyFont="1" applyBorder="1" applyAlignment="1">
      <alignment horizontal="center" vertical="top"/>
    </xf>
    <xf numFmtId="49" fontId="6" fillId="0" borderId="34" xfId="0" applyNumberFormat="1" applyFont="1" applyBorder="1" applyAlignment="1">
      <alignment horizontal="center" vertical="top"/>
    </xf>
    <xf numFmtId="49" fontId="6" fillId="8" borderId="11" xfId="0" applyNumberFormat="1" applyFont="1" applyFill="1" applyBorder="1" applyAlignment="1">
      <alignment horizontal="center" vertical="top"/>
    </xf>
    <xf numFmtId="49" fontId="6" fillId="8" borderId="10" xfId="0" applyNumberFormat="1" applyFont="1" applyFill="1" applyBorder="1" applyAlignment="1">
      <alignment horizontal="center" vertical="top"/>
    </xf>
    <xf numFmtId="49" fontId="6" fillId="8" borderId="12" xfId="0" applyNumberFormat="1" applyFont="1" applyFill="1" applyBorder="1" applyAlignment="1">
      <alignment horizontal="center" vertical="top"/>
    </xf>
    <xf numFmtId="49" fontId="6" fillId="2" borderId="36" xfId="0" applyNumberFormat="1" applyFont="1" applyFill="1" applyBorder="1" applyAlignment="1">
      <alignment horizontal="center" vertical="top"/>
    </xf>
    <xf numFmtId="49" fontId="6" fillId="2" borderId="21" xfId="0" applyNumberFormat="1" applyFont="1" applyFill="1" applyBorder="1" applyAlignment="1">
      <alignment horizontal="center" vertical="top"/>
    </xf>
    <xf numFmtId="49" fontId="6" fillId="2" borderId="34" xfId="0" applyNumberFormat="1" applyFont="1" applyFill="1" applyBorder="1" applyAlignment="1">
      <alignment horizontal="center" vertical="top"/>
    </xf>
    <xf numFmtId="49" fontId="6" fillId="0" borderId="36" xfId="0" applyNumberFormat="1" applyFont="1" applyBorder="1" applyAlignment="1">
      <alignment horizontal="center" vertical="top"/>
    </xf>
    <xf numFmtId="49" fontId="8" fillId="0" borderId="21" xfId="0" applyNumberFormat="1" applyFont="1" applyBorder="1" applyAlignment="1">
      <alignment horizontal="center" vertical="top" wrapText="1"/>
    </xf>
    <xf numFmtId="49" fontId="8" fillId="0" borderId="34" xfId="0" applyNumberFormat="1" applyFont="1" applyBorder="1" applyAlignment="1">
      <alignment horizontal="center" vertical="top" wrapText="1"/>
    </xf>
    <xf numFmtId="49" fontId="6" fillId="2" borderId="74" xfId="0" applyNumberFormat="1" applyFont="1" applyFill="1" applyBorder="1" applyAlignment="1">
      <alignment horizontal="left" vertical="top"/>
    </xf>
    <xf numFmtId="49" fontId="6" fillId="2" borderId="57" xfId="0" applyNumberFormat="1" applyFont="1" applyFill="1" applyBorder="1" applyAlignment="1">
      <alignment horizontal="left" vertical="top"/>
    </xf>
    <xf numFmtId="49" fontId="6" fillId="2" borderId="67" xfId="0" applyNumberFormat="1" applyFont="1" applyFill="1" applyBorder="1" applyAlignment="1">
      <alignment horizontal="left" vertical="top"/>
    </xf>
    <xf numFmtId="49" fontId="8" fillId="0" borderId="50" xfId="0" applyNumberFormat="1" applyFont="1" applyBorder="1" applyAlignment="1">
      <alignment horizontal="center" vertical="top" wrapText="1"/>
    </xf>
    <xf numFmtId="49" fontId="8" fillId="0" borderId="73" xfId="0" applyNumberFormat="1" applyFont="1" applyBorder="1" applyAlignment="1">
      <alignment horizontal="center" vertical="top" wrapText="1"/>
    </xf>
    <xf numFmtId="49" fontId="8" fillId="0" borderId="24" xfId="0" applyNumberFormat="1" applyFont="1" applyBorder="1" applyAlignment="1">
      <alignment horizontal="center" vertical="top" wrapText="1"/>
    </xf>
    <xf numFmtId="49" fontId="6" fillId="0" borderId="21" xfId="0" applyNumberFormat="1" applyFont="1" applyBorder="1" applyAlignment="1">
      <alignment horizontal="center" vertical="top" wrapText="1"/>
    </xf>
    <xf numFmtId="49" fontId="6" fillId="0" borderId="50" xfId="0" applyNumberFormat="1" applyFont="1" applyBorder="1" applyAlignment="1">
      <alignment horizontal="center" vertical="top" wrapText="1"/>
    </xf>
    <xf numFmtId="49" fontId="6" fillId="0" borderId="73" xfId="0" applyNumberFormat="1" applyFont="1" applyBorder="1" applyAlignment="1">
      <alignment horizontal="center" vertical="top" wrapText="1"/>
    </xf>
    <xf numFmtId="49" fontId="6" fillId="0" borderId="24" xfId="0" applyNumberFormat="1" applyFont="1" applyBorder="1" applyAlignment="1">
      <alignment horizontal="center" vertical="top" wrapText="1"/>
    </xf>
    <xf numFmtId="49" fontId="6" fillId="2" borderId="21" xfId="0" applyNumberFormat="1" applyFont="1" applyFill="1" applyBorder="1" applyAlignment="1">
      <alignment horizontal="center" vertical="top" wrapText="1"/>
    </xf>
    <xf numFmtId="49" fontId="6" fillId="2" borderId="36" xfId="0" applyNumberFormat="1" applyFont="1" applyFill="1" applyBorder="1" applyAlignment="1">
      <alignment horizontal="center" vertical="top" wrapText="1"/>
    </xf>
    <xf numFmtId="49" fontId="6" fillId="2" borderId="34" xfId="0" applyNumberFormat="1" applyFont="1" applyFill="1" applyBorder="1" applyAlignment="1">
      <alignment horizontal="center" vertical="top" wrapText="1"/>
    </xf>
    <xf numFmtId="49" fontId="6" fillId="0" borderId="36" xfId="0" applyNumberFormat="1" applyFont="1" applyBorder="1" applyAlignment="1">
      <alignment horizontal="center" vertical="top" wrapText="1"/>
    </xf>
    <xf numFmtId="49" fontId="6" fillId="0" borderId="34" xfId="0" applyNumberFormat="1" applyFont="1" applyBorder="1" applyAlignment="1">
      <alignment horizontal="center" vertical="top" wrapText="1"/>
    </xf>
    <xf numFmtId="49" fontId="6" fillId="8" borderId="10" xfId="0" applyNumberFormat="1" applyFont="1" applyFill="1" applyBorder="1" applyAlignment="1">
      <alignment horizontal="center" vertical="top" wrapText="1"/>
    </xf>
    <xf numFmtId="49" fontId="6" fillId="8" borderId="12" xfId="0" applyNumberFormat="1" applyFont="1" applyFill="1" applyBorder="1" applyAlignment="1">
      <alignment horizontal="center" vertical="top" wrapText="1"/>
    </xf>
    <xf numFmtId="49" fontId="6" fillId="8" borderId="11" xfId="0" applyNumberFormat="1" applyFont="1" applyFill="1" applyBorder="1" applyAlignment="1">
      <alignment horizontal="center" vertical="top" wrapText="1"/>
    </xf>
    <xf numFmtId="0" fontId="8" fillId="0" borderId="0" xfId="0" applyFont="1" applyAlignment="1">
      <alignment horizontal="left" vertical="top"/>
    </xf>
    <xf numFmtId="0" fontId="8" fillId="0" borderId="0" xfId="0" applyFont="1" applyAlignment="1">
      <alignment vertical="top"/>
    </xf>
    <xf numFmtId="0" fontId="8" fillId="0" borderId="0" xfId="0" applyFont="1" applyAlignment="1">
      <alignment vertical="center"/>
    </xf>
    <xf numFmtId="0" fontId="6" fillId="0" borderId="0" xfId="0" applyNumberFormat="1" applyFont="1" applyAlignment="1">
      <alignment vertical="top"/>
    </xf>
    <xf numFmtId="0" fontId="8" fillId="0" borderId="0" xfId="0" applyFont="1" applyAlignment="1">
      <alignment horizontal="center" vertical="top"/>
    </xf>
    <xf numFmtId="0" fontId="8" fillId="0" borderId="50" xfId="0" applyFont="1" applyBorder="1" applyAlignment="1">
      <alignment horizontal="center" vertical="center" textRotation="90" wrapText="1"/>
    </xf>
    <xf numFmtId="0" fontId="8" fillId="0" borderId="24" xfId="0" applyFont="1" applyBorder="1" applyAlignment="1">
      <alignment horizontal="center" vertical="center" textRotation="90" wrapText="1"/>
    </xf>
    <xf numFmtId="0" fontId="13" fillId="0" borderId="0" xfId="0" applyFont="1"/>
    <xf numFmtId="0" fontId="13" fillId="0" borderId="0" xfId="0" applyFont="1" applyBorder="1"/>
    <xf numFmtId="49" fontId="12" fillId="8" borderId="20" xfId="0" applyNumberFormat="1" applyFont="1" applyFill="1" applyBorder="1" applyAlignment="1">
      <alignment horizontal="center" vertical="top" wrapText="1"/>
    </xf>
    <xf numFmtId="49" fontId="12" fillId="8" borderId="39" xfId="0" applyNumberFormat="1" applyFont="1" applyFill="1" applyBorder="1" applyAlignment="1">
      <alignment horizontal="center" vertical="top"/>
    </xf>
    <xf numFmtId="49" fontId="12" fillId="2" borderId="42" xfId="0" applyNumberFormat="1" applyFont="1" applyFill="1" applyBorder="1" applyAlignment="1">
      <alignment horizontal="center" vertical="top"/>
    </xf>
    <xf numFmtId="0" fontId="8" fillId="0" borderId="66" xfId="0" applyFont="1" applyBorder="1" applyAlignment="1">
      <alignment horizontal="center" vertical="top"/>
    </xf>
    <xf numFmtId="164" fontId="8" fillId="0" borderId="8" xfId="0" applyNumberFormat="1" applyFont="1" applyFill="1" applyBorder="1" applyAlignment="1">
      <alignment horizontal="right" vertical="top" wrapText="1"/>
    </xf>
    <xf numFmtId="164" fontId="8" fillId="0" borderId="70" xfId="0" applyNumberFormat="1" applyFont="1" applyFill="1" applyBorder="1" applyAlignment="1">
      <alignment horizontal="right" vertical="top" wrapText="1"/>
    </xf>
    <xf numFmtId="0" fontId="8" fillId="0" borderId="64" xfId="0" applyFont="1" applyBorder="1" applyAlignment="1">
      <alignment horizontal="center" vertical="top"/>
    </xf>
    <xf numFmtId="164" fontId="8" fillId="3" borderId="7" xfId="0" applyNumberFormat="1" applyFont="1" applyFill="1" applyBorder="1" applyAlignment="1">
      <alignment horizontal="right" vertical="top" wrapText="1"/>
    </xf>
    <xf numFmtId="164" fontId="8" fillId="3" borderId="49" xfId="0" applyNumberFormat="1" applyFont="1" applyFill="1" applyBorder="1" applyAlignment="1">
      <alignment horizontal="right" vertical="top" wrapText="1"/>
    </xf>
    <xf numFmtId="0" fontId="8" fillId="0" borderId="28" xfId="0" applyFont="1" applyFill="1" applyBorder="1" applyAlignment="1">
      <alignment horizontal="left" vertical="top" wrapText="1"/>
    </xf>
    <xf numFmtId="164" fontId="8" fillId="0" borderId="7" xfId="0" applyNumberFormat="1" applyFont="1" applyFill="1" applyBorder="1" applyAlignment="1">
      <alignment horizontal="right" vertical="top" wrapText="1"/>
    </xf>
    <xf numFmtId="164" fontId="8" fillId="0" borderId="49" xfId="0" applyNumberFormat="1" applyFont="1" applyFill="1" applyBorder="1" applyAlignment="1">
      <alignment horizontal="right" vertical="top" wrapText="1"/>
    </xf>
    <xf numFmtId="0" fontId="8" fillId="3" borderId="54" xfId="0" applyFont="1" applyFill="1" applyBorder="1" applyAlignment="1">
      <alignment horizontal="left" vertical="top" wrapText="1"/>
    </xf>
    <xf numFmtId="4" fontId="8" fillId="3" borderId="26" xfId="0" applyNumberFormat="1" applyFont="1" applyFill="1" applyBorder="1" applyAlignment="1">
      <alignment horizontal="center" vertical="top"/>
    </xf>
    <xf numFmtId="4" fontId="8" fillId="3" borderId="27" xfId="0" applyNumberFormat="1" applyFont="1" applyFill="1" applyBorder="1" applyAlignment="1">
      <alignment horizontal="center" vertical="top"/>
    </xf>
    <xf numFmtId="0" fontId="8" fillId="0" borderId="43" xfId="0" applyFont="1" applyFill="1" applyBorder="1" applyAlignment="1">
      <alignment horizontal="left" vertical="top" wrapText="1"/>
    </xf>
    <xf numFmtId="0" fontId="8" fillId="0" borderId="64" xfId="0" applyFont="1" applyFill="1" applyBorder="1" applyAlignment="1">
      <alignment horizontal="center" vertical="top" wrapText="1"/>
    </xf>
    <xf numFmtId="0" fontId="8" fillId="0" borderId="20" xfId="0" applyFont="1" applyFill="1" applyBorder="1" applyAlignment="1">
      <alignment horizontal="left" vertical="top" wrapText="1"/>
    </xf>
    <xf numFmtId="3" fontId="8" fillId="0" borderId="1" xfId="0" applyNumberFormat="1" applyFont="1" applyFill="1" applyBorder="1" applyAlignment="1">
      <alignment horizontal="center" vertical="top" wrapText="1"/>
    </xf>
    <xf numFmtId="3" fontId="8" fillId="0" borderId="22" xfId="0" applyNumberFormat="1" applyFont="1" applyFill="1" applyBorder="1" applyAlignment="1">
      <alignment horizontal="center" vertical="top" wrapText="1"/>
    </xf>
    <xf numFmtId="3" fontId="8" fillId="0" borderId="26" xfId="0" applyNumberFormat="1" applyFont="1" applyFill="1" applyBorder="1" applyAlignment="1">
      <alignment horizontal="center" vertical="top" wrapText="1"/>
    </xf>
    <xf numFmtId="3" fontId="8" fillId="0" borderId="27" xfId="0" applyNumberFormat="1" applyFont="1" applyFill="1" applyBorder="1" applyAlignment="1">
      <alignment horizontal="center" vertical="top" wrapText="1"/>
    </xf>
    <xf numFmtId="3" fontId="8" fillId="0" borderId="21" xfId="0" applyNumberFormat="1" applyFont="1" applyFill="1" applyBorder="1" applyAlignment="1">
      <alignment horizontal="center" vertical="top" wrapText="1"/>
    </xf>
    <xf numFmtId="3" fontId="8" fillId="0" borderId="23" xfId="0" applyNumberFormat="1" applyFont="1" applyFill="1" applyBorder="1" applyAlignment="1">
      <alignment horizontal="center" vertical="top" wrapText="1"/>
    </xf>
    <xf numFmtId="0" fontId="8" fillId="0" borderId="11" xfId="0" applyFont="1" applyFill="1" applyBorder="1" applyAlignment="1">
      <alignment vertical="top" wrapText="1"/>
    </xf>
    <xf numFmtId="0" fontId="8" fillId="0" borderId="20" xfId="1" applyFont="1" applyFill="1" applyBorder="1" applyAlignment="1">
      <alignment horizontal="left" vertical="top" wrapText="1"/>
    </xf>
    <xf numFmtId="3" fontId="8" fillId="0" borderId="1" xfId="1" applyNumberFormat="1" applyFont="1" applyFill="1" applyBorder="1" applyAlignment="1">
      <alignment horizontal="center" vertical="top"/>
    </xf>
    <xf numFmtId="164" fontId="8" fillId="5" borderId="47" xfId="0" applyNumberFormat="1" applyFont="1" applyFill="1" applyBorder="1" applyAlignment="1">
      <alignment horizontal="right" vertical="top"/>
    </xf>
    <xf numFmtId="0" fontId="8" fillId="0" borderId="54" xfId="1" applyFont="1" applyFill="1" applyBorder="1" applyAlignment="1">
      <alignment horizontal="left" vertical="top" wrapText="1"/>
    </xf>
    <xf numFmtId="3" fontId="8" fillId="0" borderId="26" xfId="1" applyNumberFormat="1" applyFont="1" applyFill="1" applyBorder="1" applyAlignment="1">
      <alignment horizontal="center" vertical="top"/>
    </xf>
    <xf numFmtId="0" fontId="8" fillId="0" borderId="72" xfId="0" applyFont="1" applyFill="1" applyBorder="1" applyAlignment="1">
      <alignment vertical="top" wrapText="1"/>
    </xf>
    <xf numFmtId="0" fontId="6" fillId="5" borderId="71" xfId="0" applyFont="1" applyFill="1" applyBorder="1" applyAlignment="1">
      <alignment horizontal="center" vertical="top"/>
    </xf>
    <xf numFmtId="164" fontId="6" fillId="5" borderId="9" xfId="0" applyNumberFormat="1" applyFont="1" applyFill="1" applyBorder="1" applyAlignment="1">
      <alignment horizontal="right" vertical="top"/>
    </xf>
    <xf numFmtId="0" fontId="8" fillId="0" borderId="55" xfId="0" applyFont="1" applyBorder="1" applyAlignment="1">
      <alignment vertical="top"/>
    </xf>
    <xf numFmtId="0" fontId="8" fillId="0" borderId="2" xfId="0" applyFont="1" applyBorder="1" applyAlignment="1">
      <alignment vertical="top"/>
    </xf>
    <xf numFmtId="0" fontId="8" fillId="0" borderId="3" xfId="0" applyFont="1" applyBorder="1" applyAlignment="1">
      <alignment vertical="top"/>
    </xf>
    <xf numFmtId="49" fontId="6" fillId="0" borderId="36" xfId="0" applyNumberFormat="1" applyFont="1" applyBorder="1" applyAlignment="1">
      <alignment vertical="top"/>
    </xf>
    <xf numFmtId="0" fontId="8" fillId="0" borderId="53" xfId="0" applyFont="1" applyFill="1" applyBorder="1" applyAlignment="1">
      <alignment horizontal="center" vertical="top" wrapText="1"/>
    </xf>
    <xf numFmtId="164" fontId="8" fillId="0" borderId="6" xfId="0" applyNumberFormat="1" applyFont="1" applyFill="1" applyBorder="1" applyAlignment="1">
      <alignment horizontal="right" vertical="top" wrapText="1"/>
    </xf>
    <xf numFmtId="0" fontId="8" fillId="0" borderId="63" xfId="0" applyFont="1" applyFill="1" applyBorder="1" applyAlignment="1">
      <alignment vertical="top" wrapText="1"/>
    </xf>
    <xf numFmtId="165" fontId="8" fillId="0" borderId="36" xfId="0" applyNumberFormat="1" applyFont="1" applyFill="1" applyBorder="1" applyAlignment="1">
      <alignment horizontal="center" vertical="top" wrapText="1"/>
    </xf>
    <xf numFmtId="165" fontId="8" fillId="0" borderId="37" xfId="0" applyNumberFormat="1" applyFont="1" applyFill="1" applyBorder="1" applyAlignment="1">
      <alignment horizontal="center" vertical="top" wrapText="1"/>
    </xf>
    <xf numFmtId="49" fontId="6" fillId="0" borderId="21" xfId="0" applyNumberFormat="1" applyFont="1" applyBorder="1" applyAlignment="1">
      <alignment vertical="top"/>
    </xf>
    <xf numFmtId="0" fontId="8" fillId="0" borderId="59" xfId="0" applyFont="1" applyFill="1" applyBorder="1" applyAlignment="1">
      <alignment horizontal="center" vertical="top" wrapText="1"/>
    </xf>
    <xf numFmtId="0" fontId="8" fillId="0" borderId="47" xfId="0" applyFont="1" applyFill="1" applyBorder="1" applyAlignment="1">
      <alignment vertical="top" wrapText="1"/>
    </xf>
    <xf numFmtId="165" fontId="8" fillId="0" borderId="21" xfId="0" applyNumberFormat="1" applyFont="1" applyFill="1" applyBorder="1" applyAlignment="1">
      <alignment horizontal="center" vertical="top" wrapText="1"/>
    </xf>
    <xf numFmtId="165" fontId="8" fillId="0" borderId="23" xfId="0" applyNumberFormat="1" applyFont="1" applyFill="1" applyBorder="1" applyAlignment="1">
      <alignment horizontal="center" vertical="top" wrapText="1"/>
    </xf>
    <xf numFmtId="0" fontId="8" fillId="0" borderId="0" xfId="0" applyFont="1" applyFill="1" applyBorder="1" applyAlignment="1">
      <alignment horizontal="center" vertical="top" wrapText="1"/>
    </xf>
    <xf numFmtId="0" fontId="8" fillId="0" borderId="48" xfId="0" applyFont="1" applyFill="1" applyBorder="1" applyAlignment="1">
      <alignment vertical="top" wrapText="1"/>
    </xf>
    <xf numFmtId="165" fontId="8" fillId="0" borderId="26" xfId="0" applyNumberFormat="1" applyFont="1" applyFill="1" applyBorder="1" applyAlignment="1">
      <alignment horizontal="center" vertical="top" wrapText="1"/>
    </xf>
    <xf numFmtId="165" fontId="8" fillId="0" borderId="27" xfId="0" applyNumberFormat="1" applyFont="1" applyFill="1" applyBorder="1" applyAlignment="1">
      <alignment horizontal="center" vertical="top" wrapText="1"/>
    </xf>
    <xf numFmtId="164" fontId="8" fillId="0" borderId="7" xfId="0" applyNumberFormat="1" applyFont="1" applyFill="1" applyBorder="1" applyAlignment="1">
      <alignment horizontal="right" vertical="top"/>
    </xf>
    <xf numFmtId="0" fontId="8" fillId="0" borderId="25" xfId="0" applyFont="1" applyFill="1" applyBorder="1" applyAlignment="1">
      <alignment vertical="top" wrapText="1"/>
    </xf>
    <xf numFmtId="3" fontId="8" fillId="0" borderId="42" xfId="0" applyNumberFormat="1" applyFont="1" applyFill="1" applyBorder="1" applyAlignment="1">
      <alignment horizontal="center" vertical="top" wrapText="1"/>
    </xf>
    <xf numFmtId="3" fontId="8" fillId="0" borderId="41" xfId="0" applyNumberFormat="1" applyFont="1" applyFill="1" applyBorder="1" applyAlignment="1">
      <alignment horizontal="center" vertical="top" wrapText="1"/>
    </xf>
    <xf numFmtId="0" fontId="8" fillId="0" borderId="47" xfId="0" applyFont="1" applyFill="1" applyBorder="1" applyAlignment="1">
      <alignment horizontal="left" vertical="top" wrapText="1"/>
    </xf>
    <xf numFmtId="49" fontId="8" fillId="0" borderId="34" xfId="0" applyNumberFormat="1" applyFont="1" applyBorder="1" applyAlignment="1">
      <alignment vertical="top"/>
    </xf>
    <xf numFmtId="49" fontId="6" fillId="0" borderId="34" xfId="0" applyNumberFormat="1" applyFont="1" applyBorder="1" applyAlignment="1">
      <alignment vertical="top"/>
    </xf>
    <xf numFmtId="0" fontId="6" fillId="3" borderId="38" xfId="0" applyFont="1" applyFill="1" applyBorder="1" applyAlignment="1">
      <alignment horizontal="center" vertical="top"/>
    </xf>
    <xf numFmtId="164" fontId="6" fillId="3" borderId="14" xfId="0" applyNumberFormat="1" applyFont="1" applyFill="1" applyBorder="1" applyAlignment="1">
      <alignment horizontal="right" vertical="top"/>
    </xf>
    <xf numFmtId="3" fontId="8" fillId="0" borderId="34" xfId="0" applyNumberFormat="1" applyFont="1" applyFill="1" applyBorder="1" applyAlignment="1">
      <alignment horizontal="center" vertical="top" wrapText="1"/>
    </xf>
    <xf numFmtId="3" fontId="8" fillId="0" borderId="35" xfId="0" applyNumberFormat="1" applyFont="1" applyFill="1" applyBorder="1" applyAlignment="1">
      <alignment horizontal="center" vertical="top" wrapText="1"/>
    </xf>
    <xf numFmtId="0" fontId="8" fillId="3" borderId="0" xfId="0" applyFont="1" applyFill="1" applyBorder="1" applyAlignment="1">
      <alignment horizontal="center" vertical="top" wrapText="1"/>
    </xf>
    <xf numFmtId="3" fontId="8" fillId="3" borderId="21" xfId="0" applyNumberFormat="1" applyFont="1" applyFill="1" applyBorder="1" applyAlignment="1">
      <alignment horizontal="center" vertical="top" wrapText="1"/>
    </xf>
    <xf numFmtId="0" fontId="6" fillId="3" borderId="65" xfId="0" applyFont="1" applyFill="1" applyBorder="1" applyAlignment="1">
      <alignment horizontal="center" vertical="top"/>
    </xf>
    <xf numFmtId="164" fontId="6" fillId="3" borderId="7" xfId="0" applyNumberFormat="1" applyFont="1" applyFill="1" applyBorder="1" applyAlignment="1">
      <alignment horizontal="right" vertical="top"/>
    </xf>
    <xf numFmtId="0" fontId="8" fillId="0" borderId="34" xfId="0" applyFont="1" applyFill="1" applyBorder="1" applyAlignment="1">
      <alignment horizontal="center" vertical="center" textRotation="90" wrapText="1"/>
    </xf>
    <xf numFmtId="0" fontId="6" fillId="5" borderId="38" xfId="0" applyFont="1" applyFill="1" applyBorder="1" applyAlignment="1">
      <alignment horizontal="center" vertical="top"/>
    </xf>
    <xf numFmtId="164" fontId="6" fillId="5" borderId="68" xfId="0" applyNumberFormat="1" applyFont="1" applyFill="1" applyBorder="1" applyAlignment="1">
      <alignment horizontal="right" vertical="top"/>
    </xf>
    <xf numFmtId="164" fontId="6" fillId="5" borderId="45" xfId="0" applyNumberFormat="1" applyFont="1" applyFill="1" applyBorder="1" applyAlignment="1">
      <alignment horizontal="right" vertical="top"/>
    </xf>
    <xf numFmtId="164" fontId="8" fillId="0" borderId="51" xfId="0" applyNumberFormat="1" applyFont="1" applyFill="1" applyBorder="1" applyAlignment="1">
      <alignment horizontal="right" vertical="top" wrapText="1"/>
    </xf>
    <xf numFmtId="0" fontId="8" fillId="0" borderId="24" xfId="0" applyFont="1" applyFill="1" applyBorder="1" applyAlignment="1">
      <alignment horizontal="center" vertical="top" wrapText="1"/>
    </xf>
    <xf numFmtId="0" fontId="8" fillId="0" borderId="40" xfId="0" applyFont="1" applyFill="1" applyBorder="1" applyAlignment="1">
      <alignment horizontal="center" vertical="top" wrapText="1"/>
    </xf>
    <xf numFmtId="164" fontId="8" fillId="5" borderId="77" xfId="0" applyNumberFormat="1" applyFont="1" applyFill="1" applyBorder="1" applyAlignment="1">
      <alignment horizontal="right" vertical="top"/>
    </xf>
    <xf numFmtId="164" fontId="8" fillId="0" borderId="32" xfId="0" applyNumberFormat="1" applyFont="1" applyFill="1" applyBorder="1" applyAlignment="1">
      <alignment horizontal="right" vertical="top"/>
    </xf>
    <xf numFmtId="0" fontId="6" fillId="5" borderId="0" xfId="0" applyFont="1" applyFill="1" applyBorder="1" applyAlignment="1">
      <alignment horizontal="center" vertical="top"/>
    </xf>
    <xf numFmtId="164" fontId="6" fillId="5" borderId="7" xfId="0" applyNumberFormat="1" applyFont="1" applyFill="1" applyBorder="1" applyAlignment="1">
      <alignment horizontal="right" vertical="top"/>
    </xf>
    <xf numFmtId="0" fontId="8" fillId="0" borderId="36" xfId="0" applyFont="1" applyFill="1" applyBorder="1" applyAlignment="1">
      <alignment horizontal="center" vertical="center" wrapText="1"/>
    </xf>
    <xf numFmtId="0" fontId="8" fillId="0" borderId="78" xfId="0" applyFont="1" applyFill="1" applyBorder="1" applyAlignment="1">
      <alignment horizontal="center" vertical="top" wrapText="1"/>
    </xf>
    <xf numFmtId="0" fontId="8" fillId="0" borderId="63" xfId="0" applyFont="1" applyFill="1" applyBorder="1" applyAlignment="1">
      <alignment horizontal="left" vertical="top" wrapText="1"/>
    </xf>
    <xf numFmtId="0" fontId="8" fillId="0" borderId="21" xfId="0" applyFont="1" applyFill="1" applyBorder="1" applyAlignment="1">
      <alignment horizontal="center" vertical="center" textRotation="90" wrapText="1"/>
    </xf>
    <xf numFmtId="0" fontId="8" fillId="3" borderId="64" xfId="0" applyFont="1" applyFill="1" applyBorder="1" applyAlignment="1">
      <alignment horizontal="center" vertical="top"/>
    </xf>
    <xf numFmtId="0" fontId="8" fillId="3" borderId="64" xfId="0" applyFont="1" applyFill="1" applyBorder="1" applyAlignment="1">
      <alignment horizontal="center" vertical="top" wrapText="1"/>
    </xf>
    <xf numFmtId="164" fontId="8" fillId="0" borderId="21" xfId="0" applyNumberFormat="1" applyFont="1" applyFill="1" applyBorder="1" applyAlignment="1">
      <alignment horizontal="center" vertical="center" wrapText="1"/>
    </xf>
    <xf numFmtId="164" fontId="8" fillId="0" borderId="23" xfId="0" applyNumberFormat="1" applyFont="1" applyFill="1" applyBorder="1" applyAlignment="1">
      <alignment horizontal="center" vertical="center" wrapText="1"/>
    </xf>
    <xf numFmtId="0" fontId="6" fillId="3" borderId="64" xfId="0" applyFont="1" applyFill="1" applyBorder="1" applyAlignment="1">
      <alignment horizontal="center" vertical="top"/>
    </xf>
    <xf numFmtId="0" fontId="8" fillId="0" borderId="77" xfId="0" applyFont="1" applyFill="1" applyBorder="1" applyAlignment="1">
      <alignment horizontal="center" vertical="top" wrapText="1"/>
    </xf>
    <xf numFmtId="164" fontId="8" fillId="3" borderId="32" xfId="0" applyNumberFormat="1" applyFont="1" applyFill="1" applyBorder="1" applyAlignment="1">
      <alignment horizontal="right" vertical="top" wrapText="1"/>
    </xf>
    <xf numFmtId="0" fontId="8" fillId="0" borderId="68" xfId="0" applyFont="1" applyFill="1" applyBorder="1" applyAlignment="1">
      <alignment vertical="top" wrapText="1"/>
    </xf>
    <xf numFmtId="164" fontId="8" fillId="3" borderId="51" xfId="0" applyNumberFormat="1" applyFont="1" applyFill="1" applyBorder="1" applyAlignment="1">
      <alignment horizontal="right" vertical="top" wrapText="1"/>
    </xf>
    <xf numFmtId="0" fontId="8" fillId="0" borderId="76" xfId="0" applyFont="1" applyFill="1" applyBorder="1" applyAlignment="1">
      <alignment horizontal="center" vertical="top" wrapText="1"/>
    </xf>
    <xf numFmtId="164" fontId="8" fillId="3" borderId="6" xfId="0" applyNumberFormat="1" applyFont="1" applyFill="1" applyBorder="1" applyAlignment="1">
      <alignment horizontal="right" vertical="top" wrapText="1"/>
    </xf>
    <xf numFmtId="0" fontId="8" fillId="0" borderId="62" xfId="0" applyFont="1" applyFill="1" applyBorder="1" applyAlignment="1">
      <alignment horizontal="center" vertical="top" wrapText="1"/>
    </xf>
    <xf numFmtId="0" fontId="8" fillId="0" borderId="21" xfId="0" applyFont="1" applyFill="1" applyBorder="1" applyAlignment="1">
      <alignment vertical="center" textRotation="90" wrapText="1"/>
    </xf>
    <xf numFmtId="49" fontId="6" fillId="0" borderId="26" xfId="0" applyNumberFormat="1" applyFont="1" applyBorder="1" applyAlignment="1">
      <alignment horizontal="center" vertical="top"/>
    </xf>
    <xf numFmtId="164" fontId="8" fillId="5" borderId="25" xfId="0" applyNumberFormat="1" applyFont="1" applyFill="1" applyBorder="1" applyAlignment="1">
      <alignment horizontal="right" vertical="top"/>
    </xf>
    <xf numFmtId="164" fontId="8" fillId="0" borderId="8" xfId="0" applyNumberFormat="1" applyFont="1" applyFill="1" applyBorder="1" applyAlignment="1">
      <alignment horizontal="right" vertical="top"/>
    </xf>
    <xf numFmtId="0" fontId="8" fillId="0" borderId="66" xfId="0" applyFont="1" applyFill="1" applyBorder="1" applyAlignment="1">
      <alignment horizontal="center" vertical="top" wrapText="1"/>
    </xf>
    <xf numFmtId="164" fontId="8" fillId="5" borderId="48" xfId="0" applyNumberFormat="1" applyFont="1" applyFill="1" applyBorder="1" applyAlignment="1">
      <alignment horizontal="right" vertical="top"/>
    </xf>
    <xf numFmtId="1" fontId="8" fillId="0" borderId="21" xfId="0" applyNumberFormat="1" applyFont="1" applyFill="1" applyBorder="1" applyAlignment="1">
      <alignment horizontal="center" vertical="top"/>
    </xf>
    <xf numFmtId="0" fontId="8" fillId="0" borderId="34" xfId="0" applyFont="1" applyFill="1" applyBorder="1" applyAlignment="1">
      <alignment vertical="center" textRotation="90" wrapText="1"/>
    </xf>
    <xf numFmtId="0" fontId="8" fillId="0" borderId="10" xfId="0" applyFont="1" applyFill="1" applyBorder="1" applyAlignment="1">
      <alignment vertical="top" wrapText="1"/>
    </xf>
    <xf numFmtId="0" fontId="8" fillId="0" borderId="12" xfId="0" applyFont="1" applyFill="1" applyBorder="1" applyAlignment="1">
      <alignment vertical="top" wrapText="1"/>
    </xf>
    <xf numFmtId="49" fontId="8" fillId="0" borderId="78" xfId="0" applyNumberFormat="1" applyFont="1" applyFill="1" applyBorder="1" applyAlignment="1">
      <alignment horizontal="center" vertical="top"/>
    </xf>
    <xf numFmtId="164" fontId="8" fillId="0" borderId="51" xfId="0" applyNumberFormat="1" applyFont="1" applyFill="1" applyBorder="1" applyAlignment="1">
      <alignment vertical="top"/>
    </xf>
    <xf numFmtId="164" fontId="8" fillId="0" borderId="52" xfId="0" applyNumberFormat="1" applyFont="1" applyFill="1" applyBorder="1" applyAlignment="1">
      <alignment vertical="top"/>
    </xf>
    <xf numFmtId="0" fontId="8" fillId="0" borderId="56" xfId="0" applyFont="1" applyBorder="1" applyAlignment="1">
      <alignment vertical="top" wrapText="1"/>
    </xf>
    <xf numFmtId="0" fontId="8" fillId="0" borderId="17" xfId="0" applyNumberFormat="1" applyFont="1" applyBorder="1" applyAlignment="1">
      <alignment horizontal="center" vertical="top"/>
    </xf>
    <xf numFmtId="0" fontId="8" fillId="0" borderId="19" xfId="0" applyNumberFormat="1" applyFont="1" applyBorder="1" applyAlignment="1">
      <alignment horizontal="center" vertical="top"/>
    </xf>
    <xf numFmtId="49" fontId="8" fillId="0" borderId="64" xfId="0" applyNumberFormat="1" applyFont="1" applyFill="1" applyBorder="1" applyAlignment="1">
      <alignment horizontal="center" vertical="top"/>
    </xf>
    <xf numFmtId="164" fontId="8" fillId="0" borderId="7" xfId="0" applyNumberFormat="1" applyFont="1" applyFill="1" applyBorder="1" applyAlignment="1">
      <alignment vertical="top"/>
    </xf>
    <xf numFmtId="164" fontId="8" fillId="0" borderId="49" xfId="0" applyNumberFormat="1" applyFont="1" applyFill="1" applyBorder="1" applyAlignment="1">
      <alignment vertical="top"/>
    </xf>
    <xf numFmtId="0" fontId="6" fillId="5" borderId="66" xfId="0" applyFont="1" applyFill="1" applyBorder="1" applyAlignment="1">
      <alignment horizontal="center" vertical="top" wrapText="1"/>
    </xf>
    <xf numFmtId="164" fontId="6" fillId="5" borderId="9" xfId="0" applyNumberFormat="1" applyFont="1" applyFill="1" applyBorder="1" applyAlignment="1">
      <alignment vertical="top"/>
    </xf>
    <xf numFmtId="164" fontId="6" fillId="5" borderId="55" xfId="0" applyNumberFormat="1" applyFont="1" applyFill="1" applyBorder="1" applyAlignment="1">
      <alignment vertical="top"/>
    </xf>
    <xf numFmtId="0" fontId="8" fillId="2" borderId="44" xfId="0" applyFont="1" applyFill="1" applyBorder="1" applyAlignment="1">
      <alignment horizontal="center" vertical="top" wrapText="1"/>
    </xf>
    <xf numFmtId="0" fontId="8" fillId="2" borderId="38" xfId="0" applyFont="1" applyFill="1" applyBorder="1" applyAlignment="1">
      <alignment horizontal="center" vertical="top" wrapText="1"/>
    </xf>
    <xf numFmtId="0" fontId="8" fillId="2" borderId="45" xfId="0" applyFont="1" applyFill="1" applyBorder="1" applyAlignment="1">
      <alignment horizontal="center" vertical="top" wrapText="1"/>
    </xf>
    <xf numFmtId="49" fontId="6" fillId="2" borderId="53" xfId="0" applyNumberFormat="1" applyFont="1" applyFill="1" applyBorder="1" applyAlignment="1">
      <alignment horizontal="left" vertical="top"/>
    </xf>
    <xf numFmtId="49" fontId="6" fillId="2" borderId="0" xfId="0" applyNumberFormat="1" applyFont="1" applyFill="1" applyBorder="1" applyAlignment="1">
      <alignment horizontal="left" vertical="top"/>
    </xf>
    <xf numFmtId="0" fontId="8" fillId="0" borderId="78" xfId="0" applyFont="1" applyFill="1" applyBorder="1" applyAlignment="1">
      <alignment horizontal="center" vertical="top"/>
    </xf>
    <xf numFmtId="3" fontId="8" fillId="0" borderId="36" xfId="0" applyNumberFormat="1" applyFont="1" applyFill="1" applyBorder="1" applyAlignment="1">
      <alignment horizontal="center" vertical="top"/>
    </xf>
    <xf numFmtId="3" fontId="8" fillId="0" borderId="37" xfId="0" applyNumberFormat="1" applyFont="1" applyFill="1" applyBorder="1" applyAlignment="1">
      <alignment horizontal="center" vertical="top"/>
    </xf>
    <xf numFmtId="0" fontId="8" fillId="0" borderId="0" xfId="0" applyFont="1" applyBorder="1" applyAlignment="1">
      <alignment horizontal="left" vertical="top"/>
    </xf>
    <xf numFmtId="0" fontId="8" fillId="0" borderId="64" xfId="0" applyFont="1" applyFill="1" applyBorder="1" applyAlignment="1">
      <alignment horizontal="center" vertical="top"/>
    </xf>
    <xf numFmtId="3" fontId="8" fillId="0" borderId="21" xfId="0" applyNumberFormat="1" applyFont="1" applyFill="1" applyBorder="1" applyAlignment="1">
      <alignment horizontal="center" vertical="top"/>
    </xf>
    <xf numFmtId="3" fontId="8" fillId="0" borderId="23" xfId="0" applyNumberFormat="1" applyFont="1" applyFill="1" applyBorder="1" applyAlignment="1">
      <alignment horizontal="center" vertical="top"/>
    </xf>
    <xf numFmtId="0" fontId="8" fillId="0" borderId="77" xfId="0" applyFont="1" applyFill="1" applyBorder="1" applyAlignment="1">
      <alignment horizontal="center" vertical="top"/>
    </xf>
    <xf numFmtId="0" fontId="6" fillId="5" borderId="45" xfId="0" applyFont="1" applyFill="1" applyBorder="1" applyAlignment="1">
      <alignment horizontal="center" vertical="top"/>
    </xf>
    <xf numFmtId="3" fontId="8" fillId="0" borderId="34" xfId="0" applyNumberFormat="1" applyFont="1" applyFill="1" applyBorder="1" applyAlignment="1">
      <alignment horizontal="center" vertical="top"/>
    </xf>
    <xf numFmtId="3" fontId="8" fillId="0" borderId="35" xfId="0" applyNumberFormat="1" applyFont="1" applyFill="1" applyBorder="1" applyAlignment="1">
      <alignment horizontal="center" vertical="top"/>
    </xf>
    <xf numFmtId="164" fontId="8" fillId="5" borderId="53" xfId="0" applyNumberFormat="1" applyFont="1" applyFill="1" applyBorder="1" applyAlignment="1">
      <alignment horizontal="right" vertical="top"/>
    </xf>
    <xf numFmtId="0" fontId="8" fillId="0" borderId="0" xfId="0" applyFont="1" applyFill="1" applyBorder="1" applyAlignment="1">
      <alignment horizontal="center" vertical="top"/>
    </xf>
    <xf numFmtId="0" fontId="8" fillId="0" borderId="65" xfId="0" applyFont="1" applyFill="1" applyBorder="1" applyAlignment="1">
      <alignment horizontal="center" vertical="top"/>
    </xf>
    <xf numFmtId="164" fontId="8" fillId="0" borderId="64" xfId="0" applyNumberFormat="1" applyFont="1" applyFill="1" applyBorder="1" applyAlignment="1">
      <alignment horizontal="right" vertical="top"/>
    </xf>
    <xf numFmtId="0" fontId="8" fillId="0" borderId="76" xfId="0" applyFont="1" applyFill="1" applyBorder="1" applyAlignment="1">
      <alignment horizontal="center" vertical="top"/>
    </xf>
    <xf numFmtId="0" fontId="8" fillId="0" borderId="10" xfId="0" applyFont="1" applyFill="1" applyBorder="1" applyAlignment="1">
      <alignment horizontal="left" vertical="top" wrapText="1"/>
    </xf>
    <xf numFmtId="0" fontId="8" fillId="0" borderId="62" xfId="0" applyFont="1" applyFill="1" applyBorder="1" applyAlignment="1">
      <alignment horizontal="center" vertical="top"/>
    </xf>
    <xf numFmtId="165" fontId="8" fillId="0" borderId="21" xfId="0" applyNumberFormat="1" applyFont="1" applyFill="1" applyBorder="1" applyAlignment="1">
      <alignment horizontal="center" vertical="top"/>
    </xf>
    <xf numFmtId="0" fontId="6" fillId="5" borderId="66" xfId="0" applyFont="1" applyFill="1" applyBorder="1" applyAlignment="1">
      <alignment horizontal="center" vertical="top"/>
    </xf>
    <xf numFmtId="164" fontId="6" fillId="5" borderId="8" xfId="0" applyNumberFormat="1" applyFont="1" applyFill="1" applyBorder="1" applyAlignment="1">
      <alignment horizontal="right" vertical="top"/>
    </xf>
    <xf numFmtId="0" fontId="8" fillId="0" borderId="50" xfId="0" applyFont="1" applyFill="1" applyBorder="1" applyAlignment="1">
      <alignment horizontal="center" vertical="top" textRotation="90" wrapText="1"/>
    </xf>
    <xf numFmtId="0" fontId="8" fillId="0" borderId="73" xfId="0" applyFont="1" applyFill="1" applyBorder="1" applyAlignment="1">
      <alignment horizontal="center" vertical="top" textRotation="90" wrapText="1"/>
    </xf>
    <xf numFmtId="0" fontId="8" fillId="0" borderId="24" xfId="0" applyFont="1" applyFill="1" applyBorder="1" applyAlignment="1">
      <alignment vertical="top" wrapText="1"/>
    </xf>
    <xf numFmtId="0" fontId="8" fillId="0" borderId="24" xfId="0" applyFont="1" applyFill="1" applyBorder="1" applyAlignment="1">
      <alignment horizontal="center" vertical="top" textRotation="90" wrapText="1"/>
    </xf>
    <xf numFmtId="49" fontId="6" fillId="2" borderId="73" xfId="0" applyNumberFormat="1" applyFont="1" applyFill="1" applyBorder="1" applyAlignment="1">
      <alignment horizontal="left" vertical="top"/>
    </xf>
    <xf numFmtId="49" fontId="6" fillId="2" borderId="38" xfId="0" applyNumberFormat="1" applyFont="1" applyFill="1" applyBorder="1" applyAlignment="1">
      <alignment horizontal="left" vertical="top"/>
    </xf>
    <xf numFmtId="49" fontId="6" fillId="2" borderId="45" xfId="0" applyNumberFormat="1" applyFont="1" applyFill="1" applyBorder="1" applyAlignment="1">
      <alignment horizontal="left" vertical="top"/>
    </xf>
    <xf numFmtId="165" fontId="8" fillId="0" borderId="36" xfId="0" applyNumberFormat="1" applyFont="1" applyFill="1" applyBorder="1" applyAlignment="1">
      <alignment horizontal="center" vertical="top"/>
    </xf>
    <xf numFmtId="165" fontId="8" fillId="0" borderId="37" xfId="0" applyNumberFormat="1" applyFont="1" applyFill="1" applyBorder="1" applyAlignment="1">
      <alignment horizontal="center" vertical="top"/>
    </xf>
    <xf numFmtId="165" fontId="8" fillId="0" borderId="21" xfId="0" applyNumberFormat="1" applyFont="1" applyFill="1" applyBorder="1" applyAlignment="1">
      <alignment vertical="top" textRotation="90"/>
    </xf>
    <xf numFmtId="0" fontId="6" fillId="2" borderId="74" xfId="0" applyFont="1" applyFill="1" applyBorder="1" applyAlignment="1">
      <alignment horizontal="left" vertical="top"/>
    </xf>
    <xf numFmtId="0" fontId="6" fillId="2" borderId="57" xfId="0" applyFont="1" applyFill="1" applyBorder="1" applyAlignment="1">
      <alignment horizontal="left" vertical="top"/>
    </xf>
    <xf numFmtId="0" fontId="6" fillId="2" borderId="67" xfId="0" applyFont="1" applyFill="1" applyBorder="1" applyAlignment="1">
      <alignment horizontal="left" vertical="top"/>
    </xf>
    <xf numFmtId="0" fontId="6" fillId="0" borderId="50" xfId="0" applyFont="1" applyFill="1" applyBorder="1" applyAlignment="1">
      <alignment vertical="top" wrapText="1"/>
    </xf>
    <xf numFmtId="0" fontId="6" fillId="0" borderId="36" xfId="0" applyFont="1" applyFill="1" applyBorder="1" applyAlignment="1">
      <alignment horizontal="center" vertical="top" wrapText="1"/>
    </xf>
    <xf numFmtId="164" fontId="6" fillId="0" borderId="51" xfId="0" applyNumberFormat="1" applyFont="1" applyFill="1" applyBorder="1" applyAlignment="1">
      <alignment horizontal="right" vertical="top"/>
    </xf>
    <xf numFmtId="164" fontId="8" fillId="3" borderId="31" xfId="0" applyNumberFormat="1" applyFont="1" applyFill="1" applyBorder="1" applyAlignment="1">
      <alignment horizontal="right" vertical="top"/>
    </xf>
    <xf numFmtId="164" fontId="8" fillId="3" borderId="31" xfId="0" applyNumberFormat="1" applyFont="1" applyFill="1" applyBorder="1" applyAlignment="1">
      <alignment horizontal="right" vertical="top" wrapText="1"/>
    </xf>
    <xf numFmtId="3" fontId="8" fillId="0" borderId="26" xfId="0" applyNumberFormat="1" applyFont="1" applyFill="1" applyBorder="1" applyAlignment="1">
      <alignment horizontal="center" vertical="top"/>
    </xf>
    <xf numFmtId="3" fontId="8" fillId="0" borderId="27" xfId="0" applyNumberFormat="1" applyFont="1" applyFill="1" applyBorder="1" applyAlignment="1">
      <alignment horizontal="center" vertical="top"/>
    </xf>
    <xf numFmtId="165" fontId="11" fillId="3" borderId="31" xfId="0" applyNumberFormat="1" applyFont="1" applyFill="1" applyBorder="1" applyAlignment="1">
      <alignment vertical="top" wrapText="1"/>
    </xf>
    <xf numFmtId="3" fontId="8" fillId="0" borderId="42" xfId="0" applyNumberFormat="1" applyFont="1" applyFill="1" applyBorder="1" applyAlignment="1">
      <alignment horizontal="center" vertical="top"/>
    </xf>
    <xf numFmtId="3" fontId="8" fillId="0" borderId="65" xfId="0" applyNumberFormat="1" applyFont="1" applyFill="1" applyBorder="1" applyAlignment="1">
      <alignment horizontal="center" vertical="top"/>
    </xf>
    <xf numFmtId="3" fontId="8" fillId="0" borderId="41" xfId="0" applyNumberFormat="1" applyFont="1" applyFill="1" applyBorder="1" applyAlignment="1">
      <alignment horizontal="center" vertical="top"/>
    </xf>
    <xf numFmtId="164" fontId="8" fillId="3" borderId="8" xfId="0" applyNumberFormat="1" applyFont="1" applyFill="1" applyBorder="1" applyAlignment="1">
      <alignment horizontal="right" vertical="top"/>
    </xf>
    <xf numFmtId="0" fontId="8" fillId="3" borderId="21" xfId="0" applyNumberFormat="1" applyFont="1" applyFill="1" applyBorder="1" applyAlignment="1">
      <alignment horizontal="center" vertical="top"/>
    </xf>
    <xf numFmtId="3" fontId="8" fillId="3" borderId="21" xfId="0" applyNumberFormat="1" applyFont="1" applyFill="1" applyBorder="1" applyAlignment="1">
      <alignment horizontal="center" vertical="top"/>
    </xf>
    <xf numFmtId="164" fontId="8" fillId="0" borderId="0" xfId="0" applyNumberFormat="1" applyFont="1" applyBorder="1" applyAlignment="1">
      <alignment horizontal="left" vertical="top"/>
    </xf>
    <xf numFmtId="0" fontId="8" fillId="3" borderId="66" xfId="0" applyFont="1" applyFill="1" applyBorder="1" applyAlignment="1">
      <alignment horizontal="center" vertical="top" wrapText="1"/>
    </xf>
    <xf numFmtId="0" fontId="11" fillId="3" borderId="21" xfId="0" applyNumberFormat="1" applyFont="1" applyFill="1" applyBorder="1" applyAlignment="1">
      <alignment horizontal="center" vertical="top"/>
    </xf>
    <xf numFmtId="3" fontId="8" fillId="3" borderId="0" xfId="0" applyNumberFormat="1" applyFont="1" applyFill="1" applyBorder="1" applyAlignment="1">
      <alignment horizontal="center" vertical="top"/>
    </xf>
    <xf numFmtId="0" fontId="6" fillId="0" borderId="0" xfId="0" applyFont="1" applyBorder="1" applyAlignment="1">
      <alignment vertical="top"/>
    </xf>
    <xf numFmtId="3" fontId="8" fillId="0" borderId="0" xfId="0" applyNumberFormat="1" applyFont="1" applyFill="1" applyBorder="1" applyAlignment="1">
      <alignment horizontal="center" vertical="top"/>
    </xf>
    <xf numFmtId="0" fontId="8" fillId="0" borderId="7" xfId="0" applyFont="1" applyBorder="1" applyAlignment="1">
      <alignment vertical="top"/>
    </xf>
    <xf numFmtId="0" fontId="6" fillId="0" borderId="21" xfId="0" applyFont="1" applyBorder="1" applyAlignment="1">
      <alignment horizontal="center" vertical="center"/>
    </xf>
    <xf numFmtId="164" fontId="8" fillId="3" borderId="7" xfId="0" applyNumberFormat="1" applyFont="1" applyFill="1" applyBorder="1" applyAlignment="1">
      <alignment horizontal="right" vertical="top"/>
    </xf>
    <xf numFmtId="165" fontId="8" fillId="0" borderId="26" xfId="0" applyNumberFormat="1" applyFont="1" applyFill="1" applyBorder="1" applyAlignment="1">
      <alignment horizontal="center" vertical="top"/>
    </xf>
    <xf numFmtId="0" fontId="6" fillId="3" borderId="77" xfId="0" applyFont="1" applyFill="1" applyBorder="1" applyAlignment="1">
      <alignment horizontal="center" vertical="top"/>
    </xf>
    <xf numFmtId="164" fontId="6" fillId="3" borderId="32" xfId="0" applyNumberFormat="1" applyFont="1" applyFill="1" applyBorder="1" applyAlignment="1">
      <alignment horizontal="right" vertical="top"/>
    </xf>
    <xf numFmtId="0" fontId="8" fillId="0" borderId="25" xfId="0" applyFont="1" applyBorder="1" applyAlignment="1">
      <alignment vertical="top" wrapText="1"/>
    </xf>
    <xf numFmtId="164" fontId="6" fillId="5" borderId="28" xfId="0" applyNumberFormat="1" applyFont="1" applyFill="1" applyBorder="1" applyAlignment="1">
      <alignment horizontal="right" vertical="top"/>
    </xf>
    <xf numFmtId="164" fontId="6" fillId="5" borderId="66" xfId="0" applyNumberFormat="1" applyFont="1" applyFill="1" applyBorder="1" applyAlignment="1">
      <alignment horizontal="right" vertical="top"/>
    </xf>
    <xf numFmtId="0" fontId="8" fillId="3" borderId="78" xfId="0" applyFont="1" applyFill="1" applyBorder="1" applyAlignment="1">
      <alignment horizontal="center" vertical="top" wrapText="1"/>
    </xf>
    <xf numFmtId="164" fontId="8" fillId="3" borderId="78" xfId="0" applyNumberFormat="1" applyFont="1" applyFill="1" applyBorder="1" applyAlignment="1">
      <alignment horizontal="right" vertical="top" wrapText="1"/>
    </xf>
    <xf numFmtId="0" fontId="8" fillId="0" borderId="12" xfId="0" applyFont="1" applyFill="1" applyBorder="1" applyAlignment="1">
      <alignment horizontal="left" vertical="top" wrapText="1"/>
    </xf>
    <xf numFmtId="164" fontId="6" fillId="2" borderId="57" xfId="0" applyNumberFormat="1" applyFont="1" applyFill="1" applyBorder="1" applyAlignment="1">
      <alignment horizontal="right" vertical="top"/>
    </xf>
    <xf numFmtId="164" fontId="6" fillId="2" borderId="33" xfId="0" applyNumberFormat="1" applyFont="1" applyFill="1" applyBorder="1" applyAlignment="1">
      <alignment horizontal="right" vertical="top"/>
    </xf>
    <xf numFmtId="0" fontId="6" fillId="2" borderId="50" xfId="0" applyFont="1" applyFill="1" applyBorder="1" applyAlignment="1">
      <alignment horizontal="left" vertical="top"/>
    </xf>
    <xf numFmtId="0" fontId="6" fillId="2" borderId="53" xfId="0" applyFont="1" applyFill="1" applyBorder="1" applyAlignment="1">
      <alignment horizontal="left" vertical="top"/>
    </xf>
    <xf numFmtId="0" fontId="10" fillId="3" borderId="50" xfId="0" applyFont="1" applyFill="1" applyBorder="1" applyAlignment="1">
      <alignment horizontal="left" vertical="top" wrapText="1"/>
    </xf>
    <xf numFmtId="0" fontId="8" fillId="0" borderId="36" xfId="0" applyFont="1" applyFill="1" applyBorder="1" applyAlignment="1">
      <alignment horizontal="center" vertical="center" textRotation="90" wrapText="1"/>
    </xf>
    <xf numFmtId="0" fontId="8" fillId="0" borderId="78" xfId="0" applyFont="1" applyBorder="1" applyAlignment="1">
      <alignment horizontal="center" vertical="top" wrapText="1"/>
    </xf>
    <xf numFmtId="164" fontId="8" fillId="0" borderId="51" xfId="0" applyNumberFormat="1" applyFont="1" applyBorder="1" applyAlignment="1">
      <alignment horizontal="right" vertical="top"/>
    </xf>
    <xf numFmtId="164" fontId="8" fillId="0" borderId="78" xfId="0" applyNumberFormat="1" applyFont="1" applyBorder="1" applyAlignment="1">
      <alignment horizontal="right" vertical="top"/>
    </xf>
    <xf numFmtId="0" fontId="8" fillId="3" borderId="24" xfId="0" applyFont="1" applyFill="1" applyBorder="1" applyAlignment="1">
      <alignment horizontal="left" vertical="top" wrapText="1"/>
    </xf>
    <xf numFmtId="0" fontId="8" fillId="0" borderId="64" xfId="0" applyFont="1" applyBorder="1" applyAlignment="1">
      <alignment horizontal="center" vertical="top" wrapText="1"/>
    </xf>
    <xf numFmtId="164" fontId="8" fillId="0" borderId="7" xfId="0" applyNumberFormat="1" applyFont="1" applyBorder="1" applyAlignment="1">
      <alignment horizontal="right" vertical="top"/>
    </xf>
    <xf numFmtId="164" fontId="8" fillId="0" borderId="64" xfId="0" applyNumberFormat="1" applyFont="1" applyBorder="1" applyAlignment="1">
      <alignment horizontal="right" vertical="top"/>
    </xf>
    <xf numFmtId="49" fontId="6" fillId="3" borderId="24" xfId="0" applyNumberFormat="1" applyFont="1" applyFill="1" applyBorder="1" applyAlignment="1">
      <alignment horizontal="center" vertical="top"/>
    </xf>
    <xf numFmtId="164" fontId="8" fillId="5" borderId="11" xfId="0" applyNumberFormat="1" applyFont="1" applyFill="1" applyBorder="1" applyAlignment="1">
      <alignment horizontal="center" vertical="top"/>
    </xf>
    <xf numFmtId="164" fontId="8" fillId="5" borderId="47" xfId="0" applyNumberFormat="1" applyFont="1" applyFill="1" applyBorder="1" applyAlignment="1">
      <alignment horizontal="center" vertical="top"/>
    </xf>
    <xf numFmtId="164" fontId="8" fillId="5" borderId="0" xfId="0" applyNumberFormat="1" applyFont="1" applyFill="1" applyBorder="1" applyAlignment="1">
      <alignment horizontal="center" vertical="top"/>
    </xf>
    <xf numFmtId="164" fontId="8" fillId="5" borderId="24" xfId="0" applyNumberFormat="1" applyFont="1" applyFill="1" applyBorder="1" applyAlignment="1">
      <alignment horizontal="center" vertical="top"/>
    </xf>
    <xf numFmtId="164" fontId="8" fillId="0" borderId="7" xfId="0" applyNumberFormat="1" applyFont="1" applyFill="1" applyBorder="1" applyAlignment="1">
      <alignment horizontal="center" vertical="top"/>
    </xf>
    <xf numFmtId="164" fontId="8" fillId="0" borderId="64" xfId="0" applyNumberFormat="1" applyFont="1" applyFill="1" applyBorder="1" applyAlignment="1">
      <alignment horizontal="center" vertical="top"/>
    </xf>
    <xf numFmtId="164" fontId="8" fillId="0" borderId="0" xfId="0" applyNumberFormat="1" applyFont="1" applyFill="1" applyBorder="1" applyAlignment="1">
      <alignment horizontal="left" vertical="top" wrapText="1"/>
    </xf>
    <xf numFmtId="0" fontId="8" fillId="0" borderId="21" xfId="0" applyNumberFormat="1" applyFont="1" applyFill="1" applyBorder="1" applyAlignment="1">
      <alignment horizontal="center" vertical="top"/>
    </xf>
    <xf numFmtId="0" fontId="8" fillId="0" borderId="0" xfId="0" applyNumberFormat="1" applyFont="1" applyFill="1" applyBorder="1" applyAlignment="1">
      <alignment horizontal="center" vertical="top"/>
    </xf>
    <xf numFmtId="0" fontId="8" fillId="0" borderId="23" xfId="0" applyNumberFormat="1" applyFont="1" applyBorder="1" applyAlignment="1">
      <alignment horizontal="center" vertical="top"/>
    </xf>
    <xf numFmtId="0" fontId="15" fillId="0" borderId="0" xfId="0" applyFont="1" applyBorder="1" applyAlignment="1">
      <alignment vertical="top"/>
    </xf>
    <xf numFmtId="164" fontId="8" fillId="5" borderId="65" xfId="0" applyNumberFormat="1" applyFont="1" applyFill="1" applyBorder="1" applyAlignment="1">
      <alignment horizontal="right" vertical="top"/>
    </xf>
    <xf numFmtId="164" fontId="8" fillId="0" borderId="32" xfId="0" applyNumberFormat="1" applyFont="1" applyFill="1" applyBorder="1" applyAlignment="1">
      <alignment horizontal="center" vertical="top"/>
    </xf>
    <xf numFmtId="164" fontId="8" fillId="0" borderId="77" xfId="0" applyNumberFormat="1" applyFont="1" applyFill="1" applyBorder="1" applyAlignment="1">
      <alignment horizontal="center" vertical="top"/>
    </xf>
    <xf numFmtId="164" fontId="6" fillId="5" borderId="38" xfId="0" applyNumberFormat="1" applyFont="1" applyFill="1" applyBorder="1" applyAlignment="1">
      <alignment horizontal="right" vertical="top"/>
    </xf>
    <xf numFmtId="164" fontId="6" fillId="5" borderId="14" xfId="0" applyNumberFormat="1" applyFont="1" applyFill="1" applyBorder="1" applyAlignment="1">
      <alignment horizontal="right" vertical="top"/>
    </xf>
    <xf numFmtId="164" fontId="6" fillId="8" borderId="15" xfId="0" applyNumberFormat="1" applyFont="1" applyFill="1" applyBorder="1" applyAlignment="1">
      <alignment horizontal="right" vertical="top"/>
    </xf>
    <xf numFmtId="164" fontId="6" fillId="8" borderId="57" xfId="0" applyNumberFormat="1" applyFont="1" applyFill="1" applyBorder="1" applyAlignment="1">
      <alignment horizontal="right" vertical="top"/>
    </xf>
    <xf numFmtId="164" fontId="6" fillId="8" borderId="33" xfId="0" applyNumberFormat="1" applyFont="1" applyFill="1" applyBorder="1" applyAlignment="1">
      <alignment horizontal="right" vertical="top"/>
    </xf>
    <xf numFmtId="49" fontId="6" fillId="7" borderId="4" xfId="0" applyNumberFormat="1" applyFont="1" applyFill="1" applyBorder="1" applyAlignment="1">
      <alignment horizontal="center" vertical="top"/>
    </xf>
    <xf numFmtId="164" fontId="6" fillId="7" borderId="15" xfId="0" applyNumberFormat="1" applyFont="1" applyFill="1" applyBorder="1" applyAlignment="1">
      <alignment horizontal="right" vertical="top"/>
    </xf>
    <xf numFmtId="164" fontId="6" fillId="7" borderId="5" xfId="0" applyNumberFormat="1" applyFont="1" applyFill="1" applyBorder="1" applyAlignment="1">
      <alignment horizontal="right" vertical="top"/>
    </xf>
    <xf numFmtId="164" fontId="6" fillId="7" borderId="58" xfId="0" applyNumberFormat="1" applyFont="1" applyFill="1" applyBorder="1" applyAlignment="1">
      <alignment horizontal="right" vertical="top"/>
    </xf>
    <xf numFmtId="164" fontId="6" fillId="7" borderId="33" xfId="0" applyNumberFormat="1" applyFont="1" applyFill="1" applyBorder="1" applyAlignment="1">
      <alignment horizontal="right" vertical="top"/>
    </xf>
    <xf numFmtId="164" fontId="6" fillId="7" borderId="29" xfId="0" applyNumberFormat="1" applyFont="1" applyFill="1" applyBorder="1" applyAlignment="1">
      <alignment horizontal="right" vertical="top"/>
    </xf>
    <xf numFmtId="0" fontId="8" fillId="0" borderId="0" xfId="0" applyFont="1" applyFill="1" applyAlignment="1">
      <alignment vertical="top"/>
    </xf>
    <xf numFmtId="0" fontId="8" fillId="3" borderId="0" xfId="0" applyFont="1" applyFill="1" applyAlignment="1">
      <alignment vertical="top"/>
    </xf>
    <xf numFmtId="0" fontId="6" fillId="0" borderId="33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top"/>
    </xf>
    <xf numFmtId="164" fontId="6" fillId="7" borderId="6" xfId="0" applyNumberFormat="1" applyFont="1" applyFill="1" applyBorder="1" applyAlignment="1">
      <alignment horizontal="right" vertical="top"/>
    </xf>
    <xf numFmtId="164" fontId="8" fillId="0" borderId="32" xfId="0" applyNumberFormat="1" applyFont="1" applyBorder="1" applyAlignment="1">
      <alignment horizontal="right" vertical="top"/>
    </xf>
    <xf numFmtId="165" fontId="8" fillId="0" borderId="0" xfId="0" applyNumberFormat="1" applyFont="1" applyAlignment="1">
      <alignment horizontal="left" vertical="top"/>
    </xf>
    <xf numFmtId="164" fontId="6" fillId="7" borderId="32" xfId="0" applyNumberFormat="1" applyFont="1" applyFill="1" applyBorder="1" applyAlignment="1">
      <alignment horizontal="right" vertical="top"/>
    </xf>
    <xf numFmtId="165" fontId="8" fillId="0" borderId="0" xfId="0" applyNumberFormat="1" applyFont="1" applyAlignment="1">
      <alignment vertical="top"/>
    </xf>
    <xf numFmtId="164" fontId="8" fillId="0" borderId="0" xfId="0" applyNumberFormat="1" applyFont="1" applyAlignment="1">
      <alignment vertical="top"/>
    </xf>
    <xf numFmtId="0" fontId="8" fillId="0" borderId="22" xfId="0" applyFont="1" applyFill="1" applyBorder="1" applyAlignment="1">
      <alignment horizontal="center" vertical="top"/>
    </xf>
    <xf numFmtId="164" fontId="8" fillId="5" borderId="43" xfId="0" applyNumberFormat="1" applyFont="1" applyFill="1" applyBorder="1" applyAlignment="1">
      <alignment horizontal="right" vertical="top"/>
    </xf>
    <xf numFmtId="164" fontId="8" fillId="5" borderId="46" xfId="0" applyNumberFormat="1" applyFont="1" applyFill="1" applyBorder="1" applyAlignment="1">
      <alignment horizontal="right" vertical="top"/>
    </xf>
    <xf numFmtId="0" fontId="8" fillId="0" borderId="34" xfId="0" applyFont="1" applyFill="1" applyBorder="1" applyAlignment="1">
      <alignment horizontal="center" vertical="center" textRotation="90" wrapText="1"/>
    </xf>
    <xf numFmtId="0" fontId="8" fillId="0" borderId="21" xfId="0" applyFont="1" applyFill="1" applyBorder="1" applyAlignment="1">
      <alignment horizontal="center" vertical="center" textRotation="90" wrapText="1"/>
    </xf>
    <xf numFmtId="49" fontId="6" fillId="8" borderId="11" xfId="0" applyNumberFormat="1" applyFont="1" applyFill="1" applyBorder="1" applyAlignment="1">
      <alignment horizontal="center" vertical="top"/>
    </xf>
    <xf numFmtId="49" fontId="6" fillId="2" borderId="21" xfId="0" applyNumberFormat="1" applyFont="1" applyFill="1" applyBorder="1" applyAlignment="1">
      <alignment horizontal="center" vertical="top"/>
    </xf>
    <xf numFmtId="0" fontId="8" fillId="0" borderId="28" xfId="0" applyFont="1" applyFill="1" applyBorder="1" applyAlignment="1">
      <alignment horizontal="left" vertical="top" wrapText="1"/>
    </xf>
    <xf numFmtId="0" fontId="8" fillId="0" borderId="24" xfId="0" applyFont="1" applyFill="1" applyBorder="1" applyAlignment="1">
      <alignment horizontal="left" vertical="top" wrapText="1"/>
    </xf>
    <xf numFmtId="49" fontId="6" fillId="0" borderId="21" xfId="0" applyNumberFormat="1" applyFont="1" applyBorder="1" applyAlignment="1">
      <alignment horizontal="center" vertical="top"/>
    </xf>
    <xf numFmtId="0" fontId="8" fillId="0" borderId="48" xfId="0" applyFont="1" applyFill="1" applyBorder="1" applyAlignment="1">
      <alignment horizontal="left" vertical="top" wrapText="1"/>
    </xf>
    <xf numFmtId="0" fontId="8" fillId="0" borderId="47" xfId="0" applyFont="1" applyFill="1" applyBorder="1" applyAlignment="1">
      <alignment horizontal="left" vertical="top" wrapText="1"/>
    </xf>
    <xf numFmtId="49" fontId="6" fillId="0" borderId="36" xfId="0" applyNumberFormat="1" applyFont="1" applyBorder="1" applyAlignment="1">
      <alignment horizontal="center" vertical="top"/>
    </xf>
    <xf numFmtId="49" fontId="6" fillId="0" borderId="34" xfId="0" applyNumberFormat="1" applyFont="1" applyBorder="1" applyAlignment="1">
      <alignment horizontal="center" vertical="top"/>
    </xf>
    <xf numFmtId="49" fontId="6" fillId="8" borderId="10" xfId="0" applyNumberFormat="1" applyFont="1" applyFill="1" applyBorder="1" applyAlignment="1">
      <alignment horizontal="center" vertical="top"/>
    </xf>
    <xf numFmtId="49" fontId="6" fillId="8" borderId="12" xfId="0" applyNumberFormat="1" applyFont="1" applyFill="1" applyBorder="1" applyAlignment="1">
      <alignment horizontal="center" vertical="top"/>
    </xf>
    <xf numFmtId="49" fontId="6" fillId="2" borderId="36" xfId="0" applyNumberFormat="1" applyFont="1" applyFill="1" applyBorder="1" applyAlignment="1">
      <alignment horizontal="center" vertical="top"/>
    </xf>
    <xf numFmtId="49" fontId="6" fillId="2" borderId="34" xfId="0" applyNumberFormat="1" applyFont="1" applyFill="1" applyBorder="1" applyAlignment="1">
      <alignment horizontal="center" vertical="top"/>
    </xf>
    <xf numFmtId="0" fontId="8" fillId="0" borderId="63" xfId="0" applyFont="1" applyFill="1" applyBorder="1" applyAlignment="1">
      <alignment horizontal="left" vertical="top" wrapText="1"/>
    </xf>
    <xf numFmtId="3" fontId="8" fillId="0" borderId="37" xfId="0" applyNumberFormat="1" applyFont="1" applyFill="1" applyBorder="1" applyAlignment="1">
      <alignment horizontal="center" vertical="top" wrapText="1"/>
    </xf>
    <xf numFmtId="3" fontId="8" fillId="0" borderId="41" xfId="0" applyNumberFormat="1" applyFont="1" applyFill="1" applyBorder="1" applyAlignment="1">
      <alignment horizontal="center" vertical="top" wrapText="1"/>
    </xf>
    <xf numFmtId="3" fontId="8" fillId="0" borderId="26" xfId="0" applyNumberFormat="1" applyFont="1" applyFill="1" applyBorder="1" applyAlignment="1">
      <alignment horizontal="center" vertical="top" wrapText="1"/>
    </xf>
    <xf numFmtId="3" fontId="8" fillId="0" borderId="21" xfId="0" applyNumberFormat="1" applyFont="1" applyFill="1" applyBorder="1" applyAlignment="1">
      <alignment horizontal="center" vertical="top" wrapText="1"/>
    </xf>
    <xf numFmtId="3" fontId="8" fillId="0" borderId="27" xfId="0" applyNumberFormat="1" applyFont="1" applyFill="1" applyBorder="1" applyAlignment="1">
      <alignment horizontal="center" vertical="top" wrapText="1"/>
    </xf>
    <xf numFmtId="3" fontId="8" fillId="0" borderId="23" xfId="0" applyNumberFormat="1" applyFont="1" applyFill="1" applyBorder="1" applyAlignment="1">
      <alignment horizontal="center" vertical="top" wrapText="1"/>
    </xf>
    <xf numFmtId="3" fontId="8" fillId="0" borderId="36" xfId="0" applyNumberFormat="1" applyFont="1" applyFill="1" applyBorder="1" applyAlignment="1">
      <alignment horizontal="center" vertical="top" wrapText="1"/>
    </xf>
    <xf numFmtId="3" fontId="8" fillId="0" borderId="42" xfId="0" applyNumberFormat="1" applyFont="1" applyFill="1" applyBorder="1" applyAlignment="1">
      <alignment horizontal="center" vertical="top" wrapText="1"/>
    </xf>
    <xf numFmtId="49" fontId="8" fillId="0" borderId="36" xfId="0" applyNumberFormat="1" applyFont="1" applyBorder="1" applyAlignment="1">
      <alignment horizontal="center" vertical="top"/>
    </xf>
    <xf numFmtId="49" fontId="8" fillId="0" borderId="21" xfId="0" applyNumberFormat="1" applyFont="1" applyBorder="1" applyAlignment="1">
      <alignment horizontal="center" vertical="top"/>
    </xf>
    <xf numFmtId="49" fontId="8" fillId="0" borderId="34" xfId="0" applyNumberFormat="1" applyFont="1" applyBorder="1" applyAlignment="1">
      <alignment horizontal="center" vertical="top"/>
    </xf>
    <xf numFmtId="0" fontId="7" fillId="0" borderId="24" xfId="0" applyFont="1" applyFill="1" applyBorder="1" applyAlignment="1">
      <alignment horizontal="left" vertical="top" wrapText="1"/>
    </xf>
    <xf numFmtId="164" fontId="6" fillId="5" borderId="44" xfId="0" applyNumberFormat="1" applyFont="1" applyFill="1" applyBorder="1" applyAlignment="1">
      <alignment horizontal="right" vertical="top"/>
    </xf>
    <xf numFmtId="164" fontId="6" fillId="5" borderId="73" xfId="0" applyNumberFormat="1" applyFont="1" applyFill="1" applyBorder="1" applyAlignment="1">
      <alignment horizontal="right" vertical="top"/>
    </xf>
    <xf numFmtId="0" fontId="8" fillId="3" borderId="53" xfId="0" applyFont="1" applyFill="1" applyBorder="1" applyAlignment="1">
      <alignment horizontal="center" vertical="top" wrapText="1"/>
    </xf>
    <xf numFmtId="0" fontId="8" fillId="0" borderId="73" xfId="0" applyFont="1" applyBorder="1" applyAlignment="1">
      <alignment horizontal="center" vertical="center" textRotation="90" wrapText="1"/>
    </xf>
    <xf numFmtId="0" fontId="8" fillId="0" borderId="2" xfId="0" applyFont="1" applyBorder="1" applyAlignment="1">
      <alignment horizontal="center" vertical="center" textRotation="90" wrapText="1"/>
    </xf>
    <xf numFmtId="0" fontId="8" fillId="0" borderId="2" xfId="0" applyFont="1" applyFill="1" applyBorder="1" applyAlignment="1">
      <alignment horizontal="center" vertical="center" textRotation="90" wrapText="1"/>
    </xf>
    <xf numFmtId="0" fontId="8" fillId="0" borderId="2" xfId="0" applyFont="1" applyBorder="1" applyAlignment="1">
      <alignment horizontal="center" vertical="center" textRotation="90"/>
    </xf>
    <xf numFmtId="0" fontId="8" fillId="0" borderId="3" xfId="0" applyFont="1" applyBorder="1" applyAlignment="1">
      <alignment horizontal="center" vertical="center" textRotation="90"/>
    </xf>
    <xf numFmtId="0" fontId="8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 vertical="top"/>
    </xf>
    <xf numFmtId="0" fontId="8" fillId="0" borderId="38" xfId="0" applyFont="1" applyBorder="1" applyAlignment="1">
      <alignment horizontal="center" vertical="top"/>
    </xf>
    <xf numFmtId="0" fontId="8" fillId="0" borderId="10" xfId="0" applyFont="1" applyBorder="1" applyAlignment="1">
      <alignment horizontal="center" vertical="center" textRotation="90" wrapText="1"/>
    </xf>
    <xf numFmtId="0" fontId="8" fillId="0" borderId="11" xfId="0" applyFont="1" applyBorder="1" applyAlignment="1">
      <alignment horizontal="center" vertical="center" textRotation="90" wrapText="1"/>
    </xf>
    <xf numFmtId="0" fontId="8" fillId="0" borderId="12" xfId="0" applyFont="1" applyBorder="1" applyAlignment="1">
      <alignment horizontal="center" vertical="center" textRotation="90" wrapText="1"/>
    </xf>
    <xf numFmtId="0" fontId="8" fillId="0" borderId="36" xfId="0" applyFont="1" applyBorder="1" applyAlignment="1">
      <alignment horizontal="center" vertical="center" textRotation="90" wrapText="1"/>
    </xf>
    <xf numFmtId="0" fontId="8" fillId="0" borderId="21" xfId="0" applyFont="1" applyBorder="1" applyAlignment="1">
      <alignment horizontal="center" vertical="center" textRotation="90" wrapText="1"/>
    </xf>
    <xf numFmtId="0" fontId="8" fillId="0" borderId="34" xfId="0" applyFont="1" applyBorder="1" applyAlignment="1">
      <alignment horizontal="center" vertical="center" textRotation="90" wrapText="1"/>
    </xf>
    <xf numFmtId="0" fontId="8" fillId="0" borderId="50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8" fillId="0" borderId="73" xfId="0" applyFont="1" applyBorder="1" applyAlignment="1">
      <alignment horizontal="center" vertical="center" wrapText="1"/>
    </xf>
    <xf numFmtId="4" fontId="8" fillId="3" borderId="26" xfId="0" applyNumberFormat="1" applyFont="1" applyFill="1" applyBorder="1" applyAlignment="1">
      <alignment horizontal="center" vertical="top"/>
    </xf>
    <xf numFmtId="4" fontId="8" fillId="3" borderId="21" xfId="0" applyNumberFormat="1" applyFont="1" applyFill="1" applyBorder="1" applyAlignment="1">
      <alignment horizontal="center" vertical="top"/>
    </xf>
    <xf numFmtId="4" fontId="8" fillId="3" borderId="27" xfId="0" applyNumberFormat="1" applyFont="1" applyFill="1" applyBorder="1" applyAlignment="1">
      <alignment horizontal="center" vertical="top"/>
    </xf>
    <xf numFmtId="4" fontId="8" fillId="3" borderId="23" xfId="0" applyNumberFormat="1" applyFont="1" applyFill="1" applyBorder="1" applyAlignment="1">
      <alignment horizontal="center" vertical="top"/>
    </xf>
    <xf numFmtId="0" fontId="8" fillId="0" borderId="43" xfId="0" applyFont="1" applyBorder="1" applyAlignment="1">
      <alignment horizontal="center" vertical="center"/>
    </xf>
    <xf numFmtId="0" fontId="8" fillId="0" borderId="60" xfId="0" applyFont="1" applyBorder="1" applyAlignment="1">
      <alignment horizontal="center" vertical="center"/>
    </xf>
    <xf numFmtId="0" fontId="8" fillId="0" borderId="62" xfId="0" applyFont="1" applyBorder="1" applyAlignment="1">
      <alignment horizontal="center" vertical="center"/>
    </xf>
    <xf numFmtId="49" fontId="12" fillId="6" borderId="69" xfId="0" applyNumberFormat="1" applyFont="1" applyFill="1" applyBorder="1" applyAlignment="1">
      <alignment horizontal="left" vertical="top" wrapText="1"/>
    </xf>
    <xf numFmtId="49" fontId="12" fillId="6" borderId="65" xfId="0" applyNumberFormat="1" applyFont="1" applyFill="1" applyBorder="1" applyAlignment="1">
      <alignment horizontal="left" vertical="top" wrapText="1"/>
    </xf>
    <xf numFmtId="49" fontId="12" fillId="6" borderId="77" xfId="0" applyNumberFormat="1" applyFont="1" applyFill="1" applyBorder="1" applyAlignment="1">
      <alignment horizontal="left" vertical="top" wrapText="1"/>
    </xf>
    <xf numFmtId="0" fontId="12" fillId="7" borderId="61" xfId="0" applyFont="1" applyFill="1" applyBorder="1" applyAlignment="1">
      <alignment horizontal="left" vertical="top" wrapText="1"/>
    </xf>
    <xf numFmtId="0" fontId="12" fillId="7" borderId="60" xfId="0" applyFont="1" applyFill="1" applyBorder="1" applyAlignment="1">
      <alignment horizontal="left" vertical="top" wrapText="1"/>
    </xf>
    <xf numFmtId="0" fontId="12" fillId="7" borderId="62" xfId="0" applyFont="1" applyFill="1" applyBorder="1" applyAlignment="1">
      <alignment horizontal="left" vertical="top" wrapText="1"/>
    </xf>
    <xf numFmtId="0" fontId="12" fillId="8" borderId="43" xfId="0" applyFont="1" applyFill="1" applyBorder="1" applyAlignment="1">
      <alignment horizontal="left" vertical="top"/>
    </xf>
    <xf numFmtId="0" fontId="12" fillId="8" borderId="60" xfId="0" applyFont="1" applyFill="1" applyBorder="1" applyAlignment="1">
      <alignment horizontal="left" vertical="top"/>
    </xf>
    <xf numFmtId="0" fontId="12" fillId="8" borderId="62" xfId="0" applyFont="1" applyFill="1" applyBorder="1" applyAlignment="1">
      <alignment horizontal="left" vertical="top"/>
    </xf>
    <xf numFmtId="0" fontId="12" fillId="2" borderId="40" xfId="0" applyFont="1" applyFill="1" applyBorder="1" applyAlignment="1">
      <alignment horizontal="left" vertical="top" wrapText="1"/>
    </xf>
    <xf numFmtId="0" fontId="12" fillId="2" borderId="65" xfId="0" applyFont="1" applyFill="1" applyBorder="1" applyAlignment="1">
      <alignment horizontal="left" vertical="top" wrapText="1"/>
    </xf>
    <xf numFmtId="0" fontId="12" fillId="2" borderId="77" xfId="0" applyFont="1" applyFill="1" applyBorder="1" applyAlignment="1">
      <alignment horizontal="left" vertical="top" wrapText="1"/>
    </xf>
    <xf numFmtId="49" fontId="6" fillId="8" borderId="54" xfId="0" applyNumberFormat="1" applyFont="1" applyFill="1" applyBorder="1" applyAlignment="1">
      <alignment horizontal="center" vertical="top"/>
    </xf>
    <xf numFmtId="49" fontId="6" fillId="8" borderId="11" xfId="0" applyNumberFormat="1" applyFont="1" applyFill="1" applyBorder="1" applyAlignment="1">
      <alignment horizontal="center" vertical="top"/>
    </xf>
    <xf numFmtId="49" fontId="6" fillId="2" borderId="26" xfId="0" applyNumberFormat="1" applyFont="1" applyFill="1" applyBorder="1" applyAlignment="1">
      <alignment horizontal="center" vertical="top"/>
    </xf>
    <xf numFmtId="49" fontId="6" fillId="2" borderId="21" xfId="0" applyNumberFormat="1" applyFont="1" applyFill="1" applyBorder="1" applyAlignment="1">
      <alignment horizontal="center" vertical="top"/>
    </xf>
    <xf numFmtId="49" fontId="6" fillId="0" borderId="26" xfId="0" applyNumberFormat="1" applyFont="1" applyBorder="1" applyAlignment="1">
      <alignment horizontal="center" vertical="top"/>
    </xf>
    <xf numFmtId="49" fontId="6" fillId="0" borderId="21" xfId="0" applyNumberFormat="1" applyFont="1" applyBorder="1" applyAlignment="1">
      <alignment horizontal="center" vertical="top"/>
    </xf>
    <xf numFmtId="0" fontId="7" fillId="0" borderId="28" xfId="0" applyFont="1" applyFill="1" applyBorder="1" applyAlignment="1">
      <alignment horizontal="left" vertical="top" wrapText="1"/>
    </xf>
    <xf numFmtId="0" fontId="7" fillId="0" borderId="24" xfId="0" applyFont="1" applyFill="1" applyBorder="1" applyAlignment="1">
      <alignment horizontal="left" vertical="top" wrapText="1"/>
    </xf>
    <xf numFmtId="0" fontId="8" fillId="0" borderId="26" xfId="0" applyFont="1" applyFill="1" applyBorder="1" applyAlignment="1">
      <alignment horizontal="center" vertical="center" textRotation="90" wrapText="1"/>
    </xf>
    <xf numFmtId="0" fontId="8" fillId="0" borderId="21" xfId="0" applyFont="1" applyFill="1" applyBorder="1" applyAlignment="1">
      <alignment horizontal="center" vertical="center" textRotation="90" wrapText="1"/>
    </xf>
    <xf numFmtId="0" fontId="8" fillId="0" borderId="34" xfId="0" applyFont="1" applyFill="1" applyBorder="1" applyAlignment="1">
      <alignment horizontal="center" vertical="center" textRotation="90" wrapText="1"/>
    </xf>
    <xf numFmtId="0" fontId="8" fillId="0" borderId="78" xfId="0" applyNumberFormat="1" applyFont="1" applyBorder="1" applyAlignment="1">
      <alignment horizontal="center" vertical="center" textRotation="90" wrapText="1"/>
    </xf>
    <xf numFmtId="0" fontId="8" fillId="0" borderId="64" xfId="0" applyNumberFormat="1" applyFont="1" applyBorder="1" applyAlignment="1">
      <alignment horizontal="center" vertical="center" textRotation="90" wrapText="1"/>
    </xf>
    <xf numFmtId="0" fontId="8" fillId="0" borderId="45" xfId="0" applyNumberFormat="1" applyFont="1" applyBorder="1" applyAlignment="1">
      <alignment horizontal="center" vertical="center" textRotation="90" wrapText="1"/>
    </xf>
    <xf numFmtId="0" fontId="11" fillId="0" borderId="51" xfId="0" applyFont="1" applyBorder="1" applyAlignment="1">
      <alignment horizontal="center" vertical="center" textRotation="90" wrapText="1"/>
    </xf>
    <xf numFmtId="0" fontId="11" fillId="0" borderId="7" xfId="0" applyFont="1" applyBorder="1" applyAlignment="1">
      <alignment horizontal="center" vertical="center" textRotation="90" wrapText="1"/>
    </xf>
    <xf numFmtId="0" fontId="11" fillId="0" borderId="14" xfId="0" applyFont="1" applyBorder="1" applyAlignment="1">
      <alignment horizontal="center" vertical="center" textRotation="90" wrapText="1"/>
    </xf>
    <xf numFmtId="0" fontId="6" fillId="0" borderId="56" xfId="0" applyFont="1" applyBorder="1" applyAlignment="1">
      <alignment horizontal="center" vertical="center" wrapText="1"/>
    </xf>
    <xf numFmtId="0" fontId="6" fillId="0" borderId="75" xfId="0" applyFont="1" applyBorder="1" applyAlignment="1">
      <alignment horizontal="center" vertical="center" wrapText="1"/>
    </xf>
    <xf numFmtId="0" fontId="6" fillId="0" borderId="76" xfId="0" applyFont="1" applyBorder="1" applyAlignment="1">
      <alignment horizontal="center" vertical="center" wrapText="1"/>
    </xf>
    <xf numFmtId="0" fontId="8" fillId="0" borderId="51" xfId="0" applyFont="1" applyBorder="1" applyAlignment="1">
      <alignment horizontal="center" vertical="center" textRotation="90" wrapText="1"/>
    </xf>
    <xf numFmtId="0" fontId="8" fillId="0" borderId="7" xfId="0" applyFont="1" applyBorder="1" applyAlignment="1">
      <alignment horizontal="center" vertical="center" textRotation="90" wrapText="1"/>
    </xf>
    <xf numFmtId="0" fontId="8" fillId="0" borderId="14" xfId="0" applyFont="1" applyBorder="1" applyAlignment="1">
      <alignment horizontal="center" vertical="center" textRotation="90" wrapText="1"/>
    </xf>
    <xf numFmtId="0" fontId="6" fillId="0" borderId="56" xfId="0" applyFont="1" applyBorder="1" applyAlignment="1">
      <alignment horizontal="center" vertical="center"/>
    </xf>
    <xf numFmtId="0" fontId="6" fillId="0" borderId="75" xfId="0" applyFont="1" applyBorder="1" applyAlignment="1">
      <alignment horizontal="center" vertical="center"/>
    </xf>
    <xf numFmtId="0" fontId="6" fillId="0" borderId="76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 textRotation="90" wrapText="1"/>
    </xf>
    <xf numFmtId="0" fontId="8" fillId="0" borderId="46" xfId="0" applyFont="1" applyBorder="1" applyAlignment="1">
      <alignment horizontal="center" vertical="center"/>
    </xf>
    <xf numFmtId="0" fontId="8" fillId="0" borderId="27" xfId="0" applyFont="1" applyFill="1" applyBorder="1" applyAlignment="1">
      <alignment horizontal="center" vertical="center" textRotation="90" wrapText="1"/>
    </xf>
    <xf numFmtId="0" fontId="8" fillId="0" borderId="35" xfId="0" applyFont="1" applyFill="1" applyBorder="1" applyAlignment="1">
      <alignment horizontal="center" vertical="center" textRotation="90" wrapText="1"/>
    </xf>
    <xf numFmtId="0" fontId="8" fillId="0" borderId="54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49" fontId="6" fillId="8" borderId="12" xfId="0" applyNumberFormat="1" applyFont="1" applyFill="1" applyBorder="1" applyAlignment="1">
      <alignment horizontal="center" vertical="top"/>
    </xf>
    <xf numFmtId="49" fontId="6" fillId="2" borderId="34" xfId="0" applyNumberFormat="1" applyFont="1" applyFill="1" applyBorder="1" applyAlignment="1">
      <alignment horizontal="center" vertical="top"/>
    </xf>
    <xf numFmtId="49" fontId="6" fillId="0" borderId="34" xfId="0" applyNumberFormat="1" applyFont="1" applyBorder="1" applyAlignment="1">
      <alignment horizontal="center" vertical="top"/>
    </xf>
    <xf numFmtId="0" fontId="8" fillId="0" borderId="28" xfId="0" applyFont="1" applyFill="1" applyBorder="1" applyAlignment="1">
      <alignment horizontal="left" vertical="top" wrapText="1"/>
    </xf>
    <xf numFmtId="0" fontId="8" fillId="0" borderId="24" xfId="0" applyFont="1" applyFill="1" applyBorder="1" applyAlignment="1">
      <alignment horizontal="left" vertical="top" wrapText="1"/>
    </xf>
    <xf numFmtId="0" fontId="8" fillId="0" borderId="40" xfId="0" applyFont="1" applyFill="1" applyBorder="1" applyAlignment="1">
      <alignment horizontal="left" vertical="top" wrapText="1"/>
    </xf>
    <xf numFmtId="0" fontId="8" fillId="0" borderId="54" xfId="0" applyFont="1" applyFill="1" applyBorder="1" applyAlignment="1">
      <alignment horizontal="left" vertical="top" wrapText="1"/>
    </xf>
    <xf numFmtId="0" fontId="8" fillId="0" borderId="11" xfId="0" applyFont="1" applyFill="1" applyBorder="1" applyAlignment="1">
      <alignment horizontal="left" vertical="top" wrapText="1"/>
    </xf>
    <xf numFmtId="49" fontId="8" fillId="0" borderId="26" xfId="0" applyNumberFormat="1" applyFont="1" applyBorder="1" applyAlignment="1">
      <alignment horizontal="center" vertical="top" wrapText="1"/>
    </xf>
    <xf numFmtId="49" fontId="8" fillId="0" borderId="21" xfId="0" applyNumberFormat="1" applyFont="1" applyBorder="1" applyAlignment="1">
      <alignment horizontal="center" vertical="top" wrapText="1"/>
    </xf>
    <xf numFmtId="49" fontId="8" fillId="0" borderId="34" xfId="0" applyNumberFormat="1" applyFont="1" applyBorder="1" applyAlignment="1">
      <alignment horizontal="center" vertical="top" wrapText="1"/>
    </xf>
    <xf numFmtId="0" fontId="8" fillId="3" borderId="54" xfId="0" applyFont="1" applyFill="1" applyBorder="1" applyAlignment="1">
      <alignment horizontal="left" vertical="top" wrapText="1"/>
    </xf>
    <xf numFmtId="0" fontId="8" fillId="3" borderId="11" xfId="0" applyFont="1" applyFill="1" applyBorder="1" applyAlignment="1">
      <alignment horizontal="left" vertical="top" wrapText="1"/>
    </xf>
    <xf numFmtId="0" fontId="8" fillId="0" borderId="36" xfId="0" applyFont="1" applyFill="1" applyBorder="1" applyAlignment="1">
      <alignment horizontal="center" vertical="center" textRotation="90" wrapText="1"/>
    </xf>
    <xf numFmtId="0" fontId="8" fillId="0" borderId="47" xfId="0" applyFont="1" applyFill="1" applyBorder="1" applyAlignment="1">
      <alignment horizontal="left" vertical="top" wrapText="1"/>
    </xf>
    <xf numFmtId="0" fontId="8" fillId="0" borderId="68" xfId="0" applyFont="1" applyFill="1" applyBorder="1" applyAlignment="1">
      <alignment horizontal="left" vertical="top" wrapText="1"/>
    </xf>
    <xf numFmtId="0" fontId="8" fillId="0" borderId="73" xfId="0" applyFont="1" applyFill="1" applyBorder="1" applyAlignment="1">
      <alignment horizontal="left" vertical="top" wrapText="1"/>
    </xf>
    <xf numFmtId="49" fontId="6" fillId="8" borderId="10" xfId="0" applyNumberFormat="1" applyFont="1" applyFill="1" applyBorder="1" applyAlignment="1">
      <alignment horizontal="center" vertical="top"/>
    </xf>
    <xf numFmtId="49" fontId="6" fillId="2" borderId="36" xfId="0" applyNumberFormat="1" applyFont="1" applyFill="1" applyBorder="1" applyAlignment="1">
      <alignment horizontal="center" vertical="top"/>
    </xf>
    <xf numFmtId="49" fontId="6" fillId="0" borderId="36" xfId="0" applyNumberFormat="1" applyFont="1" applyBorder="1" applyAlignment="1">
      <alignment horizontal="center" vertical="top"/>
    </xf>
    <xf numFmtId="0" fontId="7" fillId="0" borderId="50" xfId="0" applyFont="1" applyFill="1" applyBorder="1" applyAlignment="1">
      <alignment horizontal="left" vertical="top" wrapText="1"/>
    </xf>
    <xf numFmtId="0" fontId="8" fillId="0" borderId="50" xfId="0" applyFont="1" applyFill="1" applyBorder="1" applyAlignment="1">
      <alignment horizontal="left" vertical="top" wrapText="1"/>
    </xf>
    <xf numFmtId="49" fontId="8" fillId="0" borderId="26" xfId="0" applyNumberFormat="1" applyFont="1" applyBorder="1" applyAlignment="1">
      <alignment horizontal="center" vertical="top"/>
    </xf>
    <xf numFmtId="49" fontId="8" fillId="0" borderId="21" xfId="0" applyNumberFormat="1" applyFont="1" applyBorder="1" applyAlignment="1">
      <alignment horizontal="center" vertical="top"/>
    </xf>
    <xf numFmtId="49" fontId="8" fillId="0" borderId="34" xfId="0" applyNumberFormat="1" applyFont="1" applyBorder="1" applyAlignment="1">
      <alignment horizontal="center" vertical="top"/>
    </xf>
    <xf numFmtId="0" fontId="7" fillId="0" borderId="40" xfId="0" applyFont="1" applyFill="1" applyBorder="1" applyAlignment="1">
      <alignment horizontal="left" vertical="top" wrapText="1"/>
    </xf>
    <xf numFmtId="0" fontId="8" fillId="0" borderId="39" xfId="0" applyFont="1" applyFill="1" applyBorder="1" applyAlignment="1">
      <alignment horizontal="left" vertical="top" wrapText="1"/>
    </xf>
    <xf numFmtId="49" fontId="8" fillId="0" borderId="36" xfId="0" applyNumberFormat="1" applyFont="1" applyBorder="1" applyAlignment="1">
      <alignment horizontal="center" vertical="top"/>
    </xf>
    <xf numFmtId="49" fontId="8" fillId="0" borderId="42" xfId="0" applyNumberFormat="1" applyFont="1" applyBorder="1" applyAlignment="1">
      <alignment horizontal="center" vertical="top"/>
    </xf>
    <xf numFmtId="0" fontId="13" fillId="0" borderId="40" xfId="0" applyFont="1" applyBorder="1" applyAlignment="1">
      <alignment horizontal="left" vertical="top" wrapText="1"/>
    </xf>
    <xf numFmtId="0" fontId="8" fillId="0" borderId="48" xfId="0" applyFont="1" applyFill="1" applyBorder="1" applyAlignment="1">
      <alignment horizontal="left" vertical="top" wrapText="1"/>
    </xf>
    <xf numFmtId="0" fontId="8" fillId="0" borderId="63" xfId="0" applyFont="1" applyFill="1" applyBorder="1" applyAlignment="1">
      <alignment horizontal="left" vertical="top" wrapText="1"/>
    </xf>
    <xf numFmtId="0" fontId="8" fillId="0" borderId="10" xfId="0" applyFont="1" applyFill="1" applyBorder="1" applyAlignment="1">
      <alignment horizontal="left" vertical="top" wrapText="1"/>
    </xf>
    <xf numFmtId="3" fontId="8" fillId="0" borderId="37" xfId="0" applyNumberFormat="1" applyFont="1" applyFill="1" applyBorder="1" applyAlignment="1">
      <alignment horizontal="center" vertical="top" wrapText="1"/>
    </xf>
    <xf numFmtId="3" fontId="8" fillId="0" borderId="41" xfId="0" applyNumberFormat="1" applyFont="1" applyFill="1" applyBorder="1" applyAlignment="1">
      <alignment horizontal="center" vertical="top" wrapText="1"/>
    </xf>
    <xf numFmtId="164" fontId="8" fillId="0" borderId="54" xfId="0" applyNumberFormat="1" applyFont="1" applyFill="1" applyBorder="1" applyAlignment="1">
      <alignment horizontal="left" vertical="top" wrapText="1"/>
    </xf>
    <xf numFmtId="164" fontId="8" fillId="0" borderId="11" xfId="0" applyNumberFormat="1" applyFont="1" applyFill="1" applyBorder="1" applyAlignment="1">
      <alignment horizontal="left" vertical="top" wrapText="1"/>
    </xf>
    <xf numFmtId="49" fontId="8" fillId="0" borderId="26" xfId="0" applyNumberFormat="1" applyFont="1" applyFill="1" applyBorder="1" applyAlignment="1">
      <alignment horizontal="center" vertical="top"/>
    </xf>
    <xf numFmtId="49" fontId="8" fillId="0" borderId="21" xfId="0" applyNumberFormat="1" applyFont="1" applyFill="1" applyBorder="1" applyAlignment="1">
      <alignment horizontal="center" vertical="top"/>
    </xf>
    <xf numFmtId="3" fontId="8" fillId="0" borderId="26" xfId="0" applyNumberFormat="1" applyFont="1" applyFill="1" applyBorder="1" applyAlignment="1">
      <alignment horizontal="center" vertical="top" wrapText="1"/>
    </xf>
    <xf numFmtId="3" fontId="8" fillId="0" borderId="21" xfId="0" applyNumberFormat="1" applyFont="1" applyFill="1" applyBorder="1" applyAlignment="1">
      <alignment horizontal="center" vertical="top" wrapText="1"/>
    </xf>
    <xf numFmtId="3" fontId="8" fillId="0" borderId="27" xfId="0" applyNumberFormat="1" applyFont="1" applyFill="1" applyBorder="1" applyAlignment="1">
      <alignment horizontal="center" vertical="top" wrapText="1"/>
    </xf>
    <xf numFmtId="3" fontId="8" fillId="0" borderId="23" xfId="0" applyNumberFormat="1" applyFont="1" applyFill="1" applyBorder="1" applyAlignment="1">
      <alignment horizontal="center" vertical="top" wrapText="1"/>
    </xf>
    <xf numFmtId="3" fontId="8" fillId="0" borderId="36" xfId="0" applyNumberFormat="1" applyFont="1" applyFill="1" applyBorder="1" applyAlignment="1">
      <alignment horizontal="center" vertical="top" wrapText="1"/>
    </xf>
    <xf numFmtId="3" fontId="8" fillId="0" borderId="42" xfId="0" applyNumberFormat="1" applyFont="1" applyFill="1" applyBorder="1" applyAlignment="1">
      <alignment horizontal="center" vertical="top" wrapText="1"/>
    </xf>
    <xf numFmtId="0" fontId="8" fillId="0" borderId="27" xfId="0" applyNumberFormat="1" applyFont="1" applyBorder="1" applyAlignment="1">
      <alignment horizontal="center" vertical="top"/>
    </xf>
    <xf numFmtId="0" fontId="8" fillId="0" borderId="35" xfId="0" applyNumberFormat="1" applyFont="1" applyBorder="1" applyAlignment="1">
      <alignment horizontal="center" vertical="top"/>
    </xf>
    <xf numFmtId="0" fontId="6" fillId="0" borderId="50" xfId="0" applyFont="1" applyFill="1" applyBorder="1" applyAlignment="1">
      <alignment horizontal="left" vertical="top" wrapText="1"/>
    </xf>
    <xf numFmtId="0" fontId="6" fillId="0" borderId="24" xfId="0" applyFont="1" applyFill="1" applyBorder="1" applyAlignment="1">
      <alignment horizontal="left" vertical="top" wrapText="1"/>
    </xf>
    <xf numFmtId="0" fontId="6" fillId="0" borderId="73" xfId="0" applyFont="1" applyFill="1" applyBorder="1" applyAlignment="1">
      <alignment horizontal="left" vertical="top" wrapText="1"/>
    </xf>
    <xf numFmtId="0" fontId="6" fillId="0" borderId="36" xfId="0" applyFont="1" applyFill="1" applyBorder="1" applyAlignment="1">
      <alignment horizontal="center" vertical="top" wrapText="1"/>
    </xf>
    <xf numFmtId="0" fontId="6" fillId="0" borderId="21" xfId="0" applyFont="1" applyFill="1" applyBorder="1" applyAlignment="1">
      <alignment horizontal="center" vertical="top" wrapText="1"/>
    </xf>
    <xf numFmtId="0" fontId="8" fillId="0" borderId="12" xfId="0" applyFont="1" applyFill="1" applyBorder="1" applyAlignment="1">
      <alignment horizontal="left" vertical="top" wrapText="1"/>
    </xf>
    <xf numFmtId="3" fontId="8" fillId="3" borderId="36" xfId="0" applyNumberFormat="1" applyFont="1" applyFill="1" applyBorder="1" applyAlignment="1">
      <alignment horizontal="center" vertical="top" wrapText="1"/>
    </xf>
    <xf numFmtId="3" fontId="8" fillId="3" borderId="42" xfId="0" applyNumberFormat="1" applyFont="1" applyFill="1" applyBorder="1" applyAlignment="1">
      <alignment horizontal="center" vertical="top" wrapText="1"/>
    </xf>
    <xf numFmtId="49" fontId="6" fillId="0" borderId="63" xfId="0" applyNumberFormat="1" applyFont="1" applyFill="1" applyBorder="1" applyAlignment="1">
      <alignment horizontal="center" vertical="top"/>
    </xf>
    <xf numFmtId="49" fontId="6" fillId="0" borderId="47" xfId="0" applyNumberFormat="1" applyFont="1" applyFill="1" applyBorder="1" applyAlignment="1">
      <alignment horizontal="center" vertical="top"/>
    </xf>
    <xf numFmtId="49" fontId="6" fillId="0" borderId="68" xfId="0" applyNumberFormat="1" applyFont="1" applyFill="1" applyBorder="1" applyAlignment="1">
      <alignment horizontal="center" vertical="top"/>
    </xf>
    <xf numFmtId="0" fontId="8" fillId="0" borderId="70" xfId="0" applyFont="1" applyBorder="1" applyAlignment="1">
      <alignment horizontal="left" vertical="top" wrapText="1"/>
    </xf>
    <xf numFmtId="0" fontId="8" fillId="0" borderId="44" xfId="0" applyFont="1" applyBorder="1" applyAlignment="1">
      <alignment horizontal="left" vertical="top" wrapText="1"/>
    </xf>
    <xf numFmtId="0" fontId="8" fillId="0" borderId="26" xfId="0" applyNumberFormat="1" applyFont="1" applyBorder="1" applyAlignment="1">
      <alignment horizontal="center" vertical="top"/>
    </xf>
    <xf numFmtId="0" fontId="8" fillId="0" borderId="34" xfId="0" applyNumberFormat="1" applyFont="1" applyBorder="1" applyAlignment="1">
      <alignment horizontal="center" vertical="top"/>
    </xf>
    <xf numFmtId="0" fontId="8" fillId="0" borderId="50" xfId="0" applyFont="1" applyFill="1" applyBorder="1" applyAlignment="1">
      <alignment vertical="top" wrapText="1"/>
    </xf>
    <xf numFmtId="0" fontId="8" fillId="0" borderId="24" xfId="0" applyFont="1" applyFill="1" applyBorder="1" applyAlignment="1">
      <alignment vertical="top" wrapText="1"/>
    </xf>
    <xf numFmtId="0" fontId="8" fillId="0" borderId="73" xfId="0" applyFont="1" applyFill="1" applyBorder="1" applyAlignment="1">
      <alignment vertical="top" wrapText="1"/>
    </xf>
    <xf numFmtId="0" fontId="8" fillId="0" borderId="50" xfId="0" applyFont="1" applyFill="1" applyBorder="1" applyAlignment="1">
      <alignment horizontal="center" vertical="top" textRotation="90" wrapText="1"/>
    </xf>
    <xf numFmtId="0" fontId="8" fillId="0" borderId="24" xfId="0" applyFont="1" applyFill="1" applyBorder="1" applyAlignment="1">
      <alignment horizontal="center" vertical="top" textRotation="90" wrapText="1"/>
    </xf>
    <xf numFmtId="0" fontId="8" fillId="0" borderId="73" xfId="0" applyFont="1" applyFill="1" applyBorder="1" applyAlignment="1">
      <alignment horizontal="center" vertical="top" textRotation="90" wrapText="1"/>
    </xf>
    <xf numFmtId="49" fontId="8" fillId="0" borderId="50" xfId="0" applyNumberFormat="1" applyFont="1" applyBorder="1" applyAlignment="1">
      <alignment horizontal="center" vertical="top" wrapText="1"/>
    </xf>
    <xf numFmtId="49" fontId="8" fillId="0" borderId="24" xfId="0" applyNumberFormat="1" applyFont="1" applyBorder="1" applyAlignment="1">
      <alignment horizontal="center" vertical="top" wrapText="1"/>
    </xf>
    <xf numFmtId="49" fontId="8" fillId="0" borderId="73" xfId="0" applyNumberFormat="1" applyFont="1" applyBorder="1" applyAlignment="1">
      <alignment horizontal="center" vertical="top" wrapText="1"/>
    </xf>
    <xf numFmtId="49" fontId="6" fillId="2" borderId="57" xfId="0" applyNumberFormat="1" applyFont="1" applyFill="1" applyBorder="1" applyAlignment="1">
      <alignment horizontal="right" vertical="top"/>
    </xf>
    <xf numFmtId="49" fontId="6" fillId="0" borderId="36" xfId="0" applyNumberFormat="1" applyFont="1" applyFill="1" applyBorder="1" applyAlignment="1">
      <alignment horizontal="center" vertical="top"/>
    </xf>
    <xf numFmtId="49" fontId="6" fillId="0" borderId="21" xfId="0" applyNumberFormat="1" applyFont="1" applyFill="1" applyBorder="1" applyAlignment="1">
      <alignment horizontal="center" vertical="top"/>
    </xf>
    <xf numFmtId="49" fontId="6" fillId="0" borderId="34" xfId="0" applyNumberFormat="1" applyFont="1" applyFill="1" applyBorder="1" applyAlignment="1">
      <alignment horizontal="center" vertical="top"/>
    </xf>
    <xf numFmtId="49" fontId="8" fillId="0" borderId="50" xfId="0" applyNumberFormat="1" applyFont="1" applyFill="1" applyBorder="1" applyAlignment="1">
      <alignment horizontal="left" vertical="top" wrapText="1"/>
    </xf>
    <xf numFmtId="49" fontId="8" fillId="0" borderId="24" xfId="0" applyNumberFormat="1" applyFont="1" applyFill="1" applyBorder="1" applyAlignment="1">
      <alignment horizontal="left" vertical="top" wrapText="1"/>
    </xf>
    <xf numFmtId="49" fontId="8" fillId="0" borderId="73" xfId="0" applyNumberFormat="1" applyFont="1" applyFill="1" applyBorder="1" applyAlignment="1">
      <alignment horizontal="left" vertical="top" wrapText="1"/>
    </xf>
    <xf numFmtId="49" fontId="9" fillId="0" borderId="36" xfId="0" applyNumberFormat="1" applyFont="1" applyFill="1" applyBorder="1" applyAlignment="1">
      <alignment horizontal="right" vertical="center" textRotation="90"/>
    </xf>
    <xf numFmtId="49" fontId="9" fillId="0" borderId="21" xfId="0" applyNumberFormat="1" applyFont="1" applyFill="1" applyBorder="1" applyAlignment="1">
      <alignment horizontal="right" vertical="center" textRotation="90"/>
    </xf>
    <xf numFmtId="49" fontId="9" fillId="0" borderId="34" xfId="0" applyNumberFormat="1" applyFont="1" applyFill="1" applyBorder="1" applyAlignment="1">
      <alignment horizontal="right" vertical="center" textRotation="90"/>
    </xf>
    <xf numFmtId="49" fontId="8" fillId="0" borderId="36" xfId="0" applyNumberFormat="1" applyFont="1" applyFill="1" applyBorder="1" applyAlignment="1">
      <alignment horizontal="center" vertical="top"/>
    </xf>
    <xf numFmtId="49" fontId="8" fillId="0" borderId="34" xfId="0" applyNumberFormat="1" applyFont="1" applyFill="1" applyBorder="1" applyAlignment="1">
      <alignment horizontal="center" vertical="top"/>
    </xf>
    <xf numFmtId="165" fontId="8" fillId="0" borderId="36" xfId="0" applyNumberFormat="1" applyFont="1" applyFill="1" applyBorder="1" applyAlignment="1">
      <alignment horizontal="center" vertical="top"/>
    </xf>
    <xf numFmtId="165" fontId="8" fillId="0" borderId="21" xfId="0" applyNumberFormat="1" applyFont="1" applyFill="1" applyBorder="1" applyAlignment="1">
      <alignment horizontal="center" vertical="top"/>
    </xf>
    <xf numFmtId="49" fontId="6" fillId="2" borderId="67" xfId="0" applyNumberFormat="1" applyFont="1" applyFill="1" applyBorder="1" applyAlignment="1">
      <alignment horizontal="right" vertical="top"/>
    </xf>
    <xf numFmtId="0" fontId="8" fillId="2" borderId="13" xfId="0" applyFont="1" applyFill="1" applyBorder="1" applyAlignment="1">
      <alignment horizontal="center" vertical="top" wrapText="1"/>
    </xf>
    <xf numFmtId="0" fontId="8" fillId="2" borderId="57" xfId="0" applyFont="1" applyFill="1" applyBorder="1" applyAlignment="1">
      <alignment horizontal="center" vertical="top" wrapText="1"/>
    </xf>
    <xf numFmtId="0" fontId="8" fillId="2" borderId="67" xfId="0" applyFont="1" applyFill="1" applyBorder="1" applyAlignment="1">
      <alignment horizontal="center" vertical="top" wrapText="1"/>
    </xf>
    <xf numFmtId="0" fontId="6" fillId="0" borderId="50" xfId="0" applyFont="1" applyFill="1" applyBorder="1" applyAlignment="1">
      <alignment vertical="top" wrapText="1"/>
    </xf>
    <xf numFmtId="0" fontId="6" fillId="0" borderId="24" xfId="0" applyFont="1" applyFill="1" applyBorder="1" applyAlignment="1">
      <alignment vertical="top" wrapText="1"/>
    </xf>
    <xf numFmtId="0" fontId="8" fillId="0" borderId="50" xfId="0" applyFont="1" applyFill="1" applyBorder="1" applyAlignment="1">
      <alignment horizontal="center" vertical="center" textRotation="90" wrapText="1"/>
    </xf>
    <xf numFmtId="0" fontId="8" fillId="0" borderId="24" xfId="0" applyFont="1" applyFill="1" applyBorder="1" applyAlignment="1">
      <alignment horizontal="center" vertical="center" textRotation="90" wrapText="1"/>
    </xf>
    <xf numFmtId="0" fontId="8" fillId="0" borderId="73" xfId="0" applyFont="1" applyFill="1" applyBorder="1" applyAlignment="1">
      <alignment horizontal="center" vertical="center" textRotation="90" wrapText="1"/>
    </xf>
    <xf numFmtId="0" fontId="8" fillId="0" borderId="25" xfId="0" applyFont="1" applyFill="1" applyBorder="1" applyAlignment="1">
      <alignment horizontal="left" vertical="top" wrapText="1"/>
    </xf>
    <xf numFmtId="49" fontId="6" fillId="0" borderId="21" xfId="0" applyNumberFormat="1" applyFont="1" applyBorder="1" applyAlignment="1">
      <alignment horizontal="center" vertical="top" wrapText="1"/>
    </xf>
    <xf numFmtId="49" fontId="8" fillId="0" borderId="42" xfId="0" applyNumberFormat="1" applyFont="1" applyBorder="1" applyAlignment="1">
      <alignment horizontal="center" vertical="top" wrapText="1"/>
    </xf>
    <xf numFmtId="0" fontId="8" fillId="4" borderId="28" xfId="0" applyFont="1" applyFill="1" applyBorder="1" applyAlignment="1">
      <alignment horizontal="left" vertical="top" wrapText="1"/>
    </xf>
    <xf numFmtId="0" fontId="8" fillId="4" borderId="24" xfId="0" applyFont="1" applyFill="1" applyBorder="1" applyAlignment="1">
      <alignment horizontal="left" vertical="top" wrapText="1"/>
    </xf>
    <xf numFmtId="0" fontId="8" fillId="4" borderId="40" xfId="0" applyFont="1" applyFill="1" applyBorder="1" applyAlignment="1">
      <alignment horizontal="left" vertical="top" wrapText="1"/>
    </xf>
    <xf numFmtId="49" fontId="6" fillId="0" borderId="42" xfId="0" applyNumberFormat="1" applyFont="1" applyBorder="1" applyAlignment="1">
      <alignment horizontal="center" vertical="top"/>
    </xf>
    <xf numFmtId="0" fontId="8" fillId="0" borderId="42" xfId="0" applyFont="1" applyFill="1" applyBorder="1" applyAlignment="1">
      <alignment horizontal="center" vertical="center" textRotation="90" wrapText="1"/>
    </xf>
    <xf numFmtId="49" fontId="6" fillId="8" borderId="10" xfId="0" applyNumberFormat="1" applyFont="1" applyFill="1" applyBorder="1" applyAlignment="1">
      <alignment horizontal="center" vertical="top" wrapText="1"/>
    </xf>
    <xf numFmtId="49" fontId="6" fillId="8" borderId="12" xfId="0" applyNumberFormat="1" applyFont="1" applyFill="1" applyBorder="1" applyAlignment="1">
      <alignment horizontal="center" vertical="top" wrapText="1"/>
    </xf>
    <xf numFmtId="49" fontId="6" fillId="2" borderId="36" xfId="0" applyNumberFormat="1" applyFont="1" applyFill="1" applyBorder="1" applyAlignment="1">
      <alignment horizontal="center" vertical="top" wrapText="1"/>
    </xf>
    <xf numFmtId="49" fontId="6" fillId="2" borderId="34" xfId="0" applyNumberFormat="1" applyFont="1" applyFill="1" applyBorder="1" applyAlignment="1">
      <alignment horizontal="center" vertical="top" wrapText="1"/>
    </xf>
    <xf numFmtId="49" fontId="6" fillId="0" borderId="36" xfId="0" applyNumberFormat="1" applyFont="1" applyBorder="1" applyAlignment="1">
      <alignment horizontal="center" vertical="top" wrapText="1"/>
    </xf>
    <xf numFmtId="49" fontId="6" fillId="0" borderId="34" xfId="0" applyNumberFormat="1" applyFont="1" applyBorder="1" applyAlignment="1">
      <alignment horizontal="center" vertical="top" wrapText="1"/>
    </xf>
    <xf numFmtId="0" fontId="8" fillId="3" borderId="50" xfId="0" applyFont="1" applyFill="1" applyBorder="1" applyAlignment="1">
      <alignment horizontal="left" vertical="top" wrapText="1"/>
    </xf>
    <xf numFmtId="0" fontId="8" fillId="3" borderId="73" xfId="0" applyFont="1" applyFill="1" applyBorder="1" applyAlignment="1">
      <alignment horizontal="left" vertical="top" wrapText="1"/>
    </xf>
    <xf numFmtId="49" fontId="6" fillId="8" borderId="11" xfId="0" applyNumberFormat="1" applyFont="1" applyFill="1" applyBorder="1" applyAlignment="1">
      <alignment horizontal="center" vertical="top" wrapText="1"/>
    </xf>
    <xf numFmtId="49" fontId="6" fillId="2" borderId="21" xfId="0" applyNumberFormat="1" applyFont="1" applyFill="1" applyBorder="1" applyAlignment="1">
      <alignment horizontal="center" vertical="top" wrapText="1"/>
    </xf>
    <xf numFmtId="0" fontId="8" fillId="3" borderId="28" xfId="0" applyFont="1" applyFill="1" applyBorder="1" applyAlignment="1">
      <alignment horizontal="left" vertical="top" wrapText="1"/>
    </xf>
    <xf numFmtId="0" fontId="8" fillId="3" borderId="24" xfId="0" applyFont="1" applyFill="1" applyBorder="1" applyAlignment="1">
      <alignment horizontal="left" vertical="top" wrapText="1"/>
    </xf>
    <xf numFmtId="49" fontId="6" fillId="7" borderId="74" xfId="0" applyNumberFormat="1" applyFont="1" applyFill="1" applyBorder="1" applyAlignment="1">
      <alignment horizontal="right" vertical="top"/>
    </xf>
    <xf numFmtId="49" fontId="6" fillId="7" borderId="57" xfId="0" applyNumberFormat="1" applyFont="1" applyFill="1" applyBorder="1" applyAlignment="1">
      <alignment horizontal="right" vertical="top"/>
    </xf>
    <xf numFmtId="49" fontId="6" fillId="7" borderId="67" xfId="0" applyNumberFormat="1" applyFont="1" applyFill="1" applyBorder="1" applyAlignment="1">
      <alignment horizontal="right" vertical="top"/>
    </xf>
    <xf numFmtId="0" fontId="8" fillId="7" borderId="13" xfId="0" applyFont="1" applyFill="1" applyBorder="1" applyAlignment="1">
      <alignment horizontal="center" vertical="top"/>
    </xf>
    <xf numFmtId="0" fontId="8" fillId="7" borderId="57" xfId="0" applyFont="1" applyFill="1" applyBorder="1" applyAlignment="1">
      <alignment horizontal="center" vertical="top"/>
    </xf>
    <xf numFmtId="0" fontId="8" fillId="7" borderId="67" xfId="0" applyFont="1" applyFill="1" applyBorder="1" applyAlignment="1">
      <alignment horizontal="center" vertical="top"/>
    </xf>
    <xf numFmtId="0" fontId="8" fillId="0" borderId="53" xfId="0" applyNumberFormat="1" applyFont="1" applyFill="1" applyBorder="1" applyAlignment="1">
      <alignment horizontal="left" vertical="top" wrapText="1"/>
    </xf>
    <xf numFmtId="49" fontId="6" fillId="0" borderId="38" xfId="0" applyNumberFormat="1" applyFont="1" applyFill="1" applyBorder="1" applyAlignment="1">
      <alignment horizontal="center" vertical="top" wrapText="1"/>
    </xf>
    <xf numFmtId="0" fontId="6" fillId="0" borderId="13" xfId="0" applyFont="1" applyBorder="1" applyAlignment="1">
      <alignment horizontal="center" vertical="center" wrapText="1"/>
    </xf>
    <xf numFmtId="0" fontId="6" fillId="0" borderId="57" xfId="0" applyFont="1" applyBorder="1" applyAlignment="1">
      <alignment horizontal="center" vertical="center" wrapText="1"/>
    </xf>
    <xf numFmtId="0" fontId="6" fillId="0" borderId="67" xfId="0" applyFont="1" applyBorder="1" applyAlignment="1">
      <alignment horizontal="center" vertical="center" wrapText="1"/>
    </xf>
    <xf numFmtId="49" fontId="6" fillId="2" borderId="74" xfId="0" applyNumberFormat="1" applyFont="1" applyFill="1" applyBorder="1" applyAlignment="1">
      <alignment horizontal="right" vertical="top"/>
    </xf>
    <xf numFmtId="49" fontId="6" fillId="2" borderId="73" xfId="0" applyNumberFormat="1" applyFont="1" applyFill="1" applyBorder="1" applyAlignment="1">
      <alignment horizontal="right" vertical="top"/>
    </xf>
    <xf numFmtId="49" fontId="6" fillId="2" borderId="38" xfId="0" applyNumberFormat="1" applyFont="1" applyFill="1" applyBorder="1" applyAlignment="1">
      <alignment horizontal="right" vertical="top"/>
    </xf>
    <xf numFmtId="49" fontId="6" fillId="8" borderId="74" xfId="0" applyNumberFormat="1" applyFont="1" applyFill="1" applyBorder="1" applyAlignment="1">
      <alignment horizontal="right" vertical="top"/>
    </xf>
    <xf numFmtId="49" fontId="6" fillId="8" borderId="57" xfId="0" applyNumberFormat="1" applyFont="1" applyFill="1" applyBorder="1" applyAlignment="1">
      <alignment horizontal="right" vertical="top"/>
    </xf>
    <xf numFmtId="49" fontId="6" fillId="8" borderId="67" xfId="0" applyNumberFormat="1" applyFont="1" applyFill="1" applyBorder="1" applyAlignment="1">
      <alignment horizontal="right" vertical="top"/>
    </xf>
    <xf numFmtId="0" fontId="8" fillId="8" borderId="13" xfId="0" applyFont="1" applyFill="1" applyBorder="1" applyAlignment="1">
      <alignment horizontal="center" vertical="top"/>
    </xf>
    <xf numFmtId="0" fontId="8" fillId="8" borderId="57" xfId="0" applyFont="1" applyFill="1" applyBorder="1" applyAlignment="1">
      <alignment horizontal="center" vertical="top"/>
    </xf>
    <xf numFmtId="0" fontId="8" fillId="8" borderId="67" xfId="0" applyFont="1" applyFill="1" applyBorder="1" applyAlignment="1">
      <alignment horizontal="center" vertical="top"/>
    </xf>
    <xf numFmtId="0" fontId="8" fillId="3" borderId="21" xfId="0" applyFont="1" applyFill="1" applyBorder="1" applyAlignment="1">
      <alignment vertical="top" wrapText="1"/>
    </xf>
    <xf numFmtId="0" fontId="13" fillId="0" borderId="34" xfId="0" applyFont="1" applyBorder="1" applyAlignment="1">
      <alignment vertical="top" wrapText="1"/>
    </xf>
    <xf numFmtId="0" fontId="8" fillId="0" borderId="61" xfId="0" applyFont="1" applyBorder="1" applyAlignment="1">
      <alignment horizontal="left" vertical="top" wrapText="1"/>
    </xf>
    <xf numFmtId="0" fontId="8" fillId="0" borderId="60" xfId="0" applyFont="1" applyBorder="1" applyAlignment="1">
      <alignment horizontal="left" vertical="top" wrapText="1"/>
    </xf>
    <xf numFmtId="0" fontId="8" fillId="0" borderId="62" xfId="0" applyFont="1" applyBorder="1" applyAlignment="1">
      <alignment horizontal="left" vertical="top" wrapText="1"/>
    </xf>
    <xf numFmtId="165" fontId="8" fillId="0" borderId="61" xfId="0" applyNumberFormat="1" applyFont="1" applyBorder="1" applyAlignment="1">
      <alignment horizontal="center" vertical="top" wrapText="1"/>
    </xf>
    <xf numFmtId="165" fontId="8" fillId="0" borderId="60" xfId="0" applyNumberFormat="1" applyFont="1" applyBorder="1" applyAlignment="1">
      <alignment horizontal="center" vertical="top" wrapText="1"/>
    </xf>
    <xf numFmtId="165" fontId="8" fillId="0" borderId="62" xfId="0" applyNumberFormat="1" applyFont="1" applyBorder="1" applyAlignment="1">
      <alignment horizontal="center" vertical="top" wrapText="1"/>
    </xf>
    <xf numFmtId="0" fontId="6" fillId="7" borderId="56" xfId="0" applyFont="1" applyFill="1" applyBorder="1" applyAlignment="1">
      <alignment horizontal="right" vertical="top" wrapText="1"/>
    </xf>
    <xf numFmtId="0" fontId="6" fillId="7" borderId="75" xfId="0" applyFont="1" applyFill="1" applyBorder="1" applyAlignment="1">
      <alignment horizontal="right" vertical="top" wrapText="1"/>
    </xf>
    <xf numFmtId="0" fontId="6" fillId="7" borderId="76" xfId="0" applyFont="1" applyFill="1" applyBorder="1" applyAlignment="1">
      <alignment horizontal="right" vertical="top" wrapText="1"/>
    </xf>
    <xf numFmtId="165" fontId="6" fillId="7" borderId="56" xfId="0" applyNumberFormat="1" applyFont="1" applyFill="1" applyBorder="1" applyAlignment="1">
      <alignment horizontal="center" vertical="top" wrapText="1"/>
    </xf>
    <xf numFmtId="165" fontId="6" fillId="7" borderId="75" xfId="0" applyNumberFormat="1" applyFont="1" applyFill="1" applyBorder="1" applyAlignment="1">
      <alignment horizontal="center" vertical="top" wrapText="1"/>
    </xf>
    <xf numFmtId="165" fontId="6" fillId="7" borderId="76" xfId="0" applyNumberFormat="1" applyFont="1" applyFill="1" applyBorder="1" applyAlignment="1">
      <alignment horizontal="center" vertical="top" wrapText="1"/>
    </xf>
    <xf numFmtId="0" fontId="8" fillId="0" borderId="69" xfId="0" applyFont="1" applyBorder="1" applyAlignment="1">
      <alignment horizontal="left" vertical="top" wrapText="1"/>
    </xf>
    <xf numFmtId="0" fontId="8" fillId="0" borderId="65" xfId="0" applyFont="1" applyBorder="1" applyAlignment="1">
      <alignment horizontal="left" vertical="top" wrapText="1"/>
    </xf>
    <xf numFmtId="0" fontId="8" fillId="0" borderId="77" xfId="0" applyFont="1" applyBorder="1" applyAlignment="1">
      <alignment horizontal="left" vertical="top" wrapText="1"/>
    </xf>
    <xf numFmtId="0" fontId="6" fillId="5" borderId="44" xfId="0" applyFont="1" applyFill="1" applyBorder="1" applyAlignment="1">
      <alignment horizontal="right" vertical="top" wrapText="1"/>
    </xf>
    <xf numFmtId="0" fontId="6" fillId="5" borderId="38" xfId="0" applyFont="1" applyFill="1" applyBorder="1" applyAlignment="1">
      <alignment horizontal="right" vertical="top" wrapText="1"/>
    </xf>
    <xf numFmtId="0" fontId="6" fillId="5" borderId="45" xfId="0" applyFont="1" applyFill="1" applyBorder="1" applyAlignment="1">
      <alignment horizontal="right" vertical="top" wrapText="1"/>
    </xf>
    <xf numFmtId="165" fontId="6" fillId="5" borderId="44" xfId="0" applyNumberFormat="1" applyFont="1" applyFill="1" applyBorder="1" applyAlignment="1">
      <alignment horizontal="center" vertical="top" wrapText="1"/>
    </xf>
    <xf numFmtId="165" fontId="6" fillId="5" borderId="38" xfId="0" applyNumberFormat="1" applyFont="1" applyFill="1" applyBorder="1" applyAlignment="1">
      <alignment horizontal="center" vertical="top" wrapText="1"/>
    </xf>
    <xf numFmtId="165" fontId="6" fillId="5" borderId="45" xfId="0" applyNumberFormat="1" applyFont="1" applyFill="1" applyBorder="1" applyAlignment="1">
      <alignment horizontal="center" vertical="top" wrapText="1"/>
    </xf>
    <xf numFmtId="0" fontId="6" fillId="7" borderId="61" xfId="0" applyFont="1" applyFill="1" applyBorder="1" applyAlignment="1">
      <alignment horizontal="right" vertical="top" wrapText="1"/>
    </xf>
    <xf numFmtId="0" fontId="6" fillId="7" borderId="60" xfId="0" applyFont="1" applyFill="1" applyBorder="1" applyAlignment="1">
      <alignment horizontal="right" vertical="top" wrapText="1"/>
    </xf>
    <xf numFmtId="0" fontId="6" fillId="7" borderId="62" xfId="0" applyFont="1" applyFill="1" applyBorder="1" applyAlignment="1">
      <alignment horizontal="right" vertical="top" wrapText="1"/>
    </xf>
    <xf numFmtId="165" fontId="6" fillId="7" borderId="61" xfId="0" applyNumberFormat="1" applyFont="1" applyFill="1" applyBorder="1" applyAlignment="1">
      <alignment horizontal="center" vertical="top" wrapText="1"/>
    </xf>
    <xf numFmtId="165" fontId="6" fillId="7" borderId="60" xfId="0" applyNumberFormat="1" applyFont="1" applyFill="1" applyBorder="1" applyAlignment="1">
      <alignment horizontal="center" vertical="top" wrapText="1"/>
    </xf>
    <xf numFmtId="165" fontId="6" fillId="7" borderId="62" xfId="0" applyNumberFormat="1" applyFont="1" applyFill="1" applyBorder="1" applyAlignment="1">
      <alignment horizontal="center" vertical="top" wrapText="1"/>
    </xf>
    <xf numFmtId="0" fontId="8" fillId="3" borderId="69" xfId="0" applyFont="1" applyFill="1" applyBorder="1" applyAlignment="1">
      <alignment horizontal="left" vertical="top" wrapText="1"/>
    </xf>
    <xf numFmtId="0" fontId="8" fillId="3" borderId="65" xfId="0" applyFont="1" applyFill="1" applyBorder="1" applyAlignment="1">
      <alignment horizontal="left" vertical="top" wrapText="1"/>
    </xf>
    <xf numFmtId="0" fontId="8" fillId="3" borderId="77" xfId="0" applyFont="1" applyFill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top" wrapText="1"/>
    </xf>
  </cellXfs>
  <cellStyles count="2">
    <cellStyle name="Įprastas" xfId="0" builtinId="0"/>
    <cellStyle name="Įprastas 2" xfId="1"/>
  </cellStyles>
  <dxfs count="0"/>
  <tableStyles count="0" defaultTableStyle="TableStyleMedium2" defaultPivotStyle="PivotStyleLight16"/>
  <colors>
    <mruColors>
      <color rgb="FFFFFF99"/>
      <color rgb="FFCCEC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N158"/>
  <sheetViews>
    <sheetView tabSelected="1" zoomScaleNormal="100" zoomScaleSheetLayoutView="100" workbookViewId="0">
      <selection sqref="A1:R1"/>
    </sheetView>
  </sheetViews>
  <sheetFormatPr defaultRowHeight="12.75" x14ac:dyDescent="0.2"/>
  <cols>
    <col min="1" max="1" width="3.140625" style="107" customWidth="1"/>
    <col min="2" max="3" width="2.7109375" style="107" customWidth="1"/>
    <col min="4" max="4" width="35.140625" style="107" customWidth="1"/>
    <col min="5" max="5" width="2.7109375" style="108" customWidth="1"/>
    <col min="6" max="6" width="2.7109375" style="107" customWidth="1"/>
    <col min="7" max="7" width="2.7109375" style="109" customWidth="1"/>
    <col min="8" max="8" width="7.7109375" style="110" customWidth="1"/>
    <col min="9" max="14" width="7.7109375" style="107" customWidth="1"/>
    <col min="15" max="15" width="23.140625" style="107" customWidth="1"/>
    <col min="16" max="16" width="4.5703125" style="107" customWidth="1"/>
    <col min="17" max="17" width="4.28515625" style="107" customWidth="1"/>
    <col min="18" max="18" width="4.7109375" style="107" customWidth="1"/>
    <col min="19" max="16384" width="9.140625" style="4"/>
  </cols>
  <sheetData>
    <row r="1" spans="1:22" x14ac:dyDescent="0.2">
      <c r="A1" s="389" t="s">
        <v>127</v>
      </c>
      <c r="B1" s="389"/>
      <c r="C1" s="389"/>
      <c r="D1" s="389"/>
      <c r="E1" s="389"/>
      <c r="F1" s="389"/>
      <c r="G1" s="389"/>
      <c r="H1" s="389"/>
      <c r="I1" s="389"/>
      <c r="J1" s="389"/>
      <c r="K1" s="389"/>
      <c r="L1" s="389"/>
      <c r="M1" s="389"/>
      <c r="N1" s="389"/>
      <c r="O1" s="389"/>
      <c r="P1" s="389"/>
      <c r="Q1" s="389"/>
      <c r="R1" s="389"/>
    </row>
    <row r="2" spans="1:22" x14ac:dyDescent="0.2">
      <c r="A2" s="390" t="s">
        <v>46</v>
      </c>
      <c r="B2" s="390"/>
      <c r="C2" s="390"/>
      <c r="D2" s="390"/>
      <c r="E2" s="390"/>
      <c r="F2" s="390"/>
      <c r="G2" s="390"/>
      <c r="H2" s="390"/>
      <c r="I2" s="390"/>
      <c r="J2" s="390"/>
      <c r="K2" s="390"/>
      <c r="L2" s="390"/>
      <c r="M2" s="390"/>
      <c r="N2" s="390"/>
      <c r="O2" s="390"/>
      <c r="P2" s="390"/>
      <c r="Q2" s="390"/>
      <c r="R2" s="390"/>
    </row>
    <row r="3" spans="1:22" x14ac:dyDescent="0.2">
      <c r="A3" s="391" t="s">
        <v>36</v>
      </c>
      <c r="B3" s="391"/>
      <c r="C3" s="391"/>
      <c r="D3" s="391"/>
      <c r="E3" s="391"/>
      <c r="F3" s="391"/>
      <c r="G3" s="391"/>
      <c r="H3" s="391"/>
      <c r="I3" s="391"/>
      <c r="J3" s="391"/>
      <c r="K3" s="391"/>
      <c r="L3" s="391"/>
      <c r="M3" s="391"/>
      <c r="N3" s="391"/>
      <c r="O3" s="391"/>
      <c r="P3" s="391"/>
      <c r="Q3" s="391"/>
      <c r="R3" s="391"/>
      <c r="S3" s="106"/>
      <c r="T3" s="106"/>
      <c r="U3" s="106"/>
      <c r="V3" s="106"/>
    </row>
    <row r="4" spans="1:22" ht="13.5" thickBot="1" x14ac:dyDescent="0.25">
      <c r="P4" s="392" t="s">
        <v>0</v>
      </c>
      <c r="Q4" s="392"/>
      <c r="R4" s="392"/>
    </row>
    <row r="5" spans="1:22" ht="34.5" customHeight="1" x14ac:dyDescent="0.2">
      <c r="A5" s="393" t="s">
        <v>37</v>
      </c>
      <c r="B5" s="396" t="s">
        <v>1</v>
      </c>
      <c r="C5" s="396" t="s">
        <v>2</v>
      </c>
      <c r="D5" s="399" t="s">
        <v>15</v>
      </c>
      <c r="E5" s="111"/>
      <c r="F5" s="396" t="s">
        <v>182</v>
      </c>
      <c r="G5" s="432" t="s">
        <v>4</v>
      </c>
      <c r="H5" s="435" t="s">
        <v>5</v>
      </c>
      <c r="I5" s="438" t="s">
        <v>38</v>
      </c>
      <c r="J5" s="439"/>
      <c r="K5" s="439"/>
      <c r="L5" s="440"/>
      <c r="M5" s="441" t="s">
        <v>40</v>
      </c>
      <c r="N5" s="441" t="s">
        <v>41</v>
      </c>
      <c r="O5" s="444" t="s">
        <v>179</v>
      </c>
      <c r="P5" s="445"/>
      <c r="Q5" s="445"/>
      <c r="R5" s="446"/>
    </row>
    <row r="6" spans="1:22" ht="20.25" customHeight="1" x14ac:dyDescent="0.2">
      <c r="A6" s="394"/>
      <c r="B6" s="397"/>
      <c r="C6" s="397"/>
      <c r="D6" s="400"/>
      <c r="E6" s="112"/>
      <c r="F6" s="397"/>
      <c r="G6" s="433"/>
      <c r="H6" s="436"/>
      <c r="I6" s="447" t="s">
        <v>6</v>
      </c>
      <c r="J6" s="406" t="s">
        <v>7</v>
      </c>
      <c r="K6" s="448"/>
      <c r="L6" s="449" t="s">
        <v>22</v>
      </c>
      <c r="M6" s="442"/>
      <c r="N6" s="442"/>
      <c r="O6" s="451" t="s">
        <v>15</v>
      </c>
      <c r="P6" s="406" t="s">
        <v>8</v>
      </c>
      <c r="Q6" s="407"/>
      <c r="R6" s="408"/>
    </row>
    <row r="7" spans="1:22" ht="102.75" customHeight="1" thickBot="1" x14ac:dyDescent="0.25">
      <c r="A7" s="395"/>
      <c r="B7" s="398"/>
      <c r="C7" s="398"/>
      <c r="D7" s="401"/>
      <c r="E7" s="384" t="s">
        <v>3</v>
      </c>
      <c r="F7" s="398"/>
      <c r="G7" s="434"/>
      <c r="H7" s="437"/>
      <c r="I7" s="395"/>
      <c r="J7" s="385" t="s">
        <v>6</v>
      </c>
      <c r="K7" s="386" t="s">
        <v>16</v>
      </c>
      <c r="L7" s="450"/>
      <c r="M7" s="443"/>
      <c r="N7" s="443"/>
      <c r="O7" s="452"/>
      <c r="P7" s="387" t="s">
        <v>42</v>
      </c>
      <c r="Q7" s="387" t="s">
        <v>43</v>
      </c>
      <c r="R7" s="388" t="s">
        <v>44</v>
      </c>
    </row>
    <row r="8" spans="1:22" s="113" customFormat="1" ht="17.25" customHeight="1" x14ac:dyDescent="0.2">
      <c r="A8" s="409" t="s">
        <v>180</v>
      </c>
      <c r="B8" s="410"/>
      <c r="C8" s="410"/>
      <c r="D8" s="410"/>
      <c r="E8" s="410"/>
      <c r="F8" s="410"/>
      <c r="G8" s="410"/>
      <c r="H8" s="410"/>
      <c r="I8" s="410"/>
      <c r="J8" s="410"/>
      <c r="K8" s="410"/>
      <c r="L8" s="410"/>
      <c r="M8" s="410"/>
      <c r="N8" s="410"/>
      <c r="O8" s="410"/>
      <c r="P8" s="410"/>
      <c r="Q8" s="410"/>
      <c r="R8" s="411"/>
      <c r="T8" s="114"/>
    </row>
    <row r="9" spans="1:22" s="113" customFormat="1" ht="15" customHeight="1" x14ac:dyDescent="0.2">
      <c r="A9" s="412" t="s">
        <v>92</v>
      </c>
      <c r="B9" s="413"/>
      <c r="C9" s="413"/>
      <c r="D9" s="413"/>
      <c r="E9" s="413"/>
      <c r="F9" s="413"/>
      <c r="G9" s="413"/>
      <c r="H9" s="413"/>
      <c r="I9" s="413"/>
      <c r="J9" s="413"/>
      <c r="K9" s="413"/>
      <c r="L9" s="413"/>
      <c r="M9" s="413"/>
      <c r="N9" s="413"/>
      <c r="O9" s="413"/>
      <c r="P9" s="413"/>
      <c r="Q9" s="413"/>
      <c r="R9" s="414"/>
    </row>
    <row r="10" spans="1:22" ht="15" customHeight="1" x14ac:dyDescent="0.2">
      <c r="A10" s="115" t="s">
        <v>9</v>
      </c>
      <c r="B10" s="415" t="s">
        <v>75</v>
      </c>
      <c r="C10" s="416"/>
      <c r="D10" s="416"/>
      <c r="E10" s="416"/>
      <c r="F10" s="416"/>
      <c r="G10" s="416"/>
      <c r="H10" s="416"/>
      <c r="I10" s="416"/>
      <c r="J10" s="416"/>
      <c r="K10" s="416"/>
      <c r="L10" s="416"/>
      <c r="M10" s="416"/>
      <c r="N10" s="416"/>
      <c r="O10" s="416"/>
      <c r="P10" s="416"/>
      <c r="Q10" s="416"/>
      <c r="R10" s="417"/>
    </row>
    <row r="11" spans="1:22" ht="16.5" customHeight="1" x14ac:dyDescent="0.2">
      <c r="A11" s="116" t="s">
        <v>9</v>
      </c>
      <c r="B11" s="117" t="s">
        <v>9</v>
      </c>
      <c r="C11" s="418" t="s">
        <v>76</v>
      </c>
      <c r="D11" s="419"/>
      <c r="E11" s="419"/>
      <c r="F11" s="419"/>
      <c r="G11" s="419"/>
      <c r="H11" s="419"/>
      <c r="I11" s="419"/>
      <c r="J11" s="419"/>
      <c r="K11" s="419"/>
      <c r="L11" s="419"/>
      <c r="M11" s="419"/>
      <c r="N11" s="419"/>
      <c r="O11" s="419"/>
      <c r="P11" s="419"/>
      <c r="Q11" s="419"/>
      <c r="R11" s="420"/>
    </row>
    <row r="12" spans="1:22" ht="12.75" customHeight="1" x14ac:dyDescent="0.2">
      <c r="A12" s="421" t="s">
        <v>9</v>
      </c>
      <c r="B12" s="423" t="s">
        <v>9</v>
      </c>
      <c r="C12" s="425" t="s">
        <v>9</v>
      </c>
      <c r="D12" s="427" t="s">
        <v>132</v>
      </c>
      <c r="E12" s="429"/>
      <c r="F12" s="461" t="s">
        <v>54</v>
      </c>
      <c r="G12" s="425" t="s">
        <v>49</v>
      </c>
      <c r="H12" s="118" t="s">
        <v>45</v>
      </c>
      <c r="I12" s="32">
        <f>J12+L12</f>
        <v>848.4</v>
      </c>
      <c r="J12" s="33">
        <f>649.9+99.3</f>
        <v>749.19999999999993</v>
      </c>
      <c r="K12" s="33">
        <v>0</v>
      </c>
      <c r="L12" s="34">
        <v>99.2</v>
      </c>
      <c r="M12" s="119">
        <v>650</v>
      </c>
      <c r="N12" s="120">
        <v>650</v>
      </c>
      <c r="O12" s="464"/>
      <c r="P12" s="402"/>
      <c r="Q12" s="402"/>
      <c r="R12" s="404"/>
    </row>
    <row r="13" spans="1:22" x14ac:dyDescent="0.2">
      <c r="A13" s="422"/>
      <c r="B13" s="424"/>
      <c r="C13" s="426"/>
      <c r="D13" s="428"/>
      <c r="E13" s="430"/>
      <c r="F13" s="462"/>
      <c r="G13" s="426"/>
      <c r="H13" s="121"/>
      <c r="I13" s="13"/>
      <c r="J13" s="14"/>
      <c r="K13" s="14"/>
      <c r="L13" s="15"/>
      <c r="M13" s="122"/>
      <c r="N13" s="123"/>
      <c r="O13" s="465"/>
      <c r="P13" s="403"/>
      <c r="Q13" s="403"/>
      <c r="R13" s="405"/>
    </row>
    <row r="14" spans="1:22" ht="15.75" customHeight="1" x14ac:dyDescent="0.2">
      <c r="A14" s="79"/>
      <c r="B14" s="83"/>
      <c r="C14" s="77"/>
      <c r="D14" s="124" t="s">
        <v>166</v>
      </c>
      <c r="E14" s="430"/>
      <c r="F14" s="462"/>
      <c r="G14" s="426"/>
      <c r="H14" s="121"/>
      <c r="I14" s="13"/>
      <c r="J14" s="14"/>
      <c r="K14" s="14"/>
      <c r="L14" s="15"/>
      <c r="M14" s="125"/>
      <c r="N14" s="126"/>
      <c r="O14" s="127" t="s">
        <v>183</v>
      </c>
      <c r="P14" s="128">
        <v>2.23</v>
      </c>
      <c r="Q14" s="128">
        <v>2.23</v>
      </c>
      <c r="R14" s="129">
        <v>2.23</v>
      </c>
    </row>
    <row r="15" spans="1:22" ht="12.75" customHeight="1" x14ac:dyDescent="0.2">
      <c r="A15" s="79"/>
      <c r="B15" s="83"/>
      <c r="C15" s="77"/>
      <c r="D15" s="130" t="s">
        <v>167</v>
      </c>
      <c r="E15" s="430"/>
      <c r="F15" s="462"/>
      <c r="G15" s="426"/>
      <c r="H15" s="131"/>
      <c r="I15" s="13"/>
      <c r="J15" s="14"/>
      <c r="K15" s="14"/>
      <c r="L15" s="15"/>
      <c r="M15" s="125"/>
      <c r="N15" s="126"/>
      <c r="O15" s="132" t="s">
        <v>57</v>
      </c>
      <c r="P15" s="133">
        <v>17</v>
      </c>
      <c r="Q15" s="133">
        <v>17</v>
      </c>
      <c r="R15" s="134">
        <v>17</v>
      </c>
    </row>
    <row r="16" spans="1:22" ht="12.75" customHeight="1" x14ac:dyDescent="0.2">
      <c r="A16" s="422"/>
      <c r="B16" s="424"/>
      <c r="C16" s="426"/>
      <c r="D16" s="456" t="s">
        <v>168</v>
      </c>
      <c r="E16" s="430"/>
      <c r="F16" s="462"/>
      <c r="G16" s="426"/>
      <c r="H16" s="131"/>
      <c r="I16" s="13"/>
      <c r="J16" s="14"/>
      <c r="K16" s="14"/>
      <c r="L16" s="15"/>
      <c r="M16" s="125"/>
      <c r="N16" s="126"/>
      <c r="O16" s="459" t="s">
        <v>133</v>
      </c>
      <c r="P16" s="135">
        <v>5</v>
      </c>
      <c r="Q16" s="135">
        <v>5</v>
      </c>
      <c r="R16" s="136"/>
    </row>
    <row r="17" spans="1:18" x14ac:dyDescent="0.2">
      <c r="A17" s="422"/>
      <c r="B17" s="424"/>
      <c r="C17" s="426"/>
      <c r="D17" s="457"/>
      <c r="E17" s="430"/>
      <c r="F17" s="462"/>
      <c r="G17" s="426"/>
      <c r="H17" s="131"/>
      <c r="I17" s="13"/>
      <c r="J17" s="14"/>
      <c r="K17" s="14"/>
      <c r="L17" s="15"/>
      <c r="M17" s="122"/>
      <c r="N17" s="123"/>
      <c r="O17" s="460"/>
      <c r="P17" s="137"/>
      <c r="Q17" s="137"/>
      <c r="R17" s="138"/>
    </row>
    <row r="18" spans="1:18" x14ac:dyDescent="0.2">
      <c r="A18" s="422"/>
      <c r="B18" s="424"/>
      <c r="C18" s="426"/>
      <c r="D18" s="458"/>
      <c r="E18" s="430"/>
      <c r="F18" s="462"/>
      <c r="G18" s="426"/>
      <c r="H18" s="131"/>
      <c r="I18" s="13"/>
      <c r="J18" s="16"/>
      <c r="K18" s="16"/>
      <c r="L18" s="17"/>
      <c r="M18" s="122"/>
      <c r="N18" s="123"/>
      <c r="O18" s="139" t="s">
        <v>172</v>
      </c>
      <c r="P18" s="137">
        <v>90</v>
      </c>
      <c r="Q18" s="137">
        <v>80</v>
      </c>
      <c r="R18" s="138">
        <v>50</v>
      </c>
    </row>
    <row r="19" spans="1:18" x14ac:dyDescent="0.2">
      <c r="A19" s="422"/>
      <c r="B19" s="424"/>
      <c r="C19" s="426"/>
      <c r="D19" s="456" t="s">
        <v>171</v>
      </c>
      <c r="E19" s="430"/>
      <c r="F19" s="462"/>
      <c r="G19" s="426"/>
      <c r="H19" s="131"/>
      <c r="I19" s="13"/>
      <c r="J19" s="16"/>
      <c r="K19" s="16"/>
      <c r="L19" s="17"/>
      <c r="M19" s="122"/>
      <c r="N19" s="123"/>
      <c r="O19" s="140" t="s">
        <v>162</v>
      </c>
      <c r="P19" s="141">
        <v>274.08</v>
      </c>
      <c r="Q19" s="133"/>
      <c r="R19" s="134"/>
    </row>
    <row r="20" spans="1:18" ht="30.75" customHeight="1" x14ac:dyDescent="0.2">
      <c r="A20" s="422"/>
      <c r="B20" s="424"/>
      <c r="C20" s="426"/>
      <c r="D20" s="458"/>
      <c r="E20" s="430"/>
      <c r="F20" s="462"/>
      <c r="G20" s="426"/>
      <c r="H20" s="131"/>
      <c r="I20" s="13"/>
      <c r="J20" s="16"/>
      <c r="K20" s="142"/>
      <c r="L20" s="17"/>
      <c r="M20" s="122"/>
      <c r="N20" s="123"/>
      <c r="O20" s="143" t="s">
        <v>184</v>
      </c>
      <c r="P20" s="144">
        <v>70</v>
      </c>
      <c r="Q20" s="135"/>
      <c r="R20" s="136"/>
    </row>
    <row r="21" spans="1:18" ht="37.5" customHeight="1" thickBot="1" x14ac:dyDescent="0.25">
      <c r="A21" s="453"/>
      <c r="B21" s="454"/>
      <c r="C21" s="455"/>
      <c r="D21" s="145" t="s">
        <v>170</v>
      </c>
      <c r="E21" s="431"/>
      <c r="F21" s="463"/>
      <c r="G21" s="455"/>
      <c r="H21" s="146" t="s">
        <v>10</v>
      </c>
      <c r="I21" s="18">
        <f t="shared" ref="I21:N21" si="0">SUM(I12:I17)</f>
        <v>848.4</v>
      </c>
      <c r="J21" s="19">
        <f t="shared" si="0"/>
        <v>749.19999999999993</v>
      </c>
      <c r="K21" s="20">
        <f t="shared" si="0"/>
        <v>0</v>
      </c>
      <c r="L21" s="21">
        <f t="shared" si="0"/>
        <v>99.2</v>
      </c>
      <c r="M21" s="147">
        <f t="shared" si="0"/>
        <v>650</v>
      </c>
      <c r="N21" s="18">
        <f t="shared" si="0"/>
        <v>650</v>
      </c>
      <c r="O21" s="148" t="s">
        <v>169</v>
      </c>
      <c r="P21" s="149">
        <v>1</v>
      </c>
      <c r="Q21" s="149"/>
      <c r="R21" s="150"/>
    </row>
    <row r="22" spans="1:18" ht="14.25" customHeight="1" x14ac:dyDescent="0.2">
      <c r="A22" s="470" t="s">
        <v>9</v>
      </c>
      <c r="B22" s="471" t="s">
        <v>9</v>
      </c>
      <c r="C22" s="472" t="s">
        <v>11</v>
      </c>
      <c r="D22" s="473" t="s">
        <v>134</v>
      </c>
      <c r="E22" s="466"/>
      <c r="F22" s="5" t="s">
        <v>59</v>
      </c>
      <c r="G22" s="151" t="s">
        <v>49</v>
      </c>
      <c r="H22" s="152" t="s">
        <v>45</v>
      </c>
      <c r="I22" s="22">
        <f>J22+L22</f>
        <v>6268.4</v>
      </c>
      <c r="J22" s="23">
        <f>6268.4</f>
        <v>6268.4</v>
      </c>
      <c r="K22" s="23"/>
      <c r="L22" s="24"/>
      <c r="M22" s="153">
        <v>6300.4</v>
      </c>
      <c r="N22" s="153">
        <v>6300.4</v>
      </c>
      <c r="O22" s="154"/>
      <c r="P22" s="155"/>
      <c r="Q22" s="155"/>
      <c r="R22" s="156"/>
    </row>
    <row r="23" spans="1:18" ht="14.25" customHeight="1" x14ac:dyDescent="0.2">
      <c r="A23" s="422"/>
      <c r="B23" s="424"/>
      <c r="C23" s="426"/>
      <c r="D23" s="428"/>
      <c r="E23" s="430"/>
      <c r="F23" s="6"/>
      <c r="G23" s="157"/>
      <c r="H23" s="158" t="s">
        <v>69</v>
      </c>
      <c r="I23" s="13">
        <f>J23+L23</f>
        <v>5</v>
      </c>
      <c r="J23" s="14">
        <f>2+3</f>
        <v>5</v>
      </c>
      <c r="K23" s="14"/>
      <c r="L23" s="15"/>
      <c r="M23" s="122"/>
      <c r="N23" s="122"/>
      <c r="O23" s="159"/>
      <c r="P23" s="160"/>
      <c r="Q23" s="160"/>
      <c r="R23" s="161"/>
    </row>
    <row r="24" spans="1:18" ht="17.25" customHeight="1" x14ac:dyDescent="0.2">
      <c r="A24" s="422"/>
      <c r="B24" s="424"/>
      <c r="C24" s="426"/>
      <c r="D24" s="456" t="s">
        <v>61</v>
      </c>
      <c r="E24" s="430"/>
      <c r="F24" s="6"/>
      <c r="G24" s="157"/>
      <c r="H24" s="162"/>
      <c r="I24" s="13"/>
      <c r="J24" s="14"/>
      <c r="K24" s="14"/>
      <c r="L24" s="15"/>
      <c r="M24" s="125"/>
      <c r="N24" s="125"/>
      <c r="O24" s="163" t="s">
        <v>63</v>
      </c>
      <c r="P24" s="164">
        <v>0.73</v>
      </c>
      <c r="Q24" s="164">
        <v>0.73</v>
      </c>
      <c r="R24" s="165">
        <v>0.73</v>
      </c>
    </row>
    <row r="25" spans="1:18" ht="14.25" customHeight="1" x14ac:dyDescent="0.2">
      <c r="A25" s="422"/>
      <c r="B25" s="424"/>
      <c r="C25" s="426"/>
      <c r="D25" s="457"/>
      <c r="E25" s="430"/>
      <c r="F25" s="6"/>
      <c r="G25" s="157"/>
      <c r="H25" s="162" t="s">
        <v>45</v>
      </c>
      <c r="I25" s="13"/>
      <c r="J25" s="14"/>
      <c r="K25" s="14"/>
      <c r="L25" s="15"/>
      <c r="M25" s="122"/>
      <c r="N25" s="122"/>
      <c r="O25" s="159" t="s">
        <v>111</v>
      </c>
      <c r="P25" s="160">
        <v>2.2547000000000001</v>
      </c>
      <c r="Q25" s="160">
        <v>2.2547000000000001</v>
      </c>
      <c r="R25" s="161">
        <v>2.2547000000000001</v>
      </c>
    </row>
    <row r="26" spans="1:18" ht="36" customHeight="1" x14ac:dyDescent="0.2">
      <c r="A26" s="422"/>
      <c r="B26" s="424"/>
      <c r="C26" s="426"/>
      <c r="D26" s="458"/>
      <c r="E26" s="430"/>
      <c r="F26" s="6"/>
      <c r="G26" s="157"/>
      <c r="H26" s="162"/>
      <c r="I26" s="62"/>
      <c r="J26" s="35"/>
      <c r="K26" s="35"/>
      <c r="L26" s="36"/>
      <c r="M26" s="166"/>
      <c r="N26" s="166"/>
      <c r="O26" s="167" t="s">
        <v>112</v>
      </c>
      <c r="P26" s="168">
        <v>20</v>
      </c>
      <c r="Q26" s="168">
        <v>20</v>
      </c>
      <c r="R26" s="169">
        <v>20</v>
      </c>
    </row>
    <row r="27" spans="1:18" ht="12.75" customHeight="1" x14ac:dyDescent="0.2">
      <c r="A27" s="422"/>
      <c r="B27" s="424"/>
      <c r="C27" s="426"/>
      <c r="D27" s="457" t="s">
        <v>62</v>
      </c>
      <c r="E27" s="430"/>
      <c r="F27" s="6"/>
      <c r="G27" s="157"/>
      <c r="H27" s="162" t="s">
        <v>45</v>
      </c>
      <c r="I27" s="32"/>
      <c r="J27" s="33"/>
      <c r="K27" s="33"/>
      <c r="L27" s="34"/>
      <c r="M27" s="125"/>
      <c r="N27" s="125"/>
      <c r="O27" s="170" t="s">
        <v>66</v>
      </c>
      <c r="P27" s="137">
        <v>46</v>
      </c>
      <c r="Q27" s="137">
        <v>46</v>
      </c>
      <c r="R27" s="138">
        <v>46</v>
      </c>
    </row>
    <row r="28" spans="1:18" x14ac:dyDescent="0.2">
      <c r="A28" s="422"/>
      <c r="B28" s="424"/>
      <c r="C28" s="426"/>
      <c r="D28" s="457"/>
      <c r="E28" s="430"/>
      <c r="F28" s="6"/>
      <c r="G28" s="157"/>
      <c r="H28" s="162"/>
      <c r="I28" s="62"/>
      <c r="J28" s="35"/>
      <c r="K28" s="35"/>
      <c r="L28" s="36"/>
      <c r="M28" s="166"/>
      <c r="N28" s="166"/>
      <c r="O28" s="467" t="s">
        <v>65</v>
      </c>
      <c r="P28" s="137">
        <v>2</v>
      </c>
      <c r="Q28" s="137">
        <v>2</v>
      </c>
      <c r="R28" s="138">
        <v>2</v>
      </c>
    </row>
    <row r="29" spans="1:18" ht="13.5" thickBot="1" x14ac:dyDescent="0.25">
      <c r="A29" s="453"/>
      <c r="B29" s="454"/>
      <c r="C29" s="455"/>
      <c r="D29" s="469"/>
      <c r="E29" s="431"/>
      <c r="F29" s="171"/>
      <c r="G29" s="172"/>
      <c r="H29" s="173"/>
      <c r="I29" s="381"/>
      <c r="J29" s="382"/>
      <c r="K29" s="382"/>
      <c r="L29" s="64"/>
      <c r="M29" s="174"/>
      <c r="N29" s="174"/>
      <c r="O29" s="468"/>
      <c r="P29" s="175"/>
      <c r="Q29" s="175"/>
      <c r="R29" s="176"/>
    </row>
    <row r="30" spans="1:18" ht="12.75" customHeight="1" x14ac:dyDescent="0.2">
      <c r="A30" s="470"/>
      <c r="B30" s="471"/>
      <c r="C30" s="472"/>
      <c r="D30" s="474" t="s">
        <v>113</v>
      </c>
      <c r="E30" s="466"/>
      <c r="F30" s="5"/>
      <c r="G30" s="151"/>
      <c r="H30" s="383"/>
      <c r="I30" s="40"/>
      <c r="J30" s="41"/>
      <c r="K30" s="41"/>
      <c r="L30" s="31"/>
      <c r="M30" s="204"/>
      <c r="N30" s="204"/>
      <c r="O30" s="154" t="s">
        <v>67</v>
      </c>
      <c r="P30" s="155">
        <v>2.5</v>
      </c>
      <c r="Q30" s="375">
        <v>3</v>
      </c>
      <c r="R30" s="369">
        <v>3</v>
      </c>
    </row>
    <row r="31" spans="1:18" ht="12.75" customHeight="1" x14ac:dyDescent="0.2">
      <c r="A31" s="422"/>
      <c r="B31" s="424"/>
      <c r="C31" s="426"/>
      <c r="D31" s="457"/>
      <c r="E31" s="430"/>
      <c r="F31" s="6"/>
      <c r="G31" s="157"/>
      <c r="H31" s="177"/>
      <c r="I31" s="13"/>
      <c r="J31" s="14"/>
      <c r="K31" s="14"/>
      <c r="L31" s="15"/>
      <c r="M31" s="122"/>
      <c r="N31" s="122"/>
      <c r="O31" s="467" t="s">
        <v>115</v>
      </c>
      <c r="P31" s="178">
        <v>1</v>
      </c>
      <c r="Q31" s="372">
        <v>1</v>
      </c>
      <c r="R31" s="374">
        <v>1</v>
      </c>
    </row>
    <row r="32" spans="1:18" ht="13.5" customHeight="1" x14ac:dyDescent="0.2">
      <c r="A32" s="422"/>
      <c r="B32" s="424"/>
      <c r="C32" s="426"/>
      <c r="D32" s="457"/>
      <c r="E32" s="430"/>
      <c r="F32" s="6"/>
      <c r="G32" s="157"/>
      <c r="H32" s="179"/>
      <c r="I32" s="25"/>
      <c r="J32" s="26"/>
      <c r="K32" s="26"/>
      <c r="L32" s="27"/>
      <c r="M32" s="180"/>
      <c r="N32" s="180"/>
      <c r="O32" s="467"/>
      <c r="P32" s="372"/>
      <c r="Q32" s="372"/>
      <c r="R32" s="374"/>
    </row>
    <row r="33" spans="1:18" ht="13.5" thickBot="1" x14ac:dyDescent="0.25">
      <c r="A33" s="365"/>
      <c r="B33" s="367"/>
      <c r="C33" s="363"/>
      <c r="D33" s="469"/>
      <c r="E33" s="353"/>
      <c r="F33" s="171"/>
      <c r="G33" s="172"/>
      <c r="H33" s="182" t="s">
        <v>10</v>
      </c>
      <c r="I33" s="28">
        <f t="shared" ref="I33:N33" si="1">SUM(I22:I32)</f>
        <v>6273.4</v>
      </c>
      <c r="J33" s="183">
        <f t="shared" si="1"/>
        <v>6273.4</v>
      </c>
      <c r="K33" s="183">
        <f t="shared" si="1"/>
        <v>0</v>
      </c>
      <c r="L33" s="184">
        <f t="shared" si="1"/>
        <v>0</v>
      </c>
      <c r="M33" s="147">
        <f t="shared" si="1"/>
        <v>6300.4</v>
      </c>
      <c r="N33" s="147">
        <f t="shared" si="1"/>
        <v>6300.4</v>
      </c>
      <c r="O33" s="468"/>
      <c r="P33" s="175"/>
      <c r="Q33" s="175"/>
      <c r="R33" s="176"/>
    </row>
    <row r="34" spans="1:18" ht="27.75" customHeight="1" x14ac:dyDescent="0.2">
      <c r="A34" s="364" t="s">
        <v>9</v>
      </c>
      <c r="B34" s="366" t="s">
        <v>9</v>
      </c>
      <c r="C34" s="362" t="s">
        <v>47</v>
      </c>
      <c r="D34" s="380" t="s">
        <v>135</v>
      </c>
      <c r="E34" s="466"/>
      <c r="F34" s="480" t="s">
        <v>59</v>
      </c>
      <c r="G34" s="472" t="s">
        <v>49</v>
      </c>
      <c r="H34" s="152" t="s">
        <v>45</v>
      </c>
      <c r="I34" s="29">
        <f>J34+L34</f>
        <v>1326.1</v>
      </c>
      <c r="J34" s="30">
        <f>1524.6-198.5</f>
        <v>1326.1</v>
      </c>
      <c r="K34" s="30">
        <f>840.8-92.1</f>
        <v>748.69999999999993</v>
      </c>
      <c r="L34" s="31">
        <v>0</v>
      </c>
      <c r="M34" s="185">
        <v>1531.7</v>
      </c>
      <c r="N34" s="185">
        <v>1531.7</v>
      </c>
      <c r="O34" s="159"/>
      <c r="P34" s="160"/>
      <c r="Q34" s="160"/>
      <c r="R34" s="161"/>
    </row>
    <row r="35" spans="1:18" ht="15" customHeight="1" x14ac:dyDescent="0.2">
      <c r="A35" s="422"/>
      <c r="B35" s="424"/>
      <c r="C35" s="426"/>
      <c r="D35" s="456" t="s">
        <v>155</v>
      </c>
      <c r="E35" s="430"/>
      <c r="F35" s="476"/>
      <c r="G35" s="426"/>
      <c r="H35" s="158" t="s">
        <v>69</v>
      </c>
      <c r="I35" s="32">
        <f>J35+L35</f>
        <v>78.400000000000006</v>
      </c>
      <c r="J35" s="33">
        <f>57.4+21</f>
        <v>78.400000000000006</v>
      </c>
      <c r="K35" s="33">
        <f>6.9+6.2</f>
        <v>13.100000000000001</v>
      </c>
      <c r="L35" s="34">
        <v>0</v>
      </c>
      <c r="M35" s="119">
        <v>57.4</v>
      </c>
      <c r="N35" s="119">
        <v>57.4</v>
      </c>
      <c r="O35" s="163" t="s">
        <v>93</v>
      </c>
      <c r="P35" s="164">
        <v>0.17649999999999999</v>
      </c>
      <c r="Q35" s="164">
        <v>0.17649999999999999</v>
      </c>
      <c r="R35" s="165">
        <v>0.17649999999999999</v>
      </c>
    </row>
    <row r="36" spans="1:18" ht="26.25" customHeight="1" x14ac:dyDescent="0.2">
      <c r="A36" s="422"/>
      <c r="B36" s="424"/>
      <c r="C36" s="426"/>
      <c r="D36" s="457"/>
      <c r="E36" s="430"/>
      <c r="F36" s="476"/>
      <c r="G36" s="426"/>
      <c r="H36" s="162"/>
      <c r="I36" s="13"/>
      <c r="J36" s="14"/>
      <c r="K36" s="16"/>
      <c r="L36" s="17"/>
      <c r="M36" s="125"/>
      <c r="N36" s="125"/>
      <c r="O36" s="361" t="s">
        <v>136</v>
      </c>
      <c r="P36" s="160">
        <v>5.0299999999999997E-2</v>
      </c>
      <c r="Q36" s="160">
        <v>5.0299999999999997E-2</v>
      </c>
      <c r="R36" s="161">
        <v>5.0299999999999997E-2</v>
      </c>
    </row>
    <row r="37" spans="1:18" ht="31.5" customHeight="1" x14ac:dyDescent="0.2">
      <c r="A37" s="355"/>
      <c r="B37" s="356"/>
      <c r="C37" s="359"/>
      <c r="D37" s="357" t="s">
        <v>68</v>
      </c>
      <c r="E37" s="430"/>
      <c r="F37" s="481"/>
      <c r="G37" s="426"/>
      <c r="H37" s="162"/>
      <c r="I37" s="13"/>
      <c r="J37" s="14"/>
      <c r="K37" s="16"/>
      <c r="L37" s="17"/>
      <c r="M37" s="125"/>
      <c r="N37" s="125"/>
      <c r="O37" s="360" t="s">
        <v>137</v>
      </c>
      <c r="P37" s="371">
        <v>3</v>
      </c>
      <c r="Q37" s="371">
        <v>3</v>
      </c>
      <c r="R37" s="373">
        <v>3</v>
      </c>
    </row>
    <row r="38" spans="1:18" ht="25.5" customHeight="1" x14ac:dyDescent="0.2">
      <c r="A38" s="422"/>
      <c r="B38" s="424"/>
      <c r="C38" s="426"/>
      <c r="D38" s="456" t="s">
        <v>156</v>
      </c>
      <c r="E38" s="430"/>
      <c r="F38" s="475" t="s">
        <v>47</v>
      </c>
      <c r="G38" s="426"/>
      <c r="H38" s="162"/>
      <c r="I38" s="13"/>
      <c r="J38" s="14"/>
      <c r="K38" s="16"/>
      <c r="L38" s="17"/>
      <c r="M38" s="125"/>
      <c r="N38" s="125"/>
      <c r="O38" s="360" t="s">
        <v>176</v>
      </c>
      <c r="P38" s="371">
        <v>25</v>
      </c>
      <c r="Q38" s="371">
        <v>25</v>
      </c>
      <c r="R38" s="373">
        <v>25</v>
      </c>
    </row>
    <row r="39" spans="1:18" ht="22.5" customHeight="1" x14ac:dyDescent="0.2">
      <c r="A39" s="422"/>
      <c r="B39" s="424"/>
      <c r="C39" s="426"/>
      <c r="D39" s="482"/>
      <c r="E39" s="430"/>
      <c r="F39" s="476"/>
      <c r="G39" s="426"/>
      <c r="H39" s="186"/>
      <c r="I39" s="13"/>
      <c r="J39" s="14"/>
      <c r="K39" s="16"/>
      <c r="L39" s="17"/>
      <c r="M39" s="166"/>
      <c r="N39" s="166"/>
      <c r="O39" s="467" t="s">
        <v>177</v>
      </c>
      <c r="P39" s="372">
        <v>109</v>
      </c>
      <c r="Q39" s="372">
        <v>109</v>
      </c>
      <c r="R39" s="374">
        <v>109</v>
      </c>
    </row>
    <row r="40" spans="1:18" ht="18" customHeight="1" x14ac:dyDescent="0.2">
      <c r="A40" s="422"/>
      <c r="B40" s="424"/>
      <c r="C40" s="426"/>
      <c r="D40" s="456" t="s">
        <v>196</v>
      </c>
      <c r="E40" s="430"/>
      <c r="F40" s="476"/>
      <c r="G40" s="426"/>
      <c r="H40" s="187"/>
      <c r="I40" s="62"/>
      <c r="J40" s="35"/>
      <c r="K40" s="67"/>
      <c r="L40" s="188"/>
      <c r="M40" s="189"/>
      <c r="N40" s="189"/>
      <c r="O40" s="467"/>
      <c r="P40" s="372"/>
      <c r="Q40" s="372"/>
      <c r="R40" s="374"/>
    </row>
    <row r="41" spans="1:18" ht="18" customHeight="1" thickBot="1" x14ac:dyDescent="0.25">
      <c r="A41" s="453"/>
      <c r="B41" s="454"/>
      <c r="C41" s="455"/>
      <c r="D41" s="469"/>
      <c r="E41" s="431"/>
      <c r="F41" s="477"/>
      <c r="G41" s="455"/>
      <c r="H41" s="190" t="s">
        <v>10</v>
      </c>
      <c r="I41" s="60">
        <f t="shared" ref="I41:N41" si="2">SUM(I34:I39)</f>
        <v>1404.5</v>
      </c>
      <c r="J41" s="75">
        <f t="shared" si="2"/>
        <v>1404.5</v>
      </c>
      <c r="K41" s="38">
        <f t="shared" si="2"/>
        <v>761.8</v>
      </c>
      <c r="L41" s="39">
        <f t="shared" si="2"/>
        <v>0</v>
      </c>
      <c r="M41" s="191">
        <f t="shared" si="2"/>
        <v>1589.1000000000001</v>
      </c>
      <c r="N41" s="191">
        <f t="shared" si="2"/>
        <v>1589.1000000000001</v>
      </c>
      <c r="O41" s="468"/>
      <c r="P41" s="175"/>
      <c r="Q41" s="175"/>
      <c r="R41" s="176"/>
    </row>
    <row r="42" spans="1:18" ht="12.75" customHeight="1" x14ac:dyDescent="0.2">
      <c r="A42" s="364" t="s">
        <v>9</v>
      </c>
      <c r="B42" s="366" t="s">
        <v>9</v>
      </c>
      <c r="C42" s="362" t="s">
        <v>58</v>
      </c>
      <c r="D42" s="473" t="s">
        <v>138</v>
      </c>
      <c r="E42" s="192" t="s">
        <v>161</v>
      </c>
      <c r="F42" s="377" t="s">
        <v>50</v>
      </c>
      <c r="G42" s="362" t="s">
        <v>49</v>
      </c>
      <c r="H42" s="193" t="s">
        <v>45</v>
      </c>
      <c r="I42" s="40">
        <f>J42+L42</f>
        <v>5745.4</v>
      </c>
      <c r="J42" s="41">
        <f>5445.4+300</f>
        <v>5745.4</v>
      </c>
      <c r="K42" s="41">
        <v>0</v>
      </c>
      <c r="L42" s="41">
        <v>0</v>
      </c>
      <c r="M42" s="185">
        <v>5333.7</v>
      </c>
      <c r="N42" s="185">
        <v>5933.7</v>
      </c>
      <c r="O42" s="368"/>
      <c r="P42" s="375"/>
      <c r="Q42" s="375"/>
      <c r="R42" s="369"/>
    </row>
    <row r="43" spans="1:18" x14ac:dyDescent="0.2">
      <c r="A43" s="355"/>
      <c r="B43" s="356"/>
      <c r="C43" s="359"/>
      <c r="D43" s="478"/>
      <c r="E43" s="354"/>
      <c r="F43" s="378"/>
      <c r="G43" s="359"/>
      <c r="H43" s="131"/>
      <c r="I43" s="13"/>
      <c r="J43" s="14"/>
      <c r="K43" s="14"/>
      <c r="L43" s="14"/>
      <c r="M43" s="122"/>
      <c r="N43" s="122"/>
      <c r="O43" s="361"/>
      <c r="P43" s="372"/>
      <c r="Q43" s="372"/>
      <c r="R43" s="374"/>
    </row>
    <row r="44" spans="1:18" ht="14.25" customHeight="1" x14ac:dyDescent="0.2">
      <c r="A44" s="355"/>
      <c r="B44" s="356"/>
      <c r="C44" s="359"/>
      <c r="D44" s="456" t="s">
        <v>71</v>
      </c>
      <c r="E44" s="354"/>
      <c r="F44" s="378"/>
      <c r="G44" s="359"/>
      <c r="H44" s="131"/>
      <c r="I44" s="13"/>
      <c r="J44" s="14"/>
      <c r="K44" s="14"/>
      <c r="L44" s="14"/>
      <c r="M44" s="125"/>
      <c r="N44" s="125"/>
      <c r="O44" s="459" t="s">
        <v>114</v>
      </c>
      <c r="P44" s="371">
        <v>6</v>
      </c>
      <c r="Q44" s="371">
        <v>6.8</v>
      </c>
      <c r="R44" s="373">
        <v>7</v>
      </c>
    </row>
    <row r="45" spans="1:18" ht="14.25" customHeight="1" x14ac:dyDescent="0.2">
      <c r="A45" s="355"/>
      <c r="B45" s="356"/>
      <c r="C45" s="359"/>
      <c r="D45" s="458"/>
      <c r="E45" s="354"/>
      <c r="F45" s="378"/>
      <c r="G45" s="359"/>
      <c r="H45" s="196"/>
      <c r="I45" s="13"/>
      <c r="J45" s="14"/>
      <c r="K45" s="43"/>
      <c r="L45" s="43"/>
      <c r="M45" s="180"/>
      <c r="N45" s="180"/>
      <c r="O45" s="479"/>
      <c r="P45" s="376"/>
      <c r="Q45" s="376"/>
      <c r="R45" s="370"/>
    </row>
    <row r="46" spans="1:18" ht="12.75" customHeight="1" x14ac:dyDescent="0.2">
      <c r="A46" s="355"/>
      <c r="B46" s="356"/>
      <c r="C46" s="359"/>
      <c r="D46" s="456" t="s">
        <v>70</v>
      </c>
      <c r="E46" s="354"/>
      <c r="F46" s="378"/>
      <c r="G46" s="359"/>
      <c r="H46" s="197"/>
      <c r="I46" s="42"/>
      <c r="J46" s="43"/>
      <c r="K46" s="14"/>
      <c r="L46" s="14"/>
      <c r="M46" s="122"/>
      <c r="N46" s="122"/>
      <c r="O46" s="459" t="s">
        <v>116</v>
      </c>
      <c r="P46" s="198">
        <v>13.7</v>
      </c>
      <c r="Q46" s="198">
        <v>13.7</v>
      </c>
      <c r="R46" s="199">
        <v>13.7</v>
      </c>
    </row>
    <row r="47" spans="1:18" x14ac:dyDescent="0.2">
      <c r="A47" s="355"/>
      <c r="B47" s="356"/>
      <c r="C47" s="359"/>
      <c r="D47" s="457"/>
      <c r="E47" s="354"/>
      <c r="F47" s="378"/>
      <c r="G47" s="359"/>
      <c r="H47" s="197"/>
      <c r="I47" s="13"/>
      <c r="J47" s="14"/>
      <c r="K47" s="14"/>
      <c r="L47" s="14"/>
      <c r="M47" s="122"/>
      <c r="N47" s="122"/>
      <c r="O47" s="460"/>
      <c r="P47" s="198"/>
      <c r="Q47" s="198"/>
      <c r="R47" s="199"/>
    </row>
    <row r="48" spans="1:18" x14ac:dyDescent="0.2">
      <c r="A48" s="355"/>
      <c r="B48" s="356"/>
      <c r="C48" s="359"/>
      <c r="D48" s="458"/>
      <c r="E48" s="354"/>
      <c r="F48" s="378"/>
      <c r="G48" s="359"/>
      <c r="H48" s="200"/>
      <c r="I48" s="42"/>
      <c r="J48" s="43"/>
      <c r="K48" s="43"/>
      <c r="L48" s="43"/>
      <c r="M48" s="180"/>
      <c r="N48" s="180"/>
      <c r="O48" s="159"/>
      <c r="P48" s="372"/>
      <c r="Q48" s="372"/>
      <c r="R48" s="374"/>
    </row>
    <row r="49" spans="1:18" ht="12.75" customHeight="1" x14ac:dyDescent="0.2">
      <c r="A49" s="355"/>
      <c r="B49" s="356"/>
      <c r="C49" s="359"/>
      <c r="D49" s="456" t="s">
        <v>94</v>
      </c>
      <c r="E49" s="354"/>
      <c r="F49" s="378"/>
      <c r="G49" s="359"/>
      <c r="H49" s="197"/>
      <c r="I49" s="13"/>
      <c r="J49" s="14"/>
      <c r="K49" s="14"/>
      <c r="L49" s="14"/>
      <c r="M49" s="122"/>
      <c r="N49" s="122"/>
      <c r="O49" s="163" t="s">
        <v>139</v>
      </c>
      <c r="P49" s="371">
        <v>34</v>
      </c>
      <c r="Q49" s="371">
        <v>33</v>
      </c>
      <c r="R49" s="373">
        <v>33</v>
      </c>
    </row>
    <row r="50" spans="1:18" x14ac:dyDescent="0.2">
      <c r="A50" s="355"/>
      <c r="B50" s="356"/>
      <c r="C50" s="359"/>
      <c r="D50" s="458"/>
      <c r="E50" s="354"/>
      <c r="F50" s="378"/>
      <c r="G50" s="359"/>
      <c r="H50" s="200"/>
      <c r="I50" s="42"/>
      <c r="J50" s="43"/>
      <c r="K50" s="43"/>
      <c r="L50" s="43"/>
      <c r="M50" s="180"/>
      <c r="N50" s="180"/>
      <c r="O50" s="167"/>
      <c r="P50" s="376"/>
      <c r="Q50" s="376"/>
      <c r="R50" s="370"/>
    </row>
    <row r="51" spans="1:18" ht="29.25" customHeight="1" x14ac:dyDescent="0.2">
      <c r="A51" s="355"/>
      <c r="B51" s="356"/>
      <c r="C51" s="359"/>
      <c r="D51" s="358" t="s">
        <v>95</v>
      </c>
      <c r="E51" s="354"/>
      <c r="F51" s="378"/>
      <c r="G51" s="359"/>
      <c r="H51" s="131"/>
      <c r="I51" s="13"/>
      <c r="J51" s="14"/>
      <c r="K51" s="14"/>
      <c r="L51" s="14"/>
      <c r="M51" s="122"/>
      <c r="N51" s="122"/>
      <c r="O51" s="361" t="s">
        <v>72</v>
      </c>
      <c r="P51" s="372">
        <v>4</v>
      </c>
      <c r="Q51" s="372">
        <v>9</v>
      </c>
      <c r="R51" s="374">
        <v>7</v>
      </c>
    </row>
    <row r="52" spans="1:18" ht="14.25" customHeight="1" x14ac:dyDescent="0.2">
      <c r="A52" s="422"/>
      <c r="B52" s="424"/>
      <c r="C52" s="426"/>
      <c r="D52" s="456" t="s">
        <v>73</v>
      </c>
      <c r="E52" s="430"/>
      <c r="F52" s="476"/>
      <c r="G52" s="426"/>
      <c r="H52" s="131"/>
      <c r="I52" s="13"/>
      <c r="J52" s="14"/>
      <c r="K52" s="14"/>
      <c r="L52" s="14"/>
      <c r="M52" s="122"/>
      <c r="N52" s="122"/>
      <c r="O52" s="483" t="s">
        <v>74</v>
      </c>
      <c r="P52" s="371">
        <v>1</v>
      </c>
      <c r="Q52" s="371"/>
      <c r="R52" s="373"/>
    </row>
    <row r="53" spans="1:18" ht="14.25" customHeight="1" x14ac:dyDescent="0.2">
      <c r="A53" s="422"/>
      <c r="B53" s="424"/>
      <c r="C53" s="426"/>
      <c r="D53" s="457"/>
      <c r="E53" s="430"/>
      <c r="F53" s="476"/>
      <c r="G53" s="426"/>
      <c r="H53" s="201"/>
      <c r="I53" s="62"/>
      <c r="J53" s="35"/>
      <c r="K53" s="35"/>
      <c r="L53" s="35"/>
      <c r="M53" s="202"/>
      <c r="N53" s="202"/>
      <c r="O53" s="467"/>
      <c r="P53" s="372"/>
      <c r="Q53" s="372"/>
      <c r="R53" s="374"/>
    </row>
    <row r="54" spans="1:18" ht="13.5" thickBot="1" x14ac:dyDescent="0.25">
      <c r="A54" s="365"/>
      <c r="B54" s="367"/>
      <c r="C54" s="363"/>
      <c r="D54" s="469"/>
      <c r="E54" s="353"/>
      <c r="F54" s="379"/>
      <c r="G54" s="363"/>
      <c r="H54" s="243" t="s">
        <v>10</v>
      </c>
      <c r="I54" s="28">
        <f t="shared" ref="I54:N54" si="3">SUM(I42:I51)</f>
        <v>5745.4</v>
      </c>
      <c r="J54" s="183">
        <f t="shared" si="3"/>
        <v>5745.4</v>
      </c>
      <c r="K54" s="183">
        <f t="shared" si="3"/>
        <v>0</v>
      </c>
      <c r="L54" s="329">
        <f t="shared" si="3"/>
        <v>0</v>
      </c>
      <c r="M54" s="330">
        <f>SUM(M42:M53)</f>
        <v>5333.7</v>
      </c>
      <c r="N54" s="330">
        <f t="shared" si="3"/>
        <v>5933.7</v>
      </c>
      <c r="O54" s="203"/>
      <c r="P54" s="175"/>
      <c r="Q54" s="175"/>
      <c r="R54" s="176"/>
    </row>
    <row r="55" spans="1:18" ht="12.75" customHeight="1" x14ac:dyDescent="0.2">
      <c r="A55" s="470" t="s">
        <v>9</v>
      </c>
      <c r="B55" s="471" t="s">
        <v>9</v>
      </c>
      <c r="C55" s="472" t="s">
        <v>59</v>
      </c>
      <c r="D55" s="474" t="s">
        <v>104</v>
      </c>
      <c r="E55" s="466"/>
      <c r="F55" s="480" t="s">
        <v>47</v>
      </c>
      <c r="G55" s="472" t="s">
        <v>105</v>
      </c>
      <c r="H55" s="193" t="s">
        <v>45</v>
      </c>
      <c r="I55" s="40">
        <f>J55+L55</f>
        <v>605.9</v>
      </c>
      <c r="J55" s="41">
        <v>605.9</v>
      </c>
      <c r="K55" s="41">
        <v>0</v>
      </c>
      <c r="L55" s="31">
        <v>0</v>
      </c>
      <c r="M55" s="204">
        <v>605.9</v>
      </c>
      <c r="N55" s="204">
        <v>605.9</v>
      </c>
      <c r="O55" s="484" t="s">
        <v>117</v>
      </c>
      <c r="P55" s="137">
        <v>57</v>
      </c>
      <c r="Q55" s="137">
        <v>57</v>
      </c>
      <c r="R55" s="138">
        <v>57</v>
      </c>
    </row>
    <row r="56" spans="1:18" x14ac:dyDescent="0.2">
      <c r="A56" s="422"/>
      <c r="B56" s="424"/>
      <c r="C56" s="426"/>
      <c r="D56" s="457"/>
      <c r="E56" s="430"/>
      <c r="F56" s="476"/>
      <c r="G56" s="426"/>
      <c r="H56" s="131"/>
      <c r="I56" s="13">
        <f>J56+L56</f>
        <v>0</v>
      </c>
      <c r="J56" s="14"/>
      <c r="K56" s="14"/>
      <c r="L56" s="15"/>
      <c r="M56" s="122"/>
      <c r="N56" s="122"/>
      <c r="O56" s="467"/>
      <c r="P56" s="137"/>
      <c r="Q56" s="137"/>
      <c r="R56" s="138"/>
    </row>
    <row r="57" spans="1:18" ht="13.5" thickBot="1" x14ac:dyDescent="0.25">
      <c r="A57" s="453"/>
      <c r="B57" s="454"/>
      <c r="C57" s="455"/>
      <c r="D57" s="469"/>
      <c r="E57" s="431"/>
      <c r="F57" s="477"/>
      <c r="G57" s="455"/>
      <c r="H57" s="146" t="s">
        <v>10</v>
      </c>
      <c r="I57" s="18">
        <f t="shared" ref="I57:N57" si="4">SUM(I55:I56)</f>
        <v>605.9</v>
      </c>
      <c r="J57" s="45">
        <f t="shared" si="4"/>
        <v>605.9</v>
      </c>
      <c r="K57" s="45">
        <f t="shared" si="4"/>
        <v>0</v>
      </c>
      <c r="L57" s="46">
        <f t="shared" si="4"/>
        <v>0</v>
      </c>
      <c r="M57" s="147">
        <f t="shared" si="4"/>
        <v>605.9</v>
      </c>
      <c r="N57" s="147">
        <f t="shared" si="4"/>
        <v>605.9</v>
      </c>
      <c r="O57" s="203"/>
      <c r="P57" s="175"/>
      <c r="Q57" s="175"/>
      <c r="R57" s="176"/>
    </row>
    <row r="58" spans="1:18" ht="13.5" customHeight="1" x14ac:dyDescent="0.2">
      <c r="A58" s="470" t="s">
        <v>9</v>
      </c>
      <c r="B58" s="471" t="s">
        <v>9</v>
      </c>
      <c r="C58" s="472" t="s">
        <v>50</v>
      </c>
      <c r="D58" s="500" t="s">
        <v>181</v>
      </c>
      <c r="E58" s="503" t="s">
        <v>99</v>
      </c>
      <c r="F58" s="480" t="s">
        <v>59</v>
      </c>
      <c r="G58" s="85" t="s">
        <v>98</v>
      </c>
      <c r="H58" s="205" t="s">
        <v>45</v>
      </c>
      <c r="I58" s="48">
        <f>J58+L58</f>
        <v>6.6</v>
      </c>
      <c r="J58" s="67">
        <v>6.6</v>
      </c>
      <c r="K58" s="67">
        <v>0</v>
      </c>
      <c r="L58" s="35">
        <v>0</v>
      </c>
      <c r="M58" s="206"/>
      <c r="N58" s="206"/>
      <c r="O58" s="485" t="s">
        <v>129</v>
      </c>
      <c r="P58" s="506">
        <v>12</v>
      </c>
      <c r="Q58" s="496"/>
      <c r="R58" s="486"/>
    </row>
    <row r="59" spans="1:18" ht="13.5" customHeight="1" x14ac:dyDescent="0.2">
      <c r="A59" s="422"/>
      <c r="B59" s="424"/>
      <c r="C59" s="426"/>
      <c r="D59" s="501"/>
      <c r="E59" s="504"/>
      <c r="F59" s="476"/>
      <c r="G59" s="77"/>
      <c r="H59" s="207" t="s">
        <v>96</v>
      </c>
      <c r="I59" s="47">
        <f>J59+L59</f>
        <v>598.79999999999995</v>
      </c>
      <c r="J59" s="16">
        <v>0</v>
      </c>
      <c r="K59" s="16">
        <v>0</v>
      </c>
      <c r="L59" s="14">
        <v>598.79999999999995</v>
      </c>
      <c r="M59" s="122"/>
      <c r="N59" s="122"/>
      <c r="O59" s="479"/>
      <c r="P59" s="507"/>
      <c r="Q59" s="497"/>
      <c r="R59" s="487"/>
    </row>
    <row r="60" spans="1:18" ht="13.5" customHeight="1" x14ac:dyDescent="0.2">
      <c r="A60" s="422"/>
      <c r="B60" s="424"/>
      <c r="C60" s="426"/>
      <c r="D60" s="501"/>
      <c r="E60" s="208"/>
      <c r="F60" s="476"/>
      <c r="G60" s="209" t="s">
        <v>130</v>
      </c>
      <c r="H60" s="207" t="s">
        <v>101</v>
      </c>
      <c r="I60" s="210">
        <f>J60+L60</f>
        <v>0</v>
      </c>
      <c r="J60" s="49"/>
      <c r="K60" s="49"/>
      <c r="L60" s="33"/>
      <c r="M60" s="211">
        <v>3</v>
      </c>
      <c r="N60" s="211"/>
      <c r="O60" s="488" t="s">
        <v>109</v>
      </c>
      <c r="P60" s="490" t="s">
        <v>108</v>
      </c>
      <c r="Q60" s="492"/>
      <c r="R60" s="494"/>
    </row>
    <row r="61" spans="1:18" ht="13.5" customHeight="1" x14ac:dyDescent="0.2">
      <c r="A61" s="422"/>
      <c r="B61" s="424"/>
      <c r="C61" s="426"/>
      <c r="D61" s="501"/>
      <c r="E61" s="208"/>
      <c r="F61" s="476"/>
      <c r="G61" s="77"/>
      <c r="H61" s="212" t="s">
        <v>45</v>
      </c>
      <c r="I61" s="213">
        <f>J61+L61</f>
        <v>52.8</v>
      </c>
      <c r="J61" s="49">
        <f>7.9+44.9</f>
        <v>52.8</v>
      </c>
      <c r="K61" s="49">
        <f>0.9+20.2</f>
        <v>21.099999999999998</v>
      </c>
      <c r="L61" s="33">
        <v>0</v>
      </c>
      <c r="M61" s="211">
        <v>0.5</v>
      </c>
      <c r="N61" s="211"/>
      <c r="O61" s="489"/>
      <c r="P61" s="491"/>
      <c r="Q61" s="493"/>
      <c r="R61" s="495"/>
    </row>
    <row r="62" spans="1:18" ht="13.5" customHeight="1" x14ac:dyDescent="0.2">
      <c r="A62" s="422"/>
      <c r="B62" s="424"/>
      <c r="C62" s="426"/>
      <c r="D62" s="501"/>
      <c r="E62" s="208"/>
      <c r="F62" s="476"/>
      <c r="G62" s="157"/>
      <c r="H62" s="131"/>
      <c r="I62" s="142"/>
      <c r="J62" s="16"/>
      <c r="K62" s="16"/>
      <c r="L62" s="14"/>
      <c r="M62" s="166"/>
      <c r="N62" s="166"/>
      <c r="O62" s="460" t="s">
        <v>110</v>
      </c>
      <c r="P62" s="214"/>
      <c r="Q62" s="214">
        <v>5</v>
      </c>
      <c r="R62" s="138"/>
    </row>
    <row r="63" spans="1:18" ht="13.5" customHeight="1" thickBot="1" x14ac:dyDescent="0.25">
      <c r="A63" s="453"/>
      <c r="B63" s="454"/>
      <c r="C63" s="455"/>
      <c r="D63" s="502"/>
      <c r="E63" s="215"/>
      <c r="F63" s="477"/>
      <c r="G63" s="172"/>
      <c r="H63" s="146" t="s">
        <v>10</v>
      </c>
      <c r="I63" s="20">
        <f t="shared" ref="I63:N63" si="5">SUM(I58:I62)</f>
        <v>658.19999999999993</v>
      </c>
      <c r="J63" s="19">
        <f t="shared" si="5"/>
        <v>59.4</v>
      </c>
      <c r="K63" s="19">
        <f t="shared" si="5"/>
        <v>21.099999999999998</v>
      </c>
      <c r="L63" s="19">
        <f t="shared" si="5"/>
        <v>598.79999999999995</v>
      </c>
      <c r="M63" s="147">
        <f t="shared" si="5"/>
        <v>3.5</v>
      </c>
      <c r="N63" s="147">
        <f t="shared" si="5"/>
        <v>0</v>
      </c>
      <c r="O63" s="505"/>
      <c r="P63" s="175"/>
      <c r="Q63" s="175"/>
      <c r="R63" s="176"/>
    </row>
    <row r="64" spans="1:18" ht="16.5" customHeight="1" x14ac:dyDescent="0.2">
      <c r="A64" s="470" t="s">
        <v>9</v>
      </c>
      <c r="B64" s="471" t="s">
        <v>9</v>
      </c>
      <c r="C64" s="472" t="s">
        <v>60</v>
      </c>
      <c r="D64" s="474" t="s">
        <v>164</v>
      </c>
      <c r="E64" s="466"/>
      <c r="F64" s="480" t="s">
        <v>59</v>
      </c>
      <c r="G64" s="85" t="s">
        <v>49</v>
      </c>
      <c r="H64" s="205" t="s">
        <v>45</v>
      </c>
      <c r="I64" s="22">
        <f>J64+L64</f>
        <v>135</v>
      </c>
      <c r="J64" s="23">
        <f>32.9+2.1+100</f>
        <v>135</v>
      </c>
      <c r="K64" s="23">
        <v>0</v>
      </c>
      <c r="L64" s="74">
        <v>0</v>
      </c>
      <c r="M64" s="206"/>
      <c r="N64" s="206"/>
      <c r="O64" s="216" t="s">
        <v>64</v>
      </c>
      <c r="P64" s="137">
        <v>4</v>
      </c>
      <c r="Q64" s="137"/>
      <c r="R64" s="138"/>
    </row>
    <row r="65" spans="1:21" ht="14.25" customHeight="1" thickBot="1" x14ac:dyDescent="0.25">
      <c r="A65" s="453"/>
      <c r="B65" s="454"/>
      <c r="C65" s="455"/>
      <c r="D65" s="469"/>
      <c r="E65" s="431"/>
      <c r="F65" s="477"/>
      <c r="G65" s="78"/>
      <c r="H65" s="146" t="s">
        <v>10</v>
      </c>
      <c r="I65" s="20">
        <f t="shared" ref="I65:N65" si="6">SUM(I64:I64)</f>
        <v>135</v>
      </c>
      <c r="J65" s="19">
        <f t="shared" si="6"/>
        <v>135</v>
      </c>
      <c r="K65" s="19">
        <f t="shared" si="6"/>
        <v>0</v>
      </c>
      <c r="L65" s="19">
        <f t="shared" si="6"/>
        <v>0</v>
      </c>
      <c r="M65" s="147">
        <f t="shared" si="6"/>
        <v>0</v>
      </c>
      <c r="N65" s="147">
        <f t="shared" si="6"/>
        <v>0</v>
      </c>
      <c r="O65" s="217"/>
      <c r="P65" s="175"/>
      <c r="Q65" s="175"/>
      <c r="R65" s="176"/>
    </row>
    <row r="66" spans="1:21" ht="22.5" customHeight="1" x14ac:dyDescent="0.2">
      <c r="A66" s="470" t="s">
        <v>9</v>
      </c>
      <c r="B66" s="471" t="s">
        <v>9</v>
      </c>
      <c r="C66" s="525" t="s">
        <v>54</v>
      </c>
      <c r="D66" s="528" t="s">
        <v>124</v>
      </c>
      <c r="E66" s="531"/>
      <c r="F66" s="534" t="s">
        <v>58</v>
      </c>
      <c r="G66" s="508" t="s">
        <v>98</v>
      </c>
      <c r="H66" s="218" t="s">
        <v>45</v>
      </c>
      <c r="I66" s="51">
        <f>J66+L66</f>
        <v>20</v>
      </c>
      <c r="J66" s="52">
        <v>20</v>
      </c>
      <c r="K66" s="52">
        <v>0</v>
      </c>
      <c r="L66" s="53">
        <v>0</v>
      </c>
      <c r="M66" s="219">
        <v>80</v>
      </c>
      <c r="N66" s="220"/>
      <c r="O66" s="221" t="s">
        <v>74</v>
      </c>
      <c r="P66" s="222">
        <v>1</v>
      </c>
      <c r="Q66" s="222"/>
      <c r="R66" s="223"/>
    </row>
    <row r="67" spans="1:21" ht="17.25" customHeight="1" x14ac:dyDescent="0.2">
      <c r="A67" s="422"/>
      <c r="B67" s="424"/>
      <c r="C67" s="526"/>
      <c r="D67" s="529"/>
      <c r="E67" s="532"/>
      <c r="F67" s="491"/>
      <c r="G67" s="509"/>
      <c r="H67" s="224"/>
      <c r="I67" s="54"/>
      <c r="J67" s="55"/>
      <c r="K67" s="55"/>
      <c r="L67" s="56"/>
      <c r="M67" s="225"/>
      <c r="N67" s="226"/>
      <c r="O67" s="511" t="s">
        <v>123</v>
      </c>
      <c r="P67" s="513"/>
      <c r="Q67" s="513">
        <v>2</v>
      </c>
      <c r="R67" s="498"/>
    </row>
    <row r="68" spans="1:21" ht="17.25" customHeight="1" thickBot="1" x14ac:dyDescent="0.25">
      <c r="A68" s="453"/>
      <c r="B68" s="454"/>
      <c r="C68" s="527"/>
      <c r="D68" s="530"/>
      <c r="E68" s="533"/>
      <c r="F68" s="535"/>
      <c r="G68" s="510"/>
      <c r="H68" s="227" t="s">
        <v>10</v>
      </c>
      <c r="I68" s="57">
        <f t="shared" ref="I68:N68" si="7">SUM(I66:I66)</f>
        <v>20</v>
      </c>
      <c r="J68" s="58">
        <f t="shared" si="7"/>
        <v>20</v>
      </c>
      <c r="K68" s="58">
        <f t="shared" si="7"/>
        <v>0</v>
      </c>
      <c r="L68" s="59">
        <f t="shared" si="7"/>
        <v>0</v>
      </c>
      <c r="M68" s="228">
        <f t="shared" si="7"/>
        <v>80</v>
      </c>
      <c r="N68" s="229">
        <f t="shared" si="7"/>
        <v>0</v>
      </c>
      <c r="O68" s="512"/>
      <c r="P68" s="514"/>
      <c r="Q68" s="514"/>
      <c r="R68" s="499"/>
    </row>
    <row r="69" spans="1:21" ht="13.5" thickBot="1" x14ac:dyDescent="0.25">
      <c r="A69" s="72" t="s">
        <v>9</v>
      </c>
      <c r="B69" s="7" t="s">
        <v>9</v>
      </c>
      <c r="C69" s="524" t="s">
        <v>12</v>
      </c>
      <c r="D69" s="524"/>
      <c r="E69" s="524"/>
      <c r="F69" s="524"/>
      <c r="G69" s="524"/>
      <c r="H69" s="524"/>
      <c r="I69" s="8">
        <f>SUM(I68,I65,I63,I57,I54,I41,I33,I21)</f>
        <v>15690.8</v>
      </c>
      <c r="J69" s="9">
        <f>SUM(J68,J65,J63,J57,J54,J41,J33,J21)</f>
        <v>14992.8</v>
      </c>
      <c r="K69" s="9">
        <f>SUM(K68,K65,K63,K57,K54,K41,K33,K21)</f>
        <v>782.9</v>
      </c>
      <c r="L69" s="10">
        <f>SUM(L68,L65,L63,L57,L54,L41,L33,L21)</f>
        <v>698</v>
      </c>
      <c r="M69" s="11">
        <f>M68+M65+M63+M57+M54+M41+M33+M21</f>
        <v>14562.599999999999</v>
      </c>
      <c r="N69" s="8">
        <f>N68+N65+N63+N57+N54+N41+N33+N21</f>
        <v>15079.099999999999</v>
      </c>
      <c r="O69" s="230"/>
      <c r="P69" s="231"/>
      <c r="Q69" s="231"/>
      <c r="R69" s="232"/>
    </row>
    <row r="70" spans="1:21" ht="13.5" thickBot="1" x14ac:dyDescent="0.25">
      <c r="A70" s="72" t="s">
        <v>9</v>
      </c>
      <c r="B70" s="7" t="s">
        <v>11</v>
      </c>
      <c r="C70" s="88" t="s">
        <v>77</v>
      </c>
      <c r="D70" s="89"/>
      <c r="E70" s="89"/>
      <c r="F70" s="89"/>
      <c r="G70" s="89"/>
      <c r="H70" s="233"/>
      <c r="I70" s="234"/>
      <c r="J70" s="234"/>
      <c r="K70" s="234"/>
      <c r="L70" s="234"/>
      <c r="M70" s="233"/>
      <c r="N70" s="233"/>
      <c r="O70" s="89"/>
      <c r="P70" s="89"/>
      <c r="Q70" s="89"/>
      <c r="R70" s="90"/>
    </row>
    <row r="71" spans="1:21" ht="12.75" customHeight="1" x14ac:dyDescent="0.2">
      <c r="A71" s="470" t="s">
        <v>9</v>
      </c>
      <c r="B71" s="471" t="s">
        <v>11</v>
      </c>
      <c r="C71" s="472" t="s">
        <v>9</v>
      </c>
      <c r="D71" s="515" t="s">
        <v>122</v>
      </c>
      <c r="E71" s="518"/>
      <c r="F71" s="521" t="s">
        <v>59</v>
      </c>
      <c r="G71" s="472" t="s">
        <v>49</v>
      </c>
      <c r="H71" s="235" t="s">
        <v>45</v>
      </c>
      <c r="I71" s="76">
        <f>J71+L71</f>
        <v>552</v>
      </c>
      <c r="J71" s="41">
        <f>582-30</f>
        <v>552</v>
      </c>
      <c r="K71" s="41">
        <v>0</v>
      </c>
      <c r="L71" s="41">
        <v>0</v>
      </c>
      <c r="M71" s="185">
        <v>600</v>
      </c>
      <c r="N71" s="185">
        <v>600</v>
      </c>
      <c r="O71" s="484" t="s">
        <v>80</v>
      </c>
      <c r="P71" s="236">
        <v>18</v>
      </c>
      <c r="Q71" s="236">
        <v>18</v>
      </c>
      <c r="R71" s="237">
        <v>18</v>
      </c>
      <c r="U71" s="238"/>
    </row>
    <row r="72" spans="1:21" x14ac:dyDescent="0.2">
      <c r="A72" s="422"/>
      <c r="B72" s="424"/>
      <c r="C72" s="426"/>
      <c r="D72" s="516"/>
      <c r="E72" s="519"/>
      <c r="F72" s="522"/>
      <c r="G72" s="426"/>
      <c r="H72" s="239"/>
      <c r="I72" s="142">
        <f>J72+L72</f>
        <v>0</v>
      </c>
      <c r="J72" s="14"/>
      <c r="K72" s="14"/>
      <c r="L72" s="14"/>
      <c r="M72" s="122"/>
      <c r="N72" s="122"/>
      <c r="O72" s="467"/>
      <c r="P72" s="240"/>
      <c r="Q72" s="240"/>
      <c r="R72" s="241"/>
      <c r="U72" s="238"/>
    </row>
    <row r="73" spans="1:21" x14ac:dyDescent="0.2">
      <c r="A73" s="422"/>
      <c r="B73" s="424"/>
      <c r="C73" s="426"/>
      <c r="D73" s="516"/>
      <c r="E73" s="519"/>
      <c r="F73" s="522"/>
      <c r="G73" s="426"/>
      <c r="H73" s="242"/>
      <c r="I73" s="210">
        <f>J73+L73</f>
        <v>0</v>
      </c>
      <c r="J73" s="35"/>
      <c r="K73" s="35"/>
      <c r="L73" s="35"/>
      <c r="M73" s="189"/>
      <c r="N73" s="189"/>
      <c r="O73" s="467"/>
      <c r="P73" s="240"/>
      <c r="Q73" s="240"/>
      <c r="R73" s="241"/>
      <c r="U73" s="238"/>
    </row>
    <row r="74" spans="1:21" ht="15" customHeight="1" thickBot="1" x14ac:dyDescent="0.25">
      <c r="A74" s="453"/>
      <c r="B74" s="454"/>
      <c r="C74" s="455"/>
      <c r="D74" s="517"/>
      <c r="E74" s="520"/>
      <c r="F74" s="523"/>
      <c r="G74" s="455"/>
      <c r="H74" s="243" t="s">
        <v>10</v>
      </c>
      <c r="I74" s="75">
        <f t="shared" ref="I74:N74" si="8">SUM(I71:I73)</f>
        <v>552</v>
      </c>
      <c r="J74" s="38">
        <f t="shared" si="8"/>
        <v>552</v>
      </c>
      <c r="K74" s="38">
        <f t="shared" si="8"/>
        <v>0</v>
      </c>
      <c r="L74" s="43">
        <f t="shared" si="8"/>
        <v>0</v>
      </c>
      <c r="M74" s="191">
        <f t="shared" si="8"/>
        <v>600</v>
      </c>
      <c r="N74" s="191">
        <f t="shared" si="8"/>
        <v>600</v>
      </c>
      <c r="O74" s="203"/>
      <c r="P74" s="244"/>
      <c r="Q74" s="244"/>
      <c r="R74" s="245"/>
      <c r="U74" s="238"/>
    </row>
    <row r="75" spans="1:21" ht="12.75" customHeight="1" x14ac:dyDescent="0.2">
      <c r="A75" s="470" t="s">
        <v>9</v>
      </c>
      <c r="B75" s="471" t="s">
        <v>11</v>
      </c>
      <c r="C75" s="472" t="s">
        <v>11</v>
      </c>
      <c r="D75" s="515" t="s">
        <v>81</v>
      </c>
      <c r="E75" s="518"/>
      <c r="F75" s="521" t="s">
        <v>59</v>
      </c>
      <c r="G75" s="472" t="s">
        <v>49</v>
      </c>
      <c r="H75" s="239" t="s">
        <v>45</v>
      </c>
      <c r="I75" s="246">
        <f>J75+L75</f>
        <v>5</v>
      </c>
      <c r="J75" s="41">
        <v>5</v>
      </c>
      <c r="K75" s="30">
        <v>0</v>
      </c>
      <c r="L75" s="41">
        <v>0</v>
      </c>
      <c r="M75" s="185">
        <v>5</v>
      </c>
      <c r="N75" s="185">
        <v>5</v>
      </c>
      <c r="O75" s="194" t="s">
        <v>119</v>
      </c>
      <c r="P75" s="236">
        <v>3</v>
      </c>
      <c r="Q75" s="236">
        <v>3</v>
      </c>
      <c r="R75" s="237">
        <v>3</v>
      </c>
      <c r="U75" s="238"/>
    </row>
    <row r="76" spans="1:21" ht="13.5" thickBot="1" x14ac:dyDescent="0.25">
      <c r="A76" s="453"/>
      <c r="B76" s="454"/>
      <c r="C76" s="455"/>
      <c r="D76" s="517"/>
      <c r="E76" s="520"/>
      <c r="F76" s="523"/>
      <c r="G76" s="455"/>
      <c r="H76" s="146" t="s">
        <v>10</v>
      </c>
      <c r="I76" s="44">
        <f t="shared" ref="I76:N76" si="9">SUM(I75:I75)</f>
        <v>5</v>
      </c>
      <c r="J76" s="19">
        <f t="shared" si="9"/>
        <v>5</v>
      </c>
      <c r="K76" s="20">
        <f t="shared" si="9"/>
        <v>0</v>
      </c>
      <c r="L76" s="45">
        <f t="shared" si="9"/>
        <v>0</v>
      </c>
      <c r="M76" s="147">
        <f t="shared" si="9"/>
        <v>5</v>
      </c>
      <c r="N76" s="147">
        <f t="shared" si="9"/>
        <v>5</v>
      </c>
      <c r="O76" s="203"/>
      <c r="P76" s="244"/>
      <c r="Q76" s="244"/>
      <c r="R76" s="245"/>
      <c r="U76" s="238"/>
    </row>
    <row r="77" spans="1:21" ht="13.5" customHeight="1" x14ac:dyDescent="0.2">
      <c r="A77" s="470" t="s">
        <v>9</v>
      </c>
      <c r="B77" s="471" t="s">
        <v>11</v>
      </c>
      <c r="C77" s="472" t="s">
        <v>47</v>
      </c>
      <c r="D77" s="515" t="s">
        <v>118</v>
      </c>
      <c r="E77" s="518"/>
      <c r="F77" s="521" t="s">
        <v>59</v>
      </c>
      <c r="G77" s="472" t="s">
        <v>49</v>
      </c>
      <c r="H77" s="247" t="s">
        <v>45</v>
      </c>
      <c r="I77" s="13">
        <f>J77+L77</f>
        <v>75.2</v>
      </c>
      <c r="J77" s="14">
        <f>45.2+30</f>
        <v>75.2</v>
      </c>
      <c r="K77" s="14">
        <v>0</v>
      </c>
      <c r="L77" s="15">
        <v>0</v>
      </c>
      <c r="M77" s="125">
        <v>46</v>
      </c>
      <c r="N77" s="125">
        <v>46</v>
      </c>
      <c r="O77" s="485" t="s">
        <v>82</v>
      </c>
      <c r="P77" s="236">
        <v>350</v>
      </c>
      <c r="Q77" s="236">
        <v>350</v>
      </c>
      <c r="R77" s="237">
        <v>350</v>
      </c>
      <c r="U77" s="238"/>
    </row>
    <row r="78" spans="1:21" ht="13.5" customHeight="1" x14ac:dyDescent="0.2">
      <c r="A78" s="422"/>
      <c r="B78" s="424"/>
      <c r="C78" s="426"/>
      <c r="D78" s="516"/>
      <c r="E78" s="519"/>
      <c r="F78" s="522"/>
      <c r="G78" s="426"/>
      <c r="H78" s="247"/>
      <c r="I78" s="13">
        <f>J78+L78</f>
        <v>0</v>
      </c>
      <c r="J78" s="14"/>
      <c r="K78" s="14"/>
      <c r="L78" s="15"/>
      <c r="M78" s="122"/>
      <c r="N78" s="122"/>
      <c r="O78" s="460"/>
      <c r="P78" s="240"/>
      <c r="Q78" s="240"/>
      <c r="R78" s="241"/>
      <c r="U78" s="238"/>
    </row>
    <row r="79" spans="1:21" ht="13.5" customHeight="1" x14ac:dyDescent="0.2">
      <c r="A79" s="422"/>
      <c r="B79" s="424"/>
      <c r="C79" s="426"/>
      <c r="D79" s="516"/>
      <c r="E79" s="519"/>
      <c r="F79" s="522"/>
      <c r="G79" s="426"/>
      <c r="H79" s="247"/>
      <c r="I79" s="13">
        <f>J79+L79</f>
        <v>0</v>
      </c>
      <c r="J79" s="14"/>
      <c r="K79" s="14"/>
      <c r="L79" s="15"/>
      <c r="M79" s="122"/>
      <c r="N79" s="122"/>
      <c r="O79" s="460" t="s">
        <v>83</v>
      </c>
      <c r="P79" s="240">
        <v>30</v>
      </c>
      <c r="Q79" s="240">
        <v>30</v>
      </c>
      <c r="R79" s="241">
        <v>30</v>
      </c>
      <c r="U79" s="238"/>
    </row>
    <row r="80" spans="1:21" ht="13.5" customHeight="1" x14ac:dyDescent="0.2">
      <c r="A80" s="422"/>
      <c r="B80" s="424"/>
      <c r="C80" s="426"/>
      <c r="D80" s="516"/>
      <c r="E80" s="519"/>
      <c r="F80" s="522"/>
      <c r="G80" s="426"/>
      <c r="H80" s="248"/>
      <c r="I80" s="62">
        <f>J80+L80</f>
        <v>0</v>
      </c>
      <c r="J80" s="35"/>
      <c r="K80" s="35"/>
      <c r="L80" s="36"/>
      <c r="M80" s="249"/>
      <c r="N80" s="166"/>
      <c r="O80" s="460"/>
      <c r="P80" s="240"/>
      <c r="Q80" s="240"/>
      <c r="R80" s="241"/>
      <c r="U80" s="238"/>
    </row>
    <row r="81" spans="1:21" ht="29.25" customHeight="1" thickBot="1" x14ac:dyDescent="0.25">
      <c r="A81" s="453"/>
      <c r="B81" s="454"/>
      <c r="C81" s="455"/>
      <c r="D81" s="517"/>
      <c r="E81" s="520"/>
      <c r="F81" s="523"/>
      <c r="G81" s="455"/>
      <c r="H81" s="182" t="s">
        <v>10</v>
      </c>
      <c r="I81" s="28">
        <f t="shared" ref="I81:N81" si="10">SUM(I77:I80)</f>
        <v>75.2</v>
      </c>
      <c r="J81" s="63">
        <f t="shared" si="10"/>
        <v>75.2</v>
      </c>
      <c r="K81" s="63">
        <f t="shared" si="10"/>
        <v>0</v>
      </c>
      <c r="L81" s="64">
        <f t="shared" si="10"/>
        <v>0</v>
      </c>
      <c r="M81" s="21">
        <f t="shared" si="10"/>
        <v>46</v>
      </c>
      <c r="N81" s="147">
        <f t="shared" si="10"/>
        <v>46</v>
      </c>
      <c r="O81" s="217" t="s">
        <v>84</v>
      </c>
      <c r="P81" s="244">
        <v>30</v>
      </c>
      <c r="Q81" s="244">
        <v>30</v>
      </c>
      <c r="R81" s="245">
        <v>30</v>
      </c>
      <c r="U81" s="238"/>
    </row>
    <row r="82" spans="1:21" ht="16.5" customHeight="1" x14ac:dyDescent="0.2">
      <c r="A82" s="470" t="s">
        <v>9</v>
      </c>
      <c r="B82" s="471" t="s">
        <v>11</v>
      </c>
      <c r="C82" s="472" t="s">
        <v>58</v>
      </c>
      <c r="D82" s="515" t="s">
        <v>87</v>
      </c>
      <c r="E82" s="518"/>
      <c r="F82" s="521" t="s">
        <v>59</v>
      </c>
      <c r="G82" s="472" t="s">
        <v>49</v>
      </c>
      <c r="H82" s="250" t="s">
        <v>45</v>
      </c>
      <c r="I82" s="22">
        <f>J82+L82</f>
        <v>6</v>
      </c>
      <c r="J82" s="23">
        <v>6</v>
      </c>
      <c r="K82" s="23">
        <v>0</v>
      </c>
      <c r="L82" s="74">
        <v>0</v>
      </c>
      <c r="M82" s="153">
        <v>6</v>
      </c>
      <c r="N82" s="153">
        <v>6</v>
      </c>
      <c r="O82" s="251" t="s">
        <v>88</v>
      </c>
      <c r="P82" s="236">
        <v>20</v>
      </c>
      <c r="Q82" s="236">
        <v>20</v>
      </c>
      <c r="R82" s="237">
        <v>20</v>
      </c>
      <c r="U82" s="238"/>
    </row>
    <row r="83" spans="1:21" ht="13.5" thickBot="1" x14ac:dyDescent="0.25">
      <c r="A83" s="453"/>
      <c r="B83" s="454"/>
      <c r="C83" s="455"/>
      <c r="D83" s="517"/>
      <c r="E83" s="520"/>
      <c r="F83" s="523"/>
      <c r="G83" s="455"/>
      <c r="H83" s="146" t="s">
        <v>10</v>
      </c>
      <c r="I83" s="20">
        <f t="shared" ref="I83:N83" si="11">SUM(I82:I82)</f>
        <v>6</v>
      </c>
      <c r="J83" s="19">
        <f t="shared" si="11"/>
        <v>6</v>
      </c>
      <c r="K83" s="19">
        <f t="shared" si="11"/>
        <v>0</v>
      </c>
      <c r="L83" s="19">
        <f t="shared" si="11"/>
        <v>0</v>
      </c>
      <c r="M83" s="147">
        <f t="shared" si="11"/>
        <v>6</v>
      </c>
      <c r="N83" s="147">
        <f t="shared" si="11"/>
        <v>6</v>
      </c>
      <c r="O83" s="217"/>
      <c r="P83" s="244"/>
      <c r="Q83" s="244"/>
      <c r="R83" s="245"/>
      <c r="U83" s="238"/>
    </row>
    <row r="84" spans="1:21" ht="27.75" customHeight="1" x14ac:dyDescent="0.2">
      <c r="A84" s="470" t="s">
        <v>9</v>
      </c>
      <c r="B84" s="471" t="s">
        <v>11</v>
      </c>
      <c r="C84" s="472" t="s">
        <v>59</v>
      </c>
      <c r="D84" s="542" t="s">
        <v>97</v>
      </c>
      <c r="E84" s="503" t="s">
        <v>99</v>
      </c>
      <c r="F84" s="521" t="s">
        <v>50</v>
      </c>
      <c r="G84" s="472" t="s">
        <v>98</v>
      </c>
      <c r="H84" s="250" t="s">
        <v>45</v>
      </c>
      <c r="I84" s="22">
        <f>J84+L84</f>
        <v>200</v>
      </c>
      <c r="J84" s="23"/>
      <c r="K84" s="23"/>
      <c r="L84" s="74">
        <v>200</v>
      </c>
      <c r="M84" s="206"/>
      <c r="N84" s="206"/>
      <c r="O84" s="485" t="s">
        <v>178</v>
      </c>
      <c r="P84" s="536"/>
      <c r="Q84" s="236"/>
      <c r="R84" s="237"/>
      <c r="U84" s="238"/>
    </row>
    <row r="85" spans="1:21" ht="21" customHeight="1" x14ac:dyDescent="0.2">
      <c r="A85" s="422"/>
      <c r="B85" s="424"/>
      <c r="C85" s="426"/>
      <c r="D85" s="543"/>
      <c r="E85" s="504"/>
      <c r="F85" s="522"/>
      <c r="G85" s="426"/>
      <c r="H85" s="350" t="s">
        <v>96</v>
      </c>
      <c r="I85" s="47">
        <f>J85+L85</f>
        <v>1387.3</v>
      </c>
      <c r="J85" s="65"/>
      <c r="K85" s="65"/>
      <c r="L85" s="351">
        <v>1387.3</v>
      </c>
      <c r="M85" s="273"/>
      <c r="N85" s="273"/>
      <c r="O85" s="460"/>
      <c r="P85" s="537"/>
      <c r="Q85" s="240"/>
      <c r="R85" s="241"/>
      <c r="U85" s="238"/>
    </row>
    <row r="86" spans="1:21" ht="21" customHeight="1" x14ac:dyDescent="0.2">
      <c r="A86" s="422"/>
      <c r="B86" s="424"/>
      <c r="C86" s="426"/>
      <c r="D86" s="543"/>
      <c r="E86" s="504"/>
      <c r="F86" s="522"/>
      <c r="G86" s="426"/>
      <c r="H86" s="350" t="s">
        <v>45</v>
      </c>
      <c r="I86" s="352">
        <f>L86</f>
        <v>200</v>
      </c>
      <c r="J86" s="65"/>
      <c r="K86" s="65"/>
      <c r="L86" s="351">
        <v>200</v>
      </c>
      <c r="M86" s="273"/>
      <c r="N86" s="122"/>
      <c r="O86" s="460"/>
      <c r="P86" s="253"/>
      <c r="Q86" s="240"/>
      <c r="R86" s="241"/>
      <c r="U86" s="238"/>
    </row>
    <row r="87" spans="1:21" ht="26.25" customHeight="1" x14ac:dyDescent="0.2">
      <c r="A87" s="422"/>
      <c r="B87" s="424"/>
      <c r="C87" s="426"/>
      <c r="D87" s="543"/>
      <c r="E87" s="504"/>
      <c r="F87" s="522"/>
      <c r="G87" s="426"/>
      <c r="H87" s="239" t="s">
        <v>194</v>
      </c>
      <c r="I87" s="210">
        <f>J87+L87</f>
        <v>401</v>
      </c>
      <c r="J87" s="16"/>
      <c r="K87" s="16"/>
      <c r="L87" s="14">
        <v>401</v>
      </c>
      <c r="M87" s="166"/>
      <c r="N87" s="211"/>
      <c r="O87" s="460"/>
      <c r="P87" s="240"/>
      <c r="Q87" s="240"/>
      <c r="R87" s="241"/>
      <c r="U87" s="238"/>
    </row>
    <row r="88" spans="1:21" ht="18.75" customHeight="1" thickBot="1" x14ac:dyDescent="0.25">
      <c r="A88" s="422"/>
      <c r="B88" s="424"/>
      <c r="C88" s="426"/>
      <c r="D88" s="543"/>
      <c r="E88" s="504"/>
      <c r="F88" s="522"/>
      <c r="G88" s="426"/>
      <c r="H88" s="254" t="s">
        <v>10</v>
      </c>
      <c r="I88" s="37">
        <f t="shared" ref="I88:N88" si="12">SUM(I84:I87)</f>
        <v>2188.3000000000002</v>
      </c>
      <c r="J88" s="71">
        <f t="shared" si="12"/>
        <v>0</v>
      </c>
      <c r="K88" s="71">
        <f t="shared" si="12"/>
        <v>0</v>
      </c>
      <c r="L88" s="71">
        <f t="shared" si="12"/>
        <v>2188.3000000000002</v>
      </c>
      <c r="M88" s="255">
        <f t="shared" si="12"/>
        <v>0</v>
      </c>
      <c r="N88" s="255">
        <f t="shared" si="12"/>
        <v>0</v>
      </c>
      <c r="O88" s="460"/>
      <c r="P88" s="240">
        <v>100</v>
      </c>
      <c r="Q88" s="240"/>
      <c r="R88" s="241"/>
      <c r="U88" s="238"/>
    </row>
    <row r="89" spans="1:21" ht="18.75" customHeight="1" x14ac:dyDescent="0.2">
      <c r="A89" s="80" t="s">
        <v>9</v>
      </c>
      <c r="B89" s="82" t="s">
        <v>11</v>
      </c>
      <c r="C89" s="85" t="s">
        <v>50</v>
      </c>
      <c r="D89" s="474" t="s">
        <v>107</v>
      </c>
      <c r="E89" s="256"/>
      <c r="F89" s="91" t="s">
        <v>59</v>
      </c>
      <c r="G89" s="85" t="s">
        <v>49</v>
      </c>
      <c r="H89" s="235" t="s">
        <v>45</v>
      </c>
      <c r="I89" s="29">
        <f>J89+L89</f>
        <v>0</v>
      </c>
      <c r="J89" s="30">
        <v>0</v>
      </c>
      <c r="K89" s="30">
        <v>0</v>
      </c>
      <c r="L89" s="41">
        <v>0</v>
      </c>
      <c r="M89" s="185">
        <v>100</v>
      </c>
      <c r="N89" s="185">
        <v>0</v>
      </c>
      <c r="O89" s="216" t="s">
        <v>85</v>
      </c>
      <c r="P89" s="236"/>
      <c r="Q89" s="236">
        <v>1</v>
      </c>
      <c r="R89" s="237"/>
      <c r="U89" s="238"/>
    </row>
    <row r="90" spans="1:21" ht="13.5" thickBot="1" x14ac:dyDescent="0.25">
      <c r="A90" s="81"/>
      <c r="B90" s="84"/>
      <c r="C90" s="78"/>
      <c r="D90" s="469"/>
      <c r="E90" s="257"/>
      <c r="F90" s="92"/>
      <c r="G90" s="78"/>
      <c r="H90" s="146" t="s">
        <v>10</v>
      </c>
      <c r="I90" s="20">
        <f t="shared" ref="I90:N90" si="13">SUM(I89:I89)</f>
        <v>0</v>
      </c>
      <c r="J90" s="19">
        <f t="shared" si="13"/>
        <v>0</v>
      </c>
      <c r="K90" s="19">
        <f t="shared" si="13"/>
        <v>0</v>
      </c>
      <c r="L90" s="19">
        <f t="shared" si="13"/>
        <v>0</v>
      </c>
      <c r="M90" s="147">
        <f t="shared" si="13"/>
        <v>100</v>
      </c>
      <c r="N90" s="147">
        <f t="shared" si="13"/>
        <v>0</v>
      </c>
      <c r="O90" s="217"/>
      <c r="P90" s="244"/>
      <c r="Q90" s="244"/>
      <c r="R90" s="245"/>
      <c r="U90" s="238"/>
    </row>
    <row r="91" spans="1:21" ht="16.5" customHeight="1" x14ac:dyDescent="0.2">
      <c r="A91" s="79" t="s">
        <v>9</v>
      </c>
      <c r="B91" s="83" t="s">
        <v>11</v>
      </c>
      <c r="C91" s="77" t="s">
        <v>60</v>
      </c>
      <c r="D91" s="258" t="s">
        <v>121</v>
      </c>
      <c r="E91" s="259"/>
      <c r="F91" s="93" t="s">
        <v>59</v>
      </c>
      <c r="G91" s="77" t="s">
        <v>49</v>
      </c>
      <c r="H91" s="239" t="s">
        <v>45</v>
      </c>
      <c r="I91" s="50">
        <f>J91+L91</f>
        <v>0</v>
      </c>
      <c r="J91" s="16"/>
      <c r="K91" s="16"/>
      <c r="L91" s="14"/>
      <c r="M91" s="125"/>
      <c r="N91" s="125">
        <v>20</v>
      </c>
      <c r="O91" s="139" t="s">
        <v>86</v>
      </c>
      <c r="P91" s="240"/>
      <c r="Q91" s="240">
        <v>150</v>
      </c>
      <c r="R91" s="241"/>
      <c r="U91" s="238"/>
    </row>
    <row r="92" spans="1:21" ht="13.5" thickBot="1" x14ac:dyDescent="0.25">
      <c r="A92" s="79"/>
      <c r="B92" s="83"/>
      <c r="C92" s="77"/>
      <c r="D92" s="258"/>
      <c r="E92" s="257"/>
      <c r="F92" s="92"/>
      <c r="G92" s="78"/>
      <c r="H92" s="254" t="s">
        <v>10</v>
      </c>
      <c r="I92" s="37">
        <f t="shared" ref="I92:N92" si="14">SUM(I91:I91)</f>
        <v>0</v>
      </c>
      <c r="J92" s="71">
        <f t="shared" si="14"/>
        <v>0</v>
      </c>
      <c r="K92" s="71">
        <f t="shared" si="14"/>
        <v>0</v>
      </c>
      <c r="L92" s="71">
        <f t="shared" si="14"/>
        <v>0</v>
      </c>
      <c r="M92" s="255">
        <f t="shared" si="14"/>
        <v>0</v>
      </c>
      <c r="N92" s="255">
        <f t="shared" si="14"/>
        <v>20</v>
      </c>
      <c r="O92" s="139"/>
      <c r="P92" s="240"/>
      <c r="Q92" s="240"/>
      <c r="R92" s="241"/>
      <c r="U92" s="238"/>
    </row>
    <row r="93" spans="1:21" ht="13.5" thickBot="1" x14ac:dyDescent="0.25">
      <c r="A93" s="73" t="s">
        <v>9</v>
      </c>
      <c r="B93" s="7" t="s">
        <v>11</v>
      </c>
      <c r="C93" s="524" t="s">
        <v>12</v>
      </c>
      <c r="D93" s="524"/>
      <c r="E93" s="524"/>
      <c r="F93" s="524"/>
      <c r="G93" s="524"/>
      <c r="H93" s="538"/>
      <c r="I93" s="11">
        <f>SUM(I92,I90,I88,I83,I81,I76,I74)</f>
        <v>2826.5</v>
      </c>
      <c r="J93" s="11">
        <f>SUM(J92,J90,J88,J83,J81,J76,J74)</f>
        <v>638.20000000000005</v>
      </c>
      <c r="K93" s="11">
        <f>SUM(K92,K90,K88,K83,K81,K76,K74)</f>
        <v>0</v>
      </c>
      <c r="L93" s="11">
        <f>SUM(L92,L90,L88,L83,L81,L76,L74)</f>
        <v>2188.3000000000002</v>
      </c>
      <c r="M93" s="11">
        <f>SUM(M88,M83,M90,M81,M76,M74,M92)</f>
        <v>757</v>
      </c>
      <c r="N93" s="11">
        <f>SUM(N88,N83,N90,N81,N76,N74,N92)</f>
        <v>677</v>
      </c>
      <c r="O93" s="539"/>
      <c r="P93" s="540"/>
      <c r="Q93" s="540"/>
      <c r="R93" s="541"/>
    </row>
    <row r="94" spans="1:21" ht="18.75" customHeight="1" thickBot="1" x14ac:dyDescent="0.25">
      <c r="A94" s="81" t="s">
        <v>9</v>
      </c>
      <c r="B94" s="84" t="s">
        <v>47</v>
      </c>
      <c r="C94" s="260" t="s">
        <v>78</v>
      </c>
      <c r="D94" s="261"/>
      <c r="E94" s="261"/>
      <c r="F94" s="261"/>
      <c r="G94" s="261"/>
      <c r="H94" s="261"/>
      <c r="I94" s="261"/>
      <c r="J94" s="261"/>
      <c r="K94" s="261"/>
      <c r="L94" s="261"/>
      <c r="M94" s="261"/>
      <c r="N94" s="261"/>
      <c r="O94" s="261"/>
      <c r="P94" s="261"/>
      <c r="Q94" s="261"/>
      <c r="R94" s="262"/>
    </row>
    <row r="95" spans="1:21" ht="12.75" customHeight="1" x14ac:dyDescent="0.2">
      <c r="A95" s="470" t="s">
        <v>9</v>
      </c>
      <c r="B95" s="471" t="s">
        <v>47</v>
      </c>
      <c r="C95" s="472" t="s">
        <v>9</v>
      </c>
      <c r="D95" s="515" t="s">
        <v>89</v>
      </c>
      <c r="E95" s="544"/>
      <c r="F95" s="521" t="s">
        <v>59</v>
      </c>
      <c r="G95" s="472" t="s">
        <v>49</v>
      </c>
      <c r="H95" s="250" t="s">
        <v>45</v>
      </c>
      <c r="I95" s="22">
        <f>J95+L95</f>
        <v>2006.2</v>
      </c>
      <c r="J95" s="23">
        <f>2006.2</f>
        <v>2006.2</v>
      </c>
      <c r="K95" s="23"/>
      <c r="L95" s="74"/>
      <c r="M95" s="206">
        <v>2006.3</v>
      </c>
      <c r="N95" s="206">
        <v>2006.3</v>
      </c>
      <c r="O95" s="485" t="s">
        <v>175</v>
      </c>
      <c r="P95" s="263">
        <v>1.1166</v>
      </c>
      <c r="Q95" s="263">
        <v>1.1166</v>
      </c>
      <c r="R95" s="264">
        <v>1.1166</v>
      </c>
      <c r="U95" s="238"/>
    </row>
    <row r="96" spans="1:21" x14ac:dyDescent="0.2">
      <c r="A96" s="422"/>
      <c r="B96" s="424"/>
      <c r="C96" s="426"/>
      <c r="D96" s="516"/>
      <c r="E96" s="545"/>
      <c r="F96" s="522"/>
      <c r="G96" s="426"/>
      <c r="H96" s="252"/>
      <c r="I96" s="47">
        <f>J96+L96</f>
        <v>0</v>
      </c>
      <c r="J96" s="16">
        <v>0</v>
      </c>
      <c r="K96" s="16"/>
      <c r="L96" s="14"/>
      <c r="M96" s="122"/>
      <c r="N96" s="122"/>
      <c r="O96" s="460"/>
      <c r="P96" s="265"/>
      <c r="Q96" s="240"/>
      <c r="R96" s="241"/>
      <c r="U96" s="238"/>
    </row>
    <row r="97" spans="1:21" x14ac:dyDescent="0.2">
      <c r="A97" s="422"/>
      <c r="B97" s="424"/>
      <c r="C97" s="426"/>
      <c r="D97" s="516"/>
      <c r="E97" s="545"/>
      <c r="F97" s="522"/>
      <c r="G97" s="426"/>
      <c r="H97" s="239"/>
      <c r="I97" s="48">
        <f>J97+L97</f>
        <v>0</v>
      </c>
      <c r="J97" s="49">
        <v>0</v>
      </c>
      <c r="K97" s="49"/>
      <c r="L97" s="33"/>
      <c r="M97" s="211"/>
      <c r="N97" s="211"/>
      <c r="O97" s="460"/>
      <c r="P97" s="240"/>
      <c r="Q97" s="240"/>
      <c r="R97" s="241"/>
      <c r="U97" s="238"/>
    </row>
    <row r="98" spans="1:21" ht="13.5" thickBot="1" x14ac:dyDescent="0.25">
      <c r="A98" s="453"/>
      <c r="B98" s="454"/>
      <c r="C98" s="455"/>
      <c r="D98" s="517"/>
      <c r="E98" s="546"/>
      <c r="F98" s="523"/>
      <c r="G98" s="455"/>
      <c r="H98" s="146" t="s">
        <v>10</v>
      </c>
      <c r="I98" s="20">
        <f t="shared" ref="I98:N98" si="15">SUM(I95:I97)</f>
        <v>2006.2</v>
      </c>
      <c r="J98" s="19">
        <f t="shared" si="15"/>
        <v>2006.2</v>
      </c>
      <c r="K98" s="19">
        <f t="shared" si="15"/>
        <v>0</v>
      </c>
      <c r="L98" s="19">
        <f t="shared" si="15"/>
        <v>0</v>
      </c>
      <c r="M98" s="147">
        <f t="shared" si="15"/>
        <v>2006.3</v>
      </c>
      <c r="N98" s="147">
        <f t="shared" si="15"/>
        <v>2006.3</v>
      </c>
      <c r="O98" s="505"/>
      <c r="P98" s="244"/>
      <c r="Q98" s="244"/>
      <c r="R98" s="245"/>
      <c r="U98" s="238"/>
    </row>
    <row r="99" spans="1:21" ht="15" customHeight="1" x14ac:dyDescent="0.2">
      <c r="A99" s="470" t="s">
        <v>9</v>
      </c>
      <c r="B99" s="471" t="s">
        <v>47</v>
      </c>
      <c r="C99" s="472" t="s">
        <v>11</v>
      </c>
      <c r="D99" s="515" t="s">
        <v>48</v>
      </c>
      <c r="E99" s="544"/>
      <c r="F99" s="521" t="s">
        <v>50</v>
      </c>
      <c r="G99" s="472" t="s">
        <v>49</v>
      </c>
      <c r="H99" s="250" t="s">
        <v>45</v>
      </c>
      <c r="I99" s="22">
        <f>J99+L99</f>
        <v>0</v>
      </c>
      <c r="J99" s="23"/>
      <c r="K99" s="23"/>
      <c r="L99" s="74"/>
      <c r="M99" s="206"/>
      <c r="N99" s="206"/>
      <c r="O99" s="485" t="s">
        <v>120</v>
      </c>
      <c r="P99" s="236">
        <v>15</v>
      </c>
      <c r="Q99" s="236" t="s">
        <v>52</v>
      </c>
      <c r="R99" s="237" t="s">
        <v>52</v>
      </c>
      <c r="U99" s="238"/>
    </row>
    <row r="100" spans="1:21" ht="15" customHeight="1" x14ac:dyDescent="0.2">
      <c r="A100" s="422"/>
      <c r="B100" s="424"/>
      <c r="C100" s="426"/>
      <c r="D100" s="516"/>
      <c r="E100" s="545"/>
      <c r="F100" s="522"/>
      <c r="G100" s="426"/>
      <c r="H100" s="252" t="s">
        <v>51</v>
      </c>
      <c r="I100" s="47">
        <f>J100+L100</f>
        <v>454.5</v>
      </c>
      <c r="J100" s="16">
        <v>454.5</v>
      </c>
      <c r="K100" s="16"/>
      <c r="L100" s="14"/>
      <c r="M100" s="122">
        <v>250</v>
      </c>
      <c r="N100" s="122">
        <v>250</v>
      </c>
      <c r="O100" s="460"/>
      <c r="P100" s="240"/>
      <c r="Q100" s="240"/>
      <c r="R100" s="241"/>
      <c r="U100" s="238"/>
    </row>
    <row r="101" spans="1:21" ht="15" customHeight="1" thickBot="1" x14ac:dyDescent="0.25">
      <c r="A101" s="453"/>
      <c r="B101" s="454"/>
      <c r="C101" s="455"/>
      <c r="D101" s="517"/>
      <c r="E101" s="546"/>
      <c r="F101" s="523"/>
      <c r="G101" s="455"/>
      <c r="H101" s="146" t="s">
        <v>10</v>
      </c>
      <c r="I101" s="20">
        <f t="shared" ref="I101:N101" si="16">SUM(I99:I100)</f>
        <v>454.5</v>
      </c>
      <c r="J101" s="19">
        <f t="shared" si="16"/>
        <v>454.5</v>
      </c>
      <c r="K101" s="19">
        <f t="shared" si="16"/>
        <v>0</v>
      </c>
      <c r="L101" s="19">
        <f t="shared" si="16"/>
        <v>0</v>
      </c>
      <c r="M101" s="147">
        <f t="shared" si="16"/>
        <v>250</v>
      </c>
      <c r="N101" s="147">
        <f t="shared" si="16"/>
        <v>250</v>
      </c>
      <c r="O101" s="217"/>
      <c r="P101" s="244"/>
      <c r="Q101" s="244"/>
      <c r="R101" s="245"/>
      <c r="U101" s="238"/>
    </row>
    <row r="102" spans="1:21" ht="12.75" customHeight="1" x14ac:dyDescent="0.2">
      <c r="A102" s="470" t="s">
        <v>9</v>
      </c>
      <c r="B102" s="471" t="s">
        <v>47</v>
      </c>
      <c r="C102" s="472" t="s">
        <v>47</v>
      </c>
      <c r="D102" s="515" t="s">
        <v>53</v>
      </c>
      <c r="E102" s="544"/>
      <c r="F102" s="521" t="s">
        <v>54</v>
      </c>
      <c r="G102" s="472" t="s">
        <v>49</v>
      </c>
      <c r="H102" s="250" t="s">
        <v>45</v>
      </c>
      <c r="I102" s="22">
        <f>J102+L102</f>
        <v>0</v>
      </c>
      <c r="J102" s="23"/>
      <c r="K102" s="23"/>
      <c r="L102" s="74"/>
      <c r="M102" s="206">
        <v>30</v>
      </c>
      <c r="N102" s="206">
        <v>30</v>
      </c>
      <c r="O102" s="485" t="s">
        <v>55</v>
      </c>
      <c r="P102" s="236" t="s">
        <v>56</v>
      </c>
      <c r="Q102" s="236" t="s">
        <v>56</v>
      </c>
      <c r="R102" s="237" t="s">
        <v>56</v>
      </c>
      <c r="U102" s="238"/>
    </row>
    <row r="103" spans="1:21" x14ac:dyDescent="0.2">
      <c r="A103" s="422"/>
      <c r="B103" s="424"/>
      <c r="C103" s="426"/>
      <c r="D103" s="516"/>
      <c r="E103" s="545"/>
      <c r="F103" s="522"/>
      <c r="G103" s="426"/>
      <c r="H103" s="252"/>
      <c r="I103" s="47">
        <f>J103+L103</f>
        <v>0</v>
      </c>
      <c r="J103" s="16"/>
      <c r="K103" s="16"/>
      <c r="L103" s="14"/>
      <c r="M103" s="122"/>
      <c r="N103" s="122"/>
      <c r="O103" s="460"/>
      <c r="P103" s="240"/>
      <c r="Q103" s="240"/>
      <c r="R103" s="241"/>
      <c r="U103" s="238"/>
    </row>
    <row r="104" spans="1:21" ht="13.5" thickBot="1" x14ac:dyDescent="0.25">
      <c r="A104" s="453"/>
      <c r="B104" s="454"/>
      <c r="C104" s="455"/>
      <c r="D104" s="517"/>
      <c r="E104" s="546"/>
      <c r="F104" s="523"/>
      <c r="G104" s="455"/>
      <c r="H104" s="146" t="s">
        <v>10</v>
      </c>
      <c r="I104" s="20">
        <f t="shared" ref="I104:N104" si="17">SUM(I102:I103)</f>
        <v>0</v>
      </c>
      <c r="J104" s="19">
        <f t="shared" si="17"/>
        <v>0</v>
      </c>
      <c r="K104" s="19">
        <f t="shared" si="17"/>
        <v>0</v>
      </c>
      <c r="L104" s="19">
        <f t="shared" si="17"/>
        <v>0</v>
      </c>
      <c r="M104" s="147">
        <f t="shared" si="17"/>
        <v>30</v>
      </c>
      <c r="N104" s="147">
        <f t="shared" si="17"/>
        <v>30</v>
      </c>
      <c r="O104" s="217"/>
      <c r="P104" s="244"/>
      <c r="Q104" s="244"/>
      <c r="R104" s="245"/>
      <c r="U104" s="238"/>
    </row>
    <row r="105" spans="1:21" ht="13.5" thickBot="1" x14ac:dyDescent="0.25">
      <c r="A105" s="73" t="s">
        <v>9</v>
      </c>
      <c r="B105" s="7" t="s">
        <v>47</v>
      </c>
      <c r="C105" s="524" t="s">
        <v>12</v>
      </c>
      <c r="D105" s="524"/>
      <c r="E105" s="524"/>
      <c r="F105" s="524"/>
      <c r="G105" s="524"/>
      <c r="H105" s="538"/>
      <c r="I105" s="11">
        <f t="shared" ref="I105:N105" si="18">SUM(I104,I101,I98)</f>
        <v>2460.6999999999998</v>
      </c>
      <c r="J105" s="11">
        <f t="shared" si="18"/>
        <v>2460.6999999999998</v>
      </c>
      <c r="K105" s="11">
        <f t="shared" si="18"/>
        <v>0</v>
      </c>
      <c r="L105" s="10">
        <f t="shared" si="18"/>
        <v>0</v>
      </c>
      <c r="M105" s="10">
        <f t="shared" si="18"/>
        <v>2286.3000000000002</v>
      </c>
      <c r="N105" s="11">
        <f t="shared" si="18"/>
        <v>2286.3000000000002</v>
      </c>
      <c r="O105" s="539"/>
      <c r="P105" s="540"/>
      <c r="Q105" s="540"/>
      <c r="R105" s="541"/>
    </row>
    <row r="106" spans="1:21" ht="13.5" thickBot="1" x14ac:dyDescent="0.25">
      <c r="A106" s="72" t="s">
        <v>9</v>
      </c>
      <c r="B106" s="7" t="s">
        <v>58</v>
      </c>
      <c r="C106" s="266" t="s">
        <v>79</v>
      </c>
      <c r="D106" s="267"/>
      <c r="E106" s="267"/>
      <c r="F106" s="267"/>
      <c r="G106" s="267"/>
      <c r="H106" s="267"/>
      <c r="I106" s="267"/>
      <c r="J106" s="267"/>
      <c r="K106" s="267"/>
      <c r="L106" s="267"/>
      <c r="M106" s="267"/>
      <c r="N106" s="267"/>
      <c r="O106" s="267"/>
      <c r="P106" s="267"/>
      <c r="Q106" s="267"/>
      <c r="R106" s="268"/>
    </row>
    <row r="107" spans="1:21" ht="18.75" customHeight="1" x14ac:dyDescent="0.2">
      <c r="A107" s="80" t="s">
        <v>9</v>
      </c>
      <c r="B107" s="82" t="s">
        <v>58</v>
      </c>
      <c r="C107" s="85" t="s">
        <v>9</v>
      </c>
      <c r="D107" s="269" t="s">
        <v>147</v>
      </c>
      <c r="E107" s="270" t="s">
        <v>99</v>
      </c>
      <c r="F107" s="12"/>
      <c r="G107" s="85" t="s">
        <v>98</v>
      </c>
      <c r="H107" s="205" t="s">
        <v>45</v>
      </c>
      <c r="I107" s="22">
        <f>J107+L107</f>
        <v>327.70000000000005</v>
      </c>
      <c r="J107" s="30"/>
      <c r="K107" s="30"/>
      <c r="L107" s="31">
        <f>527.7-200</f>
        <v>327.70000000000005</v>
      </c>
      <c r="M107" s="204">
        <v>300</v>
      </c>
      <c r="N107" s="271"/>
      <c r="O107" s="154"/>
      <c r="P107" s="236"/>
      <c r="Q107" s="236"/>
      <c r="R107" s="237"/>
      <c r="U107" s="238"/>
    </row>
    <row r="108" spans="1:21" ht="27" customHeight="1" x14ac:dyDescent="0.2">
      <c r="A108" s="422"/>
      <c r="B108" s="424"/>
      <c r="C108" s="548"/>
      <c r="D108" s="456" t="s">
        <v>174</v>
      </c>
      <c r="E108" s="504"/>
      <c r="F108" s="461" t="s">
        <v>59</v>
      </c>
      <c r="G108" s="426"/>
      <c r="H108" s="207" t="s">
        <v>96</v>
      </c>
      <c r="I108" s="47">
        <f>J108+L108</f>
        <v>0</v>
      </c>
      <c r="J108" s="65"/>
      <c r="K108" s="65"/>
      <c r="L108" s="66"/>
      <c r="M108" s="272">
        <v>3.5</v>
      </c>
      <c r="N108" s="273"/>
      <c r="O108" s="483" t="s">
        <v>148</v>
      </c>
      <c r="P108" s="274">
        <v>100</v>
      </c>
      <c r="Q108" s="274"/>
      <c r="R108" s="275"/>
      <c r="U108" s="238"/>
    </row>
    <row r="109" spans="1:21" ht="14.25" customHeight="1" x14ac:dyDescent="0.2">
      <c r="A109" s="422"/>
      <c r="B109" s="424"/>
      <c r="C109" s="548"/>
      <c r="D109" s="458"/>
      <c r="E109" s="504"/>
      <c r="F109" s="462"/>
      <c r="G109" s="426"/>
      <c r="H109" s="201" t="s">
        <v>101</v>
      </c>
      <c r="I109" s="48">
        <f>J109+L109</f>
        <v>11387.8</v>
      </c>
      <c r="J109" s="67"/>
      <c r="K109" s="67"/>
      <c r="L109" s="36">
        <v>11387.8</v>
      </c>
      <c r="M109" s="276">
        <v>39</v>
      </c>
      <c r="N109" s="202"/>
      <c r="O109" s="547"/>
      <c r="P109" s="277"/>
      <c r="Q109" s="278"/>
      <c r="R109" s="279"/>
      <c r="U109" s="238"/>
    </row>
    <row r="110" spans="1:21" ht="12.75" customHeight="1" x14ac:dyDescent="0.2">
      <c r="A110" s="422"/>
      <c r="B110" s="424"/>
      <c r="C110" s="426"/>
      <c r="D110" s="457" t="s">
        <v>151</v>
      </c>
      <c r="E110" s="504"/>
      <c r="F110" s="462"/>
      <c r="G110" s="426"/>
      <c r="H110" s="197" t="s">
        <v>102</v>
      </c>
      <c r="I110" s="50">
        <f>J110+L110</f>
        <v>1339.8</v>
      </c>
      <c r="J110" s="49"/>
      <c r="K110" s="49"/>
      <c r="L110" s="34">
        <v>1339.8</v>
      </c>
      <c r="M110" s="280">
        <v>4.5999999999999996</v>
      </c>
      <c r="N110" s="122"/>
      <c r="O110" s="467" t="s">
        <v>149</v>
      </c>
      <c r="P110" s="281">
        <v>1140</v>
      </c>
      <c r="Q110" s="282"/>
      <c r="R110" s="241"/>
      <c r="S110" s="283"/>
      <c r="U110" s="238"/>
    </row>
    <row r="111" spans="1:21" x14ac:dyDescent="0.2">
      <c r="A111" s="422"/>
      <c r="B111" s="424"/>
      <c r="C111" s="426"/>
      <c r="D111" s="457"/>
      <c r="E111" s="504"/>
      <c r="F111" s="462"/>
      <c r="G111" s="426"/>
      <c r="H111" s="284" t="s">
        <v>103</v>
      </c>
      <c r="I111" s="32">
        <f>J111+L111</f>
        <v>1396.2</v>
      </c>
      <c r="J111" s="33"/>
      <c r="K111" s="33"/>
      <c r="L111" s="34">
        <v>1396.2</v>
      </c>
      <c r="M111" s="280">
        <v>1.5</v>
      </c>
      <c r="N111" s="119"/>
      <c r="O111" s="467"/>
      <c r="P111" s="285"/>
      <c r="Q111" s="286"/>
      <c r="R111" s="241"/>
      <c r="S111" s="287"/>
      <c r="U111" s="238"/>
    </row>
    <row r="112" spans="1:21" ht="15" customHeight="1" x14ac:dyDescent="0.2">
      <c r="A112" s="422"/>
      <c r="B112" s="424"/>
      <c r="C112" s="548"/>
      <c r="D112" s="550" t="s">
        <v>163</v>
      </c>
      <c r="E112" s="504"/>
      <c r="F112" s="462"/>
      <c r="G112" s="426"/>
      <c r="H112" s="131"/>
      <c r="I112" s="13"/>
      <c r="J112" s="14"/>
      <c r="K112" s="14"/>
      <c r="L112" s="15"/>
      <c r="M112" s="122"/>
      <c r="N112" s="122"/>
      <c r="O112" s="459" t="s">
        <v>150</v>
      </c>
      <c r="P112" s="274"/>
      <c r="Q112" s="274"/>
      <c r="R112" s="275"/>
      <c r="U112" s="238"/>
    </row>
    <row r="113" spans="1:21" ht="15" customHeight="1" x14ac:dyDescent="0.2">
      <c r="A113" s="422"/>
      <c r="B113" s="424"/>
      <c r="C113" s="548"/>
      <c r="D113" s="551"/>
      <c r="E113" s="504"/>
      <c r="F113" s="462"/>
      <c r="G113" s="426"/>
      <c r="H113" s="131"/>
      <c r="I113" s="13"/>
      <c r="J113" s="14"/>
      <c r="K113" s="14"/>
      <c r="L113" s="15"/>
      <c r="M113" s="166"/>
      <c r="N113" s="166"/>
      <c r="O113" s="460"/>
      <c r="P113" s="240"/>
      <c r="Q113" s="288">
        <v>100</v>
      </c>
      <c r="R113" s="241"/>
      <c r="U113" s="238"/>
    </row>
    <row r="114" spans="1:21" ht="7.5" customHeight="1" x14ac:dyDescent="0.2">
      <c r="A114" s="422"/>
      <c r="B114" s="424"/>
      <c r="C114" s="548"/>
      <c r="D114" s="552"/>
      <c r="E114" s="504"/>
      <c r="F114" s="462"/>
      <c r="G114" s="426"/>
      <c r="H114" s="200"/>
      <c r="I114" s="42"/>
      <c r="J114" s="43"/>
      <c r="K114" s="43"/>
      <c r="L114" s="61"/>
      <c r="M114" s="180"/>
      <c r="N114" s="180"/>
      <c r="O114" s="479"/>
      <c r="P114" s="277"/>
      <c r="Q114" s="278"/>
      <c r="R114" s="279"/>
      <c r="U114" s="238"/>
    </row>
    <row r="115" spans="1:21" ht="12.75" customHeight="1" x14ac:dyDescent="0.2">
      <c r="A115" s="422"/>
      <c r="B115" s="424"/>
      <c r="C115" s="548"/>
      <c r="D115" s="456" t="s">
        <v>106</v>
      </c>
      <c r="E115" s="504"/>
      <c r="F115" s="462"/>
      <c r="G115" s="426"/>
      <c r="H115" s="197"/>
      <c r="I115" s="13"/>
      <c r="J115" s="14"/>
      <c r="K115" s="14"/>
      <c r="L115" s="15"/>
      <c r="M115" s="122"/>
      <c r="N115" s="122"/>
      <c r="O115" s="483" t="s">
        <v>131</v>
      </c>
      <c r="P115" s="274">
        <v>1</v>
      </c>
      <c r="Q115" s="274"/>
      <c r="R115" s="275"/>
      <c r="U115" s="238"/>
    </row>
    <row r="116" spans="1:21" x14ac:dyDescent="0.2">
      <c r="A116" s="422"/>
      <c r="B116" s="424"/>
      <c r="C116" s="548"/>
      <c r="D116" s="457"/>
      <c r="E116" s="504"/>
      <c r="F116" s="549"/>
      <c r="G116" s="426"/>
      <c r="H116" s="121"/>
      <c r="I116" s="68"/>
      <c r="J116" s="69"/>
      <c r="K116" s="69"/>
      <c r="L116" s="70"/>
      <c r="M116" s="289"/>
      <c r="N116" s="122"/>
      <c r="O116" s="467"/>
      <c r="P116" s="240"/>
      <c r="Q116" s="288"/>
      <c r="R116" s="241"/>
      <c r="U116" s="238"/>
    </row>
    <row r="117" spans="1:21" ht="12.75" customHeight="1" x14ac:dyDescent="0.2">
      <c r="A117" s="422"/>
      <c r="B117" s="424"/>
      <c r="C117" s="548"/>
      <c r="D117" s="456" t="s">
        <v>100</v>
      </c>
      <c r="E117" s="290"/>
      <c r="F117" s="461" t="s">
        <v>50</v>
      </c>
      <c r="G117" s="426"/>
      <c r="H117" s="197"/>
      <c r="I117" s="13"/>
      <c r="J117" s="14"/>
      <c r="K117" s="14"/>
      <c r="L117" s="15"/>
      <c r="M117" s="122"/>
      <c r="N117" s="122"/>
      <c r="O117" s="483" t="s">
        <v>173</v>
      </c>
      <c r="P117" s="274">
        <v>1</v>
      </c>
      <c r="Q117" s="274"/>
      <c r="R117" s="275"/>
      <c r="U117" s="238"/>
    </row>
    <row r="118" spans="1:21" x14ac:dyDescent="0.2">
      <c r="A118" s="422"/>
      <c r="B118" s="424"/>
      <c r="C118" s="548"/>
      <c r="D118" s="457"/>
      <c r="E118" s="430"/>
      <c r="F118" s="462"/>
      <c r="G118" s="426"/>
      <c r="H118" s="197"/>
      <c r="I118" s="13"/>
      <c r="J118" s="14"/>
      <c r="K118" s="14"/>
      <c r="L118" s="15"/>
      <c r="M118" s="122"/>
      <c r="N118" s="122"/>
      <c r="O118" s="467"/>
      <c r="P118" s="240"/>
      <c r="Q118" s="288"/>
      <c r="R118" s="241"/>
      <c r="U118" s="238"/>
    </row>
    <row r="119" spans="1:21" x14ac:dyDescent="0.2">
      <c r="A119" s="422"/>
      <c r="B119" s="424"/>
      <c r="C119" s="548"/>
      <c r="D119" s="457"/>
      <c r="E119" s="430"/>
      <c r="F119" s="462"/>
      <c r="G119" s="426"/>
      <c r="H119" s="197"/>
      <c r="I119" s="13"/>
      <c r="J119" s="14"/>
      <c r="K119" s="14"/>
      <c r="L119" s="15"/>
      <c r="M119" s="291"/>
      <c r="N119" s="122"/>
      <c r="O119" s="159"/>
      <c r="P119" s="240"/>
      <c r="Q119" s="288"/>
      <c r="R119" s="241"/>
      <c r="U119" s="238"/>
    </row>
    <row r="120" spans="1:21" ht="12.75" customHeight="1" x14ac:dyDescent="0.2">
      <c r="A120" s="422"/>
      <c r="B120" s="424"/>
      <c r="C120" s="548"/>
      <c r="D120" s="456" t="s">
        <v>152</v>
      </c>
      <c r="E120" s="290"/>
      <c r="F120" s="462"/>
      <c r="G120" s="426"/>
      <c r="H120" s="197"/>
      <c r="I120" s="13"/>
      <c r="J120" s="14"/>
      <c r="K120" s="14"/>
      <c r="L120" s="15"/>
      <c r="M120" s="122"/>
      <c r="N120" s="122"/>
      <c r="O120" s="483" t="s">
        <v>160</v>
      </c>
      <c r="P120" s="292">
        <v>10.5</v>
      </c>
      <c r="Q120" s="274"/>
      <c r="R120" s="275"/>
      <c r="U120" s="238"/>
    </row>
    <row r="121" spans="1:21" x14ac:dyDescent="0.2">
      <c r="A121" s="422"/>
      <c r="B121" s="424"/>
      <c r="C121" s="548"/>
      <c r="D121" s="457"/>
      <c r="E121" s="430"/>
      <c r="F121" s="462"/>
      <c r="G121" s="426"/>
      <c r="H121" s="197"/>
      <c r="I121" s="13"/>
      <c r="J121" s="14"/>
      <c r="K121" s="14"/>
      <c r="L121" s="15"/>
      <c r="M121" s="122"/>
      <c r="N121" s="122"/>
      <c r="O121" s="467"/>
      <c r="P121" s="240"/>
      <c r="Q121" s="288"/>
      <c r="R121" s="241"/>
      <c r="U121" s="238"/>
    </row>
    <row r="122" spans="1:21" x14ac:dyDescent="0.2">
      <c r="A122" s="422"/>
      <c r="B122" s="424"/>
      <c r="C122" s="548"/>
      <c r="D122" s="457"/>
      <c r="E122" s="430"/>
      <c r="F122" s="462"/>
      <c r="G122" s="426"/>
      <c r="H122" s="197"/>
      <c r="I122" s="13"/>
      <c r="J122" s="14"/>
      <c r="K122" s="14"/>
      <c r="L122" s="15"/>
      <c r="M122" s="291"/>
      <c r="N122" s="122"/>
      <c r="O122" s="159"/>
      <c r="P122" s="240"/>
      <c r="Q122" s="288"/>
      <c r="R122" s="241"/>
      <c r="U122" s="238"/>
    </row>
    <row r="123" spans="1:21" x14ac:dyDescent="0.2">
      <c r="A123" s="422"/>
      <c r="B123" s="424"/>
      <c r="C123" s="548"/>
      <c r="D123" s="458"/>
      <c r="E123" s="554"/>
      <c r="F123" s="549"/>
      <c r="G123" s="553"/>
      <c r="H123" s="293"/>
      <c r="I123" s="25"/>
      <c r="J123" s="26"/>
      <c r="K123" s="26"/>
      <c r="L123" s="27"/>
      <c r="M123" s="294"/>
      <c r="N123" s="294"/>
      <c r="O123" s="295"/>
      <c r="P123" s="277"/>
      <c r="Q123" s="278"/>
      <c r="R123" s="279"/>
      <c r="U123" s="238"/>
    </row>
    <row r="124" spans="1:21" ht="15.75" customHeight="1" x14ac:dyDescent="0.2">
      <c r="A124" s="563"/>
      <c r="B124" s="564"/>
      <c r="C124" s="548"/>
      <c r="D124" s="565" t="s">
        <v>90</v>
      </c>
      <c r="E124" s="430"/>
      <c r="F124" s="522" t="s">
        <v>59</v>
      </c>
      <c r="G124" s="548" t="s">
        <v>49</v>
      </c>
      <c r="H124" s="197" t="s">
        <v>45</v>
      </c>
      <c r="I124" s="50">
        <f>J124+L124</f>
        <v>265.7</v>
      </c>
      <c r="J124" s="16">
        <v>265.7</v>
      </c>
      <c r="K124" s="16"/>
      <c r="L124" s="15"/>
      <c r="M124" s="122">
        <v>266</v>
      </c>
      <c r="N124" s="122">
        <v>266</v>
      </c>
      <c r="O124" s="459" t="s">
        <v>91</v>
      </c>
      <c r="P124" s="274">
        <v>285</v>
      </c>
      <c r="Q124" s="274">
        <v>285</v>
      </c>
      <c r="R124" s="275">
        <v>285</v>
      </c>
    </row>
    <row r="125" spans="1:21" ht="13.5" thickBot="1" x14ac:dyDescent="0.25">
      <c r="A125" s="563"/>
      <c r="B125" s="564"/>
      <c r="C125" s="548"/>
      <c r="D125" s="566"/>
      <c r="E125" s="430"/>
      <c r="F125" s="522"/>
      <c r="G125" s="548"/>
      <c r="H125" s="254" t="s">
        <v>10</v>
      </c>
      <c r="I125" s="37">
        <f t="shared" ref="I125:N125" si="19">SUM(I107:I124)</f>
        <v>14717.2</v>
      </c>
      <c r="J125" s="71">
        <f t="shared" si="19"/>
        <v>265.7</v>
      </c>
      <c r="K125" s="71">
        <f t="shared" si="19"/>
        <v>0</v>
      </c>
      <c r="L125" s="296">
        <f t="shared" si="19"/>
        <v>14451.5</v>
      </c>
      <c r="M125" s="255">
        <f t="shared" si="19"/>
        <v>614.6</v>
      </c>
      <c r="N125" s="297">
        <f t="shared" si="19"/>
        <v>266</v>
      </c>
      <c r="O125" s="505"/>
      <c r="P125" s="240"/>
      <c r="Q125" s="240"/>
      <c r="R125" s="241"/>
      <c r="U125" s="238"/>
    </row>
    <row r="126" spans="1:21" ht="15" customHeight="1" x14ac:dyDescent="0.2">
      <c r="A126" s="555" t="s">
        <v>9</v>
      </c>
      <c r="B126" s="557" t="s">
        <v>58</v>
      </c>
      <c r="C126" s="559" t="s">
        <v>11</v>
      </c>
      <c r="D126" s="561" t="s">
        <v>157</v>
      </c>
      <c r="E126" s="466"/>
      <c r="F126" s="521" t="s">
        <v>59</v>
      </c>
      <c r="G126" s="559" t="s">
        <v>49</v>
      </c>
      <c r="H126" s="298" t="s">
        <v>45</v>
      </c>
      <c r="I126" s="29">
        <f>J126+L126</f>
        <v>48.6</v>
      </c>
      <c r="J126" s="30">
        <f>20+28.6</f>
        <v>48.6</v>
      </c>
      <c r="K126" s="30"/>
      <c r="L126" s="41"/>
      <c r="M126" s="204"/>
      <c r="N126" s="299"/>
      <c r="O126" s="216" t="s">
        <v>158</v>
      </c>
      <c r="P126" s="236">
        <v>40</v>
      </c>
      <c r="Q126" s="236"/>
      <c r="R126" s="237"/>
    </row>
    <row r="127" spans="1:21" ht="13.5" thickBot="1" x14ac:dyDescent="0.25">
      <c r="A127" s="556"/>
      <c r="B127" s="558"/>
      <c r="C127" s="560"/>
      <c r="D127" s="562"/>
      <c r="E127" s="431"/>
      <c r="F127" s="523"/>
      <c r="G127" s="560"/>
      <c r="H127" s="146" t="s">
        <v>10</v>
      </c>
      <c r="I127" s="20">
        <f>I126</f>
        <v>48.6</v>
      </c>
      <c r="J127" s="19">
        <f>SUM(J126:J126)</f>
        <v>48.6</v>
      </c>
      <c r="K127" s="19">
        <f>SUM(K126:K126)</f>
        <v>0</v>
      </c>
      <c r="L127" s="45">
        <f>SUM(L126:L126)</f>
        <v>0</v>
      </c>
      <c r="M127" s="147">
        <v>0</v>
      </c>
      <c r="N127" s="21">
        <v>0</v>
      </c>
      <c r="O127" s="300"/>
      <c r="P127" s="244"/>
      <c r="Q127" s="244"/>
      <c r="R127" s="245"/>
      <c r="U127" s="238"/>
    </row>
    <row r="128" spans="1:21" ht="13.5" thickBot="1" x14ac:dyDescent="0.25">
      <c r="A128" s="72" t="s">
        <v>9</v>
      </c>
      <c r="B128" s="7" t="s">
        <v>58</v>
      </c>
      <c r="C128" s="578" t="s">
        <v>12</v>
      </c>
      <c r="D128" s="524"/>
      <c r="E128" s="524"/>
      <c r="F128" s="524"/>
      <c r="G128" s="524"/>
      <c r="H128" s="538"/>
      <c r="I128" s="11">
        <f>SUM(I127,I125)</f>
        <v>14765.800000000001</v>
      </c>
      <c r="J128" s="11">
        <f>SUM(J127,J125)</f>
        <v>314.3</v>
      </c>
      <c r="K128" s="11">
        <f>SUM(K127,K125)</f>
        <v>0</v>
      </c>
      <c r="L128" s="301">
        <f>SUM(L127,L125)</f>
        <v>14451.5</v>
      </c>
      <c r="M128" s="302">
        <f>M125</f>
        <v>614.6</v>
      </c>
      <c r="N128" s="11">
        <f>N125</f>
        <v>266</v>
      </c>
      <c r="O128" s="539"/>
      <c r="P128" s="540"/>
      <c r="Q128" s="540"/>
      <c r="R128" s="541"/>
    </row>
    <row r="129" spans="1:40" ht="16.5" customHeight="1" thickBot="1" x14ac:dyDescent="0.25">
      <c r="A129" s="80" t="s">
        <v>9</v>
      </c>
      <c r="B129" s="82" t="s">
        <v>125</v>
      </c>
      <c r="C129" s="303" t="s">
        <v>126</v>
      </c>
      <c r="D129" s="304"/>
      <c r="E129" s="267"/>
      <c r="F129" s="267"/>
      <c r="G129" s="267"/>
      <c r="H129" s="267"/>
      <c r="I129" s="267"/>
      <c r="J129" s="267"/>
      <c r="K129" s="267"/>
      <c r="L129" s="267"/>
      <c r="M129" s="267"/>
      <c r="N129" s="267"/>
      <c r="O129" s="267"/>
      <c r="P129" s="267"/>
      <c r="Q129" s="267"/>
      <c r="R129" s="268"/>
    </row>
    <row r="130" spans="1:40" ht="17.25" customHeight="1" x14ac:dyDescent="0.2">
      <c r="A130" s="103" t="s">
        <v>9</v>
      </c>
      <c r="B130" s="99" t="s">
        <v>59</v>
      </c>
      <c r="C130" s="95" t="s">
        <v>9</v>
      </c>
      <c r="D130" s="305" t="s">
        <v>140</v>
      </c>
      <c r="E130" s="306"/>
      <c r="F130" s="12" t="s">
        <v>54</v>
      </c>
      <c r="G130" s="101" t="s">
        <v>49</v>
      </c>
      <c r="H130" s="307" t="s">
        <v>45</v>
      </c>
      <c r="I130" s="29">
        <f>J130+L130</f>
        <v>12672.6</v>
      </c>
      <c r="J130" s="76">
        <f>12181.7+490.9</f>
        <v>12672.6</v>
      </c>
      <c r="K130" s="30">
        <v>0</v>
      </c>
      <c r="L130" s="41">
        <v>0</v>
      </c>
      <c r="M130" s="308">
        <v>13551.9</v>
      </c>
      <c r="N130" s="309">
        <v>13551.9</v>
      </c>
      <c r="O130" s="194" t="s">
        <v>141</v>
      </c>
      <c r="P130" s="236">
        <v>117</v>
      </c>
      <c r="Q130" s="236">
        <v>117</v>
      </c>
      <c r="R130" s="237">
        <v>117</v>
      </c>
    </row>
    <row r="131" spans="1:40" ht="12.75" customHeight="1" x14ac:dyDescent="0.2">
      <c r="A131" s="105"/>
      <c r="B131" s="98"/>
      <c r="C131" s="97"/>
      <c r="D131" s="310" t="s">
        <v>142</v>
      </c>
      <c r="E131" s="195"/>
      <c r="F131" s="86"/>
      <c r="G131" s="94"/>
      <c r="H131" s="311" t="s">
        <v>165</v>
      </c>
      <c r="I131" s="50">
        <f>L131+J131</f>
        <v>1594.2</v>
      </c>
      <c r="J131" s="142">
        <f>1594.2</f>
        <v>1594.2</v>
      </c>
      <c r="K131" s="16">
        <v>0</v>
      </c>
      <c r="L131" s="14">
        <v>0</v>
      </c>
      <c r="M131" s="312"/>
      <c r="N131" s="313"/>
      <c r="O131" s="170"/>
      <c r="P131" s="240"/>
      <c r="Q131" s="240"/>
      <c r="R131" s="241"/>
    </row>
    <row r="132" spans="1:40" ht="15" customHeight="1" x14ac:dyDescent="0.2">
      <c r="A132" s="105"/>
      <c r="B132" s="98"/>
      <c r="C132" s="97"/>
      <c r="D132" s="310" t="s">
        <v>143</v>
      </c>
      <c r="E132" s="195"/>
      <c r="F132" s="86"/>
      <c r="G132" s="94"/>
      <c r="H132" s="311"/>
      <c r="I132" s="50"/>
      <c r="J132" s="142"/>
      <c r="K132" s="16"/>
      <c r="L132" s="14"/>
      <c r="M132" s="312"/>
      <c r="N132" s="313"/>
      <c r="O132" s="170"/>
      <c r="P132" s="240"/>
      <c r="Q132" s="240"/>
      <c r="R132" s="241"/>
    </row>
    <row r="133" spans="1:40" ht="12.75" customHeight="1" x14ac:dyDescent="0.2">
      <c r="A133" s="105"/>
      <c r="B133" s="98"/>
      <c r="C133" s="97"/>
      <c r="D133" s="310" t="s">
        <v>144</v>
      </c>
      <c r="E133" s="195"/>
      <c r="F133" s="86"/>
      <c r="G133" s="94"/>
      <c r="H133" s="311"/>
      <c r="I133" s="50"/>
      <c r="J133" s="142"/>
      <c r="K133" s="16"/>
      <c r="L133" s="14"/>
      <c r="M133" s="312"/>
      <c r="N133" s="313"/>
      <c r="O133" s="170"/>
      <c r="P133" s="240"/>
      <c r="Q133" s="240"/>
      <c r="R133" s="241"/>
    </row>
    <row r="134" spans="1:40" s="325" customFormat="1" ht="15" customHeight="1" x14ac:dyDescent="0.2">
      <c r="A134" s="79"/>
      <c r="B134" s="83"/>
      <c r="C134" s="314"/>
      <c r="D134" s="310" t="s">
        <v>145</v>
      </c>
      <c r="E134" s="195"/>
      <c r="F134" s="86"/>
      <c r="G134" s="94"/>
      <c r="H134" s="131"/>
      <c r="I134" s="315"/>
      <c r="J134" s="316"/>
      <c r="K134" s="317"/>
      <c r="L134" s="318"/>
      <c r="M134" s="319"/>
      <c r="N134" s="320"/>
      <c r="O134" s="321"/>
      <c r="P134" s="322"/>
      <c r="Q134" s="323"/>
      <c r="R134" s="324"/>
    </row>
    <row r="135" spans="1:40" s="325" customFormat="1" ht="9.75" customHeight="1" x14ac:dyDescent="0.2">
      <c r="A135" s="79"/>
      <c r="B135" s="83"/>
      <c r="C135" s="314"/>
      <c r="D135" s="587" t="s">
        <v>146</v>
      </c>
      <c r="E135" s="195"/>
      <c r="F135" s="86"/>
      <c r="G135" s="94"/>
      <c r="H135" s="131"/>
      <c r="I135" s="48"/>
      <c r="J135" s="210"/>
      <c r="K135" s="67"/>
      <c r="L135" s="326"/>
      <c r="M135" s="327"/>
      <c r="N135" s="328"/>
      <c r="O135" s="321"/>
      <c r="P135" s="322"/>
      <c r="Q135" s="323"/>
      <c r="R135" s="324"/>
    </row>
    <row r="136" spans="1:40" ht="18.75" customHeight="1" thickBot="1" x14ac:dyDescent="0.25">
      <c r="A136" s="104"/>
      <c r="B136" s="100"/>
      <c r="C136" s="96"/>
      <c r="D136" s="588"/>
      <c r="E136" s="181"/>
      <c r="F136" s="87"/>
      <c r="G136" s="102"/>
      <c r="H136" s="146" t="s">
        <v>10</v>
      </c>
      <c r="I136" s="183">
        <f t="shared" ref="I136:N136" si="20">SUM(I130:I135)</f>
        <v>14266.800000000001</v>
      </c>
      <c r="J136" s="183">
        <f t="shared" si="20"/>
        <v>14266.800000000001</v>
      </c>
      <c r="K136" s="183">
        <f t="shared" si="20"/>
        <v>0</v>
      </c>
      <c r="L136" s="329">
        <f t="shared" si="20"/>
        <v>0</v>
      </c>
      <c r="M136" s="330">
        <f t="shared" si="20"/>
        <v>13551.9</v>
      </c>
      <c r="N136" s="183">
        <f t="shared" si="20"/>
        <v>13551.9</v>
      </c>
      <c r="O136" s="300"/>
      <c r="P136" s="244"/>
      <c r="Q136" s="244"/>
      <c r="R136" s="245"/>
      <c r="U136" s="238"/>
    </row>
    <row r="137" spans="1:40" ht="14.25" customHeight="1" thickBot="1" x14ac:dyDescent="0.25">
      <c r="A137" s="81" t="s">
        <v>9</v>
      </c>
      <c r="B137" s="84" t="s">
        <v>59</v>
      </c>
      <c r="C137" s="579" t="s">
        <v>12</v>
      </c>
      <c r="D137" s="580"/>
      <c r="E137" s="524"/>
      <c r="F137" s="524"/>
      <c r="G137" s="524"/>
      <c r="H137" s="538"/>
      <c r="I137" s="11">
        <f>SUM(I136)</f>
        <v>14266.800000000001</v>
      </c>
      <c r="J137" s="11">
        <f>SUM(J136)</f>
        <v>14266.800000000001</v>
      </c>
      <c r="K137" s="11">
        <f>K136</f>
        <v>0</v>
      </c>
      <c r="L137" s="301">
        <f>SUM(L130:L136)</f>
        <v>0</v>
      </c>
      <c r="M137" s="302">
        <f>M136</f>
        <v>13551.9</v>
      </c>
      <c r="N137" s="11">
        <f>N136</f>
        <v>13551.9</v>
      </c>
      <c r="O137" s="539"/>
      <c r="P137" s="540"/>
      <c r="Q137" s="540"/>
      <c r="R137" s="541"/>
    </row>
    <row r="138" spans="1:40" ht="14.25" customHeight="1" thickBot="1" x14ac:dyDescent="0.25">
      <c r="A138" s="73" t="s">
        <v>9</v>
      </c>
      <c r="B138" s="581" t="s">
        <v>13</v>
      </c>
      <c r="C138" s="582"/>
      <c r="D138" s="582"/>
      <c r="E138" s="582"/>
      <c r="F138" s="582"/>
      <c r="G138" s="582"/>
      <c r="H138" s="583"/>
      <c r="I138" s="331">
        <f t="shared" ref="I138:N138" si="21">SUM(I69,I93,I105,I128,I137)</f>
        <v>50010.600000000006</v>
      </c>
      <c r="J138" s="331">
        <f t="shared" si="21"/>
        <v>32672.800000000003</v>
      </c>
      <c r="K138" s="331">
        <f t="shared" si="21"/>
        <v>782.9</v>
      </c>
      <c r="L138" s="332">
        <f t="shared" si="21"/>
        <v>17337.8</v>
      </c>
      <c r="M138" s="333">
        <f t="shared" si="21"/>
        <v>31772.399999999994</v>
      </c>
      <c r="N138" s="331">
        <f t="shared" si="21"/>
        <v>31860.299999999996</v>
      </c>
      <c r="O138" s="584"/>
      <c r="P138" s="585"/>
      <c r="Q138" s="585"/>
      <c r="R138" s="586"/>
    </row>
    <row r="139" spans="1:40" ht="14.25" customHeight="1" thickBot="1" x14ac:dyDescent="0.25">
      <c r="A139" s="334" t="s">
        <v>60</v>
      </c>
      <c r="B139" s="567" t="s">
        <v>159</v>
      </c>
      <c r="C139" s="568"/>
      <c r="D139" s="568"/>
      <c r="E139" s="568"/>
      <c r="F139" s="568"/>
      <c r="G139" s="568"/>
      <c r="H139" s="569"/>
      <c r="I139" s="335">
        <f t="shared" ref="I139:N139" si="22">SUM(I138)</f>
        <v>50010.600000000006</v>
      </c>
      <c r="J139" s="336">
        <f t="shared" si="22"/>
        <v>32672.800000000003</v>
      </c>
      <c r="K139" s="336">
        <f t="shared" si="22"/>
        <v>782.9</v>
      </c>
      <c r="L139" s="337">
        <f t="shared" si="22"/>
        <v>17337.8</v>
      </c>
      <c r="M139" s="338">
        <f t="shared" si="22"/>
        <v>31772.399999999994</v>
      </c>
      <c r="N139" s="339">
        <f t="shared" si="22"/>
        <v>31860.299999999996</v>
      </c>
      <c r="O139" s="570"/>
      <c r="P139" s="571"/>
      <c r="Q139" s="571"/>
      <c r="R139" s="572"/>
    </row>
    <row r="140" spans="1:40" s="341" customFormat="1" ht="29.25" customHeight="1" x14ac:dyDescent="0.2">
      <c r="A140" s="573" t="s">
        <v>128</v>
      </c>
      <c r="B140" s="573"/>
      <c r="C140" s="573"/>
      <c r="D140" s="573"/>
      <c r="E140" s="573"/>
      <c r="F140" s="573"/>
      <c r="G140" s="573"/>
      <c r="H140" s="573"/>
      <c r="I140" s="573"/>
      <c r="J140" s="573"/>
      <c r="K140" s="573"/>
      <c r="L140" s="573"/>
      <c r="M140" s="573"/>
      <c r="N140" s="573"/>
      <c r="O140" s="573"/>
      <c r="P140" s="573"/>
      <c r="Q140" s="573"/>
      <c r="R140" s="573"/>
      <c r="S140" s="340"/>
      <c r="T140" s="340"/>
      <c r="U140" s="340"/>
      <c r="V140" s="340"/>
      <c r="W140" s="340"/>
      <c r="X140" s="340"/>
      <c r="Y140" s="340"/>
      <c r="Z140" s="340"/>
      <c r="AA140" s="340"/>
      <c r="AB140" s="340"/>
      <c r="AC140" s="340"/>
      <c r="AD140" s="340"/>
      <c r="AE140" s="340"/>
      <c r="AF140" s="340"/>
      <c r="AG140" s="340"/>
      <c r="AH140" s="340"/>
      <c r="AI140" s="340"/>
      <c r="AJ140" s="340"/>
      <c r="AK140" s="340"/>
      <c r="AL140" s="340"/>
      <c r="AM140" s="340"/>
      <c r="AN140" s="340"/>
    </row>
    <row r="141" spans="1:40" s="341" customFormat="1" ht="14.25" customHeight="1" thickBot="1" x14ac:dyDescent="0.25">
      <c r="A141" s="574" t="s">
        <v>17</v>
      </c>
      <c r="B141" s="574"/>
      <c r="C141" s="574"/>
      <c r="D141" s="574"/>
      <c r="E141" s="574"/>
      <c r="F141" s="574"/>
      <c r="G141" s="574"/>
      <c r="H141" s="574"/>
      <c r="I141" s="574"/>
      <c r="J141" s="574"/>
      <c r="K141" s="574"/>
      <c r="L141" s="574"/>
      <c r="M141" s="574"/>
      <c r="N141" s="574"/>
      <c r="O141" s="247"/>
      <c r="P141" s="247"/>
      <c r="Q141" s="247"/>
      <c r="R141" s="247"/>
      <c r="S141" s="340"/>
      <c r="T141" s="340"/>
      <c r="U141" s="340"/>
      <c r="V141" s="340"/>
      <c r="W141" s="340"/>
      <c r="X141" s="340"/>
      <c r="Y141" s="340"/>
      <c r="Z141" s="340"/>
      <c r="AA141" s="340"/>
      <c r="AB141" s="340"/>
      <c r="AC141" s="340"/>
      <c r="AD141" s="340"/>
      <c r="AE141" s="340"/>
      <c r="AF141" s="340"/>
      <c r="AG141" s="340"/>
      <c r="AH141" s="340"/>
      <c r="AI141" s="340"/>
      <c r="AJ141" s="340"/>
      <c r="AK141" s="340"/>
      <c r="AL141" s="340"/>
      <c r="AM141" s="340"/>
      <c r="AN141" s="340"/>
    </row>
    <row r="142" spans="1:40" ht="30.75" customHeight="1" thickBot="1" x14ac:dyDescent="0.25">
      <c r="A142" s="575" t="s">
        <v>14</v>
      </c>
      <c r="B142" s="576"/>
      <c r="C142" s="576"/>
      <c r="D142" s="576"/>
      <c r="E142" s="576"/>
      <c r="F142" s="576"/>
      <c r="G142" s="576"/>
      <c r="H142" s="577"/>
      <c r="I142" s="575" t="s">
        <v>38</v>
      </c>
      <c r="J142" s="576"/>
      <c r="K142" s="576"/>
      <c r="L142" s="577"/>
      <c r="M142" s="342" t="s">
        <v>153</v>
      </c>
      <c r="N142" s="342" t="s">
        <v>154</v>
      </c>
      <c r="O142" s="343"/>
    </row>
    <row r="143" spans="1:40" ht="14.25" customHeight="1" x14ac:dyDescent="0.2">
      <c r="A143" s="595" t="s">
        <v>18</v>
      </c>
      <c r="B143" s="596"/>
      <c r="C143" s="596"/>
      <c r="D143" s="596"/>
      <c r="E143" s="596"/>
      <c r="F143" s="596"/>
      <c r="G143" s="596"/>
      <c r="H143" s="597"/>
      <c r="I143" s="598">
        <f>SUM(I144:L149)</f>
        <v>35485.799999999996</v>
      </c>
      <c r="J143" s="599"/>
      <c r="K143" s="599"/>
      <c r="L143" s="600"/>
      <c r="M143" s="344">
        <f>SUM(M144:M148)</f>
        <v>31724.300000000003</v>
      </c>
      <c r="N143" s="344">
        <f>SUM(N144:N148)</f>
        <v>31860.300000000003</v>
      </c>
      <c r="O143" s="343"/>
    </row>
    <row r="144" spans="1:40" ht="14.25" customHeight="1" x14ac:dyDescent="0.2">
      <c r="A144" s="601" t="s">
        <v>185</v>
      </c>
      <c r="B144" s="602"/>
      <c r="C144" s="602"/>
      <c r="D144" s="602"/>
      <c r="E144" s="602"/>
      <c r="F144" s="602"/>
      <c r="G144" s="602"/>
      <c r="H144" s="603"/>
      <c r="I144" s="592">
        <f>SUMIF(H12:H136,"sb",I12:I136)</f>
        <v>31367.599999999999</v>
      </c>
      <c r="J144" s="593"/>
      <c r="K144" s="593"/>
      <c r="L144" s="594"/>
      <c r="M144" s="345">
        <f>SUMIF(H12:H139,"SB",M12:M139)</f>
        <v>31413.4</v>
      </c>
      <c r="N144" s="345">
        <f>SUMIF(H12:H139,"SB",N12:N139)</f>
        <v>31552.9</v>
      </c>
    </row>
    <row r="145" spans="1:21" x14ac:dyDescent="0.2">
      <c r="A145" s="589" t="s">
        <v>186</v>
      </c>
      <c r="B145" s="590"/>
      <c r="C145" s="590"/>
      <c r="D145" s="590"/>
      <c r="E145" s="590"/>
      <c r="F145" s="590"/>
      <c r="G145" s="590"/>
      <c r="H145" s="591"/>
      <c r="I145" s="592">
        <f>SUMIF(H12:H139,"SB(SP)",I12:I139)</f>
        <v>83.4</v>
      </c>
      <c r="J145" s="593"/>
      <c r="K145" s="593"/>
      <c r="L145" s="594"/>
      <c r="M145" s="345">
        <f>SUMIF(H14:H139,"SB(SP)",M14:M139)</f>
        <v>57.4</v>
      </c>
      <c r="N145" s="345">
        <f>SUMIF(H14:H139,"SB(SP)",N14:N139)</f>
        <v>57.4</v>
      </c>
    </row>
    <row r="146" spans="1:21" x14ac:dyDescent="0.2">
      <c r="A146" s="589" t="s">
        <v>187</v>
      </c>
      <c r="B146" s="590"/>
      <c r="C146" s="590"/>
      <c r="D146" s="590"/>
      <c r="E146" s="590"/>
      <c r="F146" s="590"/>
      <c r="G146" s="590"/>
      <c r="H146" s="591"/>
      <c r="I146" s="592">
        <f>SUMIF(H12:H139,"SB(F)",I12:I139)</f>
        <v>454.5</v>
      </c>
      <c r="J146" s="593"/>
      <c r="K146" s="593"/>
      <c r="L146" s="594"/>
      <c r="M146" s="345">
        <f>SUMIF(H14:H139,"SB(F)",M14:M139)</f>
        <v>250</v>
      </c>
      <c r="N146" s="345">
        <f>SUMIF(H14:H139,"SB(F)",N14:N139)</f>
        <v>250</v>
      </c>
      <c r="O146" s="346"/>
      <c r="P146" s="106"/>
      <c r="Q146" s="106"/>
      <c r="R146" s="106"/>
      <c r="S146" s="106"/>
      <c r="T146" s="106"/>
      <c r="U146" s="106"/>
    </row>
    <row r="147" spans="1:21" x14ac:dyDescent="0.2">
      <c r="A147" s="589" t="s">
        <v>188</v>
      </c>
      <c r="B147" s="590"/>
      <c r="C147" s="590"/>
      <c r="D147" s="590"/>
      <c r="E147" s="590"/>
      <c r="F147" s="590"/>
      <c r="G147" s="590"/>
      <c r="H147" s="591"/>
      <c r="I147" s="592">
        <f>SUMIF(H12:H135,H131,I12:J135)</f>
        <v>1594.2</v>
      </c>
      <c r="J147" s="593"/>
      <c r="K147" s="593"/>
      <c r="L147" s="594"/>
      <c r="M147" s="345"/>
      <c r="N147" s="345"/>
      <c r="O147" s="346"/>
      <c r="P147" s="106"/>
      <c r="Q147" s="106"/>
      <c r="R147" s="106"/>
      <c r="S147" s="106"/>
      <c r="T147" s="106"/>
      <c r="U147" s="106"/>
    </row>
    <row r="148" spans="1:21" x14ac:dyDescent="0.2">
      <c r="A148" s="589" t="s">
        <v>189</v>
      </c>
      <c r="B148" s="590"/>
      <c r="C148" s="590"/>
      <c r="D148" s="590"/>
      <c r="E148" s="590"/>
      <c r="F148" s="590"/>
      <c r="G148" s="590"/>
      <c r="H148" s="591"/>
      <c r="I148" s="592">
        <f>SUMIF(H14:H139,"SB(P)",I14:I139)</f>
        <v>1986.1</v>
      </c>
      <c r="J148" s="593"/>
      <c r="K148" s="593"/>
      <c r="L148" s="594"/>
      <c r="M148" s="345">
        <f>SUMIF(H14:H139,"SB(P)",M14:M139)</f>
        <v>3.5</v>
      </c>
      <c r="N148" s="345">
        <f>SUMIF(H14:H139,"SB(P)",N14:N139)</f>
        <v>0</v>
      </c>
    </row>
    <row r="149" spans="1:21" ht="12.75" customHeight="1" x14ac:dyDescent="0.2">
      <c r="A149" s="589" t="s">
        <v>190</v>
      </c>
      <c r="B149" s="590"/>
      <c r="C149" s="590"/>
      <c r="D149" s="590"/>
      <c r="E149" s="590"/>
      <c r="F149" s="590"/>
      <c r="G149" s="590"/>
      <c r="H149" s="591"/>
      <c r="I149" s="592">
        <f>SUMIF(H15:H140,"SB(VPL)",I15:I140)</f>
        <v>0</v>
      </c>
      <c r="J149" s="593"/>
      <c r="K149" s="593"/>
      <c r="L149" s="594"/>
      <c r="M149" s="345"/>
      <c r="N149" s="345"/>
    </row>
    <row r="150" spans="1:21" x14ac:dyDescent="0.2">
      <c r="A150" s="610" t="s">
        <v>19</v>
      </c>
      <c r="B150" s="611"/>
      <c r="C150" s="611"/>
      <c r="D150" s="611"/>
      <c r="E150" s="611"/>
      <c r="F150" s="611"/>
      <c r="G150" s="611"/>
      <c r="H150" s="612"/>
      <c r="I150" s="613">
        <f>SUM(I151:L154)</f>
        <v>14524.8</v>
      </c>
      <c r="J150" s="614"/>
      <c r="K150" s="614"/>
      <c r="L150" s="615"/>
      <c r="M150" s="347">
        <f>SUM(M152:M154)</f>
        <v>48.1</v>
      </c>
      <c r="N150" s="347">
        <f>SUM(N152:N154)</f>
        <v>0</v>
      </c>
    </row>
    <row r="151" spans="1:21" x14ac:dyDescent="0.2">
      <c r="A151" s="589" t="s">
        <v>195</v>
      </c>
      <c r="B151" s="590"/>
      <c r="C151" s="590"/>
      <c r="D151" s="590"/>
      <c r="E151" s="590"/>
      <c r="F151" s="590"/>
      <c r="G151" s="590"/>
      <c r="H151" s="591"/>
      <c r="I151" s="592">
        <f>SUMIF(H13:H138,"KPP",I13:I138)</f>
        <v>401</v>
      </c>
      <c r="J151" s="593"/>
      <c r="K151" s="593"/>
      <c r="L151" s="594"/>
      <c r="M151" s="345">
        <f>SUMIF(H13:H138,"KPP",M13:M138)</f>
        <v>0</v>
      </c>
      <c r="N151" s="345">
        <f>SUMIF(H13:H138,"KPP",N13:N138)</f>
        <v>0</v>
      </c>
    </row>
    <row r="152" spans="1:21" x14ac:dyDescent="0.2">
      <c r="A152" s="616" t="s">
        <v>191</v>
      </c>
      <c r="B152" s="617"/>
      <c r="C152" s="617"/>
      <c r="D152" s="617"/>
      <c r="E152" s="617"/>
      <c r="F152" s="617"/>
      <c r="G152" s="617"/>
      <c r="H152" s="618"/>
      <c r="I152" s="592">
        <f>SUMIF(H14:H139,"ES",I14:I139)</f>
        <v>11387.8</v>
      </c>
      <c r="J152" s="593"/>
      <c r="K152" s="593"/>
      <c r="L152" s="594"/>
      <c r="M152" s="345">
        <f>SUMIF(H14:H139,"ES",M14:M139)</f>
        <v>42</v>
      </c>
      <c r="N152" s="345">
        <f>SUMIF(H14:H139,"ES",N14:N139)</f>
        <v>0</v>
      </c>
    </row>
    <row r="153" spans="1:21" x14ac:dyDescent="0.2">
      <c r="A153" s="589" t="s">
        <v>192</v>
      </c>
      <c r="B153" s="590"/>
      <c r="C153" s="590"/>
      <c r="D153" s="590"/>
      <c r="E153" s="590"/>
      <c r="F153" s="590"/>
      <c r="G153" s="590"/>
      <c r="H153" s="591"/>
      <c r="I153" s="592">
        <f>SUMIF(H14:H139,"LRVB",I14:I139)</f>
        <v>1339.8</v>
      </c>
      <c r="J153" s="593"/>
      <c r="K153" s="593"/>
      <c r="L153" s="594"/>
      <c r="M153" s="345">
        <f>SUMIF(H14:H139,"LRVB",M14:M139)</f>
        <v>4.5999999999999996</v>
      </c>
      <c r="N153" s="345">
        <f>SUMIF(H14:H139,"LRVB",N14:N139)</f>
        <v>0</v>
      </c>
    </row>
    <row r="154" spans="1:21" x14ac:dyDescent="0.2">
      <c r="A154" s="589" t="s">
        <v>193</v>
      </c>
      <c r="B154" s="590"/>
      <c r="C154" s="590"/>
      <c r="D154" s="590"/>
      <c r="E154" s="590"/>
      <c r="F154" s="590"/>
      <c r="G154" s="590"/>
      <c r="H154" s="591"/>
      <c r="I154" s="592">
        <f>SUMIF(H14:H139,"Kt",I14:I139)</f>
        <v>1396.2</v>
      </c>
      <c r="J154" s="593"/>
      <c r="K154" s="593"/>
      <c r="L154" s="594"/>
      <c r="M154" s="345">
        <f>SUMIF(H14:H139,"Kt",M14:M139)</f>
        <v>1.5</v>
      </c>
      <c r="N154" s="345">
        <f>SUMIF(H14:H139,"Kt",N14:N139)</f>
        <v>0</v>
      </c>
    </row>
    <row r="155" spans="1:21" ht="13.5" thickBot="1" x14ac:dyDescent="0.25">
      <c r="A155" s="604" t="s">
        <v>20</v>
      </c>
      <c r="B155" s="605"/>
      <c r="C155" s="605"/>
      <c r="D155" s="605"/>
      <c r="E155" s="605"/>
      <c r="F155" s="605"/>
      <c r="G155" s="605"/>
      <c r="H155" s="606"/>
      <c r="I155" s="607">
        <f>SUM(I143,I150)</f>
        <v>50010.599999999991</v>
      </c>
      <c r="J155" s="608"/>
      <c r="K155" s="608"/>
      <c r="L155" s="609"/>
      <c r="M155" s="330">
        <f>SUM(M143,M150)</f>
        <v>31772.400000000001</v>
      </c>
      <c r="N155" s="330">
        <f>SUM(N143,N150)</f>
        <v>31860.300000000003</v>
      </c>
    </row>
    <row r="156" spans="1:21" x14ac:dyDescent="0.2">
      <c r="O156" s="348"/>
    </row>
    <row r="157" spans="1:21" x14ac:dyDescent="0.2">
      <c r="I157" s="349"/>
      <c r="J157" s="349"/>
    </row>
    <row r="158" spans="1:21" x14ac:dyDescent="0.2">
      <c r="I158" s="349"/>
      <c r="J158" s="349"/>
      <c r="K158" s="349"/>
    </row>
  </sheetData>
  <mergeCells count="299">
    <mergeCell ref="A149:H149"/>
    <mergeCell ref="I149:L149"/>
    <mergeCell ref="A154:H154"/>
    <mergeCell ref="I154:L154"/>
    <mergeCell ref="A155:H155"/>
    <mergeCell ref="I155:L155"/>
    <mergeCell ref="A150:H150"/>
    <mergeCell ref="I150:L150"/>
    <mergeCell ref="A152:H152"/>
    <mergeCell ref="I152:L152"/>
    <mergeCell ref="A153:H153"/>
    <mergeCell ref="I153:L153"/>
    <mergeCell ref="A151:H151"/>
    <mergeCell ref="I151:L151"/>
    <mergeCell ref="A146:H146"/>
    <mergeCell ref="I146:L146"/>
    <mergeCell ref="A147:H147"/>
    <mergeCell ref="I147:L147"/>
    <mergeCell ref="A148:H148"/>
    <mergeCell ref="I148:L148"/>
    <mergeCell ref="A143:H143"/>
    <mergeCell ref="I143:L143"/>
    <mergeCell ref="A144:H144"/>
    <mergeCell ref="I144:L144"/>
    <mergeCell ref="A145:H145"/>
    <mergeCell ref="I145:L145"/>
    <mergeCell ref="B139:H139"/>
    <mergeCell ref="O139:R139"/>
    <mergeCell ref="A140:R140"/>
    <mergeCell ref="A141:N141"/>
    <mergeCell ref="A142:H142"/>
    <mergeCell ref="I142:L142"/>
    <mergeCell ref="C128:H128"/>
    <mergeCell ref="O128:R128"/>
    <mergeCell ref="C137:H137"/>
    <mergeCell ref="O137:R137"/>
    <mergeCell ref="B138:H138"/>
    <mergeCell ref="O138:R138"/>
    <mergeCell ref="D135:D136"/>
    <mergeCell ref="G124:G125"/>
    <mergeCell ref="O124:O125"/>
    <mergeCell ref="A126:A127"/>
    <mergeCell ref="B126:B127"/>
    <mergeCell ref="C126:C127"/>
    <mergeCell ref="D126:D127"/>
    <mergeCell ref="E126:E127"/>
    <mergeCell ref="F126:F127"/>
    <mergeCell ref="G126:G127"/>
    <mergeCell ref="A124:A125"/>
    <mergeCell ref="B124:B125"/>
    <mergeCell ref="C124:C125"/>
    <mergeCell ref="D124:D125"/>
    <mergeCell ref="E124:E125"/>
    <mergeCell ref="F124:F125"/>
    <mergeCell ref="A120:A123"/>
    <mergeCell ref="B120:B123"/>
    <mergeCell ref="C120:C123"/>
    <mergeCell ref="D120:D123"/>
    <mergeCell ref="G120:G123"/>
    <mergeCell ref="O120:O121"/>
    <mergeCell ref="E121:E123"/>
    <mergeCell ref="A117:A119"/>
    <mergeCell ref="B117:B119"/>
    <mergeCell ref="C117:C119"/>
    <mergeCell ref="D117:D119"/>
    <mergeCell ref="F117:F123"/>
    <mergeCell ref="G117:G119"/>
    <mergeCell ref="O115:O116"/>
    <mergeCell ref="A112:A114"/>
    <mergeCell ref="B112:B114"/>
    <mergeCell ref="C112:C114"/>
    <mergeCell ref="D112:D114"/>
    <mergeCell ref="E112:E114"/>
    <mergeCell ref="G112:G114"/>
    <mergeCell ref="O117:O118"/>
    <mergeCell ref="E118:E119"/>
    <mergeCell ref="O108:O109"/>
    <mergeCell ref="A110:A111"/>
    <mergeCell ref="B110:B111"/>
    <mergeCell ref="C110:C111"/>
    <mergeCell ref="D110:D111"/>
    <mergeCell ref="E110:E111"/>
    <mergeCell ref="G110:G111"/>
    <mergeCell ref="O110:O111"/>
    <mergeCell ref="C105:H105"/>
    <mergeCell ref="O105:R105"/>
    <mergeCell ref="A108:A109"/>
    <mergeCell ref="B108:B109"/>
    <mergeCell ref="C108:C109"/>
    <mergeCell ref="D108:D109"/>
    <mergeCell ref="E108:E109"/>
    <mergeCell ref="F108:F116"/>
    <mergeCell ref="G108:G109"/>
    <mergeCell ref="O112:O114"/>
    <mergeCell ref="A115:A116"/>
    <mergeCell ref="B115:B116"/>
    <mergeCell ref="C115:C116"/>
    <mergeCell ref="D115:D116"/>
    <mergeCell ref="E115:E116"/>
    <mergeCell ref="G115:G116"/>
    <mergeCell ref="G99:G101"/>
    <mergeCell ref="O99:O100"/>
    <mergeCell ref="A102:A104"/>
    <mergeCell ref="B102:B104"/>
    <mergeCell ref="C102:C104"/>
    <mergeCell ref="D102:D104"/>
    <mergeCell ref="E102:E104"/>
    <mergeCell ref="F102:F104"/>
    <mergeCell ref="G102:G104"/>
    <mergeCell ref="O102:O103"/>
    <mergeCell ref="A99:A101"/>
    <mergeCell ref="B99:B101"/>
    <mergeCell ref="C99:C101"/>
    <mergeCell ref="D99:D101"/>
    <mergeCell ref="E99:E101"/>
    <mergeCell ref="F99:F101"/>
    <mergeCell ref="A95:A98"/>
    <mergeCell ref="B95:B98"/>
    <mergeCell ref="C95:C98"/>
    <mergeCell ref="D95:D98"/>
    <mergeCell ref="E95:E98"/>
    <mergeCell ref="F95:F98"/>
    <mergeCell ref="G95:G98"/>
    <mergeCell ref="O95:O98"/>
    <mergeCell ref="G84:G88"/>
    <mergeCell ref="O84:O88"/>
    <mergeCell ref="P84:P85"/>
    <mergeCell ref="D89:D90"/>
    <mergeCell ref="C93:H93"/>
    <mergeCell ref="O93:R93"/>
    <mergeCell ref="A84:A88"/>
    <mergeCell ref="B84:B88"/>
    <mergeCell ref="C84:C88"/>
    <mergeCell ref="D84:D88"/>
    <mergeCell ref="E84:E88"/>
    <mergeCell ref="F84:F88"/>
    <mergeCell ref="O77:O78"/>
    <mergeCell ref="O79:O80"/>
    <mergeCell ref="A82:A83"/>
    <mergeCell ref="B82:B83"/>
    <mergeCell ref="C82:C83"/>
    <mergeCell ref="D82:D83"/>
    <mergeCell ref="E82:E83"/>
    <mergeCell ref="F82:F83"/>
    <mergeCell ref="G82:G83"/>
    <mergeCell ref="G75:G76"/>
    <mergeCell ref="A77:A81"/>
    <mergeCell ref="B77:B81"/>
    <mergeCell ref="C77:C81"/>
    <mergeCell ref="D77:D81"/>
    <mergeCell ref="E77:E81"/>
    <mergeCell ref="F77:F81"/>
    <mergeCell ref="G77:G81"/>
    <mergeCell ref="A75:A76"/>
    <mergeCell ref="B75:B76"/>
    <mergeCell ref="C75:C76"/>
    <mergeCell ref="D75:D76"/>
    <mergeCell ref="E75:E76"/>
    <mergeCell ref="F75:F76"/>
    <mergeCell ref="A71:A74"/>
    <mergeCell ref="B71:B74"/>
    <mergeCell ref="C71:C74"/>
    <mergeCell ref="D71:D74"/>
    <mergeCell ref="E71:E74"/>
    <mergeCell ref="F71:F74"/>
    <mergeCell ref="G71:G74"/>
    <mergeCell ref="O71:O73"/>
    <mergeCell ref="Q67:Q68"/>
    <mergeCell ref="C69:H69"/>
    <mergeCell ref="A66:A68"/>
    <mergeCell ref="B66:B68"/>
    <mergeCell ref="C66:C68"/>
    <mergeCell ref="D66:D68"/>
    <mergeCell ref="E66:E68"/>
    <mergeCell ref="F66:F68"/>
    <mergeCell ref="R58:R59"/>
    <mergeCell ref="O60:O61"/>
    <mergeCell ref="P60:P61"/>
    <mergeCell ref="Q60:Q61"/>
    <mergeCell ref="R60:R61"/>
    <mergeCell ref="Q58:Q59"/>
    <mergeCell ref="R67:R68"/>
    <mergeCell ref="A58:A63"/>
    <mergeCell ref="B58:B63"/>
    <mergeCell ref="C58:C63"/>
    <mergeCell ref="D58:D63"/>
    <mergeCell ref="E58:E59"/>
    <mergeCell ref="F58:F63"/>
    <mergeCell ref="O62:O63"/>
    <mergeCell ref="A64:A65"/>
    <mergeCell ref="B64:B65"/>
    <mergeCell ref="C64:C65"/>
    <mergeCell ref="D64:D65"/>
    <mergeCell ref="E64:E65"/>
    <mergeCell ref="F64:F65"/>
    <mergeCell ref="P58:P59"/>
    <mergeCell ref="G66:G68"/>
    <mergeCell ref="O67:O68"/>
    <mergeCell ref="P67:P68"/>
    <mergeCell ref="A55:A57"/>
    <mergeCell ref="B55:B57"/>
    <mergeCell ref="C55:C57"/>
    <mergeCell ref="D55:D57"/>
    <mergeCell ref="E55:E57"/>
    <mergeCell ref="F55:F57"/>
    <mergeCell ref="G55:G57"/>
    <mergeCell ref="O55:O56"/>
    <mergeCell ref="O58:O59"/>
    <mergeCell ref="D49:D50"/>
    <mergeCell ref="A52:A53"/>
    <mergeCell ref="B52:B53"/>
    <mergeCell ref="C52:C53"/>
    <mergeCell ref="D52:D54"/>
    <mergeCell ref="E52:E53"/>
    <mergeCell ref="F52:F53"/>
    <mergeCell ref="G52:G53"/>
    <mergeCell ref="O52:O53"/>
    <mergeCell ref="F38:F41"/>
    <mergeCell ref="O39:O41"/>
    <mergeCell ref="D42:D43"/>
    <mergeCell ref="D44:D45"/>
    <mergeCell ref="O44:O45"/>
    <mergeCell ref="E34:E41"/>
    <mergeCell ref="F34:F37"/>
    <mergeCell ref="G34:G41"/>
    <mergeCell ref="D46:D48"/>
    <mergeCell ref="O46:O47"/>
    <mergeCell ref="D38:D39"/>
    <mergeCell ref="D40:D41"/>
    <mergeCell ref="A35:A36"/>
    <mergeCell ref="B35:B36"/>
    <mergeCell ref="C35:C36"/>
    <mergeCell ref="D35:D36"/>
    <mergeCell ref="A38:A41"/>
    <mergeCell ref="B38:B41"/>
    <mergeCell ref="C38:C41"/>
    <mergeCell ref="A30:A32"/>
    <mergeCell ref="B30:B32"/>
    <mergeCell ref="C30:C32"/>
    <mergeCell ref="D30:D33"/>
    <mergeCell ref="A27:A29"/>
    <mergeCell ref="B27:B29"/>
    <mergeCell ref="C27:C29"/>
    <mergeCell ref="D27:D29"/>
    <mergeCell ref="E27:E29"/>
    <mergeCell ref="O28:O29"/>
    <mergeCell ref="A22:A23"/>
    <mergeCell ref="B22:B23"/>
    <mergeCell ref="C22:C23"/>
    <mergeCell ref="D22:D23"/>
    <mergeCell ref="E22:E23"/>
    <mergeCell ref="A24:A26"/>
    <mergeCell ref="B24:B26"/>
    <mergeCell ref="C24:C26"/>
    <mergeCell ref="D24:D26"/>
    <mergeCell ref="E24:E26"/>
    <mergeCell ref="B16:B21"/>
    <mergeCell ref="C16:C21"/>
    <mergeCell ref="D16:D18"/>
    <mergeCell ref="O16:O17"/>
    <mergeCell ref="D19:D20"/>
    <mergeCell ref="F12:F21"/>
    <mergeCell ref="G12:G21"/>
    <mergeCell ref="O12:O13"/>
    <mergeCell ref="E30:E32"/>
    <mergeCell ref="O31:O33"/>
    <mergeCell ref="P12:P13"/>
    <mergeCell ref="Q12:Q13"/>
    <mergeCell ref="R12:R13"/>
    <mergeCell ref="P6:R6"/>
    <mergeCell ref="A8:R8"/>
    <mergeCell ref="A9:R9"/>
    <mergeCell ref="B10:R10"/>
    <mergeCell ref="C11:R11"/>
    <mergeCell ref="A12:A13"/>
    <mergeCell ref="B12:B13"/>
    <mergeCell ref="C12:C13"/>
    <mergeCell ref="D12:D13"/>
    <mergeCell ref="E12:E21"/>
    <mergeCell ref="G5:G7"/>
    <mergeCell ref="H5:H7"/>
    <mergeCell ref="I5:L5"/>
    <mergeCell ref="M5:M7"/>
    <mergeCell ref="N5:N7"/>
    <mergeCell ref="O5:R5"/>
    <mergeCell ref="I6:I7"/>
    <mergeCell ref="J6:K6"/>
    <mergeCell ref="L6:L7"/>
    <mergeCell ref="O6:O7"/>
    <mergeCell ref="A16:A21"/>
    <mergeCell ref="A1:R1"/>
    <mergeCell ref="A2:R2"/>
    <mergeCell ref="A3:R3"/>
    <mergeCell ref="P4:R4"/>
    <mergeCell ref="A5:A7"/>
    <mergeCell ref="B5:B7"/>
    <mergeCell ref="C5:C7"/>
    <mergeCell ref="D5:D7"/>
    <mergeCell ref="F5:F7"/>
  </mergeCells>
  <printOptions horizontalCentered="1"/>
  <pageMargins left="0" right="0" top="0" bottom="0" header="0.31496062992125984" footer="0.31496062992125984"/>
  <pageSetup paperSize="9" orientation="landscape" r:id="rId1"/>
  <rowBreaks count="5" manualBreakCount="5">
    <brk id="29" max="17" man="1"/>
    <brk id="54" max="17" man="1"/>
    <brk id="83" max="17" man="1"/>
    <brk id="105" max="17" man="1"/>
    <brk id="128" max="17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workbookViewId="0">
      <selection activeCell="G21" sqref="G21"/>
    </sheetView>
  </sheetViews>
  <sheetFormatPr defaultRowHeight="15.75" x14ac:dyDescent="0.25"/>
  <cols>
    <col min="1" max="1" width="22.7109375" style="3" customWidth="1"/>
    <col min="2" max="2" width="60.7109375" style="3" customWidth="1"/>
    <col min="3" max="16384" width="9.140625" style="3"/>
  </cols>
  <sheetData>
    <row r="1" spans="1:2" ht="27" customHeight="1" x14ac:dyDescent="0.25">
      <c r="A1" s="619" t="s">
        <v>23</v>
      </c>
      <c r="B1" s="619"/>
    </row>
    <row r="2" spans="1:2" ht="31.5" x14ac:dyDescent="0.25">
      <c r="A2" s="2" t="s">
        <v>4</v>
      </c>
      <c r="B2" s="1" t="s">
        <v>21</v>
      </c>
    </row>
    <row r="3" spans="1:2" ht="15.75" customHeight="1" x14ac:dyDescent="0.25">
      <c r="A3" s="2" t="s">
        <v>24</v>
      </c>
      <c r="B3" s="1" t="s">
        <v>25</v>
      </c>
    </row>
    <row r="4" spans="1:2" ht="15.75" customHeight="1" x14ac:dyDescent="0.25">
      <c r="A4" s="2" t="s">
        <v>26</v>
      </c>
      <c r="B4" s="1" t="s">
        <v>27</v>
      </c>
    </row>
    <row r="5" spans="1:2" ht="15.75" customHeight="1" x14ac:dyDescent="0.25">
      <c r="A5" s="2" t="s">
        <v>28</v>
      </c>
      <c r="B5" s="1" t="s">
        <v>29</v>
      </c>
    </row>
    <row r="6" spans="1:2" ht="15.75" customHeight="1" x14ac:dyDescent="0.25">
      <c r="A6" s="2" t="s">
        <v>30</v>
      </c>
      <c r="B6" s="1" t="s">
        <v>31</v>
      </c>
    </row>
    <row r="7" spans="1:2" ht="15.75" customHeight="1" x14ac:dyDescent="0.25">
      <c r="A7" s="2" t="s">
        <v>32</v>
      </c>
      <c r="B7" s="1" t="s">
        <v>33</v>
      </c>
    </row>
    <row r="8" spans="1:2" ht="15.75" customHeight="1" x14ac:dyDescent="0.25">
      <c r="A8" s="2" t="s">
        <v>34</v>
      </c>
      <c r="B8" s="1" t="s">
        <v>35</v>
      </c>
    </row>
    <row r="9" spans="1:2" ht="15.75" customHeight="1" x14ac:dyDescent="0.25"/>
    <row r="10" spans="1:2" ht="15.75" customHeight="1" x14ac:dyDescent="0.25">
      <c r="A10" s="620" t="s">
        <v>39</v>
      </c>
      <c r="B10" s="620"/>
    </row>
  </sheetData>
  <mergeCells count="2">
    <mergeCell ref="A1:B1"/>
    <mergeCell ref="A10:B10"/>
  </mergeCells>
  <phoneticPr fontId="1" type="noConversion"/>
  <printOptions horizontalCentered="1"/>
  <pageMargins left="0" right="0" top="0.78740157480314965" bottom="0" header="0" footer="0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2</vt:i4>
      </vt:variant>
      <vt:variant>
        <vt:lpstr>Įvardinti diapazonai</vt:lpstr>
      </vt:variant>
      <vt:variant>
        <vt:i4>2</vt:i4>
      </vt:variant>
    </vt:vector>
  </HeadingPairs>
  <TitlesOfParts>
    <vt:vector size="4" baseType="lpstr">
      <vt:lpstr>SVP 2013-2015</vt:lpstr>
      <vt:lpstr>Asignavimų valdytojų kodai</vt:lpstr>
      <vt:lpstr>'SVP 2013-2015'!Print_Area</vt:lpstr>
      <vt:lpstr>'SVP 2013-2015'!Print_Titles</vt:lpstr>
    </vt:vector>
  </TitlesOfParts>
  <Company>valdyba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A.Cepiene</dc:creator>
  <cp:lastModifiedBy>Audra Cepiene</cp:lastModifiedBy>
  <cp:lastPrinted>2013-11-19T11:46:30Z</cp:lastPrinted>
  <dcterms:created xsi:type="dcterms:W3CDTF">2007-07-27T10:32:34Z</dcterms:created>
  <dcterms:modified xsi:type="dcterms:W3CDTF">2013-11-28T09:37:22Z</dcterms:modified>
</cp:coreProperties>
</file>