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315" windowWidth="19200" windowHeight="11580" tabRatio="723"/>
  </bookViews>
  <sheets>
    <sheet name="SVP 2013-2015" sheetId="34" r:id="rId1"/>
    <sheet name="Lyginamasis" sheetId="36" state="hidden" r:id="rId2"/>
    <sheet name="Asignavimu valdytojų kodai" sheetId="35" r:id="rId3"/>
  </sheets>
  <definedNames>
    <definedName name="_xlnm.Print_Area" localSheetId="0">'SVP 2013-2015'!$A$1:$S$133</definedName>
    <definedName name="_xlnm.Print_Titles" localSheetId="1">Lyginamasis!$5:$7</definedName>
    <definedName name="_xlnm.Print_Titles" localSheetId="0">'SVP 2013-2015'!$5:$7</definedName>
  </definedNames>
  <calcPr calcId="145621"/>
</workbook>
</file>

<file path=xl/calcChain.xml><?xml version="1.0" encoding="utf-8"?>
<calcChain xmlns="http://schemas.openxmlformats.org/spreadsheetml/2006/main">
  <c r="I125" i="34" l="1"/>
  <c r="M119" i="36"/>
  <c r="I16" i="34"/>
  <c r="I15" i="34"/>
  <c r="I14" i="34"/>
  <c r="L13" i="34"/>
  <c r="K13" i="34"/>
  <c r="I13" i="34"/>
  <c r="J12" i="34"/>
  <c r="I12" i="34" s="1"/>
  <c r="K30" i="36"/>
  <c r="L30" i="36"/>
  <c r="J40" i="34"/>
  <c r="I40" i="34"/>
  <c r="M14" i="36"/>
  <c r="N13" i="36"/>
  <c r="M120" i="36"/>
  <c r="M15" i="36" l="1"/>
  <c r="O30" i="36"/>
  <c r="O38" i="36" s="1"/>
  <c r="P30" i="36"/>
  <c r="P38" i="36" s="1"/>
  <c r="N42" i="36"/>
  <c r="N12" i="36"/>
  <c r="Q54" i="36" l="1"/>
  <c r="T54" i="36"/>
  <c r="N12" i="34" l="1"/>
  <c r="M12" i="34"/>
  <c r="Q13" i="34" l="1"/>
  <c r="R13" i="34"/>
  <c r="P13" i="34"/>
  <c r="J99" i="34" l="1"/>
  <c r="I99" i="34" s="1"/>
  <c r="L63" i="34"/>
  <c r="I63" i="34" s="1"/>
  <c r="I62" i="34"/>
  <c r="L61" i="34"/>
  <c r="I61" i="34"/>
  <c r="I54" i="34"/>
  <c r="I53" i="34"/>
  <c r="I52" i="34"/>
  <c r="L51" i="34"/>
  <c r="I51" i="34"/>
  <c r="J71" i="36" l="1"/>
  <c r="J97" i="36"/>
  <c r="N97" i="36"/>
  <c r="J66" i="36"/>
  <c r="I66" i="36" s="1"/>
  <c r="I70" i="36" s="1"/>
  <c r="J59" i="36"/>
  <c r="K59" i="36"/>
  <c r="I61" i="36"/>
  <c r="I62" i="36"/>
  <c r="I63" i="36"/>
  <c r="I64" i="36"/>
  <c r="I65" i="36"/>
  <c r="M64" i="36"/>
  <c r="P63" i="36"/>
  <c r="M62" i="36"/>
  <c r="P61" i="36"/>
  <c r="O59" i="36"/>
  <c r="N59" i="36"/>
  <c r="M54" i="36"/>
  <c r="M53" i="36"/>
  <c r="M52" i="36"/>
  <c r="P51" i="36"/>
  <c r="P59" i="36" s="1"/>
  <c r="M51" i="36"/>
  <c r="M59" i="36" s="1"/>
  <c r="M40" i="36"/>
  <c r="N41" i="36"/>
  <c r="M41" i="36" s="1"/>
  <c r="M42" i="36"/>
  <c r="M43" i="36" s="1"/>
  <c r="N43" i="36"/>
  <c r="M44" i="36"/>
  <c r="N45" i="36"/>
  <c r="M45" i="36" s="1"/>
  <c r="P37" i="36"/>
  <c r="O37" i="36"/>
  <c r="N37" i="36"/>
  <c r="M35" i="36"/>
  <c r="P34" i="36"/>
  <c r="O34" i="36"/>
  <c r="N34" i="36"/>
  <c r="M34" i="36" s="1"/>
  <c r="M33" i="36"/>
  <c r="P32" i="36"/>
  <c r="O32" i="36"/>
  <c r="N32" i="36"/>
  <c r="M32" i="36" s="1"/>
  <c r="M31" i="36"/>
  <c r="M16" i="36"/>
  <c r="P13" i="36"/>
  <c r="O13" i="36"/>
  <c r="M12" i="36"/>
  <c r="N30" i="36"/>
  <c r="N38" i="36" s="1"/>
  <c r="M38" i="36" s="1"/>
  <c r="I97" i="36"/>
  <c r="L87" i="36"/>
  <c r="I87" i="36" s="1"/>
  <c r="I86" i="36"/>
  <c r="L85" i="36"/>
  <c r="I85" i="36" s="1"/>
  <c r="I84" i="36"/>
  <c r="L83" i="36"/>
  <c r="I83" i="36" s="1"/>
  <c r="I82" i="36"/>
  <c r="J81" i="36"/>
  <c r="I81" i="36" s="1"/>
  <c r="I79" i="36"/>
  <c r="J77" i="36"/>
  <c r="I77" i="36" s="1"/>
  <c r="I76" i="36"/>
  <c r="J75" i="36"/>
  <c r="I71" i="36"/>
  <c r="J70" i="36"/>
  <c r="L65" i="36"/>
  <c r="L59" i="36"/>
  <c r="K88" i="36"/>
  <c r="I53" i="36"/>
  <c r="I52" i="36"/>
  <c r="I51" i="36"/>
  <c r="I59" i="36" s="1"/>
  <c r="P65" i="36" l="1"/>
  <c r="M65" i="36" s="1"/>
  <c r="M13" i="36"/>
  <c r="M61" i="36"/>
  <c r="M97" i="36"/>
  <c r="M66" i="36"/>
  <c r="M63" i="36"/>
  <c r="M37" i="36"/>
  <c r="I75" i="36"/>
  <c r="J88" i="36"/>
  <c r="L88" i="36"/>
  <c r="L66" i="34"/>
  <c r="I81" i="34"/>
  <c r="J81" i="34"/>
  <c r="P87" i="36"/>
  <c r="M87" i="36" s="1"/>
  <c r="T86" i="36"/>
  <c r="M86" i="36"/>
  <c r="Q86" i="36" s="1"/>
  <c r="M30" i="36" l="1"/>
  <c r="I88" i="36"/>
  <c r="Q87" i="36"/>
  <c r="T87" i="36"/>
  <c r="O88" i="36"/>
  <c r="T63" i="36"/>
  <c r="Q63" i="36"/>
  <c r="I78" i="34" l="1"/>
  <c r="R79" i="36"/>
  <c r="M79" i="36"/>
  <c r="J71" i="34"/>
  <c r="J67" i="34"/>
  <c r="R67" i="36"/>
  <c r="R70" i="36" s="1"/>
  <c r="Q67" i="36"/>
  <c r="Q70" i="36" s="1"/>
  <c r="J70" i="34" l="1"/>
  <c r="N70" i="34"/>
  <c r="M70" i="34"/>
  <c r="N70" i="36"/>
  <c r="M70" i="36"/>
  <c r="I67" i="34" l="1"/>
  <c r="N81" i="36" l="1"/>
  <c r="M87" i="34"/>
  <c r="L87" i="34"/>
  <c r="J87" i="34"/>
  <c r="I86" i="34"/>
  <c r="I87" i="34" l="1"/>
  <c r="Q79" i="36"/>
  <c r="J28" i="34" l="1"/>
  <c r="J36" i="34" s="1"/>
  <c r="I36" i="34" s="1"/>
  <c r="L28" i="34"/>
  <c r="M28" i="34"/>
  <c r="N28" i="34"/>
  <c r="M61" i="34" l="1"/>
  <c r="M51" i="34"/>
  <c r="N109" i="36" l="1"/>
  <c r="M108" i="36"/>
  <c r="N107" i="36"/>
  <c r="M107" i="36" s="1"/>
  <c r="M106" i="36"/>
  <c r="N105" i="36"/>
  <c r="M105" i="36" s="1"/>
  <c r="P93" i="36"/>
  <c r="P94" i="36" s="1"/>
  <c r="M92" i="36"/>
  <c r="N91" i="36"/>
  <c r="N94" i="36" s="1"/>
  <c r="M90" i="36"/>
  <c r="P85" i="36"/>
  <c r="M84" i="36"/>
  <c r="P83" i="36"/>
  <c r="M82" i="36"/>
  <c r="N77" i="36"/>
  <c r="M76" i="36"/>
  <c r="N75" i="36"/>
  <c r="M71" i="36"/>
  <c r="M75" i="36" s="1"/>
  <c r="M125" i="36"/>
  <c r="R13" i="36"/>
  <c r="R14" i="36"/>
  <c r="R15" i="36"/>
  <c r="R16" i="36"/>
  <c r="R31" i="36"/>
  <c r="R33" i="36"/>
  <c r="R35" i="36"/>
  <c r="R40" i="36"/>
  <c r="R42" i="36"/>
  <c r="R44" i="36"/>
  <c r="R52" i="36"/>
  <c r="R53" i="36"/>
  <c r="R71" i="36"/>
  <c r="R76" i="36"/>
  <c r="R90" i="36"/>
  <c r="R97" i="36"/>
  <c r="R106" i="36"/>
  <c r="R108" i="36"/>
  <c r="S13" i="36"/>
  <c r="S14" i="36"/>
  <c r="S15" i="36"/>
  <c r="S31" i="36"/>
  <c r="S33" i="36"/>
  <c r="S35" i="36"/>
  <c r="S41" i="36"/>
  <c r="S52" i="36"/>
  <c r="S53" i="36"/>
  <c r="T13" i="36"/>
  <c r="T14" i="36"/>
  <c r="T15" i="36"/>
  <c r="T41" i="36"/>
  <c r="T51" i="36"/>
  <c r="T52" i="36"/>
  <c r="T53" i="36"/>
  <c r="T61" i="36"/>
  <c r="T62" i="36"/>
  <c r="T64" i="36"/>
  <c r="T82" i="36"/>
  <c r="T84" i="36"/>
  <c r="T92" i="36"/>
  <c r="R12" i="36"/>
  <c r="S12" i="36"/>
  <c r="N88" i="36" l="1"/>
  <c r="M77" i="36"/>
  <c r="P88" i="36"/>
  <c r="M88" i="36" s="1"/>
  <c r="M122" i="36"/>
  <c r="M126" i="36"/>
  <c r="M123" i="36"/>
  <c r="M109" i="36"/>
  <c r="N110" i="36"/>
  <c r="M46" i="36"/>
  <c r="N46" i="36"/>
  <c r="M85" i="36"/>
  <c r="R81" i="36"/>
  <c r="M81" i="36"/>
  <c r="Q81" i="36" s="1"/>
  <c r="M83" i="36"/>
  <c r="M93" i="36"/>
  <c r="M91" i="36"/>
  <c r="P111" i="36"/>
  <c r="M94" i="36"/>
  <c r="M124" i="36" l="1"/>
  <c r="O111" i="36"/>
  <c r="M110" i="36"/>
  <c r="N111" i="36"/>
  <c r="M111" i="36" s="1"/>
  <c r="M121" i="36" l="1"/>
  <c r="M118" i="36"/>
  <c r="M117" i="36" l="1"/>
  <c r="M116" i="36" l="1"/>
  <c r="N47" i="36"/>
  <c r="P47" i="36"/>
  <c r="O47" i="36"/>
  <c r="M127" i="36" l="1"/>
  <c r="M47" i="36"/>
  <c r="O112" i="36"/>
  <c r="N112" i="36"/>
  <c r="P112" i="36"/>
  <c r="M112" i="36" l="1"/>
  <c r="J109" i="36" l="1"/>
  <c r="I108" i="36"/>
  <c r="Q108" i="36" s="1"/>
  <c r="J107" i="36"/>
  <c r="I106" i="36"/>
  <c r="Q106" i="36" s="1"/>
  <c r="J105" i="36"/>
  <c r="R105" i="36" s="1"/>
  <c r="Q97" i="36"/>
  <c r="L93" i="36"/>
  <c r="I92" i="36"/>
  <c r="Q92" i="36" s="1"/>
  <c r="J91" i="36"/>
  <c r="J94" i="36" s="1"/>
  <c r="I90" i="36"/>
  <c r="Q90" i="36" s="1"/>
  <c r="Q84" i="36"/>
  <c r="T83" i="36"/>
  <c r="Q76" i="36"/>
  <c r="R75" i="36"/>
  <c r="T65" i="36"/>
  <c r="S65" i="36"/>
  <c r="R65" i="36"/>
  <c r="Q64" i="36"/>
  <c r="Q61" i="36"/>
  <c r="T59" i="36"/>
  <c r="R59" i="36"/>
  <c r="J45" i="36"/>
  <c r="I44" i="36"/>
  <c r="Q44" i="36" s="1"/>
  <c r="J43" i="36"/>
  <c r="R43" i="36" s="1"/>
  <c r="I42" i="36"/>
  <c r="Q42" i="36" s="1"/>
  <c r="J41" i="36"/>
  <c r="I40" i="36"/>
  <c r="Q40" i="36" s="1"/>
  <c r="L37" i="36"/>
  <c r="T37" i="36" s="1"/>
  <c r="K37" i="36"/>
  <c r="S37" i="36" s="1"/>
  <c r="J37" i="36"/>
  <c r="I35" i="36"/>
  <c r="Q35" i="36" s="1"/>
  <c r="L34" i="36"/>
  <c r="T34" i="36" s="1"/>
  <c r="K34" i="36"/>
  <c r="S34" i="36" s="1"/>
  <c r="J34" i="36"/>
  <c r="I33" i="36"/>
  <c r="Q33" i="36" s="1"/>
  <c r="L32" i="36"/>
  <c r="T32" i="36" s="1"/>
  <c r="K32" i="36"/>
  <c r="S32" i="36" s="1"/>
  <c r="J32" i="36"/>
  <c r="I31" i="36"/>
  <c r="Q31" i="36" s="1"/>
  <c r="T30" i="36"/>
  <c r="S30" i="36"/>
  <c r="J30" i="36"/>
  <c r="R30" i="36" s="1"/>
  <c r="I16" i="36"/>
  <c r="I15" i="36"/>
  <c r="Q15" i="36" s="1"/>
  <c r="I14" i="36"/>
  <c r="I13" i="36"/>
  <c r="I12" i="36"/>
  <c r="R77" i="36" l="1"/>
  <c r="R88" i="36"/>
  <c r="S59" i="36"/>
  <c r="S88" i="36"/>
  <c r="J110" i="36"/>
  <c r="Q83" i="36"/>
  <c r="J46" i="36"/>
  <c r="T93" i="36"/>
  <c r="L94" i="36"/>
  <c r="T94" i="36" s="1"/>
  <c r="T85" i="36"/>
  <c r="I32" i="36"/>
  <c r="Q32" i="36" s="1"/>
  <c r="R32" i="36"/>
  <c r="I34" i="36"/>
  <c r="Q34" i="36" s="1"/>
  <c r="R34" i="36"/>
  <c r="I45" i="36"/>
  <c r="R45" i="36"/>
  <c r="Q59" i="36"/>
  <c r="Q51" i="36"/>
  <c r="I125" i="36"/>
  <c r="Q125" i="36" s="1"/>
  <c r="Q53" i="36"/>
  <c r="Q77" i="36"/>
  <c r="I123" i="36"/>
  <c r="Q123" i="36" s="1"/>
  <c r="Q82" i="36"/>
  <c r="R91" i="36"/>
  <c r="I93" i="36"/>
  <c r="Q93" i="36" s="1"/>
  <c r="I105" i="36"/>
  <c r="Q105" i="36" s="1"/>
  <c r="I119" i="36"/>
  <c r="Q119" i="36" s="1"/>
  <c r="Q13" i="36"/>
  <c r="I118" i="36"/>
  <c r="Q12" i="36"/>
  <c r="I120" i="36"/>
  <c r="Q120" i="36" s="1"/>
  <c r="Q14" i="36"/>
  <c r="I121" i="36"/>
  <c r="Q121" i="36" s="1"/>
  <c r="Q16" i="36"/>
  <c r="I37" i="36"/>
  <c r="Q37" i="36" s="1"/>
  <c r="R37" i="36"/>
  <c r="I41" i="36"/>
  <c r="Q41" i="36" s="1"/>
  <c r="R41" i="36"/>
  <c r="I43" i="36"/>
  <c r="Q43" i="36" s="1"/>
  <c r="I126" i="36"/>
  <c r="Q52" i="36"/>
  <c r="Q65" i="36"/>
  <c r="Q62" i="36"/>
  <c r="Q75" i="36"/>
  <c r="Q71" i="36"/>
  <c r="Q85" i="36"/>
  <c r="I107" i="36"/>
  <c r="Q107" i="36" s="1"/>
  <c r="R107" i="36"/>
  <c r="I109" i="36"/>
  <c r="Q109" i="36" s="1"/>
  <c r="R109" i="36"/>
  <c r="K38" i="36"/>
  <c r="S38" i="36" s="1"/>
  <c r="R110" i="36"/>
  <c r="J38" i="36"/>
  <c r="R38" i="36" s="1"/>
  <c r="L38" i="36"/>
  <c r="T38" i="36" s="1"/>
  <c r="I91" i="36"/>
  <c r="Q91" i="36" s="1"/>
  <c r="I122" i="36"/>
  <c r="Q122" i="36" s="1"/>
  <c r="I30" i="36"/>
  <c r="N132" i="34"/>
  <c r="M132" i="34"/>
  <c r="N131" i="34"/>
  <c r="M131" i="34"/>
  <c r="N129" i="34"/>
  <c r="M129" i="34"/>
  <c r="N128" i="34"/>
  <c r="M128" i="34"/>
  <c r="N126" i="34"/>
  <c r="M126" i="34"/>
  <c r="N125" i="34"/>
  <c r="M125" i="34"/>
  <c r="N124" i="34"/>
  <c r="N115" i="34"/>
  <c r="M115" i="34"/>
  <c r="L115" i="34"/>
  <c r="K115" i="34"/>
  <c r="J115" i="34"/>
  <c r="N113" i="34"/>
  <c r="M113" i="34"/>
  <c r="L113" i="34"/>
  <c r="K113" i="34"/>
  <c r="J113" i="34"/>
  <c r="N111" i="34"/>
  <c r="M111" i="34"/>
  <c r="J111" i="34"/>
  <c r="I111" i="34" s="1"/>
  <c r="I110" i="34"/>
  <c r="N109" i="34"/>
  <c r="M109" i="34"/>
  <c r="L109" i="34"/>
  <c r="K109" i="34"/>
  <c r="J109" i="34"/>
  <c r="I108" i="34"/>
  <c r="N107" i="34"/>
  <c r="M107" i="34"/>
  <c r="J107" i="34"/>
  <c r="I107" i="34" s="1"/>
  <c r="N95" i="34"/>
  <c r="M95" i="34"/>
  <c r="L95" i="34"/>
  <c r="L96" i="34" s="1"/>
  <c r="J95" i="34"/>
  <c r="I94" i="34"/>
  <c r="N93" i="34"/>
  <c r="M93" i="34"/>
  <c r="N91" i="34"/>
  <c r="M91" i="34"/>
  <c r="J91" i="34"/>
  <c r="I90" i="34"/>
  <c r="M85" i="34"/>
  <c r="L85" i="34"/>
  <c r="J85" i="34"/>
  <c r="I84" i="34"/>
  <c r="M83" i="34"/>
  <c r="L83" i="34"/>
  <c r="J83" i="34"/>
  <c r="I82" i="34"/>
  <c r="N81" i="34"/>
  <c r="M81" i="34"/>
  <c r="M77" i="34"/>
  <c r="J77" i="34"/>
  <c r="I77" i="34" s="1"/>
  <c r="I76" i="34"/>
  <c r="N75" i="34"/>
  <c r="M75" i="34"/>
  <c r="J75" i="34"/>
  <c r="I71" i="34"/>
  <c r="I75" i="34" s="1"/>
  <c r="L70" i="34"/>
  <c r="K70" i="34"/>
  <c r="N66" i="34"/>
  <c r="M66" i="34"/>
  <c r="K66" i="34"/>
  <c r="J66" i="34"/>
  <c r="I66" i="34" s="1"/>
  <c r="I64" i="34"/>
  <c r="N59" i="34"/>
  <c r="L59" i="34"/>
  <c r="K59" i="34"/>
  <c r="J59" i="34"/>
  <c r="M54" i="34"/>
  <c r="M124" i="34" s="1"/>
  <c r="I132" i="34"/>
  <c r="N45" i="34"/>
  <c r="M45" i="34"/>
  <c r="I45" i="34"/>
  <c r="I44" i="34"/>
  <c r="N43" i="34"/>
  <c r="M43" i="34"/>
  <c r="J43" i="34"/>
  <c r="I43" i="34" s="1"/>
  <c r="I42" i="34"/>
  <c r="N41" i="34"/>
  <c r="M41" i="34"/>
  <c r="L41" i="34"/>
  <c r="L46" i="34" s="1"/>
  <c r="K41" i="34"/>
  <c r="K46" i="34" s="1"/>
  <c r="J41" i="34"/>
  <c r="I41" i="34"/>
  <c r="N39" i="34"/>
  <c r="M39" i="34"/>
  <c r="J39" i="34"/>
  <c r="I39" i="34" s="1"/>
  <c r="I38" i="34"/>
  <c r="N35" i="34"/>
  <c r="M35" i="34"/>
  <c r="L35" i="34"/>
  <c r="K35" i="34"/>
  <c r="J35" i="34"/>
  <c r="I34" i="34"/>
  <c r="I33" i="34"/>
  <c r="N32" i="34"/>
  <c r="M32" i="34"/>
  <c r="L32" i="34"/>
  <c r="K32" i="34"/>
  <c r="J32" i="34"/>
  <c r="I31" i="34"/>
  <c r="N30" i="34"/>
  <c r="M30" i="34"/>
  <c r="L30" i="34"/>
  <c r="K30" i="34"/>
  <c r="J30" i="34"/>
  <c r="I29" i="34"/>
  <c r="K28" i="34"/>
  <c r="I127" i="34"/>
  <c r="Q118" i="36" l="1"/>
  <c r="Q117" i="36" s="1"/>
  <c r="I117" i="36"/>
  <c r="Q88" i="36"/>
  <c r="T88" i="36"/>
  <c r="Q116" i="36"/>
  <c r="I115" i="34"/>
  <c r="I113" i="34"/>
  <c r="I35" i="34"/>
  <c r="I32" i="34"/>
  <c r="I95" i="34"/>
  <c r="N96" i="34"/>
  <c r="M36" i="34"/>
  <c r="I30" i="34"/>
  <c r="I83" i="34"/>
  <c r="J96" i="34"/>
  <c r="I96" i="34" s="1"/>
  <c r="I109" i="34"/>
  <c r="M116" i="34"/>
  <c r="L36" i="34"/>
  <c r="L47" i="34" s="1"/>
  <c r="N36" i="34"/>
  <c r="I126" i="34"/>
  <c r="K36" i="34"/>
  <c r="M46" i="34"/>
  <c r="I129" i="34"/>
  <c r="I91" i="34"/>
  <c r="M96" i="34"/>
  <c r="N116" i="34"/>
  <c r="J116" i="34"/>
  <c r="L116" i="34"/>
  <c r="N46" i="34"/>
  <c r="J88" i="34"/>
  <c r="K116" i="34"/>
  <c r="I124" i="34"/>
  <c r="M123" i="34"/>
  <c r="M122" i="34" s="1"/>
  <c r="M130" i="34"/>
  <c r="N130" i="34"/>
  <c r="I46" i="34"/>
  <c r="K47" i="34"/>
  <c r="M47" i="34"/>
  <c r="J46" i="34"/>
  <c r="K88" i="34"/>
  <c r="N88" i="34"/>
  <c r="M59" i="34"/>
  <c r="M88" i="34" s="1"/>
  <c r="M117" i="34" s="1"/>
  <c r="I28" i="34"/>
  <c r="I128" i="34"/>
  <c r="I131" i="34"/>
  <c r="I130" i="34" s="1"/>
  <c r="L88" i="34"/>
  <c r="I85" i="34"/>
  <c r="I59" i="34"/>
  <c r="Q45" i="36"/>
  <c r="I46" i="36"/>
  <c r="Q46" i="36" s="1"/>
  <c r="I124" i="36"/>
  <c r="Q124" i="36" s="1"/>
  <c r="Q126" i="36"/>
  <c r="I110" i="36"/>
  <c r="Q110" i="36" s="1"/>
  <c r="L47" i="36"/>
  <c r="T47" i="36" s="1"/>
  <c r="I94" i="36"/>
  <c r="Q94" i="36" s="1"/>
  <c r="R94" i="36"/>
  <c r="I38" i="36"/>
  <c r="Q30" i="36"/>
  <c r="J47" i="36"/>
  <c r="R47" i="36" s="1"/>
  <c r="R46" i="36"/>
  <c r="L111" i="36"/>
  <c r="K111" i="36"/>
  <c r="K47" i="36"/>
  <c r="S47" i="36" s="1"/>
  <c r="N123" i="34"/>
  <c r="N122" i="34" s="1"/>
  <c r="I70" i="34"/>
  <c r="J111" i="36"/>
  <c r="R111" i="36" s="1"/>
  <c r="Q127" i="36" l="1"/>
  <c r="I47" i="34"/>
  <c r="J117" i="34"/>
  <c r="N47" i="34"/>
  <c r="I88" i="34"/>
  <c r="K117" i="34"/>
  <c r="K118" i="34" s="1"/>
  <c r="I123" i="34"/>
  <c r="J47" i="34"/>
  <c r="N117" i="34"/>
  <c r="I116" i="34"/>
  <c r="N133" i="34"/>
  <c r="M133" i="34"/>
  <c r="L117" i="34"/>
  <c r="L118" i="34" s="1"/>
  <c r="M118" i="34"/>
  <c r="I116" i="36"/>
  <c r="L112" i="36"/>
  <c r="T112" i="36" s="1"/>
  <c r="T111" i="36"/>
  <c r="K112" i="36"/>
  <c r="S112" i="36" s="1"/>
  <c r="S111" i="36"/>
  <c r="I47" i="36"/>
  <c r="Q47" i="36" s="1"/>
  <c r="Q38" i="36"/>
  <c r="J112" i="36"/>
  <c r="I111" i="36"/>
  <c r="Q111" i="36" s="1"/>
  <c r="I122" i="34" l="1"/>
  <c r="I133" i="34" s="1"/>
  <c r="N118" i="34"/>
  <c r="J118" i="34"/>
  <c r="I118" i="34" s="1"/>
  <c r="I117" i="34"/>
  <c r="I127" i="36"/>
  <c r="I112" i="36"/>
  <c r="Q112" i="36" s="1"/>
  <c r="R112" i="36"/>
</calcChain>
</file>

<file path=xl/comments1.xml><?xml version="1.0" encoding="utf-8"?>
<comments xmlns="http://schemas.openxmlformats.org/spreadsheetml/2006/main">
  <authors>
    <author>Snieguole Kacerauskaite</author>
  </authors>
  <commentList>
    <comment ref="D23" authorId="0">
      <text>
        <r>
          <rPr>
            <sz val="9"/>
            <color indexed="81"/>
            <rFont val="Tahoma"/>
            <family val="2"/>
            <charset val="186"/>
          </rPr>
          <t xml:space="preserve">KMT 2013-05-30 
sprendimu Nr. T2-116 prijungtas naujas struktūrinis padalinys </t>
        </r>
        <r>
          <rPr>
            <b/>
            <sz val="9"/>
            <color indexed="81"/>
            <rFont val="Tahoma"/>
            <family val="2"/>
            <charset val="186"/>
          </rPr>
          <t>Atviros jaunimo erdvės</t>
        </r>
        <r>
          <rPr>
            <sz val="9"/>
            <color indexed="81"/>
            <rFont val="Tahoma"/>
            <family val="2"/>
            <charset val="186"/>
          </rPr>
          <t xml:space="preserve"> (I. Simonaitytės g. 24)</t>
        </r>
      </text>
    </comment>
    <comment ref="D67" authorId="0">
      <text>
        <r>
          <rPr>
            <b/>
            <sz val="9"/>
            <color indexed="81"/>
            <rFont val="Tahoma"/>
            <family val="2"/>
            <charset val="186"/>
          </rPr>
          <t>"Medeinės" m-klos patalpų pritaikymas prijungus prie jos "Gubojos" m-klą)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<sst xmlns="http://schemas.openxmlformats.org/spreadsheetml/2006/main" count="681" uniqueCount="208">
  <si>
    <r>
      <t xml:space="preserve">Gautinos lėšos iš kitų savivaldybių atsiskaitymui už atvykusius mokinius </t>
    </r>
    <r>
      <rPr>
        <b/>
        <sz val="10"/>
        <rFont val="Times New Roman"/>
        <family val="1"/>
      </rPr>
      <t>SB(MK)</t>
    </r>
  </si>
  <si>
    <r>
      <t xml:space="preserve">Valstybės biudžeto lėšos </t>
    </r>
    <r>
      <rPr>
        <b/>
        <sz val="10"/>
        <rFont val="Times New Roman"/>
        <family val="1"/>
      </rPr>
      <t>LRVB</t>
    </r>
  </si>
  <si>
    <t>Finansavimo šaltinių suvestinė</t>
  </si>
  <si>
    <t>Finansavimo šaltiniai</t>
  </si>
  <si>
    <t>I</t>
  </si>
  <si>
    <t>LRVB</t>
  </si>
  <si>
    <t>ES</t>
  </si>
  <si>
    <t>PF</t>
  </si>
  <si>
    <t>08</t>
  </si>
  <si>
    <t>tūkst. Lt</t>
  </si>
  <si>
    <t>10</t>
  </si>
  <si>
    <t>Iš viso tikslui:</t>
  </si>
  <si>
    <t>Iš viso programai:</t>
  </si>
  <si>
    <t>Programos tikslo kodas</t>
  </si>
  <si>
    <t>SB(MK)</t>
  </si>
  <si>
    <t>Uždavinio kodas</t>
  </si>
  <si>
    <t>Priemonės kodas</t>
  </si>
  <si>
    <t>Priemonės požymis</t>
  </si>
  <si>
    <t>Asignavimų valdytojo kodas</t>
  </si>
  <si>
    <t>Finansavimo šaltinis</t>
  </si>
  <si>
    <t>Iš viso</t>
  </si>
  <si>
    <t>Išlaidoms</t>
  </si>
  <si>
    <t>01</t>
  </si>
  <si>
    <t>09</t>
  </si>
  <si>
    <t>SB</t>
  </si>
  <si>
    <t>Iš viso:</t>
  </si>
  <si>
    <t>02</t>
  </si>
  <si>
    <t>SB(VB)</t>
  </si>
  <si>
    <t>03</t>
  </si>
  <si>
    <t>Iš viso uždaviniui:</t>
  </si>
  <si>
    <t>04</t>
  </si>
  <si>
    <t>05</t>
  </si>
  <si>
    <t>06</t>
  </si>
  <si>
    <t>Pavadinimas</t>
  </si>
  <si>
    <t>Iš jų darbo užmokesčiui</t>
  </si>
  <si>
    <t>SAVIVALDYBĖS  LĖŠOS, IŠ VISO:</t>
  </si>
  <si>
    <t>KITI ŠALTINIAI, IŠ VISO:</t>
  </si>
  <si>
    <t>IŠ VISO:</t>
  </si>
  <si>
    <r>
      <t xml:space="preserve">Savivaldybės biudžeto lėšos </t>
    </r>
    <r>
      <rPr>
        <b/>
        <sz val="10"/>
        <rFont val="Times New Roman"/>
        <family val="1"/>
      </rPr>
      <t>SB</t>
    </r>
  </si>
  <si>
    <r>
      <t xml:space="preserve">Valstybės biudžeto specialiosios tikslinės dotacijos lėšos </t>
    </r>
    <r>
      <rPr>
        <b/>
        <sz val="10"/>
        <rFont val="Times New Roman"/>
        <family val="1"/>
      </rPr>
      <t>SB(VB)</t>
    </r>
  </si>
  <si>
    <r>
      <t xml:space="preserve">Europos Sąjungos paramos lėšos </t>
    </r>
    <r>
      <rPr>
        <b/>
        <sz val="10"/>
        <rFont val="Times New Roman"/>
        <family val="1"/>
      </rPr>
      <t>ES</t>
    </r>
  </si>
  <si>
    <t>UGDYMO PROCESO UŽTIKRINIMO PROGRAMOS (NR. 10)</t>
  </si>
  <si>
    <t>10 Ugdymo proceso užtikrinimo programa</t>
  </si>
  <si>
    <t xml:space="preserve">Turtui įsigyti ir finansiniams įsipareigojimams vykdyti </t>
  </si>
  <si>
    <t>1</t>
  </si>
  <si>
    <t>2</t>
  </si>
  <si>
    <r>
      <t xml:space="preserve">Pajamų įmokos už paslaugas </t>
    </r>
    <r>
      <rPr>
        <b/>
        <sz val="10"/>
        <rFont val="Times New Roman"/>
        <family val="1"/>
      </rPr>
      <t>SB(SP)</t>
    </r>
  </si>
  <si>
    <t>Brandos egzaminų administravimas ir išorės vertinimo vykdymas</t>
  </si>
  <si>
    <t>Edukacinių renginių organizavimas, dalyvavimas respublikiniuose renginiuose, kitų projektų vykdymas</t>
  </si>
  <si>
    <t>Neformaliojo švietimo įstaigų pastatų rekonstrukcija:</t>
  </si>
  <si>
    <t>Renovuoti ugdymo įstaigų pastatus ir patalpas</t>
  </si>
  <si>
    <t>Organizuoti materialinį, ūkinį ir techninį ugdymo įstaigų aptarnavimą</t>
  </si>
  <si>
    <t>Padidinti ikimokyklinio ugdymo paslaugų prieinamumą</t>
  </si>
  <si>
    <t>Ikimokyklinio amžiaus vaikų registravimo ir apskaitos informacinės sistemos sukūrimas</t>
  </si>
  <si>
    <t>Ugdymo įstaigų ūkinio aptarnavimo organizavimas:</t>
  </si>
  <si>
    <t>Užtikrinti kokybišką ugdymo proceso organizavimą</t>
  </si>
  <si>
    <t>Transporto priemonės įsigijimas Klaipėdos lopšelio-darželio „Sakalėlis“ specialiųjų  poreikių vaikams pavėžėti</t>
  </si>
  <si>
    <t>SB(P)</t>
  </si>
  <si>
    <r>
      <t xml:space="preserve">Paskolos lėšos </t>
    </r>
    <r>
      <rPr>
        <b/>
        <sz val="10"/>
        <rFont val="Times New Roman"/>
        <family val="1"/>
      </rPr>
      <t>SB(P)</t>
    </r>
  </si>
  <si>
    <t>2014-ųjų metų lėšų poreikis</t>
  </si>
  <si>
    <t>07</t>
  </si>
  <si>
    <t xml:space="preserve"> TIKSLŲ, UŽDAVINIŲ, PRIEMONIŲ IR PRIEMONIŲ IŠLAIDŲ SUVESTINĖ</t>
  </si>
  <si>
    <t>Gerinti ugdymo sąlygas ir aplinką</t>
  </si>
  <si>
    <t>Bendrojo ugdymo mokyklų pastatų modernizavimas:</t>
  </si>
  <si>
    <t>P1</t>
  </si>
  <si>
    <t>Mokinių pavėžėjimo užtikrinimas</t>
  </si>
  <si>
    <t>Įstaigų skaičius</t>
  </si>
  <si>
    <t xml:space="preserve">Ugdoma vaikų </t>
  </si>
  <si>
    <t>Vidurinių mokyklų sk.</t>
  </si>
  <si>
    <t xml:space="preserve">Atestuota vadovų </t>
  </si>
  <si>
    <t>Suorganizuota renginių</t>
  </si>
  <si>
    <t>Parengta galimybių studija</t>
  </si>
  <si>
    <t>planas</t>
  </si>
  <si>
    <t>2013-ieji metai</t>
  </si>
  <si>
    <t>2014-ieji metai</t>
  </si>
  <si>
    <t>2015-ieji metai</t>
  </si>
  <si>
    <t>Įstaigų, kuriose atlikti remonto darbai, sk.</t>
  </si>
  <si>
    <t>Saugomi pastatai, įstaigų sk.</t>
  </si>
  <si>
    <t>Įstaigų, kuriose likviduoti pažeidimai, sk.</t>
  </si>
  <si>
    <t>2015-ųjų metų lėšų poreikis</t>
  </si>
  <si>
    <t>Finansuotų profesinės linkmės ugdymo modulių skaičius, vnt.</t>
  </si>
  <si>
    <t>Ugdytinių skaičius, tūkst.</t>
  </si>
  <si>
    <t>Tarnyboje aptarnautų asmenų skaičius, tūkst.</t>
  </si>
  <si>
    <t>Vertinta įstaigų, vnt.</t>
  </si>
  <si>
    <t>Organizuota egzaminų, sk.</t>
  </si>
  <si>
    <t xml:space="preserve">Gimnazijų skaičius                                                                       </t>
  </si>
  <si>
    <t xml:space="preserve">Įrengta lopšelio grupių 1-3 metų amžiaus vaikams, vnt.                       </t>
  </si>
  <si>
    <t>Vietų skaičius</t>
  </si>
  <si>
    <t>Dviejų bendrojo ugdymo mokyklų perkėlimas į kitas patalpas</t>
  </si>
  <si>
    <t>Atlikta studija, vnt.</t>
  </si>
  <si>
    <t>Mokinių, kuriems kompensuojamos pavėžėjimo išlaidos, sk.</t>
  </si>
  <si>
    <r>
      <t xml:space="preserve">Funkcinės klasifikacijos kodas* </t>
    </r>
    <r>
      <rPr>
        <b/>
        <sz val="10"/>
        <rFont val="Times New Roman"/>
        <family val="1"/>
      </rPr>
      <t xml:space="preserve"> </t>
    </r>
  </si>
  <si>
    <r>
      <t xml:space="preserve">Ugdymo proceso ir aplinkos užtikrinimas </t>
    </r>
    <r>
      <rPr>
        <b/>
        <sz val="10"/>
        <rFont val="Times New Roman"/>
        <family val="1"/>
        <charset val="186"/>
      </rPr>
      <t>lopšeliuose-darželiuose</t>
    </r>
  </si>
  <si>
    <r>
      <t xml:space="preserve">Ugdymo proceso ir aplinkos užtikrinimas </t>
    </r>
    <r>
      <rPr>
        <b/>
        <sz val="10"/>
        <rFont val="Times New Roman"/>
        <family val="1"/>
        <charset val="186"/>
      </rPr>
      <t>mokyklose-darželiuose ir pradinėse mokyklose</t>
    </r>
  </si>
  <si>
    <r>
      <t xml:space="preserve">Ugdymo proceso ir aplinkos užtikrinimas </t>
    </r>
    <r>
      <rPr>
        <b/>
        <sz val="10"/>
        <rFont val="Times New Roman"/>
        <family val="1"/>
        <charset val="186"/>
      </rPr>
      <t xml:space="preserve">gimnazijose, vidurinio  ugdymo mokyklose, progimnazijose, pagrindinio ugdymo ir  nevalstybinėse bendrojo ugdymo mokyklose </t>
    </r>
  </si>
  <si>
    <r>
      <t xml:space="preserve">Profesinės linkmės meninio ugdymo programų modulių užtikrinimas </t>
    </r>
    <r>
      <rPr>
        <b/>
        <sz val="10"/>
        <rFont val="Times New Roman"/>
        <family val="1"/>
        <charset val="186"/>
      </rPr>
      <t>Jeronimo Kačinsko muzikos  mokykloje</t>
    </r>
  </si>
  <si>
    <r>
      <rPr>
        <b/>
        <sz val="10"/>
        <rFont val="Times New Roman"/>
        <family val="1"/>
        <charset val="186"/>
      </rPr>
      <t>Neformaliojo</t>
    </r>
    <r>
      <rPr>
        <sz val="10"/>
        <rFont val="Times New Roman"/>
        <family val="1"/>
        <charset val="186"/>
      </rPr>
      <t xml:space="preserve"> vaikų ugdymo proceso užtikrinimas biudžetinėse </t>
    </r>
    <r>
      <rPr>
        <b/>
        <sz val="10"/>
        <rFont val="Times New Roman"/>
        <family val="1"/>
        <charset val="186"/>
      </rPr>
      <t xml:space="preserve">sporto mokyklose </t>
    </r>
  </si>
  <si>
    <r>
      <t xml:space="preserve">BĮ Klaipėdos pedagoginės psichologinės tarnybos </t>
    </r>
    <r>
      <rPr>
        <sz val="10"/>
        <rFont val="Times New Roman"/>
        <family val="1"/>
      </rPr>
      <t>veiklos organizavimo užtikrinimas</t>
    </r>
  </si>
  <si>
    <r>
      <t xml:space="preserve">Klaipėdos regos ugdymo centro </t>
    </r>
    <r>
      <rPr>
        <sz val="10"/>
        <rFont val="Times New Roman"/>
        <family val="1"/>
        <charset val="186"/>
      </rPr>
      <t>veiklos organizavimo užtikrinimas</t>
    </r>
  </si>
  <si>
    <r>
      <t xml:space="preserve">BĮ Klaipėdos pedagogų švietimo ir kultūros centro </t>
    </r>
    <r>
      <rPr>
        <sz val="10"/>
        <rFont val="Times New Roman"/>
        <family val="1"/>
      </rPr>
      <t xml:space="preserve"> veiklos organizavimo užtikrinimas</t>
    </r>
  </si>
  <si>
    <r>
      <t xml:space="preserve">Įrengimų įsigijimas ugdymo įstaigų </t>
    </r>
    <r>
      <rPr>
        <b/>
        <sz val="10"/>
        <rFont val="Times New Roman"/>
        <family val="1"/>
        <charset val="186"/>
      </rPr>
      <t xml:space="preserve">maisto blokuose </t>
    </r>
    <r>
      <rPr>
        <sz val="10"/>
        <rFont val="Times New Roman"/>
        <family val="1"/>
        <charset val="186"/>
      </rPr>
      <t>pagal tikrinančių institucijų reikalavimus (2013 m.: Baltijos gimnazija, lopšeliai-darželiai „Putinėlis“, „Žuvėdra“, „Eglutė“, „Žemuogėlė“; „Saulutės“ ir „Versmės“ mokyklos-darželiai)</t>
    </r>
  </si>
  <si>
    <t>Energetinių auditų parengimas ir parengtų galimybių studijų vertinimas ir atnaujinimas</t>
  </si>
  <si>
    <t>Atliktas auditas, įstaigų sk.</t>
  </si>
  <si>
    <t>Ugdoma vaikų ikimokyklinio ugdymo įstaigose, sk. tūkst.</t>
  </si>
  <si>
    <t>2013-ųjų metų asignavimų planas</t>
  </si>
  <si>
    <t>Vadovų atestacija, dalyvavimas respublikiniuose mokymuose ir miesto metodinėje veikloje</t>
  </si>
  <si>
    <t>Elektroninio mokinio pažymėjimo įdiegimo studijos parengimas</t>
  </si>
  <si>
    <t>SB(SP)</t>
  </si>
  <si>
    <t xml:space="preserve">Suorganizuota kvalifikacinių renginių, sk.  </t>
  </si>
  <si>
    <t>2014 m. poreikis</t>
  </si>
  <si>
    <t>2015 m. poreikis</t>
  </si>
  <si>
    <t>Įsigyta transporto priemonė, vnt.</t>
  </si>
  <si>
    <t xml:space="preserve"> 2013–2015 M. KLAIPĖDOS MIESTO SAVIVALDYBĖS</t>
  </si>
  <si>
    <t>Produkto vertinimo kriterijus</t>
  </si>
  <si>
    <t>Savivaldybės administracijos direktorius</t>
  </si>
  <si>
    <t>Asignavimų valdytojų kodų klasifikatorius*</t>
  </si>
  <si>
    <t xml:space="preserve">                              Pavadinimas</t>
  </si>
  <si>
    <t>Ugdymo ir kultūros departamento direktorius</t>
  </si>
  <si>
    <t>Socialinių reikalų departamento direktorius</t>
  </si>
  <si>
    <t>Urbanistinės plėtros departamento direktorius</t>
  </si>
  <si>
    <t>Investicijų ir ekonomikos departamento direktorius</t>
  </si>
  <si>
    <t>Miesto ūkio departamento direktorius</t>
  </si>
  <si>
    <t>* patvirtinta Klaipėdos miesto savivaldybės administracijos direktoriaus 2011 m. vasario 24 d. įsakymu Nr. AD1-384.</t>
  </si>
  <si>
    <t>Įrengtas liftas, vnt.</t>
  </si>
  <si>
    <t>Atlikta pastato šiluminė renovacija.
Užbaigtumas, proc.</t>
  </si>
  <si>
    <t>Parengtas techninis projektas, vnt.</t>
  </si>
  <si>
    <t>* Funkcinės klasifikacijos kodas įrašomas vadovaujantis  Lietuvos Respublikos finansų ministro 2003 m. liepos 3 d. įsakymu Nr. 1K-184 „Dėl Lietuvos Respublikos valstybės ir savivaldybių biudžetų pajamų ir išlaidų klasifikacijos patvirtinimo" (Aktuali redakcija 2010 m. kovo 26 d. įsakymo Nr. 1K-085 redakcija)</t>
  </si>
  <si>
    <r>
      <t xml:space="preserve">Savivaldybės privatizavimo fondo lėšos </t>
    </r>
    <r>
      <rPr>
        <b/>
        <sz val="10"/>
        <rFont val="Times New Roman"/>
        <family val="1"/>
        <charset val="186"/>
      </rPr>
      <t>PF</t>
    </r>
  </si>
  <si>
    <t>Rekonstruota pastatų, vnt.</t>
  </si>
  <si>
    <t>Klaipėdos „Varpo“ gimnazijos pastato šiluminė renovacija;</t>
  </si>
  <si>
    <t>Klaipėdos Vitės pagrindinės mokyklos Švyturio g. 2 pastato modernizavimas;</t>
  </si>
  <si>
    <t>Klaipėdos Vydūno vidurinės mokyklos ir Klaipėdos Salio Šemerio suaugusiųjų vidurinės mokyklos pastato Klaipėdoje, Sulupės g. 26, modernizavimas;</t>
  </si>
  <si>
    <t>Klaipėdos „Smeltės“ progimnazijos pastato Klaipėdoje, Reikjaviko g. 17, modernizavimas;</t>
  </si>
  <si>
    <t>Atlikta pastato renovacija, vnt.</t>
  </si>
  <si>
    <t>Klaipėdos Adomo Brako dailės mokyklos pastato kapitalinis remontas (šiluminė renovacija);</t>
  </si>
  <si>
    <t>Klaipėdos Jeronimo Kačinsko muzikos mokyklos pastato renovacija.</t>
  </si>
  <si>
    <t>Lifto įrengimas Klaipėdos 2-ojoje specialiojoje mokykloje („Medeinės“ pagrindinėje mokykloje)</t>
  </si>
  <si>
    <t>Sukurta  ikimokyklinio amžiaus vaikų registravimo ir apskaitos sistema, vnt.</t>
  </si>
  <si>
    <t>Veiklos organizavimo užtikrinimas švietimo įstaigose:</t>
  </si>
  <si>
    <t>Švietimo įstaigų iškėlimas iš uosto plėtros teritorijos:</t>
  </si>
  <si>
    <t xml:space="preserve">lopšelis-darželis „Putinėlis“ ,  </t>
  </si>
  <si>
    <r>
      <t xml:space="preserve">Vaikiškų lovyčių įsigijimas </t>
    </r>
    <r>
      <rPr>
        <sz val="10"/>
        <rFont val="Times New Roman"/>
        <family val="1"/>
        <charset val="186"/>
      </rPr>
      <t>ikimokyklinėse įstaigose (2013 m.: lopšeliuose-darželiuose „Liepaitė“, „Papartėlis“, „Žiburėlis“, „Žuvėdra“ ir „Inkarėlio“ mokykloje-darželyje)</t>
    </r>
  </si>
  <si>
    <r>
      <rPr>
        <b/>
        <sz val="10"/>
        <rFont val="Times New Roman"/>
        <family val="1"/>
        <charset val="186"/>
      </rPr>
      <t xml:space="preserve">*LITNET </t>
    </r>
    <r>
      <rPr>
        <sz val="10"/>
        <rFont val="Times New Roman"/>
        <family val="1"/>
        <charset val="186"/>
      </rPr>
      <t>paslaugų užtikrinimas švietimo įstaigose (2014 m. lopšeliuose-darželiuose: „Aitvarėlis“, „Alksniukas“, „Eglutė“, „Sakalėlis“, „Švyturėlis“, „Žemuogėlė“, „Gubojos“ mokykloje)</t>
    </r>
  </si>
  <si>
    <t>Nevalstybinės bendrojo ugdymo mokyklos „Universa Via“ infrastruktūros modernizavimas;</t>
  </si>
  <si>
    <t>P6</t>
  </si>
  <si>
    <t xml:space="preserve">Savivaldybės biudžetas, iš jo: </t>
  </si>
  <si>
    <t>Klaipėdos Vytauto Didžiojo gimnazijos pastato, S. Daukanto g. 31, rekonstravimas;</t>
  </si>
  <si>
    <r>
      <t>Strateginis tikslas 03. Užtikrinti gyventojams aukštą švietimo, kultūros, socialinių, sporto ir sveikatos apsaugos paslaugų kokybę ir prieinamu</t>
    </r>
    <r>
      <rPr>
        <b/>
        <sz val="10"/>
        <rFont val="Times New Roman"/>
        <family val="1"/>
        <charset val="186"/>
      </rPr>
      <t>mą</t>
    </r>
    <r>
      <rPr>
        <b/>
        <sz val="10"/>
        <rFont val="Times New Roman"/>
        <family val="1"/>
      </rPr>
      <t xml:space="preserve"> </t>
    </r>
  </si>
  <si>
    <r>
      <t xml:space="preserve">Neformaliojo </t>
    </r>
    <r>
      <rPr>
        <sz val="10"/>
        <rFont val="Times New Roman"/>
        <family val="1"/>
        <charset val="186"/>
      </rPr>
      <t>vaikų ugdymo programų įgyvendinimas VšĮ</t>
    </r>
    <r>
      <rPr>
        <b/>
        <sz val="10"/>
        <rFont val="Times New Roman"/>
        <family val="1"/>
        <charset val="186"/>
      </rPr>
      <t xml:space="preserve"> „Klaipėdos futbolo akademija“</t>
    </r>
    <r>
      <rPr>
        <sz val="10"/>
        <rFont val="Times New Roman"/>
        <family val="1"/>
        <charset val="186"/>
      </rPr>
      <t xml:space="preserve">, akordeono mokykloje </t>
    </r>
    <r>
      <rPr>
        <b/>
        <sz val="10"/>
        <rFont val="Times New Roman"/>
        <family val="1"/>
        <charset val="186"/>
      </rPr>
      <t>„Domisolė“</t>
    </r>
    <r>
      <rPr>
        <sz val="10"/>
        <rFont val="Times New Roman"/>
        <family val="1"/>
        <charset val="186"/>
      </rPr>
      <t xml:space="preserve">, ledo ritulio mokykloje </t>
    </r>
    <r>
      <rPr>
        <b/>
        <sz val="10"/>
        <rFont val="Times New Roman"/>
        <family val="1"/>
        <charset val="186"/>
      </rPr>
      <t xml:space="preserve">„Skatas“, Irklavimo centre, </t>
    </r>
    <r>
      <rPr>
        <sz val="10"/>
        <rFont val="Times New Roman"/>
        <family val="1"/>
        <charset val="186"/>
      </rPr>
      <t xml:space="preserve">VšĮ </t>
    </r>
    <r>
      <rPr>
        <b/>
        <sz val="10"/>
        <rFont val="Times New Roman"/>
        <family val="1"/>
        <charset val="186"/>
      </rPr>
      <t xml:space="preserve">„Tigrima“; </t>
    </r>
    <r>
      <rPr>
        <sz val="10"/>
        <rFont val="Times New Roman"/>
        <family val="1"/>
        <charset val="186"/>
      </rPr>
      <t xml:space="preserve">VšĮ </t>
    </r>
    <r>
      <rPr>
        <b/>
        <sz val="10"/>
        <rFont val="Times New Roman"/>
        <family val="1"/>
        <charset val="186"/>
      </rPr>
      <t>„Dešimt talentų“</t>
    </r>
  </si>
  <si>
    <t>Sudaryti sąlygas gauti  pedagoginę, psichologinę, metodinę ir kitą ugdymo proceso kokybės gerinimui įtakos turinčią pagalbą</t>
  </si>
  <si>
    <t>Klaipėdos Sendvario pagrindinės mokyklos pastato modernizavimas (atnaujinimas) Tilžės g. 39, Klaipėda;</t>
  </si>
  <si>
    <t>Klaipėdos Liudviko Stulpino  pagrindinės mokyklos pastato Klaipėdoje, Bandužių g. 4, energetinių charakteristikų gerinimas (pastato šiluminė renovacija)</t>
  </si>
  <si>
    <r>
      <t>Klaipėdos lopšelių-darželių pastatų langų pakeitimas</t>
    </r>
    <r>
      <rPr>
        <sz val="10"/>
        <rFont val="Times New Roman"/>
        <family val="1"/>
        <charset val="186"/>
      </rPr>
      <t xml:space="preserve"> </t>
    </r>
    <r>
      <rPr>
        <b/>
        <sz val="10"/>
        <rFont val="Times New Roman"/>
        <family val="1"/>
        <charset val="186"/>
      </rPr>
      <t xml:space="preserve">2013 m.:                   </t>
    </r>
    <r>
      <rPr>
        <sz val="10"/>
        <rFont val="Times New Roman"/>
        <family val="1"/>
        <charset val="186"/>
      </rPr>
      <t xml:space="preserve">            </t>
    </r>
  </si>
  <si>
    <r>
      <t xml:space="preserve">Naujų ikimokyklinių grupių įrengimas </t>
    </r>
    <r>
      <rPr>
        <sz val="10"/>
        <rFont val="Times New Roman"/>
        <family val="1"/>
        <charset val="186"/>
      </rPr>
      <t>(2013 m.: „Nykštuko“ , „Inkarėlio“, „Versmės“ mokyklose-darželiuose bei Regos ugdymo centre)</t>
    </r>
  </si>
  <si>
    <t>*Švietimo įstaigų paprastasis remontas;</t>
  </si>
  <si>
    <t>*Šilumos tinklų ir karšto vandens tinklų sistemų priežiūra;</t>
  </si>
  <si>
    <t>*Šilumos ir karšto vandens tiekimo sistemų renovacija ir remontas;</t>
  </si>
  <si>
    <t>*Priešgaisrinių reikalavimų vykdymas švietimo įstaigose;</t>
  </si>
  <si>
    <t>*Mokymo įstaigų vidaus patalpų remontas po šiluminės renovacijos (2013 m.: „Varpo" gimnazija ir Vytauto Didžiojo gimnazija);</t>
  </si>
  <si>
    <t>*Ryšių kabelių kanalų nuoma;</t>
  </si>
  <si>
    <t>*Švietimo įstaigų pastatų apsauga;</t>
  </si>
  <si>
    <r>
      <t xml:space="preserve">Mokyklų bei ikimokyklinio ugdymo įstaigų </t>
    </r>
    <r>
      <rPr>
        <b/>
        <sz val="10"/>
        <rFont val="Times New Roman"/>
        <family val="1"/>
        <charset val="186"/>
      </rPr>
      <t>teritorijų aptvėrimas</t>
    </r>
    <r>
      <rPr>
        <sz val="10"/>
        <rFont val="Times New Roman"/>
        <family val="1"/>
        <charset val="186"/>
      </rPr>
      <t xml:space="preserve"> (2013 m:  „Žemynos“ gimnazijos)  </t>
    </r>
  </si>
  <si>
    <t>Ugdoma mokinių, sk. tūkst.</t>
  </si>
  <si>
    <t>Nevalstybinių mokyklų sk.</t>
  </si>
  <si>
    <t xml:space="preserve">Įstaigų, kuriose pakeisti langai, skaičius </t>
  </si>
  <si>
    <t>Sudaryti sąlygas ugdytis ir įgyti išsilavinimą pagal ugdymo programas</t>
  </si>
  <si>
    <t>Įstaigų, kuriose atliktas remontas, sk.</t>
  </si>
  <si>
    <t>Švietimo įstaigų pastatų panaudojimo ir racionalaus eksplotavimo studijos parengimas</t>
  </si>
  <si>
    <t>Įsigyta technologinių įrengimų, sk.</t>
  </si>
  <si>
    <t>Aptverta švietimo įstaigų teritorijų, sk.</t>
  </si>
  <si>
    <t>Įstaigų, prijungtų prie LITNET sistemos skaičius, vnt.</t>
  </si>
  <si>
    <t>Nuomojama kabelio tinklo, ilgis km</t>
  </si>
  <si>
    <t>Renovuota/suremontuota vandens tiekimo sistemų, sk.</t>
  </si>
  <si>
    <t>Eksploatuojama įstaigų, sk.</t>
  </si>
  <si>
    <t>Pakeista lovyčių, sk.</t>
  </si>
  <si>
    <t>Mokyklų-darželių skaičius</t>
  </si>
  <si>
    <t>Pradinių mokyklų skaičius</t>
  </si>
  <si>
    <t>Skirtumas</t>
  </si>
  <si>
    <t>Turtui įsigyti ir finansiniams įsipareigojimams vykdyti</t>
  </si>
  <si>
    <t>Siūlomas keisti 2013-ųjų metų maksimalių asignavimų planas</t>
  </si>
  <si>
    <t>1.4.1.3 - 1.4.1.10, 1.4.2.7, 1.4.1.11, 1.4.1.12, 1.4.2.1 - 1.4.2.4, 1.4.3.1, 1.4.3.2</t>
  </si>
  <si>
    <t>1.4.3.4</t>
  </si>
  <si>
    <t>1.4.3.10</t>
  </si>
  <si>
    <t>1.4.1.8, 1.4.3.7</t>
  </si>
  <si>
    <t>1.4.3.5</t>
  </si>
  <si>
    <r>
      <t xml:space="preserve">Ugdymo proceso ir aplinkos užtikrinimas </t>
    </r>
    <r>
      <rPr>
        <b/>
        <sz val="10"/>
        <rFont val="Times New Roman"/>
        <family val="1"/>
        <charset val="186"/>
      </rPr>
      <t>neformaliojo ugdymo įstaigose</t>
    </r>
    <r>
      <rPr>
        <sz val="10"/>
        <rFont val="Times New Roman"/>
        <family val="1"/>
        <charset val="186"/>
      </rPr>
      <t>, iš jų:</t>
    </r>
  </si>
  <si>
    <t>Klaipėdos lopšelio-darželio „Atžalynas“ pastato modernizavimas</t>
  </si>
  <si>
    <t xml:space="preserve">Patalpų (Smiltelės g. 22) pritaikymas Moksleivių saviraiškos centro veiklai </t>
  </si>
  <si>
    <t xml:space="preserve">Klaipėdos „Medeinės“ mokyklos patalpų pritaikymas prijungus prie jos Klaipėdos „Gubojos“ mokyklą </t>
  </si>
  <si>
    <t xml:space="preserve">                                                  </t>
  </si>
  <si>
    <t xml:space="preserve"> Patalpų pritaikymas bendrojo ugdymo mokyklų reikmėms:</t>
  </si>
  <si>
    <t xml:space="preserve">lopšelis-darželis „Du gaideliai“ ,  </t>
  </si>
  <si>
    <t>„Šaltinėlio“ mokykla-darželis,</t>
  </si>
  <si>
    <t>lopšelis-darželis "Linelis".</t>
  </si>
  <si>
    <t>Iškelta įstaigų, vnt.</t>
  </si>
  <si>
    <t>Klaipėdos lopšelio-darželio "Obelėlė" pastato renovacija</t>
  </si>
  <si>
    <t>Klaipėdos lopšelio-darželio „Atžalynas“ pastato modernizavimas)</t>
  </si>
  <si>
    <t>Klaipėdos Vydūno vidurinės mokyklos ir Klaipėdos Salio Šemerio suaugusiųjų vidurinės mokyklos pastato Klaipėdoje, Sulupės g. 26, modernizavimas</t>
  </si>
  <si>
    <t>Naujo pastato lopšeliui-darželiui „Aušrinė“ statyba</t>
  </si>
  <si>
    <t>lopšelis-darželis „Linelis“</t>
  </si>
  <si>
    <t>Klaipėdos lopšelio-darželio „Obelėlė“ pastato renovacija</t>
  </si>
  <si>
    <r>
      <rPr>
        <sz val="10"/>
        <rFont val="Times New Roman"/>
        <family val="1"/>
      </rPr>
      <t xml:space="preserve">Projekto </t>
    </r>
    <r>
      <rPr>
        <b/>
        <sz val="10"/>
        <rFont val="Times New Roman"/>
        <family val="1"/>
      </rPr>
      <t xml:space="preserve">„Pedagoginių psichologinių tarnybų infrastruktūros, švietimo įstaigose dirbančių specialiųjų pedagogų, psichologų, logopedų darbo aplinkos modernizavimas“ </t>
    </r>
    <r>
      <rPr>
        <sz val="10"/>
        <rFont val="Times New Roman"/>
        <family val="1"/>
      </rPr>
      <t>įgyvendinimas</t>
    </r>
  </si>
  <si>
    <r>
      <t>Rekonstruota savivaldybei priklausanti pastato dalis (366,95 m</t>
    </r>
    <r>
      <rPr>
        <vertAlign val="superscript"/>
        <sz val="10"/>
        <rFont val="Times New Roman"/>
        <family val="1"/>
      </rPr>
      <t>2</t>
    </r>
    <r>
      <rPr>
        <sz val="10"/>
        <rFont val="Times New Roman"/>
        <family val="1"/>
      </rPr>
      <t>).
Užbaigtumas, proc.</t>
    </r>
  </si>
  <si>
    <r>
      <t>Klaipėdos lopšelių-darželių pastatų langų pakeitimas</t>
    </r>
    <r>
      <rPr>
        <sz val="10"/>
        <rFont val="Times New Roman"/>
        <family val="1"/>
      </rPr>
      <t xml:space="preserve"> </t>
    </r>
    <r>
      <rPr>
        <b/>
        <sz val="10"/>
        <rFont val="Times New Roman"/>
        <family val="1"/>
      </rPr>
      <t xml:space="preserve">2013 m.:                   </t>
    </r>
    <r>
      <rPr>
        <sz val="10"/>
        <rFont val="Times New Roman"/>
        <family val="1"/>
      </rPr>
      <t xml:space="preserve">            </t>
    </r>
  </si>
  <si>
    <t>Naujo pastato lopšeliui-darželiui "Aušrinė" statyba</t>
  </si>
  <si>
    <r>
      <t xml:space="preserve">BĮ Klaipėdos pedagoginės psichologinės tarnybos </t>
    </r>
    <r>
      <rPr>
        <sz val="10"/>
        <color rgb="FFFF0000"/>
        <rFont val="Times New Roman"/>
        <family val="1"/>
      </rPr>
      <t>veiklos organizavimo užtikrinimas</t>
    </r>
  </si>
  <si>
    <r>
      <t xml:space="preserve">Klaipėdos jaunimo centro </t>
    </r>
    <r>
      <rPr>
        <sz val="10"/>
        <color rgb="FFFF0000"/>
        <rFont val="Times New Roman"/>
        <family val="1"/>
        <charset val="186"/>
      </rPr>
      <t xml:space="preserve">veiklos organizavimo  </t>
    </r>
    <r>
      <rPr>
        <sz val="10"/>
        <color rgb="FFFF0000"/>
        <rFont val="Times New Roman"/>
        <family val="1"/>
      </rPr>
      <t>užtikrinimas</t>
    </r>
  </si>
  <si>
    <t>Lyginamasis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</si>
</sst>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;[Red]0.0"/>
    <numFmt numFmtId="166" formatCode="#,##0.0"/>
  </numFmts>
  <fonts count="27" x14ac:knownFonts="1">
    <font>
      <sz val="10"/>
      <name val="Arial"/>
      <charset val="186"/>
    </font>
    <font>
      <sz val="9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9"/>
      <name val="Times New Roman"/>
      <family val="1"/>
    </font>
    <font>
      <b/>
      <u/>
      <sz val="10"/>
      <name val="Times New Roman"/>
      <family val="1"/>
      <charset val="186"/>
    </font>
    <font>
      <b/>
      <sz val="11"/>
      <name val="Times New Roman"/>
      <family val="1"/>
    </font>
    <font>
      <sz val="12"/>
      <name val="Times New Roman"/>
      <family val="1"/>
      <charset val="186"/>
    </font>
    <font>
      <b/>
      <sz val="9"/>
      <name val="Times New Roman"/>
      <family val="1"/>
      <charset val="186"/>
    </font>
    <font>
      <sz val="8"/>
      <name val="Times New Roman"/>
      <family val="1"/>
    </font>
    <font>
      <sz val="8"/>
      <name val="Times New Roman"/>
      <family val="1"/>
      <charset val="186"/>
    </font>
    <font>
      <sz val="9"/>
      <name val="Times New Roman"/>
      <family val="1"/>
      <charset val="186"/>
    </font>
    <font>
      <b/>
      <sz val="12"/>
      <name val="Times New Roman"/>
      <family val="1"/>
    </font>
    <font>
      <sz val="12"/>
      <name val="Times New Roman"/>
      <family val="1"/>
    </font>
    <font>
      <sz val="8"/>
      <name val="Arial"/>
      <family val="2"/>
      <charset val="186"/>
    </font>
    <font>
      <b/>
      <sz val="8"/>
      <name val="Times New Roman"/>
      <family val="1"/>
      <charset val="186"/>
    </font>
    <font>
      <b/>
      <sz val="10"/>
      <name val="Times New Roman"/>
      <family val="1"/>
      <charset val="204"/>
    </font>
    <font>
      <sz val="10"/>
      <color rgb="FFFF0000"/>
      <name val="Times New Roman"/>
      <family val="1"/>
      <charset val="186"/>
    </font>
    <font>
      <vertAlign val="superscript"/>
      <sz val="10"/>
      <name val="Times New Roman"/>
      <family val="1"/>
    </font>
    <font>
      <b/>
      <sz val="10"/>
      <color rgb="FFFF0000"/>
      <name val="Times New Roman"/>
      <family val="1"/>
    </font>
    <font>
      <sz val="10"/>
      <color rgb="FFFF0000"/>
      <name val="Times New Roman"/>
      <family val="1"/>
    </font>
    <font>
      <sz val="9"/>
      <color indexed="81"/>
      <name val="Tahoma"/>
      <family val="2"/>
      <charset val="186"/>
    </font>
    <font>
      <b/>
      <sz val="9"/>
      <color indexed="81"/>
      <name val="Tahoma"/>
      <family val="2"/>
      <charset val="186"/>
    </font>
    <font>
      <b/>
      <i/>
      <sz val="10"/>
      <name val="Times New Roman"/>
      <family val="1"/>
      <charset val="186"/>
    </font>
  </fonts>
  <fills count="1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99CCFF"/>
        <bgColor indexed="64"/>
      </patternFill>
    </fill>
  </fills>
  <borders count="8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1195">
    <xf numFmtId="0" fontId="0" fillId="0" borderId="0" xfId="0"/>
    <xf numFmtId="164" fontId="3" fillId="2" borderId="1" xfId="0" applyNumberFormat="1" applyFont="1" applyFill="1" applyBorder="1" applyAlignment="1">
      <alignment horizontal="center" vertical="top"/>
    </xf>
    <xf numFmtId="0" fontId="2" fillId="0" borderId="0" xfId="0" applyFont="1" applyBorder="1" applyAlignment="1">
      <alignment vertical="top"/>
    </xf>
    <xf numFmtId="164" fontId="2" fillId="0" borderId="2" xfId="0" applyNumberFormat="1" applyFont="1" applyFill="1" applyBorder="1" applyAlignment="1">
      <alignment horizontal="center" vertical="top"/>
    </xf>
    <xf numFmtId="0" fontId="2" fillId="0" borderId="0" xfId="0" applyFont="1" applyFill="1" applyBorder="1" applyAlignment="1">
      <alignment vertical="top"/>
    </xf>
    <xf numFmtId="164" fontId="2" fillId="0" borderId="0" xfId="0" applyNumberFormat="1" applyFont="1" applyFill="1" applyBorder="1" applyAlignment="1">
      <alignment horizontal="center" vertical="top"/>
    </xf>
    <xf numFmtId="0" fontId="4" fillId="0" borderId="0" xfId="0" applyFont="1" applyBorder="1"/>
    <xf numFmtId="0" fontId="2" fillId="0" borderId="0" xfId="0" applyFont="1" applyAlignment="1">
      <alignment vertical="top"/>
    </xf>
    <xf numFmtId="164" fontId="2" fillId="0" borderId="3" xfId="0" applyNumberFormat="1" applyFont="1" applyFill="1" applyBorder="1" applyAlignment="1">
      <alignment horizontal="center" vertical="top"/>
    </xf>
    <xf numFmtId="0" fontId="2" fillId="0" borderId="4" xfId="0" applyFont="1" applyFill="1" applyBorder="1" applyAlignment="1">
      <alignment horizontal="center" vertical="center" textRotation="90" wrapText="1"/>
    </xf>
    <xf numFmtId="164" fontId="5" fillId="0" borderId="5" xfId="0" applyNumberFormat="1" applyFont="1" applyBorder="1" applyAlignment="1">
      <alignment horizontal="center" vertical="top" wrapText="1"/>
    </xf>
    <xf numFmtId="0" fontId="5" fillId="0" borderId="6" xfId="0" applyFont="1" applyFill="1" applyBorder="1" applyAlignment="1">
      <alignment horizontal="center" vertical="top" wrapText="1"/>
    </xf>
    <xf numFmtId="164" fontId="5" fillId="0" borderId="0" xfId="0" applyNumberFormat="1" applyFont="1" applyFill="1" applyBorder="1" applyAlignment="1">
      <alignment horizontal="center" vertical="top"/>
    </xf>
    <xf numFmtId="0" fontId="5" fillId="0" borderId="8" xfId="0" applyFont="1" applyFill="1" applyBorder="1" applyAlignment="1">
      <alignment horizontal="center" vertical="top" wrapText="1"/>
    </xf>
    <xf numFmtId="0" fontId="5" fillId="0" borderId="2" xfId="0" applyFont="1" applyFill="1" applyBorder="1" applyAlignment="1">
      <alignment horizontal="center" vertical="top" wrapText="1"/>
    </xf>
    <xf numFmtId="164" fontId="5" fillId="0" borderId="8" xfId="0" applyNumberFormat="1" applyFont="1" applyFill="1" applyBorder="1" applyAlignment="1">
      <alignment horizontal="center" vertical="top"/>
    </xf>
    <xf numFmtId="0" fontId="5" fillId="0" borderId="9" xfId="0" applyFont="1" applyFill="1" applyBorder="1" applyAlignment="1">
      <alignment horizontal="center" vertical="top" wrapText="1"/>
    </xf>
    <xf numFmtId="0" fontId="5" fillId="0" borderId="10" xfId="0" applyFont="1" applyFill="1" applyBorder="1" applyAlignment="1">
      <alignment horizontal="center" vertical="top" wrapText="1"/>
    </xf>
    <xf numFmtId="49" fontId="3" fillId="2" borderId="11" xfId="0" applyNumberFormat="1" applyFont="1" applyFill="1" applyBorder="1" applyAlignment="1">
      <alignment horizontal="center" vertical="top"/>
    </xf>
    <xf numFmtId="49" fontId="3" fillId="3" borderId="13" xfId="0" applyNumberFormat="1" applyFont="1" applyFill="1" applyBorder="1" applyAlignment="1">
      <alignment horizontal="center" vertical="top"/>
    </xf>
    <xf numFmtId="49" fontId="6" fillId="2" borderId="14" xfId="0" applyNumberFormat="1" applyFont="1" applyFill="1" applyBorder="1" applyAlignment="1">
      <alignment vertical="top"/>
    </xf>
    <xf numFmtId="49" fontId="3" fillId="2" borderId="15" xfId="0" applyNumberFormat="1" applyFont="1" applyFill="1" applyBorder="1" applyAlignment="1">
      <alignment horizontal="center" vertical="top"/>
    </xf>
    <xf numFmtId="0" fontId="2" fillId="0" borderId="0" xfId="0" applyNumberFormat="1" applyFont="1" applyAlignment="1">
      <alignment vertical="top"/>
    </xf>
    <xf numFmtId="164" fontId="5" fillId="0" borderId="3" xfId="0" applyNumberFormat="1" applyFont="1" applyFill="1" applyBorder="1" applyAlignment="1">
      <alignment horizontal="center" vertical="top"/>
    </xf>
    <xf numFmtId="164" fontId="3" fillId="3" borderId="1" xfId="0" applyNumberFormat="1" applyFont="1" applyFill="1" applyBorder="1" applyAlignment="1">
      <alignment horizontal="center" vertical="top"/>
    </xf>
    <xf numFmtId="164" fontId="5" fillId="0" borderId="16" xfId="0" applyNumberFormat="1" applyFont="1" applyFill="1" applyBorder="1" applyAlignment="1">
      <alignment horizontal="center" vertical="top"/>
    </xf>
    <xf numFmtId="0" fontId="5" fillId="0" borderId="5" xfId="0" applyFont="1" applyFill="1" applyBorder="1" applyAlignment="1">
      <alignment horizontal="center" vertical="top" wrapText="1"/>
    </xf>
    <xf numFmtId="164" fontId="5" fillId="0" borderId="10" xfId="0" applyNumberFormat="1" applyFont="1" applyFill="1" applyBorder="1" applyAlignment="1">
      <alignment horizontal="center" vertical="top"/>
    </xf>
    <xf numFmtId="49" fontId="6" fillId="3" borderId="13" xfId="0" applyNumberFormat="1" applyFont="1" applyFill="1" applyBorder="1" applyAlignment="1">
      <alignment horizontal="center" vertical="top"/>
    </xf>
    <xf numFmtId="0" fontId="5" fillId="0" borderId="2" xfId="0" applyFont="1" applyFill="1" applyBorder="1" applyAlignment="1">
      <alignment horizontal="center" vertical="top"/>
    </xf>
    <xf numFmtId="49" fontId="6" fillId="2" borderId="18" xfId="0" applyNumberFormat="1" applyFont="1" applyFill="1" applyBorder="1" applyAlignment="1">
      <alignment vertical="top"/>
    </xf>
    <xf numFmtId="49" fontId="6" fillId="2" borderId="21" xfId="0" applyNumberFormat="1" applyFont="1" applyFill="1" applyBorder="1" applyAlignment="1">
      <alignment vertical="top"/>
    </xf>
    <xf numFmtId="164" fontId="6" fillId="2" borderId="1" xfId="0" applyNumberFormat="1" applyFont="1" applyFill="1" applyBorder="1" applyAlignment="1">
      <alignment horizontal="center" vertical="top"/>
    </xf>
    <xf numFmtId="164" fontId="6" fillId="2" borderId="11" xfId="0" applyNumberFormat="1" applyFont="1" applyFill="1" applyBorder="1" applyAlignment="1">
      <alignment horizontal="center" vertical="top"/>
    </xf>
    <xf numFmtId="164" fontId="6" fillId="2" borderId="22" xfId="0" applyNumberFormat="1" applyFont="1" applyFill="1" applyBorder="1" applyAlignment="1">
      <alignment horizontal="center" vertical="top"/>
    </xf>
    <xf numFmtId="164" fontId="7" fillId="4" borderId="21" xfId="0" applyNumberFormat="1" applyFont="1" applyFill="1" applyBorder="1" applyAlignment="1">
      <alignment horizontal="center" vertical="top"/>
    </xf>
    <xf numFmtId="164" fontId="7" fillId="3" borderId="1" xfId="0" applyNumberFormat="1" applyFont="1" applyFill="1" applyBorder="1" applyAlignment="1">
      <alignment horizontal="center" vertical="top"/>
    </xf>
    <xf numFmtId="164" fontId="7" fillId="3" borderId="11" xfId="0" applyNumberFormat="1" applyFont="1" applyFill="1" applyBorder="1" applyAlignment="1">
      <alignment horizontal="center" vertical="top"/>
    </xf>
    <xf numFmtId="164" fontId="7" fillId="3" borderId="22" xfId="0" applyNumberFormat="1" applyFont="1" applyFill="1" applyBorder="1" applyAlignment="1">
      <alignment horizontal="center" vertical="top"/>
    </xf>
    <xf numFmtId="164" fontId="7" fillId="4" borderId="23" xfId="0" applyNumberFormat="1" applyFont="1" applyFill="1" applyBorder="1" applyAlignment="1">
      <alignment horizontal="center" vertical="top"/>
    </xf>
    <xf numFmtId="164" fontId="7" fillId="4" borderId="24" xfId="0" applyNumberFormat="1" applyFont="1" applyFill="1" applyBorder="1" applyAlignment="1">
      <alignment horizontal="center" vertical="top"/>
    </xf>
    <xf numFmtId="164" fontId="3" fillId="2" borderId="25" xfId="0" applyNumberFormat="1" applyFont="1" applyFill="1" applyBorder="1" applyAlignment="1">
      <alignment horizontal="center" vertical="top"/>
    </xf>
    <xf numFmtId="164" fontId="3" fillId="2" borderId="14" xfId="0" applyNumberFormat="1" applyFont="1" applyFill="1" applyBorder="1" applyAlignment="1">
      <alignment horizontal="center" vertical="top"/>
    </xf>
    <xf numFmtId="164" fontId="3" fillId="2" borderId="26" xfId="0" applyNumberFormat="1" applyFont="1" applyFill="1" applyBorder="1" applyAlignment="1">
      <alignment horizontal="center" vertical="top"/>
    </xf>
    <xf numFmtId="164" fontId="6" fillId="2" borderId="27" xfId="0" applyNumberFormat="1" applyFont="1" applyFill="1" applyBorder="1" applyAlignment="1">
      <alignment horizontal="center" vertical="top"/>
    </xf>
    <xf numFmtId="49" fontId="3" fillId="3" borderId="1" xfId="0" applyNumberFormat="1" applyFont="1" applyFill="1" applyBorder="1" applyAlignment="1">
      <alignment horizontal="center" vertical="top"/>
    </xf>
    <xf numFmtId="164" fontId="5" fillId="0" borderId="6" xfId="0" applyNumberFormat="1" applyFont="1" applyFill="1" applyBorder="1" applyAlignment="1">
      <alignment horizontal="center" vertical="top"/>
    </xf>
    <xf numFmtId="49" fontId="3" fillId="2" borderId="29" xfId="0" applyNumberFormat="1" applyFont="1" applyFill="1" applyBorder="1" applyAlignment="1">
      <alignment horizontal="center" vertical="top"/>
    </xf>
    <xf numFmtId="49" fontId="3" fillId="4" borderId="1" xfId="0" applyNumberFormat="1" applyFont="1" applyFill="1" applyBorder="1" applyAlignment="1">
      <alignment horizontal="center" vertical="top"/>
    </xf>
    <xf numFmtId="164" fontId="6" fillId="4" borderId="27" xfId="0" applyNumberFormat="1" applyFont="1" applyFill="1" applyBorder="1" applyAlignment="1">
      <alignment horizontal="center" vertical="top" wrapText="1"/>
    </xf>
    <xf numFmtId="164" fontId="5" fillId="0" borderId="30" xfId="0" applyNumberFormat="1" applyFont="1" applyFill="1" applyBorder="1" applyAlignment="1">
      <alignment horizontal="center" vertical="top"/>
    </xf>
    <xf numFmtId="164" fontId="5" fillId="0" borderId="32" xfId="0" applyNumberFormat="1" applyFont="1" applyFill="1" applyBorder="1" applyAlignment="1">
      <alignment horizontal="center" vertical="top"/>
    </xf>
    <xf numFmtId="164" fontId="2" fillId="0" borderId="30" xfId="0" applyNumberFormat="1" applyFont="1" applyFill="1" applyBorder="1" applyAlignment="1">
      <alignment horizontal="center" vertical="top"/>
    </xf>
    <xf numFmtId="164" fontId="5" fillId="0" borderId="6" xfId="0" applyNumberFormat="1" applyFont="1" applyBorder="1" applyAlignment="1">
      <alignment horizontal="center" vertical="top" wrapText="1"/>
    </xf>
    <xf numFmtId="164" fontId="2" fillId="0" borderId="7" xfId="0" applyNumberFormat="1" applyFont="1" applyFill="1" applyBorder="1" applyAlignment="1">
      <alignment horizontal="center" vertical="top"/>
    </xf>
    <xf numFmtId="164" fontId="5" fillId="0" borderId="28" xfId="0" applyNumberFormat="1" applyFont="1" applyFill="1" applyBorder="1" applyAlignment="1">
      <alignment horizontal="center" vertical="top"/>
    </xf>
    <xf numFmtId="0" fontId="3" fillId="0" borderId="0" xfId="0" applyNumberFormat="1" applyFont="1" applyFill="1" applyBorder="1" applyAlignment="1">
      <alignment horizontal="center" vertical="top"/>
    </xf>
    <xf numFmtId="164" fontId="5" fillId="5" borderId="0" xfId="0" applyNumberFormat="1" applyFont="1" applyFill="1" applyBorder="1" applyAlignment="1">
      <alignment horizontal="center" vertical="top"/>
    </xf>
    <xf numFmtId="164" fontId="6" fillId="5" borderId="0" xfId="0" applyNumberFormat="1" applyFont="1" applyFill="1" applyBorder="1" applyAlignment="1">
      <alignment horizontal="center" vertical="top"/>
    </xf>
    <xf numFmtId="164" fontId="5" fillId="5" borderId="20" xfId="0" applyNumberFormat="1" applyFont="1" applyFill="1" applyBorder="1" applyAlignment="1">
      <alignment horizontal="center" vertical="top"/>
    </xf>
    <xf numFmtId="164" fontId="7" fillId="4" borderId="57" xfId="0" applyNumberFormat="1" applyFont="1" applyFill="1" applyBorder="1" applyAlignment="1">
      <alignment horizontal="center" vertical="top"/>
    </xf>
    <xf numFmtId="164" fontId="2" fillId="0" borderId="19" xfId="0" applyNumberFormat="1" applyFont="1" applyBorder="1" applyAlignment="1">
      <alignment horizontal="left" vertical="top"/>
    </xf>
    <xf numFmtId="164" fontId="2" fillId="0" borderId="20" xfId="0" applyNumberFormat="1" applyFont="1" applyBorder="1" applyAlignment="1">
      <alignment horizontal="left" vertical="top"/>
    </xf>
    <xf numFmtId="164" fontId="2" fillId="0" borderId="8" xfId="0" applyNumberFormat="1" applyFont="1" applyFill="1" applyBorder="1" applyAlignment="1">
      <alignment horizontal="center" vertical="top"/>
    </xf>
    <xf numFmtId="0" fontId="5" fillId="5" borderId="3" xfId="0" applyNumberFormat="1" applyFont="1" applyFill="1" applyBorder="1" applyAlignment="1">
      <alignment horizontal="center" vertical="top" wrapText="1"/>
    </xf>
    <xf numFmtId="164" fontId="5" fillId="0" borderId="8" xfId="0" applyNumberFormat="1" applyFont="1" applyFill="1" applyBorder="1" applyAlignment="1">
      <alignment horizontal="center" vertical="top" wrapText="1"/>
    </xf>
    <xf numFmtId="164" fontId="5" fillId="0" borderId="2" xfId="0" applyNumberFormat="1" applyFont="1" applyFill="1" applyBorder="1" applyAlignment="1">
      <alignment horizontal="center" vertical="top"/>
    </xf>
    <xf numFmtId="164" fontId="5" fillId="0" borderId="2" xfId="0" applyNumberFormat="1" applyFont="1" applyFill="1" applyBorder="1" applyAlignment="1">
      <alignment horizontal="center" vertical="top" wrapText="1"/>
    </xf>
    <xf numFmtId="164" fontId="5" fillId="0" borderId="5" xfId="0" applyNumberFormat="1" applyFont="1" applyFill="1" applyBorder="1" applyAlignment="1">
      <alignment horizontal="center" vertical="top" wrapText="1"/>
    </xf>
    <xf numFmtId="164" fontId="5" fillId="0" borderId="6" xfId="0" applyNumberFormat="1" applyFont="1" applyFill="1" applyBorder="1" applyAlignment="1">
      <alignment horizontal="center" vertical="top" wrapText="1"/>
    </xf>
    <xf numFmtId="0" fontId="2" fillId="0" borderId="0" xfId="0" applyNumberFormat="1" applyFont="1" applyBorder="1" applyAlignment="1">
      <alignment horizontal="center" vertical="top"/>
    </xf>
    <xf numFmtId="0" fontId="2" fillId="0" borderId="0" xfId="0" applyNumberFormat="1" applyFont="1" applyAlignment="1">
      <alignment horizontal="center" vertical="top"/>
    </xf>
    <xf numFmtId="49" fontId="3" fillId="2" borderId="70" xfId="0" applyNumberFormat="1" applyFont="1" applyFill="1" applyBorder="1" applyAlignment="1">
      <alignment vertical="top"/>
    </xf>
    <xf numFmtId="164" fontId="2" fillId="0" borderId="28" xfId="0" applyNumberFormat="1" applyFont="1" applyFill="1" applyBorder="1" applyAlignment="1">
      <alignment horizontal="center" vertical="top"/>
    </xf>
    <xf numFmtId="164" fontId="2" fillId="0" borderId="10" xfId="0" applyNumberFormat="1" applyFont="1" applyFill="1" applyBorder="1" applyAlignment="1">
      <alignment horizontal="center" vertical="top"/>
    </xf>
    <xf numFmtId="164" fontId="3" fillId="2" borderId="10" xfId="0" applyNumberFormat="1" applyFont="1" applyFill="1" applyBorder="1" applyAlignment="1">
      <alignment horizontal="center" vertical="top"/>
    </xf>
    <xf numFmtId="164" fontId="7" fillId="3" borderId="27" xfId="0" applyNumberFormat="1" applyFont="1" applyFill="1" applyBorder="1" applyAlignment="1">
      <alignment horizontal="center" vertical="top"/>
    </xf>
    <xf numFmtId="164" fontId="7" fillId="4" borderId="67" xfId="0" applyNumberFormat="1" applyFont="1" applyFill="1" applyBorder="1" applyAlignment="1">
      <alignment horizontal="center" vertical="top"/>
    </xf>
    <xf numFmtId="164" fontId="3" fillId="0" borderId="12" xfId="0" applyNumberFormat="1" applyFont="1" applyFill="1" applyBorder="1" applyAlignment="1">
      <alignment horizontal="center" vertical="top"/>
    </xf>
    <xf numFmtId="164" fontId="3" fillId="5" borderId="12" xfId="0" applyNumberFormat="1" applyFont="1" applyFill="1" applyBorder="1" applyAlignment="1">
      <alignment horizontal="center" vertical="top"/>
    </xf>
    <xf numFmtId="165" fontId="5" fillId="0" borderId="19" xfId="0" applyNumberFormat="1" applyFont="1" applyFill="1" applyBorder="1" applyAlignment="1">
      <alignment horizontal="center" vertical="top"/>
    </xf>
    <xf numFmtId="164" fontId="3" fillId="0" borderId="12" xfId="0" applyNumberFormat="1" applyFont="1" applyFill="1" applyBorder="1" applyAlignment="1">
      <alignment horizontal="left" vertical="top"/>
    </xf>
    <xf numFmtId="165" fontId="5" fillId="5" borderId="20" xfId="0" applyNumberFormat="1" applyFont="1" applyFill="1" applyBorder="1" applyAlignment="1">
      <alignment vertical="top" wrapText="1"/>
    </xf>
    <xf numFmtId="165" fontId="5" fillId="5" borderId="12" xfId="0" applyNumberFormat="1" applyFont="1" applyFill="1" applyBorder="1" applyAlignment="1">
      <alignment vertical="top" wrapText="1"/>
    </xf>
    <xf numFmtId="164" fontId="2" fillId="0" borderId="19" xfId="0" applyNumberFormat="1" applyFont="1" applyBorder="1" applyAlignment="1">
      <alignment horizontal="left" vertical="top" wrapText="1"/>
    </xf>
    <xf numFmtId="164" fontId="5" fillId="5" borderId="19" xfId="0" applyNumberFormat="1" applyFont="1" applyFill="1" applyBorder="1" applyAlignment="1">
      <alignment horizontal="left" vertical="top" wrapText="1"/>
    </xf>
    <xf numFmtId="0" fontId="3" fillId="0" borderId="18" xfId="0" applyNumberFormat="1" applyFont="1" applyFill="1" applyBorder="1" applyAlignment="1">
      <alignment horizontal="center" vertical="top"/>
    </xf>
    <xf numFmtId="0" fontId="2" fillId="0" borderId="14" xfId="0" applyNumberFormat="1" applyFont="1" applyBorder="1" applyAlignment="1">
      <alignment horizontal="center" vertical="top" wrapText="1"/>
    </xf>
    <xf numFmtId="164" fontId="5" fillId="5" borderId="0" xfId="0" applyNumberFormat="1" applyFont="1" applyFill="1" applyBorder="1" applyAlignment="1">
      <alignment horizontal="center" vertical="top" wrapText="1"/>
    </xf>
    <xf numFmtId="166" fontId="6" fillId="5" borderId="0" xfId="0" applyNumberFormat="1" applyFont="1" applyFill="1" applyBorder="1" applyAlignment="1">
      <alignment horizontal="center" vertical="center" wrapText="1"/>
    </xf>
    <xf numFmtId="164" fontId="6" fillId="5" borderId="0" xfId="0" applyNumberFormat="1" applyFont="1" applyFill="1" applyBorder="1" applyAlignment="1">
      <alignment horizontal="center" vertical="top" wrapText="1"/>
    </xf>
    <xf numFmtId="0" fontId="3" fillId="0" borderId="27" xfId="0" applyFont="1" applyBorder="1" applyAlignment="1">
      <alignment horizontal="center" vertical="center" wrapText="1"/>
    </xf>
    <xf numFmtId="164" fontId="6" fillId="4" borderId="10" xfId="0" applyNumberFormat="1" applyFont="1" applyFill="1" applyBorder="1" applyAlignment="1">
      <alignment horizontal="center" vertical="top" wrapText="1"/>
    </xf>
    <xf numFmtId="0" fontId="12" fillId="0" borderId="4" xfId="0" applyNumberFormat="1" applyFont="1" applyBorder="1" applyAlignment="1">
      <alignment horizontal="center" vertical="center" textRotation="90"/>
    </xf>
    <xf numFmtId="0" fontId="12" fillId="0" borderId="60" xfId="0" applyNumberFormat="1" applyFont="1" applyBorder="1" applyAlignment="1">
      <alignment horizontal="center" vertical="center" textRotation="90"/>
    </xf>
    <xf numFmtId="0" fontId="2" fillId="0" borderId="14" xfId="0" applyNumberFormat="1" applyFont="1" applyBorder="1" applyAlignment="1">
      <alignment horizontal="center" vertical="top"/>
    </xf>
    <xf numFmtId="0" fontId="2" fillId="0" borderId="3" xfId="0" applyNumberFormat="1" applyFont="1" applyBorder="1" applyAlignment="1">
      <alignment horizontal="center" vertical="top"/>
    </xf>
    <xf numFmtId="0" fontId="2" fillId="0" borderId="18" xfId="0" applyNumberFormat="1" applyFont="1" applyBorder="1" applyAlignment="1">
      <alignment horizontal="center" vertical="top"/>
    </xf>
    <xf numFmtId="0" fontId="3" fillId="0" borderId="21" xfId="0" applyNumberFormat="1" applyFont="1" applyFill="1" applyBorder="1" applyAlignment="1">
      <alignment horizontal="center" vertical="top"/>
    </xf>
    <xf numFmtId="0" fontId="3" fillId="0" borderId="57" xfId="0" applyNumberFormat="1" applyFont="1" applyFill="1" applyBorder="1" applyAlignment="1">
      <alignment horizontal="center" vertical="top"/>
    </xf>
    <xf numFmtId="0" fontId="2" fillId="0" borderId="0" xfId="0" applyNumberFormat="1" applyFont="1" applyBorder="1" applyAlignment="1">
      <alignment horizontal="center"/>
    </xf>
    <xf numFmtId="0" fontId="5" fillId="0" borderId="57" xfId="0" applyNumberFormat="1" applyFont="1" applyFill="1" applyBorder="1" applyAlignment="1">
      <alignment horizontal="center" vertical="top"/>
    </xf>
    <xf numFmtId="0" fontId="2" fillId="0" borderId="3" xfId="0" applyNumberFormat="1" applyFont="1" applyFill="1" applyBorder="1" applyAlignment="1">
      <alignment horizontal="center" vertical="top"/>
    </xf>
    <xf numFmtId="0" fontId="2" fillId="0" borderId="0" xfId="0" applyNumberFormat="1" applyFont="1" applyFill="1" applyBorder="1" applyAlignment="1">
      <alignment horizontal="center" vertical="top"/>
    </xf>
    <xf numFmtId="0" fontId="6" fillId="0" borderId="21" xfId="0" applyNumberFormat="1" applyFont="1" applyFill="1" applyBorder="1" applyAlignment="1">
      <alignment horizontal="center" vertical="top"/>
    </xf>
    <xf numFmtId="0" fontId="3" fillId="5" borderId="21" xfId="0" applyNumberFormat="1" applyFont="1" applyFill="1" applyBorder="1" applyAlignment="1">
      <alignment horizontal="center" vertical="top"/>
    </xf>
    <xf numFmtId="0" fontId="3" fillId="5" borderId="57" xfId="0" applyNumberFormat="1" applyFont="1" applyFill="1" applyBorder="1" applyAlignment="1">
      <alignment horizontal="center" vertical="top"/>
    </xf>
    <xf numFmtId="0" fontId="5" fillId="5" borderId="18" xfId="0" applyNumberFormat="1" applyFont="1" applyFill="1" applyBorder="1" applyAlignment="1">
      <alignment horizontal="center" vertical="top"/>
    </xf>
    <xf numFmtId="0" fontId="2" fillId="5" borderId="0" xfId="0" applyNumberFormat="1" applyFont="1" applyFill="1" applyBorder="1" applyAlignment="1">
      <alignment horizontal="center" vertical="top" wrapText="1"/>
    </xf>
    <xf numFmtId="0" fontId="5" fillId="5" borderId="14" xfId="0" applyNumberFormat="1" applyFont="1" applyFill="1" applyBorder="1" applyAlignment="1">
      <alignment horizontal="center" vertical="top" wrapText="1"/>
    </xf>
    <xf numFmtId="0" fontId="5" fillId="0" borderId="3" xfId="0" applyNumberFormat="1" applyFont="1" applyFill="1" applyBorder="1" applyAlignment="1">
      <alignment horizontal="center" vertical="top"/>
    </xf>
    <xf numFmtId="0" fontId="5" fillId="0" borderId="31" xfId="0" applyNumberFormat="1" applyFont="1" applyFill="1" applyBorder="1" applyAlignment="1">
      <alignment horizontal="center" vertical="top"/>
    </xf>
    <xf numFmtId="0" fontId="5" fillId="0" borderId="0" xfId="0" applyNumberFormat="1" applyFont="1" applyFill="1" applyBorder="1" applyAlignment="1">
      <alignment horizontal="center" vertical="top"/>
    </xf>
    <xf numFmtId="0" fontId="5" fillId="0" borderId="71" xfId="0" applyNumberFormat="1" applyFont="1" applyFill="1" applyBorder="1" applyAlignment="1">
      <alignment horizontal="center" vertical="top"/>
    </xf>
    <xf numFmtId="0" fontId="5" fillId="0" borderId="14" xfId="0" applyNumberFormat="1" applyFont="1" applyFill="1" applyBorder="1" applyAlignment="1">
      <alignment horizontal="center" vertical="top" wrapText="1"/>
    </xf>
    <xf numFmtId="0" fontId="5" fillId="0" borderId="3" xfId="0" applyNumberFormat="1" applyFont="1" applyFill="1" applyBorder="1" applyAlignment="1">
      <alignment horizontal="center" vertical="top" wrapText="1"/>
    </xf>
    <xf numFmtId="0" fontId="2" fillId="0" borderId="41" xfId="0" applyNumberFormat="1" applyFont="1" applyBorder="1" applyAlignment="1">
      <alignment horizontal="center" vertical="top"/>
    </xf>
    <xf numFmtId="0" fontId="2" fillId="0" borderId="3" xfId="0" applyNumberFormat="1" applyFont="1" applyBorder="1" applyAlignment="1">
      <alignment horizontal="center" vertical="top" wrapText="1"/>
    </xf>
    <xf numFmtId="0" fontId="4" fillId="0" borderId="0" xfId="0" applyNumberFormat="1" applyFont="1" applyBorder="1" applyAlignment="1">
      <alignment horizontal="center"/>
    </xf>
    <xf numFmtId="164" fontId="2" fillId="0" borderId="20" xfId="0" applyNumberFormat="1" applyFont="1" applyBorder="1" applyAlignment="1">
      <alignment horizontal="left" vertical="top" wrapText="1"/>
    </xf>
    <xf numFmtId="49" fontId="6" fillId="2" borderId="49" xfId="0" applyNumberFormat="1" applyFont="1" applyFill="1" applyBorder="1" applyAlignment="1">
      <alignment horizontal="center" vertical="top"/>
    </xf>
    <xf numFmtId="0" fontId="2" fillId="0" borderId="48" xfId="0" applyNumberFormat="1" applyFont="1" applyFill="1" applyBorder="1" applyAlignment="1">
      <alignment horizontal="center" vertical="top"/>
    </xf>
    <xf numFmtId="0" fontId="5" fillId="5" borderId="18" xfId="0" applyNumberFormat="1" applyFont="1" applyFill="1" applyBorder="1" applyAlignment="1">
      <alignment horizontal="center" vertical="top" wrapText="1"/>
    </xf>
    <xf numFmtId="164" fontId="2" fillId="5" borderId="20" xfId="0" applyNumberFormat="1" applyFont="1" applyFill="1" applyBorder="1" applyAlignment="1">
      <alignment vertical="top" wrapText="1"/>
    </xf>
    <xf numFmtId="0" fontId="2" fillId="0" borderId="19" xfId="0" applyFont="1" applyBorder="1" applyAlignment="1">
      <alignment vertical="top" wrapText="1"/>
    </xf>
    <xf numFmtId="164" fontId="5" fillId="5" borderId="65" xfId="0" applyNumberFormat="1" applyFont="1" applyFill="1" applyBorder="1" applyAlignment="1">
      <alignment horizontal="left" vertical="top" wrapText="1"/>
    </xf>
    <xf numFmtId="0" fontId="5" fillId="5" borderId="4" xfId="0" applyNumberFormat="1" applyFont="1" applyFill="1" applyBorder="1" applyAlignment="1">
      <alignment horizontal="center" vertical="top" wrapText="1"/>
    </xf>
    <xf numFmtId="0" fontId="2" fillId="0" borderId="60" xfId="0" applyNumberFormat="1" applyFont="1" applyFill="1" applyBorder="1" applyAlignment="1">
      <alignment horizontal="center" vertical="top"/>
    </xf>
    <xf numFmtId="49" fontId="5" fillId="0" borderId="3" xfId="0" applyNumberFormat="1" applyFont="1" applyBorder="1" applyAlignment="1">
      <alignment vertical="top" wrapText="1"/>
    </xf>
    <xf numFmtId="164" fontId="5" fillId="0" borderId="64" xfId="0" applyNumberFormat="1" applyFont="1" applyFill="1" applyBorder="1" applyAlignment="1">
      <alignment horizontal="left" vertical="top"/>
    </xf>
    <xf numFmtId="0" fontId="2" fillId="0" borderId="4" xfId="0" applyFont="1" applyFill="1" applyBorder="1" applyAlignment="1">
      <alignment horizontal="center" vertical="top"/>
    </xf>
    <xf numFmtId="0" fontId="2" fillId="0" borderId="60" xfId="0" applyFont="1" applyFill="1" applyBorder="1" applyAlignment="1">
      <alignment horizontal="center" vertical="top"/>
    </xf>
    <xf numFmtId="0" fontId="2" fillId="0" borderId="21" xfId="0" applyFont="1" applyBorder="1" applyAlignment="1">
      <alignment vertical="top"/>
    </xf>
    <xf numFmtId="0" fontId="2" fillId="0" borderId="24" xfId="0" applyFont="1" applyBorder="1" applyAlignment="1">
      <alignment vertical="top"/>
    </xf>
    <xf numFmtId="164" fontId="2" fillId="0" borderId="5" xfId="0" applyNumberFormat="1" applyFont="1" applyFill="1" applyBorder="1" applyAlignment="1">
      <alignment horizontal="center" vertical="top"/>
    </xf>
    <xf numFmtId="0" fontId="5" fillId="0" borderId="19" xfId="0" applyFont="1" applyBorder="1" applyAlignment="1">
      <alignment horizontal="center" vertical="top"/>
    </xf>
    <xf numFmtId="49" fontId="6" fillId="2" borderId="70" xfId="0" applyNumberFormat="1" applyFont="1" applyFill="1" applyBorder="1" applyAlignment="1">
      <alignment vertical="top"/>
    </xf>
    <xf numFmtId="0" fontId="5" fillId="0" borderId="0" xfId="0" applyFont="1" applyBorder="1" applyAlignment="1">
      <alignment horizontal="center" vertical="top"/>
    </xf>
    <xf numFmtId="0" fontId="5" fillId="0" borderId="0" xfId="0" applyFont="1" applyFill="1" applyAlignment="1">
      <alignment vertical="top"/>
    </xf>
    <xf numFmtId="0" fontId="5" fillId="5" borderId="0" xfId="0" applyFont="1" applyFill="1" applyAlignment="1">
      <alignment vertical="top"/>
    </xf>
    <xf numFmtId="0" fontId="5" fillId="0" borderId="9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top"/>
    </xf>
    <xf numFmtId="0" fontId="5" fillId="0" borderId="6" xfId="0" applyFont="1" applyBorder="1" applyAlignment="1">
      <alignment horizontal="center" vertical="top"/>
    </xf>
    <xf numFmtId="0" fontId="5" fillId="0" borderId="8" xfId="0" applyFont="1" applyBorder="1" applyAlignment="1">
      <alignment horizontal="center" vertical="top"/>
    </xf>
    <xf numFmtId="0" fontId="5" fillId="0" borderId="20" xfId="0" applyFont="1" applyFill="1" applyBorder="1" applyAlignment="1">
      <alignment horizontal="center" vertical="top" wrapText="1"/>
    </xf>
    <xf numFmtId="49" fontId="5" fillId="0" borderId="18" xfId="0" applyNumberFormat="1" applyFont="1" applyBorder="1" applyAlignment="1">
      <alignment vertical="top" wrapText="1"/>
    </xf>
    <xf numFmtId="0" fontId="6" fillId="0" borderId="49" xfId="0" applyNumberFormat="1" applyFont="1" applyBorder="1" applyAlignment="1">
      <alignment vertical="top"/>
    </xf>
    <xf numFmtId="164" fontId="5" fillId="0" borderId="38" xfId="0" applyNumberFormat="1" applyFont="1" applyFill="1" applyBorder="1" applyAlignment="1">
      <alignment horizontal="center" vertical="top"/>
    </xf>
    <xf numFmtId="0" fontId="5" fillId="0" borderId="38" xfId="0" applyNumberFormat="1" applyFont="1" applyFill="1" applyBorder="1" applyAlignment="1">
      <alignment horizontal="center" vertical="top"/>
    </xf>
    <xf numFmtId="0" fontId="5" fillId="0" borderId="54" xfId="0" applyNumberFormat="1" applyFont="1" applyBorder="1" applyAlignment="1">
      <alignment horizontal="center" vertical="top"/>
    </xf>
    <xf numFmtId="0" fontId="5" fillId="0" borderId="48" xfId="0" applyNumberFormat="1" applyFont="1" applyBorder="1" applyAlignment="1">
      <alignment horizontal="center" vertical="top"/>
    </xf>
    <xf numFmtId="164" fontId="5" fillId="0" borderId="53" xfId="0" applyNumberFormat="1" applyFont="1" applyFill="1" applyBorder="1" applyAlignment="1">
      <alignment horizontal="left" vertical="top" wrapText="1"/>
    </xf>
    <xf numFmtId="0" fontId="5" fillId="0" borderId="37" xfId="0" applyNumberFormat="1" applyFont="1" applyFill="1" applyBorder="1" applyAlignment="1">
      <alignment horizontal="center" vertical="top" wrapText="1"/>
    </xf>
    <xf numFmtId="0" fontId="5" fillId="0" borderId="38" xfId="0" applyNumberFormat="1" applyFont="1" applyFill="1" applyBorder="1" applyAlignment="1">
      <alignment horizontal="center" vertical="top" wrapText="1"/>
    </xf>
    <xf numFmtId="0" fontId="5" fillId="0" borderId="54" xfId="0" applyNumberFormat="1" applyFont="1" applyFill="1" applyBorder="1" applyAlignment="1">
      <alignment horizontal="center" vertical="top"/>
    </xf>
    <xf numFmtId="164" fontId="5" fillId="0" borderId="72" xfId="0" applyNumberFormat="1" applyFont="1" applyFill="1" applyBorder="1" applyAlignment="1">
      <alignment horizontal="left" vertical="top" wrapText="1"/>
    </xf>
    <xf numFmtId="164" fontId="5" fillId="0" borderId="17" xfId="0" applyNumberFormat="1" applyFont="1" applyFill="1" applyBorder="1" applyAlignment="1">
      <alignment vertical="top" wrapText="1"/>
    </xf>
    <xf numFmtId="164" fontId="5" fillId="0" borderId="23" xfId="0" applyNumberFormat="1" applyFont="1" applyFill="1" applyBorder="1" applyAlignment="1">
      <alignment vertical="top" wrapText="1"/>
    </xf>
    <xf numFmtId="49" fontId="6" fillId="3" borderId="13" xfId="0" applyNumberFormat="1" applyFont="1" applyFill="1" applyBorder="1" applyAlignment="1">
      <alignment vertical="center"/>
    </xf>
    <xf numFmtId="164" fontId="5" fillId="0" borderId="25" xfId="0" applyNumberFormat="1" applyFont="1" applyFill="1" applyBorder="1" applyAlignment="1">
      <alignment vertical="top" wrapText="1"/>
    </xf>
    <xf numFmtId="0" fontId="2" fillId="0" borderId="54" xfId="0" applyNumberFormat="1" applyFont="1" applyBorder="1" applyAlignment="1">
      <alignment horizontal="center" vertical="top"/>
    </xf>
    <xf numFmtId="164" fontId="5" fillId="0" borderId="5" xfId="0" applyNumberFormat="1" applyFont="1" applyFill="1" applyBorder="1" applyAlignment="1">
      <alignment horizontal="center" vertical="top"/>
    </xf>
    <xf numFmtId="164" fontId="3" fillId="0" borderId="20" xfId="0" applyNumberFormat="1" applyFont="1" applyFill="1" applyBorder="1" applyAlignment="1">
      <alignment horizontal="center" vertical="top"/>
    </xf>
    <xf numFmtId="0" fontId="6" fillId="0" borderId="28" xfId="0" applyNumberFormat="1" applyFont="1" applyBorder="1" applyAlignment="1">
      <alignment horizontal="center" vertical="top"/>
    </xf>
    <xf numFmtId="49" fontId="5" fillId="0" borderId="56" xfId="0" applyNumberFormat="1" applyFont="1" applyBorder="1" applyAlignment="1">
      <alignment horizontal="center" vertical="top" wrapText="1"/>
    </xf>
    <xf numFmtId="49" fontId="5" fillId="5" borderId="14" xfId="0" applyNumberFormat="1" applyFont="1" applyFill="1" applyBorder="1" applyAlignment="1">
      <alignment horizontal="center" vertical="top" wrapText="1"/>
    </xf>
    <xf numFmtId="0" fontId="6" fillId="5" borderId="14" xfId="0" applyFont="1" applyFill="1" applyBorder="1" applyAlignment="1">
      <alignment vertical="top" wrapText="1"/>
    </xf>
    <xf numFmtId="0" fontId="6" fillId="5" borderId="18" xfId="0" applyFont="1" applyFill="1" applyBorder="1" applyAlignment="1">
      <alignment vertical="top" wrapText="1"/>
    </xf>
    <xf numFmtId="0" fontId="5" fillId="5" borderId="18" xfId="0" applyFont="1" applyFill="1" applyBorder="1" applyAlignment="1">
      <alignment vertical="top" wrapText="1"/>
    </xf>
    <xf numFmtId="0" fontId="5" fillId="0" borderId="18" xfId="0" applyFont="1" applyBorder="1" applyAlignment="1">
      <alignment vertical="top" wrapText="1"/>
    </xf>
    <xf numFmtId="49" fontId="3" fillId="5" borderId="75" xfId="0" applyNumberFormat="1" applyFont="1" applyFill="1" applyBorder="1" applyAlignment="1">
      <alignment vertical="top"/>
    </xf>
    <xf numFmtId="49" fontId="3" fillId="5" borderId="49" xfId="0" applyNumberFormat="1" applyFont="1" applyFill="1" applyBorder="1" applyAlignment="1">
      <alignment vertical="top"/>
    </xf>
    <xf numFmtId="49" fontId="3" fillId="5" borderId="45" xfId="0" applyNumberFormat="1" applyFont="1" applyFill="1" applyBorder="1" applyAlignment="1">
      <alignment vertical="top"/>
    </xf>
    <xf numFmtId="49" fontId="5" fillId="0" borderId="14" xfId="0" applyNumberFormat="1" applyFont="1" applyBorder="1" applyAlignment="1">
      <alignment vertical="top" wrapText="1"/>
    </xf>
    <xf numFmtId="49" fontId="5" fillId="0" borderId="21" xfId="0" applyNumberFormat="1" applyFont="1" applyBorder="1" applyAlignment="1">
      <alignment vertical="top" wrapText="1"/>
    </xf>
    <xf numFmtId="49" fontId="3" fillId="2" borderId="11" xfId="0" applyNumberFormat="1" applyFont="1" applyFill="1" applyBorder="1" applyAlignment="1">
      <alignment horizontal="left" vertical="top"/>
    </xf>
    <xf numFmtId="0" fontId="11" fillId="0" borderId="14" xfId="0" applyFont="1" applyFill="1" applyBorder="1" applyAlignment="1">
      <alignment horizontal="center" vertical="top" textRotation="180" wrapText="1"/>
    </xf>
    <xf numFmtId="0" fontId="11" fillId="0" borderId="14" xfId="0" applyFont="1" applyFill="1" applyBorder="1" applyAlignment="1">
      <alignment horizontal="center" vertical="top" wrapText="1"/>
    </xf>
    <xf numFmtId="0" fontId="11" fillId="0" borderId="37" xfId="0" applyFont="1" applyBorder="1" applyAlignment="1">
      <alignment horizontal="center" vertical="top"/>
    </xf>
    <xf numFmtId="49" fontId="7" fillId="2" borderId="70" xfId="0" applyNumberFormat="1" applyFont="1" applyFill="1" applyBorder="1" applyAlignment="1">
      <alignment vertical="top"/>
    </xf>
    <xf numFmtId="0" fontId="11" fillId="0" borderId="18" xfId="0" applyFont="1" applyFill="1" applyBorder="1" applyAlignment="1">
      <alignment vertical="center" textRotation="90" wrapText="1"/>
    </xf>
    <xf numFmtId="0" fontId="1" fillId="0" borderId="0" xfId="0" applyFont="1" applyBorder="1" applyAlignment="1">
      <alignment horizontal="center" vertical="top"/>
    </xf>
    <xf numFmtId="0" fontId="1" fillId="0" borderId="0" xfId="0" applyFont="1" applyAlignment="1">
      <alignment horizontal="center" vertical="top"/>
    </xf>
    <xf numFmtId="49" fontId="5" fillId="5" borderId="57" xfId="0" applyNumberFormat="1" applyFont="1" applyFill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/>
    </xf>
    <xf numFmtId="0" fontId="5" fillId="0" borderId="21" xfId="0" applyNumberFormat="1" applyFont="1" applyFill="1" applyBorder="1" applyAlignment="1">
      <alignment horizontal="center" vertical="top" wrapText="1"/>
    </xf>
    <xf numFmtId="0" fontId="2" fillId="0" borderId="24" xfId="0" applyNumberFormat="1" applyFont="1" applyFill="1" applyBorder="1" applyAlignment="1">
      <alignment horizontal="center" vertical="top"/>
    </xf>
    <xf numFmtId="0" fontId="2" fillId="0" borderId="73" xfId="0" applyNumberFormat="1" applyFont="1" applyBorder="1" applyAlignment="1">
      <alignment horizontal="center" vertical="top"/>
    </xf>
    <xf numFmtId="164" fontId="5" fillId="0" borderId="19" xfId="0" applyNumberFormat="1" applyFont="1" applyFill="1" applyBorder="1" applyAlignment="1">
      <alignment horizontal="left" vertical="top" wrapText="1"/>
    </xf>
    <xf numFmtId="164" fontId="5" fillId="0" borderId="20" xfId="0" applyNumberFormat="1" applyFont="1" applyFill="1" applyBorder="1" applyAlignment="1">
      <alignment horizontal="left" vertical="top" wrapText="1"/>
    </xf>
    <xf numFmtId="164" fontId="6" fillId="2" borderId="15" xfId="0" applyNumberFormat="1" applyFont="1" applyFill="1" applyBorder="1" applyAlignment="1">
      <alignment horizontal="center" vertical="top"/>
    </xf>
    <xf numFmtId="164" fontId="6" fillId="5" borderId="12" xfId="0" applyNumberFormat="1" applyFont="1" applyFill="1" applyBorder="1" applyAlignment="1">
      <alignment horizontal="center" vertical="top"/>
    </xf>
    <xf numFmtId="0" fontId="6" fillId="5" borderId="21" xfId="0" applyNumberFormat="1" applyFont="1" applyFill="1" applyBorder="1" applyAlignment="1">
      <alignment horizontal="center" vertical="top"/>
    </xf>
    <xf numFmtId="0" fontId="6" fillId="5" borderId="57" xfId="0" applyNumberFormat="1" applyFont="1" applyFill="1" applyBorder="1" applyAlignment="1">
      <alignment horizontal="center" vertical="top"/>
    </xf>
    <xf numFmtId="164" fontId="5" fillId="0" borderId="40" xfId="0" applyNumberFormat="1" applyFont="1" applyFill="1" applyBorder="1" applyAlignment="1">
      <alignment vertical="top" wrapText="1"/>
    </xf>
    <xf numFmtId="0" fontId="5" fillId="0" borderId="43" xfId="0" applyNumberFormat="1" applyFont="1" applyBorder="1" applyAlignment="1">
      <alignment horizontal="center" vertical="top"/>
    </xf>
    <xf numFmtId="0" fontId="5" fillId="0" borderId="26" xfId="0" applyNumberFormat="1" applyFont="1" applyBorder="1" applyAlignment="1">
      <alignment horizontal="center" vertical="top"/>
    </xf>
    <xf numFmtId="0" fontId="5" fillId="5" borderId="49" xfId="0" applyFont="1" applyFill="1" applyBorder="1" applyAlignment="1">
      <alignment vertical="top" wrapText="1"/>
    </xf>
    <xf numFmtId="164" fontId="3" fillId="2" borderId="22" xfId="0" applyNumberFormat="1" applyFont="1" applyFill="1" applyBorder="1" applyAlignment="1">
      <alignment horizontal="center" vertical="top"/>
    </xf>
    <xf numFmtId="164" fontId="3" fillId="2" borderId="11" xfId="0" applyNumberFormat="1" applyFont="1" applyFill="1" applyBorder="1" applyAlignment="1">
      <alignment horizontal="center" vertical="top"/>
    </xf>
    <xf numFmtId="164" fontId="3" fillId="3" borderId="22" xfId="0" applyNumberFormat="1" applyFont="1" applyFill="1" applyBorder="1" applyAlignment="1">
      <alignment horizontal="center" vertical="top"/>
    </xf>
    <xf numFmtId="164" fontId="3" fillId="3" borderId="11" xfId="0" applyNumberFormat="1" applyFont="1" applyFill="1" applyBorder="1" applyAlignment="1">
      <alignment horizontal="center" vertical="top"/>
    </xf>
    <xf numFmtId="0" fontId="5" fillId="0" borderId="14" xfId="0" applyNumberFormat="1" applyFont="1" applyBorder="1" applyAlignment="1">
      <alignment horizontal="center" vertical="top"/>
    </xf>
    <xf numFmtId="164" fontId="5" fillId="0" borderId="19" xfId="0" applyNumberFormat="1" applyFont="1" applyBorder="1" applyAlignment="1">
      <alignment horizontal="left" vertical="top" wrapText="1"/>
    </xf>
    <xf numFmtId="0" fontId="15" fillId="0" borderId="37" xfId="0" applyFont="1" applyBorder="1" applyAlignment="1">
      <alignment horizontal="center" vertical="top" wrapText="1"/>
    </xf>
    <xf numFmtId="0" fontId="15" fillId="0" borderId="37" xfId="0" applyFont="1" applyBorder="1" applyAlignment="1">
      <alignment vertical="top" wrapText="1"/>
    </xf>
    <xf numFmtId="0" fontId="16" fillId="0" borderId="37" xfId="0" applyFont="1" applyBorder="1" applyAlignment="1">
      <alignment vertical="top" wrapText="1"/>
    </xf>
    <xf numFmtId="0" fontId="10" fillId="0" borderId="37" xfId="0" applyFont="1" applyBorder="1" applyAlignment="1">
      <alignment vertical="top" wrapText="1"/>
    </xf>
    <xf numFmtId="0" fontId="6" fillId="5" borderId="8" xfId="0" applyFont="1" applyFill="1" applyBorder="1" applyAlignment="1">
      <alignment horizontal="center" vertical="top" wrapText="1"/>
    </xf>
    <xf numFmtId="164" fontId="6" fillId="5" borderId="7" xfId="0" applyNumberFormat="1" applyFont="1" applyFill="1" applyBorder="1" applyAlignment="1">
      <alignment horizontal="center" vertical="top"/>
    </xf>
    <xf numFmtId="164" fontId="5" fillId="5" borderId="6" xfId="0" applyNumberFormat="1" applyFont="1" applyFill="1" applyBorder="1" applyAlignment="1">
      <alignment horizontal="center" vertical="top"/>
    </xf>
    <xf numFmtId="164" fontId="2" fillId="5" borderId="2" xfId="0" applyNumberFormat="1" applyFont="1" applyFill="1" applyBorder="1" applyAlignment="1">
      <alignment horizontal="center" vertical="top"/>
    </xf>
    <xf numFmtId="0" fontId="5" fillId="0" borderId="37" xfId="0" applyFont="1" applyFill="1" applyBorder="1" applyAlignment="1">
      <alignment vertical="top" wrapText="1"/>
    </xf>
    <xf numFmtId="0" fontId="5" fillId="5" borderId="2" xfId="0" applyFont="1" applyFill="1" applyBorder="1" applyAlignment="1">
      <alignment horizontal="center" vertical="top"/>
    </xf>
    <xf numFmtId="164" fontId="2" fillId="0" borderId="39" xfId="0" applyNumberFormat="1" applyFont="1" applyBorder="1" applyAlignment="1">
      <alignment vertical="top" wrapText="1"/>
    </xf>
    <xf numFmtId="0" fontId="2" fillId="0" borderId="37" xfId="0" applyNumberFormat="1" applyFont="1" applyBorder="1" applyAlignment="1">
      <alignment horizontal="center" vertical="top"/>
    </xf>
    <xf numFmtId="0" fontId="2" fillId="0" borderId="38" xfId="0" applyNumberFormat="1" applyFont="1" applyBorder="1" applyAlignment="1">
      <alignment horizontal="center" vertical="top"/>
    </xf>
    <xf numFmtId="164" fontId="2" fillId="0" borderId="69" xfId="0" applyNumberFormat="1" applyFont="1" applyBorder="1" applyAlignment="1">
      <alignment horizontal="left" vertical="top" wrapText="1"/>
    </xf>
    <xf numFmtId="0" fontId="5" fillId="0" borderId="31" xfId="0" applyNumberFormat="1" applyFont="1" applyBorder="1" applyAlignment="1">
      <alignment horizontal="center" vertical="top"/>
    </xf>
    <xf numFmtId="164" fontId="2" fillId="0" borderId="72" xfId="0" applyNumberFormat="1" applyFont="1" applyBorder="1" applyAlignment="1">
      <alignment horizontal="left" vertical="top" wrapText="1"/>
    </xf>
    <xf numFmtId="0" fontId="2" fillId="0" borderId="36" xfId="0" applyNumberFormat="1" applyFont="1" applyBorder="1" applyAlignment="1">
      <alignment horizontal="center" vertical="top"/>
    </xf>
    <xf numFmtId="164" fontId="5" fillId="5" borderId="20" xfId="0" applyNumberFormat="1" applyFont="1" applyFill="1" applyBorder="1" applyAlignment="1">
      <alignment horizontal="left" vertical="top"/>
    </xf>
    <xf numFmtId="0" fontId="2" fillId="5" borderId="41" xfId="0" applyNumberFormat="1" applyFont="1" applyFill="1" applyBorder="1" applyAlignment="1">
      <alignment horizontal="center" vertical="top"/>
    </xf>
    <xf numFmtId="0" fontId="2" fillId="5" borderId="31" xfId="0" applyNumberFormat="1" applyFont="1" applyFill="1" applyBorder="1" applyAlignment="1">
      <alignment horizontal="center" vertical="top"/>
    </xf>
    <xf numFmtId="0" fontId="2" fillId="0" borderId="8" xfId="0" applyFont="1" applyBorder="1" applyAlignment="1">
      <alignment vertical="top"/>
    </xf>
    <xf numFmtId="49" fontId="5" fillId="0" borderId="41" xfId="0" applyNumberFormat="1" applyFont="1" applyBorder="1" applyAlignment="1">
      <alignment vertical="top" wrapText="1"/>
    </xf>
    <xf numFmtId="164" fontId="2" fillId="0" borderId="38" xfId="0" applyNumberFormat="1" applyFont="1" applyFill="1" applyBorder="1" applyAlignment="1">
      <alignment horizontal="center" vertical="top"/>
    </xf>
    <xf numFmtId="0" fontId="5" fillId="5" borderId="10" xfId="0" applyFont="1" applyFill="1" applyBorder="1" applyAlignment="1">
      <alignment horizontal="center" vertical="top" wrapText="1"/>
    </xf>
    <xf numFmtId="0" fontId="5" fillId="5" borderId="6" xfId="0" applyFont="1" applyFill="1" applyBorder="1" applyAlignment="1">
      <alignment horizontal="center" vertical="top" wrapText="1"/>
    </xf>
    <xf numFmtId="0" fontId="6" fillId="0" borderId="24" xfId="0" applyNumberFormat="1" applyFont="1" applyBorder="1" applyAlignment="1">
      <alignment vertical="top"/>
    </xf>
    <xf numFmtId="0" fontId="6" fillId="0" borderId="43" xfId="0" applyNumberFormat="1" applyFont="1" applyBorder="1" applyAlignment="1">
      <alignment horizontal="center" vertical="top"/>
    </xf>
    <xf numFmtId="0" fontId="14" fillId="0" borderId="18" xfId="0" applyFont="1" applyFill="1" applyBorder="1" applyAlignment="1">
      <alignment vertical="center" textRotation="90" wrapText="1"/>
    </xf>
    <xf numFmtId="0" fontId="14" fillId="0" borderId="21" xfId="0" applyFont="1" applyFill="1" applyBorder="1" applyAlignment="1">
      <alignment vertical="center" textRotation="90" wrapText="1"/>
    </xf>
    <xf numFmtId="164" fontId="5" fillId="7" borderId="44" xfId="0" applyNumberFormat="1" applyFont="1" applyFill="1" applyBorder="1" applyAlignment="1">
      <alignment horizontal="center" vertical="top"/>
    </xf>
    <xf numFmtId="164" fontId="5" fillId="7" borderId="31" xfId="0" applyNumberFormat="1" applyFont="1" applyFill="1" applyBorder="1" applyAlignment="1">
      <alignment horizontal="center" vertical="top"/>
    </xf>
    <xf numFmtId="164" fontId="5" fillId="7" borderId="41" xfId="0" applyNumberFormat="1" applyFont="1" applyFill="1" applyBorder="1" applyAlignment="1">
      <alignment horizontal="center" vertical="top"/>
    </xf>
    <xf numFmtId="164" fontId="5" fillId="7" borderId="50" xfId="0" applyNumberFormat="1" applyFont="1" applyFill="1" applyBorder="1" applyAlignment="1">
      <alignment horizontal="center" vertical="top"/>
    </xf>
    <xf numFmtId="164" fontId="2" fillId="7" borderId="37" xfId="0" applyNumberFormat="1" applyFont="1" applyFill="1" applyBorder="1" applyAlignment="1">
      <alignment horizontal="center" vertical="top"/>
    </xf>
    <xf numFmtId="164" fontId="2" fillId="7" borderId="51" xfId="0" applyNumberFormat="1" applyFont="1" applyFill="1" applyBorder="1" applyAlignment="1">
      <alignment horizontal="center" vertical="top"/>
    </xf>
    <xf numFmtId="164" fontId="5" fillId="7" borderId="58" xfId="0" applyNumberFormat="1" applyFont="1" applyFill="1" applyBorder="1" applyAlignment="1">
      <alignment horizontal="center" vertical="top"/>
    </xf>
    <xf numFmtId="164" fontId="5" fillId="7" borderId="18" xfId="0" applyNumberFormat="1" applyFont="1" applyFill="1" applyBorder="1" applyAlignment="1">
      <alignment horizontal="center" vertical="top"/>
    </xf>
    <xf numFmtId="164" fontId="5" fillId="7" borderId="49" xfId="0" applyNumberFormat="1" applyFont="1" applyFill="1" applyBorder="1" applyAlignment="1">
      <alignment horizontal="center" vertical="top"/>
    </xf>
    <xf numFmtId="164" fontId="5" fillId="7" borderId="52" xfId="0" applyNumberFormat="1" applyFont="1" applyFill="1" applyBorder="1" applyAlignment="1">
      <alignment horizontal="center" vertical="top"/>
    </xf>
    <xf numFmtId="164" fontId="5" fillId="7" borderId="37" xfId="0" applyNumberFormat="1" applyFont="1" applyFill="1" applyBorder="1" applyAlignment="1">
      <alignment horizontal="center" vertical="top"/>
    </xf>
    <xf numFmtId="164" fontId="5" fillId="7" borderId="51" xfId="0" applyNumberFormat="1" applyFont="1" applyFill="1" applyBorder="1" applyAlignment="1">
      <alignment horizontal="center" vertical="top"/>
    </xf>
    <xf numFmtId="0" fontId="2" fillId="7" borderId="0" xfId="0" applyFont="1" applyFill="1" applyBorder="1" applyAlignment="1">
      <alignment vertical="top"/>
    </xf>
    <xf numFmtId="0" fontId="2" fillId="7" borderId="37" xfId="0" applyFont="1" applyFill="1" applyBorder="1" applyAlignment="1">
      <alignment vertical="top"/>
    </xf>
    <xf numFmtId="164" fontId="2" fillId="7" borderId="58" xfId="0" applyNumberFormat="1" applyFont="1" applyFill="1" applyBorder="1" applyAlignment="1">
      <alignment horizontal="center" vertical="top"/>
    </xf>
    <xf numFmtId="164" fontId="2" fillId="7" borderId="36" xfId="0" applyNumberFormat="1" applyFont="1" applyFill="1" applyBorder="1" applyAlignment="1">
      <alignment horizontal="center" vertical="top"/>
    </xf>
    <xf numFmtId="164" fontId="2" fillId="7" borderId="66" xfId="0" applyNumberFormat="1" applyFont="1" applyFill="1" applyBorder="1" applyAlignment="1">
      <alignment horizontal="center" vertical="top"/>
    </xf>
    <xf numFmtId="164" fontId="2" fillId="7" borderId="56" xfId="0" applyNumberFormat="1" applyFont="1" applyFill="1" applyBorder="1" applyAlignment="1">
      <alignment horizontal="center" vertical="top"/>
    </xf>
    <xf numFmtId="164" fontId="2" fillId="7" borderId="18" xfId="0" applyNumberFormat="1" applyFont="1" applyFill="1" applyBorder="1" applyAlignment="1">
      <alignment horizontal="center" vertical="top"/>
    </xf>
    <xf numFmtId="164" fontId="2" fillId="7" borderId="50" xfId="0" applyNumberFormat="1" applyFont="1" applyFill="1" applyBorder="1" applyAlignment="1">
      <alignment horizontal="center" vertical="top"/>
    </xf>
    <xf numFmtId="164" fontId="2" fillId="7" borderId="71" xfId="0" applyNumberFormat="1" applyFont="1" applyFill="1" applyBorder="1" applyAlignment="1">
      <alignment horizontal="center" vertical="top"/>
    </xf>
    <xf numFmtId="164" fontId="2" fillId="7" borderId="44" xfId="0" applyNumberFormat="1" applyFont="1" applyFill="1" applyBorder="1" applyAlignment="1">
      <alignment horizontal="center" vertical="top"/>
    </xf>
    <xf numFmtId="164" fontId="2" fillId="7" borderId="41" xfId="0" applyNumberFormat="1" applyFont="1" applyFill="1" applyBorder="1" applyAlignment="1">
      <alignment horizontal="center" vertical="top"/>
    </xf>
    <xf numFmtId="164" fontId="2" fillId="7" borderId="31" xfId="0" applyNumberFormat="1" applyFont="1" applyFill="1" applyBorder="1" applyAlignment="1">
      <alignment horizontal="center" vertical="top"/>
    </xf>
    <xf numFmtId="164" fontId="6" fillId="7" borderId="76" xfId="0" applyNumberFormat="1" applyFont="1" applyFill="1" applyBorder="1" applyAlignment="1">
      <alignment horizontal="center" vertical="top"/>
    </xf>
    <xf numFmtId="164" fontId="6" fillId="7" borderId="61" xfId="0" applyNumberFormat="1" applyFont="1" applyFill="1" applyBorder="1" applyAlignment="1">
      <alignment horizontal="center" vertical="top"/>
    </xf>
    <xf numFmtId="164" fontId="2" fillId="7" borderId="33" xfId="0" applyNumberFormat="1" applyFont="1" applyFill="1" applyBorder="1" applyAlignment="1">
      <alignment horizontal="center" vertical="top"/>
    </xf>
    <xf numFmtId="164" fontId="2" fillId="7" borderId="34" xfId="0" applyNumberFormat="1" applyFont="1" applyFill="1" applyBorder="1" applyAlignment="1">
      <alignment horizontal="center" vertical="top"/>
    </xf>
    <xf numFmtId="164" fontId="2" fillId="7" borderId="63" xfId="0" applyNumberFormat="1" applyFont="1" applyFill="1" applyBorder="1" applyAlignment="1">
      <alignment horizontal="center" vertical="top"/>
    </xf>
    <xf numFmtId="164" fontId="6" fillId="7" borderId="65" xfId="0" applyNumberFormat="1" applyFont="1" applyFill="1" applyBorder="1" applyAlignment="1">
      <alignment horizontal="center" vertical="top"/>
    </xf>
    <xf numFmtId="164" fontId="6" fillId="7" borderId="4" xfId="0" applyNumberFormat="1" applyFont="1" applyFill="1" applyBorder="1" applyAlignment="1">
      <alignment horizontal="center" vertical="top"/>
    </xf>
    <xf numFmtId="164" fontId="2" fillId="7" borderId="42" xfId="0" applyNumberFormat="1" applyFont="1" applyFill="1" applyBorder="1" applyAlignment="1">
      <alignment horizontal="center" vertical="top"/>
    </xf>
    <xf numFmtId="164" fontId="2" fillId="7" borderId="0" xfId="0" applyNumberFormat="1" applyFont="1" applyFill="1" applyBorder="1" applyAlignment="1">
      <alignment horizontal="center" vertical="top"/>
    </xf>
    <xf numFmtId="0" fontId="6" fillId="7" borderId="59" xfId="0" applyFont="1" applyFill="1" applyBorder="1" applyAlignment="1">
      <alignment horizontal="center" vertical="top" wrapText="1"/>
    </xf>
    <xf numFmtId="164" fontId="6" fillId="7" borderId="59" xfId="0" applyNumberFormat="1" applyFont="1" applyFill="1" applyBorder="1" applyAlignment="1">
      <alignment horizontal="center" vertical="top"/>
    </xf>
    <xf numFmtId="164" fontId="6" fillId="7" borderId="68" xfId="0" applyNumberFormat="1" applyFont="1" applyFill="1" applyBorder="1" applyAlignment="1">
      <alignment horizontal="center" vertical="top"/>
    </xf>
    <xf numFmtId="164" fontId="5" fillId="7" borderId="25" xfId="0" applyNumberFormat="1" applyFont="1" applyFill="1" applyBorder="1" applyAlignment="1">
      <alignment horizontal="center" vertical="top"/>
    </xf>
    <xf numFmtId="164" fontId="5" fillId="7" borderId="14" xfId="0" applyNumberFormat="1" applyFont="1" applyFill="1" applyBorder="1" applyAlignment="1">
      <alignment horizontal="center" vertical="top"/>
    </xf>
    <xf numFmtId="164" fontId="5" fillId="7" borderId="26" xfId="0" applyNumberFormat="1" applyFont="1" applyFill="1" applyBorder="1" applyAlignment="1">
      <alignment horizontal="center" vertical="top"/>
    </xf>
    <xf numFmtId="164" fontId="6" fillId="7" borderId="64" xfId="0" applyNumberFormat="1" applyFont="1" applyFill="1" applyBorder="1" applyAlignment="1">
      <alignment horizontal="center" vertical="top"/>
    </xf>
    <xf numFmtId="164" fontId="6" fillId="7" borderId="60" xfId="0" applyNumberFormat="1" applyFont="1" applyFill="1" applyBorder="1" applyAlignment="1">
      <alignment horizontal="center" vertical="top"/>
    </xf>
    <xf numFmtId="164" fontId="2" fillId="7" borderId="20" xfId="0" applyNumberFormat="1" applyFont="1" applyFill="1" applyBorder="1" applyAlignment="1">
      <alignment horizontal="center" vertical="top"/>
    </xf>
    <xf numFmtId="164" fontId="2" fillId="7" borderId="49" xfId="0" applyNumberFormat="1" applyFont="1" applyFill="1" applyBorder="1" applyAlignment="1">
      <alignment horizontal="center" vertical="top"/>
    </xf>
    <xf numFmtId="164" fontId="3" fillId="7" borderId="62" xfId="0" applyNumberFormat="1" applyFont="1" applyFill="1" applyBorder="1" applyAlignment="1">
      <alignment horizontal="center" vertical="top"/>
    </xf>
    <xf numFmtId="164" fontId="2" fillId="7" borderId="46" xfId="0" applyNumberFormat="1" applyFont="1" applyFill="1" applyBorder="1" applyAlignment="1">
      <alignment horizontal="center" vertical="top"/>
    </xf>
    <xf numFmtId="164" fontId="2" fillId="7" borderId="45" xfId="0" applyNumberFormat="1" applyFont="1" applyFill="1" applyBorder="1" applyAlignment="1">
      <alignment horizontal="center" vertical="top"/>
    </xf>
    <xf numFmtId="164" fontId="3" fillId="7" borderId="61" xfId="0" applyNumberFormat="1" applyFont="1" applyFill="1" applyBorder="1" applyAlignment="1">
      <alignment horizontal="center" vertical="top"/>
    </xf>
    <xf numFmtId="164" fontId="3" fillId="7" borderId="4" xfId="0" applyNumberFormat="1" applyFont="1" applyFill="1" applyBorder="1" applyAlignment="1">
      <alignment horizontal="center" vertical="top"/>
    </xf>
    <xf numFmtId="164" fontId="2" fillId="7" borderId="48" xfId="0" applyNumberFormat="1" applyFont="1" applyFill="1" applyBorder="1" applyAlignment="1">
      <alignment horizontal="center" vertical="top"/>
    </xf>
    <xf numFmtId="164" fontId="3" fillId="7" borderId="60" xfId="0" applyNumberFormat="1" applyFont="1" applyFill="1" applyBorder="1" applyAlignment="1">
      <alignment horizontal="center" vertical="top"/>
    </xf>
    <xf numFmtId="164" fontId="3" fillId="7" borderId="59" xfId="0" applyNumberFormat="1" applyFont="1" applyFill="1" applyBorder="1" applyAlignment="1">
      <alignment horizontal="center" vertical="top"/>
    </xf>
    <xf numFmtId="164" fontId="3" fillId="7" borderId="68" xfId="0" applyNumberFormat="1" applyFont="1" applyFill="1" applyBorder="1" applyAlignment="1">
      <alignment horizontal="center" vertical="top"/>
    </xf>
    <xf numFmtId="164" fontId="5" fillId="7" borderId="39" xfId="0" applyNumberFormat="1" applyFont="1" applyFill="1" applyBorder="1" applyAlignment="1">
      <alignment horizontal="center" vertical="top"/>
    </xf>
    <xf numFmtId="164" fontId="5" fillId="7" borderId="54" xfId="0" applyNumberFormat="1" applyFont="1" applyFill="1" applyBorder="1" applyAlignment="1">
      <alignment horizontal="center" vertical="top"/>
    </xf>
    <xf numFmtId="164" fontId="5" fillId="7" borderId="42" xfId="0" applyNumberFormat="1" applyFont="1" applyFill="1" applyBorder="1" applyAlignment="1">
      <alignment horizontal="center" vertical="top"/>
    </xf>
    <xf numFmtId="164" fontId="5" fillId="7" borderId="36" xfId="0" applyNumberFormat="1" applyFont="1" applyFill="1" applyBorder="1" applyAlignment="1">
      <alignment horizontal="center" vertical="top"/>
    </xf>
    <xf numFmtId="164" fontId="5" fillId="7" borderId="47" xfId="0" applyNumberFormat="1" applyFont="1" applyFill="1" applyBorder="1" applyAlignment="1">
      <alignment horizontal="center" vertical="top"/>
    </xf>
    <xf numFmtId="164" fontId="5" fillId="7" borderId="17" xfId="0" applyNumberFormat="1" applyFont="1" applyFill="1" applyBorder="1" applyAlignment="1">
      <alignment horizontal="center" vertical="top"/>
    </xf>
    <xf numFmtId="164" fontId="6" fillId="7" borderId="17" xfId="0" applyNumberFormat="1" applyFont="1" applyFill="1" applyBorder="1" applyAlignment="1">
      <alignment horizontal="center" vertical="top"/>
    </xf>
    <xf numFmtId="164" fontId="6" fillId="7" borderId="18" xfId="0" applyNumberFormat="1" applyFont="1" applyFill="1" applyBorder="1" applyAlignment="1">
      <alignment horizontal="center" vertical="top"/>
    </xf>
    <xf numFmtId="164" fontId="6" fillId="7" borderId="48" xfId="0" applyNumberFormat="1" applyFont="1" applyFill="1" applyBorder="1" applyAlignment="1">
      <alignment horizontal="center" vertical="top"/>
    </xf>
    <xf numFmtId="164" fontId="5" fillId="7" borderId="66" xfId="0" applyNumberFormat="1" applyFont="1" applyFill="1" applyBorder="1" applyAlignment="1">
      <alignment horizontal="center" vertical="top"/>
    </xf>
    <xf numFmtId="164" fontId="6" fillId="7" borderId="23" xfId="0" applyNumberFormat="1" applyFont="1" applyFill="1" applyBorder="1" applyAlignment="1">
      <alignment horizontal="center" vertical="top"/>
    </xf>
    <xf numFmtId="164" fontId="5" fillId="7" borderId="74" xfId="0" applyNumberFormat="1" applyFont="1" applyFill="1" applyBorder="1" applyAlignment="1">
      <alignment horizontal="center" vertical="top"/>
    </xf>
    <xf numFmtId="164" fontId="5" fillId="7" borderId="45" xfId="0" applyNumberFormat="1" applyFont="1" applyFill="1" applyBorder="1" applyAlignment="1">
      <alignment horizontal="center" vertical="top"/>
    </xf>
    <xf numFmtId="164" fontId="3" fillId="7" borderId="41" xfId="0" applyNumberFormat="1" applyFont="1" applyFill="1" applyBorder="1" applyAlignment="1">
      <alignment horizontal="center" vertical="top"/>
    </xf>
    <xf numFmtId="164" fontId="2" fillId="7" borderId="25" xfId="0" applyNumberFormat="1" applyFont="1" applyFill="1" applyBorder="1" applyAlignment="1">
      <alignment horizontal="center" vertical="top"/>
    </xf>
    <xf numFmtId="164" fontId="2" fillId="7" borderId="14" xfId="0" applyNumberFormat="1" applyFont="1" applyFill="1" applyBorder="1" applyAlignment="1">
      <alignment horizontal="center" vertical="top"/>
    </xf>
    <xf numFmtId="164" fontId="2" fillId="7" borderId="26" xfId="0" applyNumberFormat="1" applyFont="1" applyFill="1" applyBorder="1" applyAlignment="1">
      <alignment horizontal="center" vertical="top"/>
    </xf>
    <xf numFmtId="164" fontId="2" fillId="7" borderId="39" xfId="0" applyNumberFormat="1" applyFont="1" applyFill="1" applyBorder="1" applyAlignment="1">
      <alignment horizontal="center" vertical="top"/>
    </xf>
    <xf numFmtId="164" fontId="2" fillId="7" borderId="54" xfId="0" applyNumberFormat="1" applyFont="1" applyFill="1" applyBorder="1" applyAlignment="1">
      <alignment horizontal="center" vertical="top"/>
    </xf>
    <xf numFmtId="0" fontId="6" fillId="7" borderId="12" xfId="0" applyFont="1" applyFill="1" applyBorder="1" applyAlignment="1">
      <alignment horizontal="center" vertical="top" wrapText="1"/>
    </xf>
    <xf numFmtId="0" fontId="6" fillId="7" borderId="6" xfId="0" applyFont="1" applyFill="1" applyBorder="1" applyAlignment="1">
      <alignment horizontal="center" vertical="top" wrapText="1"/>
    </xf>
    <xf numFmtId="164" fontId="3" fillId="7" borderId="6" xfId="0" applyNumberFormat="1" applyFont="1" applyFill="1" applyBorder="1" applyAlignment="1">
      <alignment horizontal="center" vertical="top"/>
    </xf>
    <xf numFmtId="164" fontId="3" fillId="7" borderId="32" xfId="0" applyNumberFormat="1" applyFont="1" applyFill="1" applyBorder="1" applyAlignment="1">
      <alignment horizontal="center" vertical="top"/>
    </xf>
    <xf numFmtId="164" fontId="5" fillId="7" borderId="3" xfId="0" applyNumberFormat="1" applyFont="1" applyFill="1" applyBorder="1" applyAlignment="1">
      <alignment horizontal="center" vertical="top"/>
    </xf>
    <xf numFmtId="164" fontId="2" fillId="7" borderId="17" xfId="0" applyNumberFormat="1" applyFont="1" applyFill="1" applyBorder="1" applyAlignment="1">
      <alignment horizontal="center" vertical="top"/>
    </xf>
    <xf numFmtId="164" fontId="3" fillId="7" borderId="64" xfId="0" applyNumberFormat="1" applyFont="1" applyFill="1" applyBorder="1" applyAlignment="1">
      <alignment horizontal="center" vertical="top"/>
    </xf>
    <xf numFmtId="164" fontId="3" fillId="7" borderId="65" xfId="0" applyNumberFormat="1" applyFont="1" applyFill="1" applyBorder="1" applyAlignment="1">
      <alignment horizontal="center" vertical="top"/>
    </xf>
    <xf numFmtId="0" fontId="6" fillId="7" borderId="64" xfId="0" applyFont="1" applyFill="1" applyBorder="1" applyAlignment="1">
      <alignment horizontal="center" vertical="top" wrapText="1"/>
    </xf>
    <xf numFmtId="164" fontId="5" fillId="7" borderId="0" xfId="0" applyNumberFormat="1" applyFont="1" applyFill="1" applyBorder="1" applyAlignment="1">
      <alignment horizontal="center" vertical="top"/>
    </xf>
    <xf numFmtId="164" fontId="5" fillId="7" borderId="56" xfId="0" applyNumberFormat="1" applyFont="1" applyFill="1" applyBorder="1" applyAlignment="1">
      <alignment horizontal="center" vertical="top"/>
    </xf>
    <xf numFmtId="164" fontId="5" fillId="7" borderId="38" xfId="0" applyNumberFormat="1" applyFont="1" applyFill="1" applyBorder="1" applyAlignment="1">
      <alignment horizontal="center" vertical="top"/>
    </xf>
    <xf numFmtId="164" fontId="6" fillId="7" borderId="38" xfId="0" applyNumberFormat="1" applyFont="1" applyFill="1" applyBorder="1" applyAlignment="1">
      <alignment horizontal="center" vertical="top"/>
    </xf>
    <xf numFmtId="164" fontId="6" fillId="7" borderId="51" xfId="0" applyNumberFormat="1" applyFont="1" applyFill="1" applyBorder="1" applyAlignment="1">
      <alignment horizontal="center" vertical="top"/>
    </xf>
    <xf numFmtId="164" fontId="2" fillId="7" borderId="35" xfId="0" applyNumberFormat="1" applyFont="1" applyFill="1" applyBorder="1" applyAlignment="1">
      <alignment horizontal="center" vertical="top"/>
    </xf>
    <xf numFmtId="164" fontId="3" fillId="7" borderId="44" xfId="0" applyNumberFormat="1" applyFont="1" applyFill="1" applyBorder="1" applyAlignment="1">
      <alignment horizontal="center" vertical="top"/>
    </xf>
    <xf numFmtId="164" fontId="6" fillId="7" borderId="27" xfId="0" applyNumberFormat="1" applyFont="1" applyFill="1" applyBorder="1" applyAlignment="1">
      <alignment horizontal="center" vertical="top" wrapText="1"/>
    </xf>
    <xf numFmtId="164" fontId="2" fillId="7" borderId="55" xfId="0" applyNumberFormat="1" applyFont="1" applyFill="1" applyBorder="1" applyAlignment="1">
      <alignment horizontal="center" vertical="top"/>
    </xf>
    <xf numFmtId="164" fontId="6" fillId="7" borderId="40" xfId="0" applyNumberFormat="1" applyFont="1" applyFill="1" applyBorder="1" applyAlignment="1">
      <alignment horizontal="center" vertical="top"/>
    </xf>
    <xf numFmtId="164" fontId="6" fillId="7" borderId="43" xfId="0" applyNumberFormat="1" applyFont="1" applyFill="1" applyBorder="1" applyAlignment="1">
      <alignment horizontal="center" vertical="top"/>
    </xf>
    <xf numFmtId="164" fontId="5" fillId="7" borderId="40" xfId="0" applyNumberFormat="1" applyFont="1" applyFill="1" applyBorder="1" applyAlignment="1">
      <alignment horizontal="center" vertical="top"/>
    </xf>
    <xf numFmtId="164" fontId="6" fillId="7" borderId="73" xfId="0" applyNumberFormat="1" applyFont="1" applyFill="1" applyBorder="1" applyAlignment="1">
      <alignment horizontal="center" vertical="top"/>
    </xf>
    <xf numFmtId="164" fontId="6" fillId="7" borderId="62" xfId="0" applyNumberFormat="1" applyFont="1" applyFill="1" applyBorder="1" applyAlignment="1">
      <alignment horizontal="center" vertical="top"/>
    </xf>
    <xf numFmtId="164" fontId="6" fillId="7" borderId="41" xfId="0" applyNumberFormat="1" applyFont="1" applyFill="1" applyBorder="1" applyAlignment="1">
      <alignment horizontal="center" vertical="top"/>
    </xf>
    <xf numFmtId="164" fontId="2" fillId="0" borderId="0" xfId="0" applyNumberFormat="1" applyFont="1" applyBorder="1" applyAlignment="1">
      <alignment vertical="top"/>
    </xf>
    <xf numFmtId="164" fontId="2" fillId="8" borderId="36" xfId="0" applyNumberFormat="1" applyFont="1" applyFill="1" applyBorder="1" applyAlignment="1">
      <alignment horizontal="center" vertical="top"/>
    </xf>
    <xf numFmtId="164" fontId="2" fillId="8" borderId="18" xfId="0" applyNumberFormat="1" applyFont="1" applyFill="1" applyBorder="1" applyAlignment="1">
      <alignment horizontal="center" vertical="top"/>
    </xf>
    <xf numFmtId="164" fontId="2" fillId="8" borderId="37" xfId="0" applyNumberFormat="1" applyFont="1" applyFill="1" applyBorder="1" applyAlignment="1">
      <alignment horizontal="center" vertical="top"/>
    </xf>
    <xf numFmtId="164" fontId="2" fillId="8" borderId="41" xfId="0" applyNumberFormat="1" applyFont="1" applyFill="1" applyBorder="1" applyAlignment="1">
      <alignment horizontal="center" vertical="top"/>
    </xf>
    <xf numFmtId="164" fontId="5" fillId="8" borderId="41" xfId="0" applyNumberFormat="1" applyFont="1" applyFill="1" applyBorder="1" applyAlignment="1">
      <alignment horizontal="center" vertical="top"/>
    </xf>
    <xf numFmtId="164" fontId="5" fillId="8" borderId="37" xfId="0" applyNumberFormat="1" applyFont="1" applyFill="1" applyBorder="1" applyAlignment="1">
      <alignment horizontal="center" vertical="top"/>
    </xf>
    <xf numFmtId="164" fontId="5" fillId="8" borderId="38" xfId="0" applyNumberFormat="1" applyFont="1" applyFill="1" applyBorder="1" applyAlignment="1">
      <alignment horizontal="center" vertical="top"/>
    </xf>
    <xf numFmtId="164" fontId="2" fillId="8" borderId="42" xfId="0" applyNumberFormat="1" applyFont="1" applyFill="1" applyBorder="1" applyAlignment="1">
      <alignment horizontal="center" vertical="top"/>
    </xf>
    <xf numFmtId="164" fontId="2" fillId="8" borderId="39" xfId="0" applyNumberFormat="1" applyFont="1" applyFill="1" applyBorder="1" applyAlignment="1">
      <alignment horizontal="center" vertical="top"/>
    </xf>
    <xf numFmtId="164" fontId="2" fillId="8" borderId="54" xfId="0" applyNumberFormat="1" applyFont="1" applyFill="1" applyBorder="1" applyAlignment="1">
      <alignment horizontal="center" vertical="top"/>
    </xf>
    <xf numFmtId="164" fontId="2" fillId="8" borderId="47" xfId="0" applyNumberFormat="1" applyFont="1" applyFill="1" applyBorder="1" applyAlignment="1">
      <alignment horizontal="center" vertical="top"/>
    </xf>
    <xf numFmtId="164" fontId="2" fillId="8" borderId="48" xfId="0" applyNumberFormat="1" applyFont="1" applyFill="1" applyBorder="1" applyAlignment="1">
      <alignment horizontal="center" vertical="top"/>
    </xf>
    <xf numFmtId="164" fontId="2" fillId="8" borderId="17" xfId="0" applyNumberFormat="1" applyFont="1" applyFill="1" applyBorder="1" applyAlignment="1">
      <alignment horizontal="center" vertical="top"/>
    </xf>
    <xf numFmtId="164" fontId="5" fillId="8" borderId="69" xfId="0" applyNumberFormat="1" applyFont="1" applyFill="1" applyBorder="1" applyAlignment="1">
      <alignment horizontal="center" vertical="top"/>
    </xf>
    <xf numFmtId="164" fontId="5" fillId="8" borderId="43" xfId="0" applyNumberFormat="1" applyFont="1" applyFill="1" applyBorder="1" applyAlignment="1">
      <alignment horizontal="center" vertical="top"/>
    </xf>
    <xf numFmtId="164" fontId="5" fillId="8" borderId="39" xfId="0" applyNumberFormat="1" applyFont="1" applyFill="1" applyBorder="1" applyAlignment="1">
      <alignment horizontal="center" vertical="top"/>
    </xf>
    <xf numFmtId="164" fontId="5" fillId="8" borderId="54" xfId="0" applyNumberFormat="1" applyFont="1" applyFill="1" applyBorder="1" applyAlignment="1">
      <alignment horizontal="center" vertical="top"/>
    </xf>
    <xf numFmtId="164" fontId="2" fillId="8" borderId="40" xfId="0" applyNumberFormat="1" applyFont="1" applyFill="1" applyBorder="1" applyAlignment="1">
      <alignment horizontal="center" vertical="top"/>
    </xf>
    <xf numFmtId="0" fontId="5" fillId="0" borderId="41" xfId="0" applyNumberFormat="1" applyFont="1" applyFill="1" applyBorder="1" applyAlignment="1">
      <alignment horizontal="center" vertical="top"/>
    </xf>
    <xf numFmtId="0" fontId="5" fillId="0" borderId="36" xfId="0" applyNumberFormat="1" applyFont="1" applyFill="1" applyBorder="1" applyAlignment="1">
      <alignment horizontal="center" vertical="top"/>
    </xf>
    <xf numFmtId="164" fontId="5" fillId="9" borderId="59" xfId="0" applyNumberFormat="1" applyFont="1" applyFill="1" applyBorder="1" applyAlignment="1">
      <alignment horizontal="center" vertical="top" wrapText="1"/>
    </xf>
    <xf numFmtId="164" fontId="5" fillId="9" borderId="2" xfId="0" applyNumberFormat="1" applyFont="1" applyFill="1" applyBorder="1" applyAlignment="1">
      <alignment horizontal="center" vertical="top" wrapText="1"/>
    </xf>
    <xf numFmtId="164" fontId="3" fillId="7" borderId="76" xfId="0" applyNumberFormat="1" applyFont="1" applyFill="1" applyBorder="1" applyAlignment="1">
      <alignment horizontal="center" vertical="top"/>
    </xf>
    <xf numFmtId="0" fontId="5" fillId="8" borderId="18" xfId="0" applyFont="1" applyFill="1" applyBorder="1" applyAlignment="1">
      <alignment vertical="top" wrapText="1"/>
    </xf>
    <xf numFmtId="49" fontId="6" fillId="5" borderId="56" xfId="0" applyNumberFormat="1" applyFont="1" applyFill="1" applyBorder="1" applyAlignment="1">
      <alignment vertical="top"/>
    </xf>
    <xf numFmtId="49" fontId="3" fillId="2" borderId="74" xfId="0" applyNumberFormat="1" applyFont="1" applyFill="1" applyBorder="1" applyAlignment="1">
      <alignment horizontal="center" vertical="top"/>
    </xf>
    <xf numFmtId="49" fontId="6" fillId="5" borderId="74" xfId="0" applyNumberFormat="1" applyFont="1" applyFill="1" applyBorder="1" applyAlignment="1">
      <alignment vertical="top"/>
    </xf>
    <xf numFmtId="49" fontId="3" fillId="2" borderId="80" xfId="0" applyNumberFormat="1" applyFont="1" applyFill="1" applyBorder="1" applyAlignment="1">
      <alignment horizontal="center" vertical="top"/>
    </xf>
    <xf numFmtId="49" fontId="6" fillId="5" borderId="80" xfId="0" applyNumberFormat="1" applyFont="1" applyFill="1" applyBorder="1" applyAlignment="1">
      <alignment vertical="top"/>
    </xf>
    <xf numFmtId="49" fontId="9" fillId="0" borderId="0" xfId="0" applyNumberFormat="1" applyFont="1" applyFill="1" applyBorder="1" applyAlignment="1">
      <alignment wrapText="1"/>
    </xf>
    <xf numFmtId="165" fontId="5" fillId="5" borderId="20" xfId="0" applyNumberFormat="1" applyFont="1" applyFill="1" applyBorder="1" applyAlignment="1">
      <alignment horizontal="left" vertical="top" wrapText="1"/>
    </xf>
    <xf numFmtId="165" fontId="5" fillId="0" borderId="19" xfId="0" applyNumberFormat="1" applyFont="1" applyFill="1" applyBorder="1" applyAlignment="1">
      <alignment horizontal="left" vertical="top" wrapText="1"/>
    </xf>
    <xf numFmtId="164" fontId="3" fillId="3" borderId="13" xfId="0" applyNumberFormat="1" applyFont="1" applyFill="1" applyBorder="1" applyAlignment="1">
      <alignment horizontal="center" vertical="top"/>
    </xf>
    <xf numFmtId="164" fontId="3" fillId="3" borderId="70" xfId="0" applyNumberFormat="1" applyFont="1" applyFill="1" applyBorder="1" applyAlignment="1">
      <alignment horizontal="center" vertical="top"/>
    </xf>
    <xf numFmtId="49" fontId="6" fillId="3" borderId="19" xfId="0" applyNumberFormat="1" applyFont="1" applyFill="1" applyBorder="1" applyAlignment="1">
      <alignment horizontal="center" vertical="top"/>
    </xf>
    <xf numFmtId="49" fontId="6" fillId="3" borderId="12" xfId="0" applyNumberFormat="1" applyFont="1" applyFill="1" applyBorder="1" applyAlignment="1">
      <alignment horizontal="center" vertical="top"/>
    </xf>
    <xf numFmtId="49" fontId="6" fillId="2" borderId="14" xfId="0" applyNumberFormat="1" applyFont="1" applyFill="1" applyBorder="1" applyAlignment="1">
      <alignment horizontal="center" vertical="top"/>
    </xf>
    <xf numFmtId="49" fontId="6" fillId="2" borderId="21" xfId="0" applyNumberFormat="1" applyFont="1" applyFill="1" applyBorder="1" applyAlignment="1">
      <alignment horizontal="center" vertical="top"/>
    </xf>
    <xf numFmtId="49" fontId="6" fillId="5" borderId="49" xfId="0" applyNumberFormat="1" applyFont="1" applyFill="1" applyBorder="1" applyAlignment="1">
      <alignment horizontal="center" vertical="top"/>
    </xf>
    <xf numFmtId="49" fontId="6" fillId="5" borderId="75" xfId="0" applyNumberFormat="1" applyFont="1" applyFill="1" applyBorder="1" applyAlignment="1">
      <alignment horizontal="center" vertical="top"/>
    </xf>
    <xf numFmtId="49" fontId="5" fillId="0" borderId="18" xfId="0" applyNumberFormat="1" applyFont="1" applyBorder="1" applyAlignment="1">
      <alignment horizontal="center" vertical="top" wrapText="1"/>
    </xf>
    <xf numFmtId="49" fontId="3" fillId="3" borderId="19" xfId="0" applyNumberFormat="1" applyFont="1" applyFill="1" applyBorder="1" applyAlignment="1">
      <alignment horizontal="center" vertical="top"/>
    </xf>
    <xf numFmtId="49" fontId="3" fillId="3" borderId="12" xfId="0" applyNumberFormat="1" applyFont="1" applyFill="1" applyBorder="1" applyAlignment="1">
      <alignment horizontal="center" vertical="top"/>
    </xf>
    <xf numFmtId="49" fontId="3" fillId="3" borderId="20" xfId="0" applyNumberFormat="1" applyFont="1" applyFill="1" applyBorder="1" applyAlignment="1">
      <alignment horizontal="center" vertical="top"/>
    </xf>
    <xf numFmtId="49" fontId="3" fillId="3" borderId="25" xfId="0" applyNumberFormat="1" applyFont="1" applyFill="1" applyBorder="1" applyAlignment="1">
      <alignment horizontal="center" vertical="top"/>
    </xf>
    <xf numFmtId="49" fontId="3" fillId="3" borderId="23" xfId="0" applyNumberFormat="1" applyFont="1" applyFill="1" applyBorder="1" applyAlignment="1">
      <alignment horizontal="center" vertical="top"/>
    </xf>
    <xf numFmtId="49" fontId="3" fillId="2" borderId="14" xfId="0" applyNumberFormat="1" applyFont="1" applyFill="1" applyBorder="1" applyAlignment="1">
      <alignment horizontal="center" vertical="top"/>
    </xf>
    <xf numFmtId="49" fontId="3" fillId="2" borderId="21" xfId="0" applyNumberFormat="1" applyFont="1" applyFill="1" applyBorder="1" applyAlignment="1">
      <alignment horizontal="center" vertical="top"/>
    </xf>
    <xf numFmtId="0" fontId="6" fillId="0" borderId="7" xfId="0" applyNumberFormat="1" applyFont="1" applyBorder="1" applyAlignment="1">
      <alignment horizontal="center" vertical="top"/>
    </xf>
    <xf numFmtId="49" fontId="6" fillId="5" borderId="45" xfId="0" applyNumberFormat="1" applyFont="1" applyFill="1" applyBorder="1" applyAlignment="1">
      <alignment horizontal="center" vertical="top"/>
    </xf>
    <xf numFmtId="49" fontId="3" fillId="5" borderId="45" xfId="0" applyNumberFormat="1" applyFont="1" applyFill="1" applyBorder="1" applyAlignment="1">
      <alignment horizontal="center" vertical="top"/>
    </xf>
    <xf numFmtId="49" fontId="3" fillId="5" borderId="75" xfId="0" applyNumberFormat="1" applyFont="1" applyFill="1" applyBorder="1" applyAlignment="1">
      <alignment horizontal="center" vertical="top"/>
    </xf>
    <xf numFmtId="164" fontId="3" fillId="2" borderId="13" xfId="0" applyNumberFormat="1" applyFont="1" applyFill="1" applyBorder="1" applyAlignment="1">
      <alignment horizontal="center" vertical="top"/>
    </xf>
    <xf numFmtId="164" fontId="3" fillId="2" borderId="70" xfId="0" applyNumberFormat="1" applyFont="1" applyFill="1" applyBorder="1" applyAlignment="1">
      <alignment horizontal="center" vertical="top"/>
    </xf>
    <xf numFmtId="164" fontId="3" fillId="2" borderId="77" xfId="0" applyNumberFormat="1" applyFont="1" applyFill="1" applyBorder="1" applyAlignment="1">
      <alignment horizontal="center" vertical="top"/>
    </xf>
    <xf numFmtId="49" fontId="3" fillId="2" borderId="18" xfId="0" applyNumberFormat="1" applyFont="1" applyFill="1" applyBorder="1" applyAlignment="1">
      <alignment horizontal="center" vertical="top"/>
    </xf>
    <xf numFmtId="49" fontId="3" fillId="5" borderId="49" xfId="0" applyNumberFormat="1" applyFont="1" applyFill="1" applyBorder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2" fillId="0" borderId="0" xfId="0" applyFont="1" applyBorder="1" applyAlignment="1">
      <alignment horizontal="center" vertical="top" wrapText="1"/>
    </xf>
    <xf numFmtId="49" fontId="3" fillId="5" borderId="18" xfId="0" applyNumberFormat="1" applyFont="1" applyFill="1" applyBorder="1" applyAlignment="1">
      <alignment horizontal="center" vertical="top"/>
    </xf>
    <xf numFmtId="49" fontId="3" fillId="5" borderId="21" xfId="0" applyNumberFormat="1" applyFont="1" applyFill="1" applyBorder="1" applyAlignment="1">
      <alignment horizontal="center" vertical="top"/>
    </xf>
    <xf numFmtId="0" fontId="5" fillId="0" borderId="14" xfId="0" applyNumberFormat="1" applyFont="1" applyFill="1" applyBorder="1" applyAlignment="1">
      <alignment horizontal="center" vertical="top"/>
    </xf>
    <xf numFmtId="0" fontId="5" fillId="0" borderId="18" xfId="0" applyNumberFormat="1" applyFont="1" applyFill="1" applyBorder="1" applyAlignment="1">
      <alignment horizontal="center" vertical="top"/>
    </xf>
    <xf numFmtId="0" fontId="5" fillId="0" borderId="21" xfId="0" applyNumberFormat="1" applyFont="1" applyFill="1" applyBorder="1" applyAlignment="1">
      <alignment horizontal="center" vertical="top"/>
    </xf>
    <xf numFmtId="0" fontId="2" fillId="0" borderId="43" xfId="0" applyNumberFormat="1" applyFont="1" applyBorder="1" applyAlignment="1">
      <alignment horizontal="center" vertical="top"/>
    </xf>
    <xf numFmtId="0" fontId="2" fillId="0" borderId="47" xfId="0" applyNumberFormat="1" applyFont="1" applyBorder="1" applyAlignment="1">
      <alignment horizontal="center" vertical="top"/>
    </xf>
    <xf numFmtId="0" fontId="11" fillId="0" borderId="41" xfId="0" applyFont="1" applyFill="1" applyBorder="1" applyAlignment="1">
      <alignment horizontal="center" vertical="top" wrapText="1"/>
    </xf>
    <xf numFmtId="0" fontId="6" fillId="5" borderId="49" xfId="0" applyFont="1" applyFill="1" applyBorder="1" applyAlignment="1">
      <alignment horizontal="left" vertical="top" wrapText="1"/>
    </xf>
    <xf numFmtId="49" fontId="3" fillId="3" borderId="17" xfId="0" applyNumberFormat="1" applyFont="1" applyFill="1" applyBorder="1" applyAlignment="1">
      <alignment horizontal="center" vertical="top"/>
    </xf>
    <xf numFmtId="49" fontId="3" fillId="2" borderId="56" xfId="0" applyNumberFormat="1" applyFont="1" applyFill="1" applyBorder="1" applyAlignment="1">
      <alignment horizontal="center" vertical="top"/>
    </xf>
    <xf numFmtId="0" fontId="11" fillId="0" borderId="14" xfId="0" applyFont="1" applyFill="1" applyBorder="1" applyAlignment="1">
      <alignment horizontal="center" vertical="top" textRotation="90" wrapText="1"/>
    </xf>
    <xf numFmtId="0" fontId="2" fillId="0" borderId="41" xfId="0" applyFont="1" applyBorder="1" applyAlignment="1">
      <alignment horizontal="center" vertical="center" textRotation="90" wrapText="1"/>
    </xf>
    <xf numFmtId="0" fontId="2" fillId="0" borderId="41" xfId="0" applyFont="1" applyFill="1" applyBorder="1" applyAlignment="1">
      <alignment horizontal="center" vertical="center" textRotation="90" wrapText="1"/>
    </xf>
    <xf numFmtId="0" fontId="5" fillId="0" borderId="41" xfId="0" applyFont="1" applyBorder="1" applyAlignment="1">
      <alignment horizontal="center" vertical="center" textRotation="90" wrapText="1"/>
    </xf>
    <xf numFmtId="0" fontId="5" fillId="0" borderId="41" xfId="0" applyFont="1" applyFill="1" applyBorder="1" applyAlignment="1">
      <alignment horizontal="center" vertical="center" textRotation="90" wrapText="1"/>
    </xf>
    <xf numFmtId="164" fontId="3" fillId="2" borderId="15" xfId="0" applyNumberFormat="1" applyFont="1" applyFill="1" applyBorder="1" applyAlignment="1">
      <alignment horizontal="center" vertical="top"/>
    </xf>
    <xf numFmtId="164" fontId="3" fillId="3" borderId="15" xfId="0" applyNumberFormat="1" applyFont="1" applyFill="1" applyBorder="1" applyAlignment="1">
      <alignment horizontal="center" vertical="top"/>
    </xf>
    <xf numFmtId="164" fontId="6" fillId="7" borderId="12" xfId="0" applyNumberFormat="1" applyFont="1" applyFill="1" applyBorder="1" applyAlignment="1">
      <alignment horizontal="center" vertical="top"/>
    </xf>
    <xf numFmtId="164" fontId="3" fillId="2" borderId="45" xfId="0" applyNumberFormat="1" applyFont="1" applyFill="1" applyBorder="1" applyAlignment="1">
      <alignment horizontal="center" vertical="top"/>
    </xf>
    <xf numFmtId="164" fontId="7" fillId="3" borderId="15" xfId="0" applyNumberFormat="1" applyFont="1" applyFill="1" applyBorder="1" applyAlignment="1">
      <alignment horizontal="center" vertical="top"/>
    </xf>
    <xf numFmtId="164" fontId="7" fillId="4" borderId="75" xfId="0" applyNumberFormat="1" applyFont="1" applyFill="1" applyBorder="1" applyAlignment="1">
      <alignment horizontal="center" vertical="top"/>
    </xf>
    <xf numFmtId="164" fontId="5" fillId="8" borderId="18" xfId="0" applyNumberFormat="1" applyFont="1" applyFill="1" applyBorder="1" applyAlignment="1">
      <alignment horizontal="center" vertical="top"/>
    </xf>
    <xf numFmtId="164" fontId="5" fillId="8" borderId="40" xfId="0" applyNumberFormat="1" applyFont="1" applyFill="1" applyBorder="1" applyAlignment="1">
      <alignment horizontal="center" vertical="top"/>
    </xf>
    <xf numFmtId="164" fontId="5" fillId="8" borderId="31" xfId="0" applyNumberFormat="1" applyFont="1" applyFill="1" applyBorder="1" applyAlignment="1">
      <alignment horizontal="center" vertical="top"/>
    </xf>
    <xf numFmtId="0" fontId="2" fillId="8" borderId="37" xfId="0" applyFont="1" applyFill="1" applyBorder="1" applyAlignment="1">
      <alignment vertical="top"/>
    </xf>
    <xf numFmtId="164" fontId="2" fillId="8" borderId="33" xfId="0" applyNumberFormat="1" applyFont="1" applyFill="1" applyBorder="1" applyAlignment="1">
      <alignment horizontal="center" vertical="top"/>
    </xf>
    <xf numFmtId="164" fontId="2" fillId="8" borderId="34" xfId="0" applyNumberFormat="1" applyFont="1" applyFill="1" applyBorder="1" applyAlignment="1">
      <alignment horizontal="center" vertical="top"/>
    </xf>
    <xf numFmtId="164" fontId="2" fillId="8" borderId="0" xfId="0" applyNumberFormat="1" applyFont="1" applyFill="1" applyBorder="1" applyAlignment="1">
      <alignment horizontal="center" vertical="top"/>
    </xf>
    <xf numFmtId="0" fontId="5" fillId="5" borderId="8" xfId="0" applyFont="1" applyFill="1" applyBorder="1" applyAlignment="1">
      <alignment horizontal="center" vertical="top" wrapText="1"/>
    </xf>
    <xf numFmtId="49" fontId="6" fillId="2" borderId="75" xfId="0" applyNumberFormat="1" applyFont="1" applyFill="1" applyBorder="1" applyAlignment="1">
      <alignment horizontal="center" vertical="top"/>
    </xf>
    <xf numFmtId="49" fontId="6" fillId="3" borderId="12" xfId="0" applyNumberFormat="1" applyFont="1" applyFill="1" applyBorder="1" applyAlignment="1">
      <alignment vertical="center"/>
    </xf>
    <xf numFmtId="164" fontId="5" fillId="8" borderId="25" xfId="0" applyNumberFormat="1" applyFont="1" applyFill="1" applyBorder="1" applyAlignment="1">
      <alignment horizontal="center" vertical="top"/>
    </xf>
    <xf numFmtId="164" fontId="5" fillId="8" borderId="3" xfId="0" applyNumberFormat="1" applyFont="1" applyFill="1" applyBorder="1" applyAlignment="1">
      <alignment horizontal="center" vertical="top"/>
    </xf>
    <xf numFmtId="164" fontId="5" fillId="8" borderId="14" xfId="0" applyNumberFormat="1" applyFont="1" applyFill="1" applyBorder="1" applyAlignment="1">
      <alignment horizontal="center" vertical="top"/>
    </xf>
    <xf numFmtId="164" fontId="5" fillId="8" borderId="28" xfId="0" applyNumberFormat="1" applyFont="1" applyFill="1" applyBorder="1" applyAlignment="1">
      <alignment horizontal="center" vertical="top"/>
    </xf>
    <xf numFmtId="164" fontId="5" fillId="8" borderId="42" xfId="0" applyNumberFormat="1" applyFont="1" applyFill="1" applyBorder="1" applyAlignment="1">
      <alignment horizontal="center" vertical="top"/>
    </xf>
    <xf numFmtId="164" fontId="5" fillId="8" borderId="48" xfId="0" applyNumberFormat="1" applyFont="1" applyFill="1" applyBorder="1" applyAlignment="1">
      <alignment horizontal="center" vertical="top"/>
    </xf>
    <xf numFmtId="0" fontId="2" fillId="8" borderId="20" xfId="0" applyFont="1" applyFill="1" applyBorder="1" applyAlignment="1">
      <alignment vertical="top"/>
    </xf>
    <xf numFmtId="0" fontId="2" fillId="8" borderId="7" xfId="0" applyFont="1" applyFill="1" applyBorder="1" applyAlignment="1">
      <alignment vertical="top"/>
    </xf>
    <xf numFmtId="164" fontId="2" fillId="8" borderId="32" xfId="0" applyNumberFormat="1" applyFont="1" applyFill="1" applyBorder="1" applyAlignment="1">
      <alignment horizontal="center" vertical="top"/>
    </xf>
    <xf numFmtId="164" fontId="5" fillId="8" borderId="26" xfId="0" applyNumberFormat="1" applyFont="1" applyFill="1" applyBorder="1" applyAlignment="1">
      <alignment horizontal="center" vertical="top"/>
    </xf>
    <xf numFmtId="164" fontId="2" fillId="8" borderId="20" xfId="0" applyNumberFormat="1" applyFont="1" applyFill="1" applyBorder="1" applyAlignment="1">
      <alignment horizontal="center" vertical="top"/>
    </xf>
    <xf numFmtId="164" fontId="2" fillId="8" borderId="26" xfId="0" applyNumberFormat="1" applyFont="1" applyFill="1" applyBorder="1" applyAlignment="1">
      <alignment horizontal="center" vertical="top"/>
    </xf>
    <xf numFmtId="164" fontId="2" fillId="0" borderId="39" xfId="0" applyNumberFormat="1" applyFont="1" applyBorder="1" applyAlignment="1">
      <alignment horizontal="center" vertical="top"/>
    </xf>
    <xf numFmtId="164" fontId="2" fillId="0" borderId="37" xfId="0" applyNumberFormat="1" applyFont="1" applyBorder="1" applyAlignment="1">
      <alignment horizontal="center" vertical="top"/>
    </xf>
    <xf numFmtId="164" fontId="2" fillId="0" borderId="54" xfId="0" applyNumberFormat="1" applyFont="1" applyBorder="1" applyAlignment="1">
      <alignment horizontal="center" vertical="top"/>
    </xf>
    <xf numFmtId="164" fontId="2" fillId="0" borderId="42" xfId="0" applyNumberFormat="1" applyFont="1" applyBorder="1" applyAlignment="1">
      <alignment horizontal="center" vertical="top"/>
    </xf>
    <xf numFmtId="164" fontId="2" fillId="0" borderId="36" xfId="0" applyNumberFormat="1" applyFont="1" applyBorder="1" applyAlignment="1">
      <alignment horizontal="center" vertical="top"/>
    </xf>
    <xf numFmtId="164" fontId="2" fillId="0" borderId="47" xfId="0" applyNumberFormat="1" applyFont="1" applyBorder="1" applyAlignment="1">
      <alignment horizontal="center" vertical="top"/>
    </xf>
    <xf numFmtId="164" fontId="5" fillId="8" borderId="36" xfId="0" applyNumberFormat="1" applyFont="1" applyFill="1" applyBorder="1" applyAlignment="1">
      <alignment horizontal="center" vertical="top"/>
    </xf>
    <xf numFmtId="164" fontId="5" fillId="8" borderId="47" xfId="0" applyNumberFormat="1" applyFont="1" applyFill="1" applyBorder="1" applyAlignment="1">
      <alignment horizontal="center" vertical="top"/>
    </xf>
    <xf numFmtId="164" fontId="6" fillId="8" borderId="17" xfId="0" applyNumberFormat="1" applyFont="1" applyFill="1" applyBorder="1" applyAlignment="1">
      <alignment horizontal="center" vertical="top"/>
    </xf>
    <xf numFmtId="164" fontId="6" fillId="8" borderId="18" xfId="0" applyNumberFormat="1" applyFont="1" applyFill="1" applyBorder="1" applyAlignment="1">
      <alignment horizontal="center" vertical="top"/>
    </xf>
    <xf numFmtId="164" fontId="6" fillId="8" borderId="48" xfId="0" applyNumberFormat="1" applyFont="1" applyFill="1" applyBorder="1" applyAlignment="1">
      <alignment horizontal="center" vertical="top"/>
    </xf>
    <xf numFmtId="164" fontId="2" fillId="8" borderId="35" xfId="0" applyNumberFormat="1" applyFont="1" applyFill="1" applyBorder="1" applyAlignment="1">
      <alignment horizontal="center" vertical="top"/>
    </xf>
    <xf numFmtId="164" fontId="2" fillId="8" borderId="25" xfId="0" applyNumberFormat="1" applyFont="1" applyFill="1" applyBorder="1" applyAlignment="1">
      <alignment horizontal="center" vertical="top"/>
    </xf>
    <xf numFmtId="164" fontId="2" fillId="8" borderId="14" xfId="0" applyNumberFormat="1" applyFont="1" applyFill="1" applyBorder="1" applyAlignment="1">
      <alignment horizontal="center" vertical="top"/>
    </xf>
    <xf numFmtId="164" fontId="5" fillId="8" borderId="53" xfId="0" applyNumberFormat="1" applyFont="1" applyFill="1" applyBorder="1" applyAlignment="1">
      <alignment horizontal="center" vertical="top"/>
    </xf>
    <xf numFmtId="164" fontId="6" fillId="8" borderId="38" xfId="0" applyNumberFormat="1" applyFont="1" applyFill="1" applyBorder="1" applyAlignment="1">
      <alignment horizontal="center" vertical="top"/>
    </xf>
    <xf numFmtId="164" fontId="6" fillId="8" borderId="54" xfId="0" applyNumberFormat="1" applyFont="1" applyFill="1" applyBorder="1" applyAlignment="1">
      <alignment horizontal="center" vertical="top"/>
    </xf>
    <xf numFmtId="49" fontId="3" fillId="2" borderId="15" xfId="0" applyNumberFormat="1" applyFont="1" applyFill="1" applyBorder="1" applyAlignment="1">
      <alignment horizontal="left" vertical="top"/>
    </xf>
    <xf numFmtId="0" fontId="6" fillId="0" borderId="49" xfId="0" applyNumberFormat="1" applyFont="1" applyBorder="1" applyAlignment="1">
      <alignment horizontal="center" vertical="top"/>
    </xf>
    <xf numFmtId="164" fontId="5" fillId="8" borderId="19" xfId="0" applyNumberFormat="1" applyFont="1" applyFill="1" applyBorder="1" applyAlignment="1">
      <alignment horizontal="center" vertical="top"/>
    </xf>
    <xf numFmtId="164" fontId="2" fillId="0" borderId="33" xfId="0" applyNumberFormat="1" applyFont="1" applyBorder="1" applyAlignment="1">
      <alignment horizontal="center" vertical="top"/>
    </xf>
    <xf numFmtId="164" fontId="2" fillId="0" borderId="34" xfId="0" applyNumberFormat="1" applyFont="1" applyBorder="1" applyAlignment="1">
      <alignment horizontal="center" vertical="top"/>
    </xf>
    <xf numFmtId="164" fontId="2" fillId="0" borderId="35" xfId="0" applyNumberFormat="1" applyFont="1" applyBorder="1" applyAlignment="1">
      <alignment horizontal="center" vertical="top"/>
    </xf>
    <xf numFmtId="164" fontId="6" fillId="11" borderId="1" xfId="0" applyNumberFormat="1" applyFont="1" applyFill="1" applyBorder="1" applyAlignment="1">
      <alignment horizontal="center" vertical="top"/>
    </xf>
    <xf numFmtId="164" fontId="6" fillId="11" borderId="11" xfId="0" applyNumberFormat="1" applyFont="1" applyFill="1" applyBorder="1" applyAlignment="1">
      <alignment horizontal="center" vertical="top"/>
    </xf>
    <xf numFmtId="164" fontId="6" fillId="11" borderId="22" xfId="0" applyNumberFormat="1" applyFont="1" applyFill="1" applyBorder="1" applyAlignment="1">
      <alignment horizontal="center" vertical="top"/>
    </xf>
    <xf numFmtId="164" fontId="6" fillId="12" borderId="1" xfId="0" applyNumberFormat="1" applyFont="1" applyFill="1" applyBorder="1" applyAlignment="1">
      <alignment horizontal="center" vertical="top"/>
    </xf>
    <xf numFmtId="164" fontId="6" fillId="12" borderId="11" xfId="0" applyNumberFormat="1" applyFont="1" applyFill="1" applyBorder="1" applyAlignment="1">
      <alignment horizontal="center" vertical="top"/>
    </xf>
    <xf numFmtId="164" fontId="6" fillId="12" borderId="22" xfId="0" applyNumberFormat="1" applyFont="1" applyFill="1" applyBorder="1" applyAlignment="1">
      <alignment horizontal="center" vertical="top"/>
    </xf>
    <xf numFmtId="164" fontId="6" fillId="12" borderId="17" xfId="0" applyNumberFormat="1" applyFont="1" applyFill="1" applyBorder="1" applyAlignment="1">
      <alignment horizontal="center" vertical="top"/>
    </xf>
    <xf numFmtId="164" fontId="6" fillId="12" borderId="18" xfId="0" applyNumberFormat="1" applyFont="1" applyFill="1" applyBorder="1" applyAlignment="1">
      <alignment horizontal="center" vertical="top"/>
    </xf>
    <xf numFmtId="164" fontId="6" fillId="12" borderId="48" xfId="0" applyNumberFormat="1" applyFont="1" applyFill="1" applyBorder="1" applyAlignment="1">
      <alignment horizontal="center" vertical="top"/>
    </xf>
    <xf numFmtId="164" fontId="6" fillId="10" borderId="1" xfId="0" applyNumberFormat="1" applyFont="1" applyFill="1" applyBorder="1" applyAlignment="1">
      <alignment horizontal="center" vertical="top"/>
    </xf>
    <xf numFmtId="164" fontId="6" fillId="10" borderId="11" xfId="0" applyNumberFormat="1" applyFont="1" applyFill="1" applyBorder="1" applyAlignment="1">
      <alignment horizontal="center" vertical="top"/>
    </xf>
    <xf numFmtId="164" fontId="6" fillId="10" borderId="22" xfId="0" applyNumberFormat="1" applyFont="1" applyFill="1" applyBorder="1" applyAlignment="1">
      <alignment horizontal="center" vertical="top"/>
    </xf>
    <xf numFmtId="164" fontId="6" fillId="7" borderId="57" xfId="0" applyNumberFormat="1" applyFont="1" applyFill="1" applyBorder="1" applyAlignment="1">
      <alignment horizontal="center" vertical="top"/>
    </xf>
    <xf numFmtId="0" fontId="2" fillId="0" borderId="33" xfId="0" applyFont="1" applyBorder="1" applyAlignment="1">
      <alignment vertical="top"/>
    </xf>
    <xf numFmtId="0" fontId="2" fillId="0" borderId="34" xfId="0" applyFont="1" applyBorder="1" applyAlignment="1">
      <alignment vertical="top"/>
    </xf>
    <xf numFmtId="0" fontId="2" fillId="0" borderId="35" xfId="0" applyFont="1" applyBorder="1" applyAlignment="1">
      <alignment vertical="top"/>
    </xf>
    <xf numFmtId="0" fontId="6" fillId="0" borderId="0" xfId="0" applyFont="1" applyBorder="1" applyAlignment="1">
      <alignment vertical="center" wrapText="1"/>
    </xf>
    <xf numFmtId="0" fontId="14" fillId="0" borderId="21" xfId="0" applyFont="1" applyFill="1" applyBorder="1" applyAlignment="1">
      <alignment vertical="top" wrapText="1"/>
    </xf>
    <xf numFmtId="0" fontId="6" fillId="0" borderId="49" xfId="0" applyFont="1" applyBorder="1" applyAlignment="1">
      <alignment vertical="center" textRotation="90" wrapText="1"/>
    </xf>
    <xf numFmtId="0" fontId="11" fillId="0" borderId="0" xfId="0" applyFont="1" applyFill="1" applyBorder="1" applyAlignment="1">
      <alignment vertical="center" textRotation="90" wrapText="1"/>
    </xf>
    <xf numFmtId="0" fontId="6" fillId="0" borderId="48" xfId="0" applyNumberFormat="1" applyFont="1" applyBorder="1" applyAlignment="1">
      <alignment vertical="top"/>
    </xf>
    <xf numFmtId="0" fontId="11" fillId="0" borderId="18" xfId="0" applyFont="1" applyFill="1" applyBorder="1" applyAlignment="1">
      <alignment vertical="top" wrapText="1"/>
    </xf>
    <xf numFmtId="0" fontId="11" fillId="0" borderId="21" xfId="0" applyFont="1" applyFill="1" applyBorder="1" applyAlignment="1">
      <alignment vertical="top" wrapText="1"/>
    </xf>
    <xf numFmtId="164" fontId="5" fillId="7" borderId="71" xfId="0" applyNumberFormat="1" applyFont="1" applyFill="1" applyBorder="1" applyAlignment="1">
      <alignment horizontal="center" vertical="top"/>
    </xf>
    <xf numFmtId="49" fontId="6" fillId="5" borderId="49" xfId="0" applyNumberFormat="1" applyFont="1" applyFill="1" applyBorder="1" applyAlignment="1">
      <alignment horizontal="center" vertical="top"/>
    </xf>
    <xf numFmtId="49" fontId="5" fillId="0" borderId="14" xfId="0" applyNumberFormat="1" applyFont="1" applyBorder="1" applyAlignment="1">
      <alignment horizontal="center" vertical="top" wrapText="1"/>
    </xf>
    <xf numFmtId="0" fontId="6" fillId="0" borderId="48" xfId="0" applyNumberFormat="1" applyFont="1" applyBorder="1" applyAlignment="1">
      <alignment horizontal="center" vertical="top"/>
    </xf>
    <xf numFmtId="0" fontId="6" fillId="0" borderId="24" xfId="0" applyNumberFormat="1" applyFont="1" applyBorder="1" applyAlignment="1">
      <alignment horizontal="center" vertical="top"/>
    </xf>
    <xf numFmtId="49" fontId="3" fillId="3" borderId="25" xfId="0" applyNumberFormat="1" applyFont="1" applyFill="1" applyBorder="1" applyAlignment="1">
      <alignment horizontal="center" vertical="top"/>
    </xf>
    <xf numFmtId="49" fontId="3" fillId="2" borderId="14" xfId="0" applyNumberFormat="1" applyFont="1" applyFill="1" applyBorder="1" applyAlignment="1">
      <alignment horizontal="center" vertical="top"/>
    </xf>
    <xf numFmtId="49" fontId="3" fillId="2" borderId="18" xfId="0" applyNumberFormat="1" applyFont="1" applyFill="1" applyBorder="1" applyAlignment="1">
      <alignment horizontal="center" vertical="top"/>
    </xf>
    <xf numFmtId="0" fontId="14" fillId="0" borderId="18" xfId="0" applyFont="1" applyFill="1" applyBorder="1" applyAlignment="1">
      <alignment horizontal="center" vertical="top" wrapText="1"/>
    </xf>
    <xf numFmtId="0" fontId="14" fillId="0" borderId="21" xfId="0" applyFont="1" applyFill="1" applyBorder="1" applyAlignment="1">
      <alignment horizontal="center" vertical="top" wrapText="1"/>
    </xf>
    <xf numFmtId="49" fontId="6" fillId="5" borderId="18" xfId="0" applyNumberFormat="1" applyFont="1" applyFill="1" applyBorder="1" applyAlignment="1">
      <alignment horizontal="center" vertical="top"/>
    </xf>
    <xf numFmtId="0" fontId="11" fillId="0" borderId="18" xfId="0" applyFont="1" applyBorder="1" applyAlignment="1">
      <alignment horizontal="center" vertical="top"/>
    </xf>
    <xf numFmtId="49" fontId="3" fillId="3" borderId="17" xfId="0" applyNumberFormat="1" applyFont="1" applyFill="1" applyBorder="1" applyAlignment="1">
      <alignment horizontal="center" vertical="top"/>
    </xf>
    <xf numFmtId="49" fontId="6" fillId="5" borderId="14" xfId="0" applyNumberFormat="1" applyFont="1" applyFill="1" applyBorder="1" applyAlignment="1">
      <alignment horizontal="center" vertical="top"/>
    </xf>
    <xf numFmtId="164" fontId="2" fillId="0" borderId="40" xfId="0" applyNumberFormat="1" applyFont="1" applyBorder="1" applyAlignment="1">
      <alignment horizontal="center" vertical="top"/>
    </xf>
    <xf numFmtId="164" fontId="2" fillId="0" borderId="41" xfId="0" applyNumberFormat="1" applyFont="1" applyBorder="1" applyAlignment="1">
      <alignment horizontal="center" vertical="top"/>
    </xf>
    <xf numFmtId="49" fontId="6" fillId="3" borderId="19" xfId="0" applyNumberFormat="1" applyFont="1" applyFill="1" applyBorder="1" applyAlignment="1">
      <alignment horizontal="center" vertical="top"/>
    </xf>
    <xf numFmtId="49" fontId="6" fillId="2" borderId="14" xfId="0" applyNumberFormat="1" applyFont="1" applyFill="1" applyBorder="1" applyAlignment="1">
      <alignment horizontal="center" vertical="top"/>
    </xf>
    <xf numFmtId="49" fontId="6" fillId="3" borderId="20" xfId="0" applyNumberFormat="1" applyFont="1" applyFill="1" applyBorder="1" applyAlignment="1">
      <alignment horizontal="center" vertical="top"/>
    </xf>
    <xf numFmtId="49" fontId="6" fillId="2" borderId="18" xfId="0" applyNumberFormat="1" applyFont="1" applyFill="1" applyBorder="1" applyAlignment="1">
      <alignment horizontal="center" vertical="top"/>
    </xf>
    <xf numFmtId="0" fontId="11" fillId="5" borderId="14" xfId="0" applyFont="1" applyFill="1" applyBorder="1" applyAlignment="1">
      <alignment horizontal="center" vertical="top" wrapText="1"/>
    </xf>
    <xf numFmtId="0" fontId="11" fillId="5" borderId="21" xfId="0" applyFont="1" applyFill="1" applyBorder="1" applyAlignment="1">
      <alignment horizontal="center" vertical="top" wrapText="1"/>
    </xf>
    <xf numFmtId="0" fontId="2" fillId="0" borderId="26" xfId="0" applyNumberFormat="1" applyFont="1" applyBorder="1" applyAlignment="1">
      <alignment horizontal="center" vertical="top"/>
    </xf>
    <xf numFmtId="0" fontId="2" fillId="0" borderId="24" xfId="0" applyNumberFormat="1" applyFont="1" applyBorder="1" applyAlignment="1">
      <alignment horizontal="center" vertical="top"/>
    </xf>
    <xf numFmtId="164" fontId="3" fillId="7" borderId="23" xfId="0" applyNumberFormat="1" applyFont="1" applyFill="1" applyBorder="1" applyAlignment="1">
      <alignment horizontal="center" vertical="top"/>
    </xf>
    <xf numFmtId="164" fontId="3" fillId="7" borderId="21" xfId="0" applyNumberFormat="1" applyFont="1" applyFill="1" applyBorder="1" applyAlignment="1">
      <alignment horizontal="center" vertical="top"/>
    </xf>
    <xf numFmtId="164" fontId="3" fillId="7" borderId="67" xfId="0" applyNumberFormat="1" applyFont="1" applyFill="1" applyBorder="1" applyAlignment="1">
      <alignment horizontal="center" vertical="top"/>
    </xf>
    <xf numFmtId="0" fontId="6" fillId="0" borderId="48" xfId="0" applyNumberFormat="1" applyFont="1" applyBorder="1" applyAlignment="1">
      <alignment horizontal="center" vertical="top"/>
    </xf>
    <xf numFmtId="49" fontId="3" fillId="2" borderId="18" xfId="0" applyNumberFormat="1" applyFont="1" applyFill="1" applyBorder="1" applyAlignment="1">
      <alignment horizontal="center" vertical="top"/>
    </xf>
    <xf numFmtId="49" fontId="3" fillId="5" borderId="49" xfId="0" applyNumberFormat="1" applyFont="1" applyFill="1" applyBorder="1" applyAlignment="1">
      <alignment horizontal="center" vertical="top"/>
    </xf>
    <xf numFmtId="0" fontId="14" fillId="0" borderId="18" xfId="0" applyFont="1" applyFill="1" applyBorder="1" applyAlignment="1">
      <alignment horizontal="center" vertical="top" wrapText="1"/>
    </xf>
    <xf numFmtId="49" fontId="3" fillId="3" borderId="17" xfId="0" applyNumberFormat="1" applyFont="1" applyFill="1" applyBorder="1" applyAlignment="1">
      <alignment horizontal="center" vertical="top"/>
    </xf>
    <xf numFmtId="0" fontId="6" fillId="5" borderId="45" xfId="0" applyNumberFormat="1" applyFont="1" applyFill="1" applyBorder="1" applyAlignment="1">
      <alignment horizontal="center" vertical="top"/>
    </xf>
    <xf numFmtId="164" fontId="5" fillId="0" borderId="71" xfId="0" applyNumberFormat="1" applyFont="1" applyFill="1" applyBorder="1" applyAlignment="1">
      <alignment horizontal="center" vertical="top"/>
    </xf>
    <xf numFmtId="164" fontId="2" fillId="0" borderId="43" xfId="0" applyNumberFormat="1" applyFont="1" applyBorder="1" applyAlignment="1">
      <alignment horizontal="center" vertical="top"/>
    </xf>
    <xf numFmtId="164" fontId="3" fillId="7" borderId="75" xfId="0" applyNumberFormat="1" applyFont="1" applyFill="1" applyBorder="1" applyAlignment="1">
      <alignment horizontal="center" vertical="top"/>
    </xf>
    <xf numFmtId="164" fontId="2" fillId="7" borderId="72" xfId="0" applyNumberFormat="1" applyFont="1" applyFill="1" applyBorder="1" applyAlignment="1">
      <alignment horizontal="center" vertical="top"/>
    </xf>
    <xf numFmtId="164" fontId="2" fillId="8" borderId="49" xfId="0" applyNumberFormat="1" applyFont="1" applyFill="1" applyBorder="1" applyAlignment="1">
      <alignment horizontal="center" vertical="top"/>
    </xf>
    <xf numFmtId="164" fontId="2" fillId="8" borderId="66" xfId="0" applyNumberFormat="1" applyFont="1" applyFill="1" applyBorder="1" applyAlignment="1">
      <alignment horizontal="center" vertical="top"/>
    </xf>
    <xf numFmtId="164" fontId="2" fillId="0" borderId="66" xfId="0" applyNumberFormat="1" applyFont="1" applyBorder="1" applyAlignment="1">
      <alignment horizontal="center" vertical="top"/>
    </xf>
    <xf numFmtId="164" fontId="2" fillId="0" borderId="49" xfId="0" applyNumberFormat="1" applyFont="1" applyBorder="1" applyAlignment="1">
      <alignment horizontal="center" vertical="top"/>
    </xf>
    <xf numFmtId="164" fontId="2" fillId="0" borderId="48" xfId="0" applyNumberFormat="1" applyFont="1" applyBorder="1" applyAlignment="1">
      <alignment horizontal="center" vertical="top"/>
    </xf>
    <xf numFmtId="164" fontId="6" fillId="7" borderId="21" xfId="0" applyNumberFormat="1" applyFont="1" applyFill="1" applyBorder="1" applyAlignment="1">
      <alignment horizontal="center" vertical="top"/>
    </xf>
    <xf numFmtId="0" fontId="6" fillId="7" borderId="67" xfId="0" applyFont="1" applyFill="1" applyBorder="1" applyAlignment="1">
      <alignment horizontal="center" vertical="top" wrapText="1"/>
    </xf>
    <xf numFmtId="165" fontId="5" fillId="5" borderId="0" xfId="0" applyNumberFormat="1" applyFont="1" applyFill="1" applyBorder="1" applyAlignment="1">
      <alignment vertical="top" wrapText="1"/>
    </xf>
    <xf numFmtId="165" fontId="5" fillId="0" borderId="3" xfId="0" applyNumberFormat="1" applyFont="1" applyFill="1" applyBorder="1" applyAlignment="1">
      <alignment horizontal="left" vertical="top"/>
    </xf>
    <xf numFmtId="165" fontId="5" fillId="5" borderId="57" xfId="0" applyNumberFormat="1" applyFont="1" applyFill="1" applyBorder="1" applyAlignment="1">
      <alignment vertical="top" wrapText="1"/>
    </xf>
    <xf numFmtId="49" fontId="3" fillId="3" borderId="25" xfId="0" applyNumberFormat="1" applyFont="1" applyFill="1" applyBorder="1" applyAlignment="1">
      <alignment horizontal="center" vertical="top"/>
    </xf>
    <xf numFmtId="49" fontId="3" fillId="3" borderId="23" xfId="0" applyNumberFormat="1" applyFont="1" applyFill="1" applyBorder="1" applyAlignment="1">
      <alignment horizontal="center" vertical="top"/>
    </xf>
    <xf numFmtId="164" fontId="2" fillId="0" borderId="72" xfId="0" applyNumberFormat="1" applyFont="1" applyBorder="1" applyAlignment="1">
      <alignment horizontal="center" vertical="top"/>
    </xf>
    <xf numFmtId="164" fontId="2" fillId="7" borderId="19" xfId="0" applyNumberFormat="1" applyFont="1" applyFill="1" applyBorder="1" applyAlignment="1">
      <alignment horizontal="center" vertical="top"/>
    </xf>
    <xf numFmtId="0" fontId="14" fillId="0" borderId="14" xfId="0" applyFont="1" applyFill="1" applyBorder="1" applyAlignment="1">
      <alignment vertical="center" textRotation="90" wrapText="1"/>
    </xf>
    <xf numFmtId="165" fontId="5" fillId="5" borderId="19" xfId="0" applyNumberFormat="1" applyFont="1" applyFill="1" applyBorder="1" applyAlignment="1">
      <alignment horizontal="center" vertical="top"/>
    </xf>
    <xf numFmtId="0" fontId="5" fillId="5" borderId="14" xfId="0" applyNumberFormat="1" applyFont="1" applyFill="1" applyBorder="1" applyAlignment="1">
      <alignment horizontal="center" vertical="top"/>
    </xf>
    <xf numFmtId="0" fontId="5" fillId="5" borderId="3" xfId="0" applyNumberFormat="1" applyFont="1" applyFill="1" applyBorder="1" applyAlignment="1">
      <alignment horizontal="center" vertical="top"/>
    </xf>
    <xf numFmtId="165" fontId="5" fillId="0" borderId="53" xfId="0" applyNumberFormat="1" applyFont="1" applyFill="1" applyBorder="1" applyAlignment="1">
      <alignment horizontal="left" vertical="top" wrapText="1"/>
    </xf>
    <xf numFmtId="0" fontId="5" fillId="0" borderId="41" xfId="0" applyNumberFormat="1" applyFont="1" applyBorder="1" applyAlignment="1">
      <alignment horizontal="center" vertical="top"/>
    </xf>
    <xf numFmtId="0" fontId="6" fillId="0" borderId="26" xfId="0" applyNumberFormat="1" applyFont="1" applyBorder="1" applyAlignment="1">
      <alignment horizontal="center" vertical="top"/>
    </xf>
    <xf numFmtId="165" fontId="5" fillId="0" borderId="20" xfId="0" applyNumberFormat="1" applyFont="1" applyFill="1" applyBorder="1" applyAlignment="1">
      <alignment horizontal="left" vertical="top" wrapText="1"/>
    </xf>
    <xf numFmtId="49" fontId="3" fillId="2" borderId="18" xfId="0" applyNumberFormat="1" applyFont="1" applyFill="1" applyBorder="1" applyAlignment="1">
      <alignment horizontal="center" vertical="top"/>
    </xf>
    <xf numFmtId="0" fontId="6" fillId="5" borderId="63" xfId="0" applyFont="1" applyFill="1" applyBorder="1" applyAlignment="1">
      <alignment vertical="top" wrapText="1"/>
    </xf>
    <xf numFmtId="164" fontId="2" fillId="7" borderId="52" xfId="0" applyNumberFormat="1" applyFont="1" applyFill="1" applyBorder="1" applyAlignment="1">
      <alignment horizontal="center" vertical="top"/>
    </xf>
    <xf numFmtId="164" fontId="2" fillId="7" borderId="43" xfId="0" applyNumberFormat="1" applyFont="1" applyFill="1" applyBorder="1" applyAlignment="1">
      <alignment horizontal="center" vertical="top"/>
    </xf>
    <xf numFmtId="164" fontId="2" fillId="0" borderId="32" xfId="0" applyNumberFormat="1" applyFont="1" applyFill="1" applyBorder="1" applyAlignment="1">
      <alignment horizontal="center" vertical="top"/>
    </xf>
    <xf numFmtId="164" fontId="2" fillId="8" borderId="52" xfId="0" applyNumberFormat="1" applyFont="1" applyFill="1" applyBorder="1" applyAlignment="1">
      <alignment horizontal="center" vertical="top"/>
    </xf>
    <xf numFmtId="164" fontId="2" fillId="8" borderId="43" xfId="0" applyNumberFormat="1" applyFont="1" applyFill="1" applyBorder="1" applyAlignment="1">
      <alignment horizontal="center" vertical="top"/>
    </xf>
    <xf numFmtId="164" fontId="20" fillId="8" borderId="39" xfId="0" applyNumberFormat="1" applyFont="1" applyFill="1" applyBorder="1" applyAlignment="1">
      <alignment horizontal="center" vertical="top"/>
    </xf>
    <xf numFmtId="164" fontId="20" fillId="8" borderId="54" xfId="0" applyNumberFormat="1" applyFont="1" applyFill="1" applyBorder="1" applyAlignment="1">
      <alignment horizontal="center" vertical="top"/>
    </xf>
    <xf numFmtId="164" fontId="20" fillId="8" borderId="37" xfId="0" applyNumberFormat="1" applyFont="1" applyFill="1" applyBorder="1" applyAlignment="1">
      <alignment horizontal="center" vertical="top"/>
    </xf>
    <xf numFmtId="164" fontId="5" fillId="0" borderId="37" xfId="0" applyNumberFormat="1" applyFont="1" applyBorder="1" applyAlignment="1">
      <alignment horizontal="center" vertical="top"/>
    </xf>
    <xf numFmtId="164" fontId="20" fillId="8" borderId="41" xfId="0" applyNumberFormat="1" applyFont="1" applyFill="1" applyBorder="1" applyAlignment="1">
      <alignment horizontal="center" vertical="top"/>
    </xf>
    <xf numFmtId="49" fontId="3" fillId="3" borderId="23" xfId="0" applyNumberFormat="1" applyFont="1" applyFill="1" applyBorder="1" applyAlignment="1">
      <alignment horizontal="center" vertical="top"/>
    </xf>
    <xf numFmtId="49" fontId="3" fillId="2" borderId="21" xfId="0" applyNumberFormat="1" applyFont="1" applyFill="1" applyBorder="1" applyAlignment="1">
      <alignment horizontal="center" vertical="top"/>
    </xf>
    <xf numFmtId="49" fontId="3" fillId="2" borderId="18" xfId="0" applyNumberFormat="1" applyFont="1" applyFill="1" applyBorder="1" applyAlignment="1">
      <alignment horizontal="center" vertical="top"/>
    </xf>
    <xf numFmtId="0" fontId="6" fillId="5" borderId="24" xfId="0" applyNumberFormat="1" applyFont="1" applyFill="1" applyBorder="1" applyAlignment="1">
      <alignment horizontal="center" vertical="top"/>
    </xf>
    <xf numFmtId="0" fontId="5" fillId="5" borderId="21" xfId="0" applyFont="1" applyFill="1" applyBorder="1" applyAlignment="1">
      <alignment vertical="top" wrapText="1"/>
    </xf>
    <xf numFmtId="164" fontId="6" fillId="7" borderId="31" xfId="0" applyNumberFormat="1" applyFont="1" applyFill="1" applyBorder="1" applyAlignment="1">
      <alignment horizontal="center" vertical="top"/>
    </xf>
    <xf numFmtId="164" fontId="6" fillId="7" borderId="6" xfId="0" applyNumberFormat="1" applyFont="1" applyFill="1" applyBorder="1" applyAlignment="1">
      <alignment horizontal="center" vertical="top"/>
    </xf>
    <xf numFmtId="0" fontId="5" fillId="8" borderId="38" xfId="0" applyFont="1" applyFill="1" applyBorder="1" applyAlignment="1">
      <alignment horizontal="left" vertical="top" wrapText="1"/>
    </xf>
    <xf numFmtId="164" fontId="6" fillId="7" borderId="80" xfId="0" applyNumberFormat="1" applyFont="1" applyFill="1" applyBorder="1" applyAlignment="1">
      <alignment horizontal="center" vertical="top"/>
    </xf>
    <xf numFmtId="164" fontId="2" fillId="7" borderId="74" xfId="0" applyNumberFormat="1" applyFont="1" applyFill="1" applyBorder="1" applyAlignment="1">
      <alignment horizontal="center" vertical="top"/>
    </xf>
    <xf numFmtId="49" fontId="3" fillId="5" borderId="14" xfId="0" applyNumberFormat="1" applyFont="1" applyFill="1" applyBorder="1" applyAlignment="1">
      <alignment horizontal="center" vertical="top"/>
    </xf>
    <xf numFmtId="0" fontId="3" fillId="5" borderId="14" xfId="0" applyFont="1" applyFill="1" applyBorder="1" applyAlignment="1">
      <alignment vertical="top" wrapText="1"/>
    </xf>
    <xf numFmtId="0" fontId="12" fillId="0" borderId="14" xfId="0" applyFont="1" applyFill="1" applyBorder="1" applyAlignment="1">
      <alignment horizontal="center" vertical="top" wrapText="1"/>
    </xf>
    <xf numFmtId="49" fontId="2" fillId="0" borderId="14" xfId="0" applyNumberFormat="1" applyFont="1" applyBorder="1" applyAlignment="1">
      <alignment horizontal="center" vertical="top" wrapText="1"/>
    </xf>
    <xf numFmtId="0" fontId="2" fillId="0" borderId="10" xfId="0" applyFont="1" applyFill="1" applyBorder="1" applyAlignment="1">
      <alignment horizontal="center" vertical="top" wrapText="1"/>
    </xf>
    <xf numFmtId="165" fontId="2" fillId="5" borderId="19" xfId="0" applyNumberFormat="1" applyFont="1" applyFill="1" applyBorder="1" applyAlignment="1">
      <alignment horizontal="left" vertical="top"/>
    </xf>
    <xf numFmtId="0" fontId="2" fillId="0" borderId="14" xfId="0" applyNumberFormat="1" applyFont="1" applyFill="1" applyBorder="1" applyAlignment="1">
      <alignment horizontal="center" vertical="top"/>
    </xf>
    <xf numFmtId="0" fontId="2" fillId="5" borderId="49" xfId="0" applyFont="1" applyFill="1" applyBorder="1" applyAlignment="1">
      <alignment vertical="top" wrapText="1"/>
    </xf>
    <xf numFmtId="0" fontId="12" fillId="0" borderId="18" xfId="0" applyFont="1" applyFill="1" applyBorder="1" applyAlignment="1">
      <alignment horizontal="center" vertical="top" wrapText="1"/>
    </xf>
    <xf numFmtId="0" fontId="3" fillId="5" borderId="48" xfId="0" applyNumberFormat="1" applyFont="1" applyFill="1" applyBorder="1" applyAlignment="1">
      <alignment vertical="top"/>
    </xf>
    <xf numFmtId="0" fontId="2" fillId="0" borderId="8" xfId="0" applyFont="1" applyFill="1" applyBorder="1" applyAlignment="1">
      <alignment horizontal="center" vertical="top" wrapText="1"/>
    </xf>
    <xf numFmtId="165" fontId="2" fillId="5" borderId="20" xfId="0" applyNumberFormat="1" applyFont="1" applyFill="1" applyBorder="1" applyAlignment="1">
      <alignment horizontal="left" vertical="top"/>
    </xf>
    <xf numFmtId="0" fontId="2" fillId="0" borderId="18" xfId="0" applyNumberFormat="1" applyFont="1" applyFill="1" applyBorder="1" applyAlignment="1">
      <alignment horizontal="center" vertical="top"/>
    </xf>
    <xf numFmtId="0" fontId="7" fillId="0" borderId="41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center" vertical="top" wrapText="1"/>
    </xf>
    <xf numFmtId="164" fontId="2" fillId="0" borderId="17" xfId="0" applyNumberFormat="1" applyFont="1" applyFill="1" applyBorder="1" applyAlignment="1">
      <alignment vertical="top" wrapText="1"/>
    </xf>
    <xf numFmtId="0" fontId="7" fillId="0" borderId="4" xfId="0" applyFont="1" applyFill="1" applyBorder="1" applyAlignment="1">
      <alignment horizontal="center" vertical="top" wrapText="1"/>
    </xf>
    <xf numFmtId="0" fontId="3" fillId="0" borderId="24" xfId="0" applyNumberFormat="1" applyFont="1" applyBorder="1" applyAlignment="1">
      <alignment vertical="top"/>
    </xf>
    <xf numFmtId="0" fontId="3" fillId="7" borderId="59" xfId="0" applyFont="1" applyFill="1" applyBorder="1" applyAlignment="1">
      <alignment horizontal="center" vertical="top" wrapText="1"/>
    </xf>
    <xf numFmtId="165" fontId="3" fillId="0" borderId="12" xfId="0" applyNumberFormat="1" applyFont="1" applyFill="1" applyBorder="1" applyAlignment="1">
      <alignment horizontal="left" vertical="top"/>
    </xf>
    <xf numFmtId="0" fontId="2" fillId="0" borderId="21" xfId="0" applyNumberFormat="1" applyFont="1" applyFill="1" applyBorder="1" applyAlignment="1">
      <alignment horizontal="center" vertical="top"/>
    </xf>
    <xf numFmtId="49" fontId="2" fillId="5" borderId="14" xfId="0" applyNumberFormat="1" applyFont="1" applyFill="1" applyBorder="1" applyAlignment="1">
      <alignment horizontal="center" vertical="top" wrapText="1"/>
    </xf>
    <xf numFmtId="0" fontId="3" fillId="5" borderId="0" xfId="0" applyNumberFormat="1" applyFont="1" applyFill="1" applyBorder="1" applyAlignment="1">
      <alignment horizontal="center" vertical="top"/>
    </xf>
    <xf numFmtId="164" fontId="2" fillId="7" borderId="3" xfId="0" applyNumberFormat="1" applyFont="1" applyFill="1" applyBorder="1" applyAlignment="1">
      <alignment horizontal="center" vertical="top"/>
    </xf>
    <xf numFmtId="49" fontId="2" fillId="5" borderId="57" xfId="0" applyNumberFormat="1" applyFont="1" applyFill="1" applyBorder="1" applyAlignment="1">
      <alignment horizontal="center" vertical="top" wrapText="1"/>
    </xf>
    <xf numFmtId="0" fontId="3" fillId="5" borderId="75" xfId="0" applyNumberFormat="1" applyFont="1" applyFill="1" applyBorder="1" applyAlignment="1">
      <alignment horizontal="center" vertical="top"/>
    </xf>
    <xf numFmtId="0" fontId="7" fillId="5" borderId="14" xfId="0" applyFont="1" applyFill="1" applyBorder="1" applyAlignment="1">
      <alignment horizontal="center" vertical="center" textRotation="90" wrapText="1"/>
    </xf>
    <xf numFmtId="0" fontId="7" fillId="5" borderId="4" xfId="0" applyFont="1" applyFill="1" applyBorder="1" applyAlignment="1">
      <alignment horizontal="center" vertical="top" wrapText="1"/>
    </xf>
    <xf numFmtId="0" fontId="7" fillId="5" borderId="14" xfId="0" applyFont="1" applyFill="1" applyBorder="1" applyAlignment="1">
      <alignment horizontal="center" vertical="center" wrapText="1"/>
    </xf>
    <xf numFmtId="49" fontId="3" fillId="5" borderId="45" xfId="0" applyNumberFormat="1" applyFont="1" applyFill="1" applyBorder="1" applyAlignment="1">
      <alignment horizontal="center" vertical="top"/>
    </xf>
    <xf numFmtId="49" fontId="3" fillId="5" borderId="49" xfId="0" applyNumberFormat="1" applyFont="1" applyFill="1" applyBorder="1" applyAlignment="1">
      <alignment horizontal="center" vertical="top"/>
    </xf>
    <xf numFmtId="49" fontId="3" fillId="5" borderId="75" xfId="0" applyNumberFormat="1" applyFont="1" applyFill="1" applyBorder="1" applyAlignment="1">
      <alignment horizontal="center" vertical="top"/>
    </xf>
    <xf numFmtId="164" fontId="3" fillId="2" borderId="13" xfId="0" applyNumberFormat="1" applyFont="1" applyFill="1" applyBorder="1" applyAlignment="1">
      <alignment horizontal="center" vertical="top"/>
    </xf>
    <xf numFmtId="164" fontId="3" fillId="2" borderId="70" xfId="0" applyNumberFormat="1" applyFont="1" applyFill="1" applyBorder="1" applyAlignment="1">
      <alignment horizontal="center" vertical="top"/>
    </xf>
    <xf numFmtId="164" fontId="3" fillId="2" borderId="77" xfId="0" applyNumberFormat="1" applyFont="1" applyFill="1" applyBorder="1" applyAlignment="1">
      <alignment horizontal="center" vertical="top"/>
    </xf>
    <xf numFmtId="49" fontId="2" fillId="0" borderId="18" xfId="0" applyNumberFormat="1" applyFont="1" applyBorder="1" applyAlignment="1">
      <alignment horizontal="center" vertical="top" wrapText="1"/>
    </xf>
    <xf numFmtId="49" fontId="2" fillId="0" borderId="21" xfId="0" applyNumberFormat="1" applyFont="1" applyBorder="1" applyAlignment="1">
      <alignment horizontal="center" vertical="top" wrapText="1"/>
    </xf>
    <xf numFmtId="164" fontId="2" fillId="8" borderId="72" xfId="0" applyNumberFormat="1" applyFont="1" applyFill="1" applyBorder="1" applyAlignment="1">
      <alignment horizontal="center" vertical="top"/>
    </xf>
    <xf numFmtId="164" fontId="2" fillId="0" borderId="25" xfId="0" applyNumberFormat="1" applyFont="1" applyBorder="1" applyAlignment="1">
      <alignment horizontal="center" vertical="top"/>
    </xf>
    <xf numFmtId="164" fontId="2" fillId="0" borderId="42" xfId="0" applyNumberFormat="1" applyFont="1" applyBorder="1" applyAlignment="1">
      <alignment horizontal="center" vertical="top"/>
    </xf>
    <xf numFmtId="164" fontId="2" fillId="0" borderId="14" xfId="0" applyNumberFormat="1" applyFont="1" applyBorder="1" applyAlignment="1">
      <alignment horizontal="center" vertical="top"/>
    </xf>
    <xf numFmtId="164" fontId="2" fillId="0" borderId="36" xfId="0" applyNumberFormat="1" applyFont="1" applyBorder="1" applyAlignment="1">
      <alignment horizontal="center" vertical="top"/>
    </xf>
    <xf numFmtId="164" fontId="2" fillId="0" borderId="26" xfId="0" applyNumberFormat="1" applyFont="1" applyBorder="1" applyAlignment="1">
      <alignment horizontal="center" vertical="top"/>
    </xf>
    <xf numFmtId="164" fontId="2" fillId="0" borderId="47" xfId="0" applyNumberFormat="1" applyFont="1" applyBorder="1" applyAlignment="1">
      <alignment horizontal="center" vertical="top"/>
    </xf>
    <xf numFmtId="0" fontId="3" fillId="0" borderId="7" xfId="0" applyNumberFormat="1" applyFont="1" applyBorder="1" applyAlignment="1">
      <alignment horizontal="center" vertical="top"/>
    </xf>
    <xf numFmtId="0" fontId="2" fillId="0" borderId="6" xfId="0" applyFont="1" applyFill="1" applyBorder="1" applyAlignment="1">
      <alignment horizontal="center" vertical="top" wrapText="1"/>
    </xf>
    <xf numFmtId="0" fontId="3" fillId="0" borderId="73" xfId="0" applyNumberFormat="1" applyFont="1" applyBorder="1" applyAlignment="1">
      <alignment horizontal="center" vertical="top"/>
    </xf>
    <xf numFmtId="49" fontId="3" fillId="5" borderId="74" xfId="0" applyNumberFormat="1" applyFont="1" applyFill="1" applyBorder="1" applyAlignment="1">
      <alignment vertical="top"/>
    </xf>
    <xf numFmtId="0" fontId="3" fillId="5" borderId="63" xfId="0" applyFont="1" applyFill="1" applyBorder="1" applyAlignment="1">
      <alignment vertical="top" wrapText="1"/>
    </xf>
    <xf numFmtId="0" fontId="1" fillId="0" borderId="14" xfId="0" applyFont="1" applyFill="1" applyBorder="1" applyAlignment="1">
      <alignment horizontal="center" vertical="top" wrapText="1"/>
    </xf>
    <xf numFmtId="49" fontId="2" fillId="0" borderId="3" xfId="0" applyNumberFormat="1" applyFont="1" applyBorder="1" applyAlignment="1">
      <alignment vertical="top" wrapText="1"/>
    </xf>
    <xf numFmtId="0" fontId="3" fillId="5" borderId="45" xfId="0" applyNumberFormat="1" applyFont="1" applyFill="1" applyBorder="1" applyAlignment="1">
      <alignment horizontal="center" vertical="top"/>
    </xf>
    <xf numFmtId="0" fontId="2" fillId="0" borderId="19" xfId="0" applyFont="1" applyFill="1" applyBorder="1" applyAlignment="1">
      <alignment horizontal="center" vertical="top" wrapText="1"/>
    </xf>
    <xf numFmtId="164" fontId="2" fillId="0" borderId="19" xfId="0" applyNumberFormat="1" applyFont="1" applyBorder="1" applyAlignment="1">
      <alignment horizontal="center" vertical="top"/>
    </xf>
    <xf numFmtId="164" fontId="2" fillId="0" borderId="45" xfId="0" applyNumberFormat="1" applyFont="1" applyBorder="1" applyAlignment="1">
      <alignment horizontal="center" vertical="top"/>
    </xf>
    <xf numFmtId="49" fontId="3" fillId="5" borderId="56" xfId="0" applyNumberFormat="1" applyFont="1" applyFill="1" applyBorder="1" applyAlignment="1">
      <alignment horizontal="center" vertical="top"/>
    </xf>
    <xf numFmtId="0" fontId="2" fillId="5" borderId="38" xfId="0" applyFont="1" applyFill="1" applyBorder="1" applyAlignment="1">
      <alignment horizontal="left" vertical="top" wrapText="1"/>
    </xf>
    <xf numFmtId="49" fontId="2" fillId="0" borderId="0" xfId="0" applyNumberFormat="1" applyFont="1" applyBorder="1" applyAlignment="1">
      <alignment horizontal="center" vertical="top" wrapText="1"/>
    </xf>
    <xf numFmtId="0" fontId="3" fillId="5" borderId="49" xfId="0" applyNumberFormat="1" applyFont="1" applyFill="1" applyBorder="1" applyAlignment="1">
      <alignment horizontal="center" vertical="top"/>
    </xf>
    <xf numFmtId="0" fontId="2" fillId="0" borderId="20" xfId="0" applyFont="1" applyFill="1" applyBorder="1" applyAlignment="1">
      <alignment horizontal="center" vertical="top" wrapText="1"/>
    </xf>
    <xf numFmtId="164" fontId="2" fillId="0" borderId="20" xfId="0" applyNumberFormat="1" applyFont="1" applyBorder="1" applyAlignment="1">
      <alignment horizontal="center" vertical="top"/>
    </xf>
    <xf numFmtId="0" fontId="2" fillId="8" borderId="38" xfId="0" applyFont="1" applyFill="1" applyBorder="1" applyAlignment="1">
      <alignment horizontal="left" vertical="top" wrapText="1"/>
    </xf>
    <xf numFmtId="49" fontId="3" fillId="5" borderId="56" xfId="0" applyNumberFormat="1" applyFont="1" applyFill="1" applyBorder="1" applyAlignment="1">
      <alignment vertical="top"/>
    </xf>
    <xf numFmtId="49" fontId="3" fillId="5" borderId="80" xfId="0" applyNumberFormat="1" applyFont="1" applyFill="1" applyBorder="1" applyAlignment="1">
      <alignment vertical="top"/>
    </xf>
    <xf numFmtId="164" fontId="3" fillId="7" borderId="24" xfId="0" applyNumberFormat="1" applyFont="1" applyFill="1" applyBorder="1" applyAlignment="1">
      <alignment horizontal="center" vertical="top"/>
    </xf>
    <xf numFmtId="0" fontId="3" fillId="5" borderId="49" xfId="0" applyFont="1" applyFill="1" applyBorder="1" applyAlignment="1">
      <alignment horizontal="left" vertical="top" wrapText="1"/>
    </xf>
    <xf numFmtId="49" fontId="2" fillId="0" borderId="56" xfId="0" applyNumberFormat="1" applyFont="1" applyBorder="1" applyAlignment="1">
      <alignment horizontal="center" vertical="top" wrapText="1"/>
    </xf>
    <xf numFmtId="164" fontId="2" fillId="8" borderId="51" xfId="0" applyNumberFormat="1" applyFont="1" applyFill="1" applyBorder="1" applyAlignment="1">
      <alignment horizontal="center" vertical="top"/>
    </xf>
    <xf numFmtId="0" fontId="7" fillId="5" borderId="14" xfId="0" applyFont="1" applyFill="1" applyBorder="1" applyAlignment="1">
      <alignment horizontal="center" vertical="top" wrapText="1"/>
    </xf>
    <xf numFmtId="164" fontId="2" fillId="8" borderId="3" xfId="0" applyNumberFormat="1" applyFont="1" applyFill="1" applyBorder="1" applyAlignment="1">
      <alignment horizontal="center" vertical="top"/>
    </xf>
    <xf numFmtId="164" fontId="2" fillId="8" borderId="28" xfId="0" applyNumberFormat="1" applyFont="1" applyFill="1" applyBorder="1" applyAlignment="1">
      <alignment horizontal="center" vertical="top"/>
    </xf>
    <xf numFmtId="0" fontId="7" fillId="5" borderId="21" xfId="0" applyFont="1" applyFill="1" applyBorder="1" applyAlignment="1">
      <alignment horizontal="center" vertical="top" wrapText="1"/>
    </xf>
    <xf numFmtId="164" fontId="3" fillId="7" borderId="40" xfId="0" applyNumberFormat="1" applyFont="1" applyFill="1" applyBorder="1" applyAlignment="1">
      <alignment horizontal="center" vertical="top"/>
    </xf>
    <xf numFmtId="164" fontId="3" fillId="7" borderId="43" xfId="0" applyNumberFormat="1" applyFont="1" applyFill="1" applyBorder="1" applyAlignment="1">
      <alignment horizontal="center" vertical="top"/>
    </xf>
    <xf numFmtId="0" fontId="3" fillId="0" borderId="45" xfId="0" applyFont="1" applyFill="1" applyBorder="1" applyAlignment="1">
      <alignment horizontal="left" vertical="top" wrapText="1"/>
    </xf>
    <xf numFmtId="0" fontId="3" fillId="5" borderId="28" xfId="0" applyNumberFormat="1" applyFont="1" applyFill="1" applyBorder="1" applyAlignment="1">
      <alignment horizontal="center" vertical="top"/>
    </xf>
    <xf numFmtId="0" fontId="2" fillId="0" borderId="37" xfId="0" applyFont="1" applyFill="1" applyBorder="1" applyAlignment="1">
      <alignment horizontal="left" vertical="top" wrapText="1"/>
    </xf>
    <xf numFmtId="0" fontId="7" fillId="5" borderId="18" xfId="0" applyFont="1" applyFill="1" applyBorder="1" applyAlignment="1">
      <alignment horizontal="center" vertical="top" wrapText="1"/>
    </xf>
    <xf numFmtId="49" fontId="2" fillId="5" borderId="18" xfId="0" applyNumberFormat="1" applyFont="1" applyFill="1" applyBorder="1" applyAlignment="1">
      <alignment horizontal="center" vertical="top" wrapText="1"/>
    </xf>
    <xf numFmtId="0" fontId="3" fillId="5" borderId="54" xfId="0" applyNumberFormat="1" applyFont="1" applyFill="1" applyBorder="1" applyAlignment="1">
      <alignment horizontal="center" vertical="top"/>
    </xf>
    <xf numFmtId="164" fontId="2" fillId="8" borderId="38" xfId="0" applyNumberFormat="1" applyFont="1" applyFill="1" applyBorder="1" applyAlignment="1">
      <alignment horizontal="center" vertical="top"/>
    </xf>
    <xf numFmtId="164" fontId="2" fillId="8" borderId="30" xfId="0" applyNumberFormat="1" applyFont="1" applyFill="1" applyBorder="1" applyAlignment="1">
      <alignment horizontal="center" vertical="top"/>
    </xf>
    <xf numFmtId="0" fontId="3" fillId="5" borderId="43" xfId="0" applyNumberFormat="1" applyFont="1" applyFill="1" applyBorder="1" applyAlignment="1">
      <alignment horizontal="center" vertical="top"/>
    </xf>
    <xf numFmtId="0" fontId="3" fillId="5" borderId="24" xfId="0" applyNumberFormat="1" applyFont="1" applyFill="1" applyBorder="1" applyAlignment="1">
      <alignment horizontal="center" vertical="top"/>
    </xf>
    <xf numFmtId="49" fontId="2" fillId="5" borderId="0" xfId="0" applyNumberFormat="1" applyFont="1" applyFill="1" applyBorder="1" applyAlignment="1">
      <alignment horizontal="center" vertical="top" wrapText="1"/>
    </xf>
    <xf numFmtId="0" fontId="2" fillId="0" borderId="28" xfId="0" applyFont="1" applyFill="1" applyBorder="1" applyAlignment="1">
      <alignment horizontal="center" vertical="top" wrapText="1"/>
    </xf>
    <xf numFmtId="0" fontId="3" fillId="7" borderId="68" xfId="0" applyFont="1" applyFill="1" applyBorder="1" applyAlignment="1">
      <alignment horizontal="center" vertical="top" wrapText="1"/>
    </xf>
    <xf numFmtId="0" fontId="3" fillId="5" borderId="7" xfId="0" applyNumberFormat="1" applyFont="1" applyFill="1" applyBorder="1" applyAlignment="1">
      <alignment horizontal="center" vertical="top"/>
    </xf>
    <xf numFmtId="164" fontId="3" fillId="11" borderId="1" xfId="0" applyNumberFormat="1" applyFont="1" applyFill="1" applyBorder="1" applyAlignment="1">
      <alignment horizontal="center" vertical="top"/>
    </xf>
    <xf numFmtId="164" fontId="3" fillId="11" borderId="11" xfId="0" applyNumberFormat="1" applyFont="1" applyFill="1" applyBorder="1" applyAlignment="1">
      <alignment horizontal="center" vertical="top"/>
    </xf>
    <xf numFmtId="164" fontId="3" fillId="11" borderId="22" xfId="0" applyNumberFormat="1" applyFont="1" applyFill="1" applyBorder="1" applyAlignment="1">
      <alignment horizontal="center" vertical="top"/>
    </xf>
    <xf numFmtId="164" fontId="5" fillId="7" borderId="48" xfId="0" applyNumberFormat="1" applyFont="1" applyFill="1" applyBorder="1" applyAlignment="1">
      <alignment horizontal="center" vertical="top"/>
    </xf>
    <xf numFmtId="164" fontId="5" fillId="7" borderId="43" xfId="0" applyNumberFormat="1" applyFont="1" applyFill="1" applyBorder="1" applyAlignment="1">
      <alignment horizontal="center" vertical="top"/>
    </xf>
    <xf numFmtId="164" fontId="5" fillId="7" borderId="53" xfId="0" applyNumberFormat="1" applyFont="1" applyFill="1" applyBorder="1" applyAlignment="1">
      <alignment horizontal="center" vertical="top"/>
    </xf>
    <xf numFmtId="164" fontId="2" fillId="7" borderId="40" xfId="0" applyNumberFormat="1" applyFont="1" applyFill="1" applyBorder="1" applyAlignment="1">
      <alignment horizontal="center" vertical="top"/>
    </xf>
    <xf numFmtId="164" fontId="2" fillId="7" borderId="28" xfId="0" applyNumberFormat="1" applyFont="1" applyFill="1" applyBorder="1" applyAlignment="1">
      <alignment horizontal="center" vertical="top"/>
    </xf>
    <xf numFmtId="164" fontId="2" fillId="7" borderId="38" xfId="0" applyNumberFormat="1" applyFont="1" applyFill="1" applyBorder="1" applyAlignment="1">
      <alignment horizontal="center" vertical="top"/>
    </xf>
    <xf numFmtId="164" fontId="2" fillId="7" borderId="30" xfId="0" applyNumberFormat="1" applyFont="1" applyFill="1" applyBorder="1" applyAlignment="1">
      <alignment horizontal="center" vertical="top"/>
    </xf>
    <xf numFmtId="164" fontId="20" fillId="8" borderId="18" xfId="0" applyNumberFormat="1" applyFont="1" applyFill="1" applyBorder="1" applyAlignment="1">
      <alignment horizontal="center" vertical="top"/>
    </xf>
    <xf numFmtId="164" fontId="20" fillId="8" borderId="44" xfId="0" applyNumberFormat="1" applyFont="1" applyFill="1" applyBorder="1" applyAlignment="1">
      <alignment horizontal="center" vertical="top"/>
    </xf>
    <xf numFmtId="164" fontId="20" fillId="8" borderId="25" xfId="0" applyNumberFormat="1" applyFont="1" applyFill="1" applyBorder="1" applyAlignment="1">
      <alignment horizontal="center" vertical="top"/>
    </xf>
    <xf numFmtId="164" fontId="20" fillId="8" borderId="3" xfId="0" applyNumberFormat="1" applyFont="1" applyFill="1" applyBorder="1" applyAlignment="1">
      <alignment horizontal="center" vertical="top"/>
    </xf>
    <xf numFmtId="164" fontId="20" fillId="8" borderId="14" xfId="0" applyNumberFormat="1" applyFont="1" applyFill="1" applyBorder="1" applyAlignment="1">
      <alignment horizontal="center" vertical="top"/>
    </xf>
    <xf numFmtId="164" fontId="20" fillId="8" borderId="40" xfId="0" applyNumberFormat="1" applyFont="1" applyFill="1" applyBorder="1" applyAlignment="1">
      <alignment horizontal="center" vertical="top"/>
    </xf>
    <xf numFmtId="164" fontId="20" fillId="8" borderId="32" xfId="0" applyNumberFormat="1" applyFont="1" applyFill="1" applyBorder="1" applyAlignment="1">
      <alignment horizontal="center" vertical="top"/>
    </xf>
    <xf numFmtId="164" fontId="2" fillId="8" borderId="63" xfId="0" applyNumberFormat="1" applyFont="1" applyFill="1" applyBorder="1" applyAlignment="1">
      <alignment horizontal="center" vertical="top"/>
    </xf>
    <xf numFmtId="164" fontId="5" fillId="8" borderId="66" xfId="0" applyNumberFormat="1" applyFont="1" applyFill="1" applyBorder="1" applyAlignment="1">
      <alignment horizontal="center" vertical="top"/>
    </xf>
    <xf numFmtId="164" fontId="20" fillId="8" borderId="48" xfId="0" applyNumberFormat="1" applyFont="1" applyFill="1" applyBorder="1" applyAlignment="1">
      <alignment horizontal="center" vertical="top"/>
    </xf>
    <xf numFmtId="0" fontId="20" fillId="0" borderId="8" xfId="0" applyFont="1" applyFill="1" applyBorder="1" applyAlignment="1">
      <alignment horizontal="center" vertical="top" wrapText="1"/>
    </xf>
    <xf numFmtId="164" fontId="6" fillId="8" borderId="7" xfId="0" applyNumberFormat="1" applyFont="1" applyFill="1" applyBorder="1" applyAlignment="1">
      <alignment horizontal="center" vertical="top"/>
    </xf>
    <xf numFmtId="164" fontId="5" fillId="8" borderId="20" xfId="0" applyNumberFormat="1" applyFont="1" applyFill="1" applyBorder="1" applyAlignment="1">
      <alignment horizontal="center" vertical="top"/>
    </xf>
    <xf numFmtId="164" fontId="20" fillId="8" borderId="38" xfId="0" applyNumberFormat="1" applyFont="1" applyFill="1" applyBorder="1" applyAlignment="1">
      <alignment horizontal="center" vertical="top"/>
    </xf>
    <xf numFmtId="164" fontId="20" fillId="0" borderId="39" xfId="0" applyNumberFormat="1" applyFont="1" applyBorder="1" applyAlignment="1">
      <alignment horizontal="center" vertical="top"/>
    </xf>
    <xf numFmtId="164" fontId="20" fillId="0" borderId="37" xfId="0" applyNumberFormat="1" applyFont="1" applyBorder="1" applyAlignment="1">
      <alignment horizontal="center" vertical="top"/>
    </xf>
    <xf numFmtId="164" fontId="5" fillId="7" borderId="28" xfId="0" applyNumberFormat="1" applyFont="1" applyFill="1" applyBorder="1" applyAlignment="1">
      <alignment horizontal="center" vertical="top"/>
    </xf>
    <xf numFmtId="0" fontId="5" fillId="0" borderId="18" xfId="0" applyFont="1" applyFill="1" applyBorder="1" applyAlignment="1">
      <alignment vertical="top" wrapText="1"/>
    </xf>
    <xf numFmtId="164" fontId="5" fillId="0" borderId="7" xfId="0" applyNumberFormat="1" applyFont="1" applyFill="1" applyBorder="1" applyAlignment="1">
      <alignment horizontal="center" vertical="top"/>
    </xf>
    <xf numFmtId="0" fontId="2" fillId="7" borderId="18" xfId="0" applyFont="1" applyFill="1" applyBorder="1" applyAlignment="1">
      <alignment vertical="top"/>
    </xf>
    <xf numFmtId="0" fontId="2" fillId="0" borderId="7" xfId="0" applyFont="1" applyBorder="1" applyAlignment="1">
      <alignment vertical="top"/>
    </xf>
    <xf numFmtId="0" fontId="5" fillId="0" borderId="8" xfId="0" applyFont="1" applyFill="1" applyBorder="1" applyAlignment="1">
      <alignment horizontal="center" vertical="top"/>
    </xf>
    <xf numFmtId="0" fontId="20" fillId="5" borderId="18" xfId="0" applyFont="1" applyFill="1" applyBorder="1" applyAlignment="1">
      <alignment vertical="top" wrapText="1"/>
    </xf>
    <xf numFmtId="0" fontId="3" fillId="5" borderId="73" xfId="0" applyNumberFormat="1" applyFont="1" applyFill="1" applyBorder="1" applyAlignment="1">
      <alignment horizontal="center" vertical="top"/>
    </xf>
    <xf numFmtId="49" fontId="2" fillId="5" borderId="80" xfId="0" applyNumberFormat="1" applyFont="1" applyFill="1" applyBorder="1" applyAlignment="1">
      <alignment horizontal="center" vertical="top" wrapText="1"/>
    </xf>
    <xf numFmtId="0" fontId="6" fillId="0" borderId="0" xfId="0" applyFont="1" applyAlignment="1">
      <alignment horizontal="center" vertical="top"/>
    </xf>
    <xf numFmtId="0" fontId="3" fillId="5" borderId="26" xfId="0" applyNumberFormat="1" applyFont="1" applyFill="1" applyBorder="1" applyAlignment="1">
      <alignment horizontal="center" vertical="top"/>
    </xf>
    <xf numFmtId="164" fontId="2" fillId="8" borderId="16" xfId="0" applyNumberFormat="1" applyFont="1" applyFill="1" applyBorder="1" applyAlignment="1">
      <alignment horizontal="center" vertical="top"/>
    </xf>
    <xf numFmtId="164" fontId="2" fillId="0" borderId="0" xfId="0" applyNumberFormat="1" applyFont="1" applyAlignment="1">
      <alignment vertical="top"/>
    </xf>
    <xf numFmtId="164" fontId="23" fillId="8" borderId="37" xfId="0" applyNumberFormat="1" applyFont="1" applyFill="1" applyBorder="1" applyAlignment="1">
      <alignment horizontal="center" vertical="top"/>
    </xf>
    <xf numFmtId="164" fontId="23" fillId="8" borderId="20" xfId="0" applyNumberFormat="1" applyFont="1" applyFill="1" applyBorder="1" applyAlignment="1">
      <alignment horizontal="center" vertical="top"/>
    </xf>
    <xf numFmtId="164" fontId="23" fillId="8" borderId="18" xfId="0" applyNumberFormat="1" applyFont="1" applyFill="1" applyBorder="1" applyAlignment="1">
      <alignment horizontal="center" vertical="top"/>
    </xf>
    <xf numFmtId="49" fontId="6" fillId="0" borderId="0" xfId="0" applyNumberFormat="1" applyFont="1" applyBorder="1" applyAlignment="1">
      <alignment horizontal="center" vertical="top"/>
    </xf>
    <xf numFmtId="49" fontId="2" fillId="0" borderId="0" xfId="0" applyNumberFormat="1" applyFont="1" applyBorder="1" applyAlignment="1">
      <alignment vertical="top"/>
    </xf>
    <xf numFmtId="164" fontId="5" fillId="8" borderId="50" xfId="0" applyNumberFormat="1" applyFont="1" applyFill="1" applyBorder="1" applyAlignment="1">
      <alignment horizontal="center" vertical="top"/>
    </xf>
    <xf numFmtId="164" fontId="23" fillId="0" borderId="0" xfId="0" applyNumberFormat="1" applyFont="1" applyBorder="1" applyAlignment="1">
      <alignment vertical="top"/>
    </xf>
    <xf numFmtId="49" fontId="2" fillId="0" borderId="18" xfId="0" applyNumberFormat="1" applyFont="1" applyBorder="1" applyAlignment="1">
      <alignment horizontal="center" vertical="top" wrapText="1"/>
    </xf>
    <xf numFmtId="49" fontId="2" fillId="0" borderId="21" xfId="0" applyNumberFormat="1" applyFont="1" applyBorder="1" applyAlignment="1">
      <alignment horizontal="center" vertical="top" wrapText="1"/>
    </xf>
    <xf numFmtId="49" fontId="3" fillId="2" borderId="14" xfId="0" applyNumberFormat="1" applyFont="1" applyFill="1" applyBorder="1" applyAlignment="1">
      <alignment horizontal="center" vertical="top"/>
    </xf>
    <xf numFmtId="49" fontId="3" fillId="2" borderId="21" xfId="0" applyNumberFormat="1" applyFont="1" applyFill="1" applyBorder="1" applyAlignment="1">
      <alignment horizontal="center" vertical="top"/>
    </xf>
    <xf numFmtId="49" fontId="3" fillId="5" borderId="49" xfId="0" applyNumberFormat="1" applyFont="1" applyFill="1" applyBorder="1" applyAlignment="1">
      <alignment horizontal="center" vertical="top"/>
    </xf>
    <xf numFmtId="49" fontId="3" fillId="5" borderId="75" xfId="0" applyNumberFormat="1" applyFont="1" applyFill="1" applyBorder="1" applyAlignment="1">
      <alignment horizontal="center" vertical="top"/>
    </xf>
    <xf numFmtId="0" fontId="6" fillId="0" borderId="3" xfId="0" applyNumberFormat="1" applyFont="1" applyBorder="1" applyAlignment="1">
      <alignment horizontal="center" vertical="top"/>
    </xf>
    <xf numFmtId="49" fontId="3" fillId="3" borderId="25" xfId="0" applyNumberFormat="1" applyFont="1" applyFill="1" applyBorder="1" applyAlignment="1">
      <alignment horizontal="center" vertical="top"/>
    </xf>
    <xf numFmtId="49" fontId="3" fillId="3" borderId="23" xfId="0" applyNumberFormat="1" applyFont="1" applyFill="1" applyBorder="1" applyAlignment="1">
      <alignment horizontal="center" vertical="top"/>
    </xf>
    <xf numFmtId="49" fontId="6" fillId="5" borderId="45" xfId="0" applyNumberFormat="1" applyFont="1" applyFill="1" applyBorder="1" applyAlignment="1">
      <alignment horizontal="center" vertical="top"/>
    </xf>
    <xf numFmtId="49" fontId="3" fillId="2" borderId="18" xfId="0" applyNumberFormat="1" applyFont="1" applyFill="1" applyBorder="1" applyAlignment="1">
      <alignment horizontal="center" vertical="top"/>
    </xf>
    <xf numFmtId="49" fontId="5" fillId="0" borderId="14" xfId="0" applyNumberFormat="1" applyFont="1" applyBorder="1" applyAlignment="1">
      <alignment horizontal="center" vertical="top" wrapText="1"/>
    </xf>
    <xf numFmtId="0" fontId="2" fillId="0" borderId="21" xfId="0" applyFont="1" applyBorder="1" applyAlignment="1">
      <alignment horizontal="left" vertical="top" wrapText="1"/>
    </xf>
    <xf numFmtId="0" fontId="5" fillId="8" borderId="21" xfId="0" applyFont="1" applyFill="1" applyBorder="1" applyAlignment="1">
      <alignment vertical="top" wrapText="1"/>
    </xf>
    <xf numFmtId="0" fontId="5" fillId="0" borderId="59" xfId="0" applyFont="1" applyFill="1" applyBorder="1" applyAlignment="1">
      <alignment horizontal="center" vertical="top" wrapText="1"/>
    </xf>
    <xf numFmtId="164" fontId="5" fillId="7" borderId="65" xfId="0" applyNumberFormat="1" applyFont="1" applyFill="1" applyBorder="1" applyAlignment="1">
      <alignment horizontal="center" vertical="top"/>
    </xf>
    <xf numFmtId="164" fontId="5" fillId="7" borderId="4" xfId="0" applyNumberFormat="1" applyFont="1" applyFill="1" applyBorder="1" applyAlignment="1">
      <alignment horizontal="center" vertical="top"/>
    </xf>
    <xf numFmtId="164" fontId="5" fillId="7" borderId="60" xfId="0" applyNumberFormat="1" applyFont="1" applyFill="1" applyBorder="1" applyAlignment="1">
      <alignment horizontal="center" vertical="top"/>
    </xf>
    <xf numFmtId="164" fontId="5" fillId="0" borderId="68" xfId="0" applyNumberFormat="1" applyFont="1" applyFill="1" applyBorder="1" applyAlignment="1">
      <alignment horizontal="center" vertical="top"/>
    </xf>
    <xf numFmtId="164" fontId="6" fillId="7" borderId="71" xfId="0" applyNumberFormat="1" applyFont="1" applyFill="1" applyBorder="1" applyAlignment="1">
      <alignment horizontal="center" vertical="top"/>
    </xf>
    <xf numFmtId="164" fontId="6" fillId="7" borderId="66" xfId="0" applyNumberFormat="1" applyFont="1" applyFill="1" applyBorder="1" applyAlignment="1">
      <alignment horizontal="center" vertical="top"/>
    </xf>
    <xf numFmtId="0" fontId="5" fillId="0" borderId="47" xfId="0" applyNumberFormat="1" applyFont="1" applyBorder="1" applyAlignment="1">
      <alignment horizontal="center" vertical="top"/>
    </xf>
    <xf numFmtId="0" fontId="6" fillId="0" borderId="75" xfId="0" applyNumberFormat="1" applyFont="1" applyBorder="1" applyAlignment="1">
      <alignment vertical="top"/>
    </xf>
    <xf numFmtId="164" fontId="5" fillId="7" borderId="61" xfId="0" applyNumberFormat="1" applyFont="1" applyFill="1" applyBorder="1" applyAlignment="1">
      <alignment horizontal="center" vertical="top"/>
    </xf>
    <xf numFmtId="164" fontId="5" fillId="7" borderId="62" xfId="0" applyNumberFormat="1" applyFont="1" applyFill="1" applyBorder="1" applyAlignment="1">
      <alignment horizontal="center" vertical="top"/>
    </xf>
    <xf numFmtId="164" fontId="5" fillId="0" borderId="59" xfId="0" applyNumberFormat="1" applyFont="1" applyFill="1" applyBorder="1" applyAlignment="1">
      <alignment horizontal="center" vertical="top"/>
    </xf>
    <xf numFmtId="164" fontId="5" fillId="0" borderId="61" xfId="0" applyNumberFormat="1" applyFont="1" applyFill="1" applyBorder="1" applyAlignment="1">
      <alignment horizontal="center" vertical="top"/>
    </xf>
    <xf numFmtId="164" fontId="5" fillId="0" borderId="64" xfId="0" applyNumberFormat="1" applyFont="1" applyFill="1" applyBorder="1" applyAlignment="1">
      <alignment horizontal="left" vertical="top" wrapText="1"/>
    </xf>
    <xf numFmtId="0" fontId="5" fillId="0" borderId="4" xfId="0" applyNumberFormat="1" applyFont="1" applyFill="1" applyBorder="1" applyAlignment="1">
      <alignment horizontal="center" vertical="top" wrapText="1"/>
    </xf>
    <xf numFmtId="0" fontId="5" fillId="0" borderId="61" xfId="0" applyNumberFormat="1" applyFont="1" applyFill="1" applyBorder="1" applyAlignment="1">
      <alignment horizontal="center" vertical="top" wrapText="1"/>
    </xf>
    <xf numFmtId="0" fontId="5" fillId="0" borderId="60" xfId="0" applyNumberFormat="1" applyFont="1" applyFill="1" applyBorder="1" applyAlignment="1">
      <alignment horizontal="center" vertical="top"/>
    </xf>
    <xf numFmtId="0" fontId="1" fillId="0" borderId="41" xfId="0" applyFont="1" applyFill="1" applyBorder="1" applyAlignment="1">
      <alignment vertical="top" wrapText="1"/>
    </xf>
    <xf numFmtId="0" fontId="1" fillId="0" borderId="18" xfId="0" applyFont="1" applyFill="1" applyBorder="1" applyAlignment="1">
      <alignment vertical="top" wrapText="1"/>
    </xf>
    <xf numFmtId="0" fontId="1" fillId="0" borderId="21" xfId="0" applyFont="1" applyFill="1" applyBorder="1" applyAlignment="1">
      <alignment vertical="top" wrapText="1"/>
    </xf>
    <xf numFmtId="0" fontId="2" fillId="0" borderId="59" xfId="0" applyFont="1" applyFill="1" applyBorder="1" applyAlignment="1">
      <alignment horizontal="center" vertical="top" wrapText="1"/>
    </xf>
    <xf numFmtId="164" fontId="2" fillId="7" borderId="65" xfId="0" applyNumberFormat="1" applyFont="1" applyFill="1" applyBorder="1" applyAlignment="1">
      <alignment horizontal="center" vertical="top"/>
    </xf>
    <xf numFmtId="164" fontId="2" fillId="7" borderId="4" xfId="0" applyNumberFormat="1" applyFont="1" applyFill="1" applyBorder="1" applyAlignment="1">
      <alignment horizontal="center" vertical="top"/>
    </xf>
    <xf numFmtId="164" fontId="2" fillId="7" borderId="60" xfId="0" applyNumberFormat="1" applyFont="1" applyFill="1" applyBorder="1" applyAlignment="1">
      <alignment horizontal="center" vertical="top"/>
    </xf>
    <xf numFmtId="164" fontId="20" fillId="8" borderId="65" xfId="0" applyNumberFormat="1" applyFont="1" applyFill="1" applyBorder="1" applyAlignment="1">
      <alignment horizontal="center" vertical="top"/>
    </xf>
    <xf numFmtId="164" fontId="20" fillId="8" borderId="4" xfId="0" applyNumberFormat="1" applyFont="1" applyFill="1" applyBorder="1" applyAlignment="1">
      <alignment horizontal="center" vertical="top"/>
    </xf>
    <xf numFmtId="164" fontId="20" fillId="8" borderId="60" xfId="0" applyNumberFormat="1" applyFont="1" applyFill="1" applyBorder="1" applyAlignment="1">
      <alignment horizontal="center" vertical="top"/>
    </xf>
    <xf numFmtId="164" fontId="2" fillId="0" borderId="65" xfId="0" applyNumberFormat="1" applyFont="1" applyBorder="1" applyAlignment="1">
      <alignment horizontal="center" vertical="top"/>
    </xf>
    <xf numFmtId="164" fontId="2" fillId="0" borderId="4" xfId="0" applyNumberFormat="1" applyFont="1" applyBorder="1" applyAlignment="1">
      <alignment horizontal="center" vertical="top"/>
    </xf>
    <xf numFmtId="164" fontId="2" fillId="0" borderId="60" xfId="0" applyNumberFormat="1" applyFont="1" applyBorder="1" applyAlignment="1">
      <alignment horizontal="center" vertical="top"/>
    </xf>
    <xf numFmtId="0" fontId="11" fillId="0" borderId="0" xfId="0" applyFont="1" applyFill="1" applyBorder="1" applyAlignment="1">
      <alignment horizontal="center" vertical="center" textRotation="90" wrapText="1"/>
    </xf>
    <xf numFmtId="164" fontId="3" fillId="3" borderId="13" xfId="0" applyNumberFormat="1" applyFont="1" applyFill="1" applyBorder="1" applyAlignment="1">
      <alignment horizontal="center" vertical="top"/>
    </xf>
    <xf numFmtId="164" fontId="3" fillId="3" borderId="70" xfId="0" applyNumberFormat="1" applyFont="1" applyFill="1" applyBorder="1" applyAlignment="1">
      <alignment horizontal="center" vertical="top"/>
    </xf>
    <xf numFmtId="164" fontId="3" fillId="2" borderId="13" xfId="0" applyNumberFormat="1" applyFont="1" applyFill="1" applyBorder="1" applyAlignment="1">
      <alignment horizontal="center" vertical="top"/>
    </xf>
    <xf numFmtId="164" fontId="3" fillId="2" borderId="70" xfId="0" applyNumberFormat="1" applyFont="1" applyFill="1" applyBorder="1" applyAlignment="1">
      <alignment horizontal="center" vertical="top"/>
    </xf>
    <xf numFmtId="0" fontId="2" fillId="0" borderId="14" xfId="0" applyFont="1" applyBorder="1" applyAlignment="1">
      <alignment horizontal="center" vertical="top"/>
    </xf>
    <xf numFmtId="0" fontId="2" fillId="0" borderId="26" xfId="0" applyFont="1" applyBorder="1" applyAlignment="1">
      <alignment horizontal="center" vertical="top"/>
    </xf>
    <xf numFmtId="49" fontId="2" fillId="0" borderId="18" xfId="0" applyNumberFormat="1" applyFont="1" applyBorder="1" applyAlignment="1">
      <alignment horizontal="center" vertical="top" wrapText="1"/>
    </xf>
    <xf numFmtId="49" fontId="5" fillId="0" borderId="0" xfId="0" applyNumberFormat="1" applyFont="1" applyBorder="1" applyAlignment="1">
      <alignment horizontal="center" vertical="top" wrapText="1"/>
    </xf>
    <xf numFmtId="164" fontId="6" fillId="2" borderId="70" xfId="0" applyNumberFormat="1" applyFont="1" applyFill="1" applyBorder="1" applyAlignment="1">
      <alignment horizontal="center" vertical="top"/>
    </xf>
    <xf numFmtId="49" fontId="3" fillId="2" borderId="14" xfId="0" applyNumberFormat="1" applyFont="1" applyFill="1" applyBorder="1" applyAlignment="1">
      <alignment horizontal="center" vertical="top"/>
    </xf>
    <xf numFmtId="49" fontId="3" fillId="2" borderId="21" xfId="0" applyNumberFormat="1" applyFont="1" applyFill="1" applyBorder="1" applyAlignment="1">
      <alignment horizontal="center" vertical="top"/>
    </xf>
    <xf numFmtId="49" fontId="6" fillId="2" borderId="14" xfId="0" applyNumberFormat="1" applyFont="1" applyFill="1" applyBorder="1" applyAlignment="1">
      <alignment horizontal="center" vertical="top"/>
    </xf>
    <xf numFmtId="49" fontId="6" fillId="2" borderId="21" xfId="0" applyNumberFormat="1" applyFont="1" applyFill="1" applyBorder="1" applyAlignment="1">
      <alignment horizontal="center" vertical="top"/>
    </xf>
    <xf numFmtId="49" fontId="3" fillId="5" borderId="49" xfId="0" applyNumberFormat="1" applyFont="1" applyFill="1" applyBorder="1" applyAlignment="1">
      <alignment horizontal="center" vertical="top"/>
    </xf>
    <xf numFmtId="49" fontId="3" fillId="5" borderId="75" xfId="0" applyNumberFormat="1" applyFont="1" applyFill="1" applyBorder="1" applyAlignment="1">
      <alignment horizontal="center" vertical="top"/>
    </xf>
    <xf numFmtId="49" fontId="6" fillId="5" borderId="49" xfId="0" applyNumberFormat="1" applyFont="1" applyFill="1" applyBorder="1" applyAlignment="1">
      <alignment horizontal="center" vertical="top"/>
    </xf>
    <xf numFmtId="49" fontId="6" fillId="5" borderId="75" xfId="0" applyNumberFormat="1" applyFont="1" applyFill="1" applyBorder="1" applyAlignment="1">
      <alignment horizontal="center" vertical="top"/>
    </xf>
    <xf numFmtId="49" fontId="6" fillId="3" borderId="19" xfId="0" applyNumberFormat="1" applyFont="1" applyFill="1" applyBorder="1" applyAlignment="1">
      <alignment horizontal="center" vertical="top"/>
    </xf>
    <xf numFmtId="49" fontId="6" fillId="3" borderId="12" xfId="0" applyNumberFormat="1" applyFont="1" applyFill="1" applyBorder="1" applyAlignment="1">
      <alignment horizontal="center" vertical="top"/>
    </xf>
    <xf numFmtId="0" fontId="6" fillId="0" borderId="57" xfId="0" applyNumberFormat="1" applyFont="1" applyFill="1" applyBorder="1" applyAlignment="1">
      <alignment horizontal="center" vertical="top"/>
    </xf>
    <xf numFmtId="164" fontId="3" fillId="2" borderId="3" xfId="0" applyNumberFormat="1" applyFont="1" applyFill="1" applyBorder="1" applyAlignment="1">
      <alignment horizontal="center" vertical="top"/>
    </xf>
    <xf numFmtId="164" fontId="7" fillId="3" borderId="70" xfId="0" applyNumberFormat="1" applyFont="1" applyFill="1" applyBorder="1" applyAlignment="1">
      <alignment horizontal="center" vertical="top"/>
    </xf>
    <xf numFmtId="0" fontId="5" fillId="5" borderId="0" xfId="0" applyNumberFormat="1" applyFont="1" applyFill="1" applyBorder="1" applyAlignment="1">
      <alignment horizontal="center" vertical="top" wrapText="1"/>
    </xf>
    <xf numFmtId="49" fontId="3" fillId="3" borderId="19" xfId="0" applyNumberFormat="1" applyFont="1" applyFill="1" applyBorder="1" applyAlignment="1">
      <alignment horizontal="center" vertical="top"/>
    </xf>
    <xf numFmtId="49" fontId="3" fillId="3" borderId="12" xfId="0" applyNumberFormat="1" applyFont="1" applyFill="1" applyBorder="1" applyAlignment="1">
      <alignment horizontal="center" vertical="top"/>
    </xf>
    <xf numFmtId="0" fontId="5" fillId="5" borderId="0" xfId="0" applyNumberFormat="1" applyFont="1" applyFill="1" applyBorder="1" applyAlignment="1">
      <alignment horizontal="center" vertical="top"/>
    </xf>
    <xf numFmtId="0" fontId="6" fillId="5" borderId="0" xfId="0" applyNumberFormat="1" applyFont="1" applyFill="1" applyBorder="1" applyAlignment="1">
      <alignment horizontal="center" vertical="top"/>
    </xf>
    <xf numFmtId="0" fontId="6" fillId="0" borderId="3" xfId="0" applyNumberFormat="1" applyFont="1" applyBorder="1" applyAlignment="1">
      <alignment horizontal="center" vertical="top"/>
    </xf>
    <xf numFmtId="0" fontId="11" fillId="5" borderId="0" xfId="0" applyNumberFormat="1" applyFont="1" applyFill="1" applyBorder="1" applyAlignment="1">
      <alignment horizontal="center" vertical="top" wrapText="1"/>
    </xf>
    <xf numFmtId="49" fontId="3" fillId="3" borderId="20" xfId="0" applyNumberFormat="1" applyFont="1" applyFill="1" applyBorder="1" applyAlignment="1">
      <alignment horizontal="center" vertical="top"/>
    </xf>
    <xf numFmtId="49" fontId="3" fillId="3" borderId="25" xfId="0" applyNumberFormat="1" applyFont="1" applyFill="1" applyBorder="1" applyAlignment="1">
      <alignment horizontal="center" vertical="top"/>
    </xf>
    <xf numFmtId="49" fontId="3" fillId="3" borderId="23" xfId="0" applyNumberFormat="1" applyFont="1" applyFill="1" applyBorder="1" applyAlignment="1">
      <alignment horizontal="center" vertical="top"/>
    </xf>
    <xf numFmtId="164" fontId="5" fillId="0" borderId="23" xfId="0" applyNumberFormat="1" applyFont="1" applyFill="1" applyBorder="1" applyAlignment="1">
      <alignment horizontal="left" vertical="top" wrapText="1"/>
    </xf>
    <xf numFmtId="0" fontId="6" fillId="5" borderId="49" xfId="0" applyNumberFormat="1" applyFont="1" applyFill="1" applyBorder="1" applyAlignment="1">
      <alignment horizontal="center" vertical="top"/>
    </xf>
    <xf numFmtId="0" fontId="6" fillId="5" borderId="75" xfId="0" applyNumberFormat="1" applyFont="1" applyFill="1" applyBorder="1" applyAlignment="1">
      <alignment horizontal="center" vertical="top"/>
    </xf>
    <xf numFmtId="0" fontId="5" fillId="0" borderId="18" xfId="0" applyFont="1" applyBorder="1" applyAlignment="1">
      <alignment horizontal="left" vertical="top" wrapText="1"/>
    </xf>
    <xf numFmtId="49" fontId="5" fillId="0" borderId="18" xfId="0" applyNumberFormat="1" applyFont="1" applyBorder="1" applyAlignment="1">
      <alignment horizontal="center" vertical="top" wrapText="1"/>
    </xf>
    <xf numFmtId="49" fontId="5" fillId="0" borderId="21" xfId="0" applyNumberFormat="1" applyFont="1" applyBorder="1" applyAlignment="1">
      <alignment horizontal="center" vertical="top" wrapText="1"/>
    </xf>
    <xf numFmtId="0" fontId="4" fillId="0" borderId="20" xfId="0" applyFont="1" applyBorder="1" applyAlignment="1">
      <alignment horizontal="left" vertical="top" wrapText="1"/>
    </xf>
    <xf numFmtId="49" fontId="6" fillId="5" borderId="45" xfId="0" applyNumberFormat="1" applyFont="1" applyFill="1" applyBorder="1" applyAlignment="1">
      <alignment horizontal="center" vertical="top"/>
    </xf>
    <xf numFmtId="49" fontId="3" fillId="5" borderId="45" xfId="0" applyNumberFormat="1" applyFont="1" applyFill="1" applyBorder="1" applyAlignment="1">
      <alignment horizontal="center" vertical="top"/>
    </xf>
    <xf numFmtId="0" fontId="3" fillId="0" borderId="43" xfId="0" applyNumberFormat="1" applyFont="1" applyBorder="1" applyAlignment="1">
      <alignment horizontal="center" vertical="top"/>
    </xf>
    <xf numFmtId="49" fontId="3" fillId="2" borderId="18" xfId="0" applyNumberFormat="1" applyFont="1" applyFill="1" applyBorder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2" fillId="0" borderId="0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center" textRotation="90" wrapText="1"/>
    </xf>
    <xf numFmtId="0" fontId="2" fillId="0" borderId="48" xfId="0" applyNumberFormat="1" applyFont="1" applyBorder="1" applyAlignment="1">
      <alignment horizontal="center" vertical="top"/>
    </xf>
    <xf numFmtId="49" fontId="5" fillId="0" borderId="14" xfId="0" applyNumberFormat="1" applyFont="1" applyBorder="1" applyAlignment="1">
      <alignment horizontal="center" vertical="top" wrapText="1"/>
    </xf>
    <xf numFmtId="164" fontId="2" fillId="0" borderId="25" xfId="0" applyNumberFormat="1" applyFont="1" applyBorder="1" applyAlignment="1">
      <alignment horizontal="left" vertical="top" wrapText="1"/>
    </xf>
    <xf numFmtId="164" fontId="2" fillId="0" borderId="23" xfId="0" applyNumberFormat="1" applyFont="1" applyBorder="1" applyAlignment="1">
      <alignment horizontal="left" vertical="top" wrapText="1"/>
    </xf>
    <xf numFmtId="0" fontId="1" fillId="0" borderId="14" xfId="0" applyFont="1" applyBorder="1" applyAlignment="1">
      <alignment horizontal="center" vertical="center" textRotation="90" wrapText="1"/>
    </xf>
    <xf numFmtId="0" fontId="1" fillId="0" borderId="18" xfId="0" applyFont="1" applyBorder="1" applyAlignment="1">
      <alignment horizontal="center" vertical="center" textRotation="90" wrapText="1"/>
    </xf>
    <xf numFmtId="0" fontId="1" fillId="0" borderId="21" xfId="0" applyFont="1" applyBorder="1" applyAlignment="1">
      <alignment horizontal="center" vertical="center" textRotation="90" wrapText="1"/>
    </xf>
    <xf numFmtId="0" fontId="2" fillId="0" borderId="55" xfId="0" applyFont="1" applyBorder="1" applyAlignment="1">
      <alignment horizontal="center" vertical="center" textRotation="90" wrapText="1"/>
    </xf>
    <xf numFmtId="0" fontId="2" fillId="0" borderId="51" xfId="0" applyFont="1" applyBorder="1" applyAlignment="1">
      <alignment horizontal="center" vertical="center" textRotation="90" wrapText="1"/>
    </xf>
    <xf numFmtId="0" fontId="2" fillId="0" borderId="62" xfId="0" applyFont="1" applyBorder="1" applyAlignment="1">
      <alignment horizontal="center" vertical="center" textRotation="90" wrapText="1"/>
    </xf>
    <xf numFmtId="49" fontId="6" fillId="3" borderId="19" xfId="0" applyNumberFormat="1" applyFont="1" applyFill="1" applyBorder="1" applyAlignment="1">
      <alignment horizontal="center" vertical="top"/>
    </xf>
    <xf numFmtId="49" fontId="6" fillId="3" borderId="20" xfId="0" applyNumberFormat="1" applyFont="1" applyFill="1" applyBorder="1" applyAlignment="1">
      <alignment horizontal="center" vertical="top"/>
    </xf>
    <xf numFmtId="49" fontId="6" fillId="3" borderId="12" xfId="0" applyNumberFormat="1" applyFont="1" applyFill="1" applyBorder="1" applyAlignment="1">
      <alignment horizontal="center" vertical="top"/>
    </xf>
    <xf numFmtId="49" fontId="6" fillId="2" borderId="18" xfId="0" applyNumberFormat="1" applyFont="1" applyFill="1" applyBorder="1" applyAlignment="1">
      <alignment horizontal="center" vertical="top"/>
    </xf>
    <xf numFmtId="49" fontId="6" fillId="2" borderId="21" xfId="0" applyNumberFormat="1" applyFont="1" applyFill="1" applyBorder="1" applyAlignment="1">
      <alignment horizontal="center" vertical="top"/>
    </xf>
    <xf numFmtId="49" fontId="6" fillId="5" borderId="3" xfId="0" applyNumberFormat="1" applyFont="1" applyFill="1" applyBorder="1" applyAlignment="1">
      <alignment horizontal="center" vertical="top"/>
    </xf>
    <xf numFmtId="49" fontId="6" fillId="5" borderId="0" xfId="0" applyNumberFormat="1" applyFont="1" applyFill="1" applyBorder="1" applyAlignment="1">
      <alignment horizontal="center" vertical="top"/>
    </xf>
    <xf numFmtId="49" fontId="6" fillId="5" borderId="57" xfId="0" applyNumberFormat="1" applyFont="1" applyFill="1" applyBorder="1" applyAlignment="1">
      <alignment horizontal="center" vertical="top"/>
    </xf>
    <xf numFmtId="0" fontId="6" fillId="2" borderId="19" xfId="0" applyFont="1" applyFill="1" applyBorder="1" applyAlignment="1">
      <alignment horizontal="left" vertical="top" wrapText="1"/>
    </xf>
    <xf numFmtId="0" fontId="6" fillId="2" borderId="3" xfId="0" applyFont="1" applyFill="1" applyBorder="1" applyAlignment="1">
      <alignment horizontal="left" vertical="top" wrapText="1"/>
    </xf>
    <xf numFmtId="0" fontId="6" fillId="2" borderId="70" xfId="0" applyFont="1" applyFill="1" applyBorder="1" applyAlignment="1">
      <alignment horizontal="left" vertical="top" wrapText="1"/>
    </xf>
    <xf numFmtId="0" fontId="6" fillId="2" borderId="77" xfId="0" applyFont="1" applyFill="1" applyBorder="1" applyAlignment="1">
      <alignment horizontal="left" vertical="top" wrapText="1"/>
    </xf>
    <xf numFmtId="0" fontId="6" fillId="3" borderId="13" xfId="0" applyFont="1" applyFill="1" applyBorder="1" applyAlignment="1">
      <alignment horizontal="left" vertical="center"/>
    </xf>
    <xf numFmtId="0" fontId="6" fillId="3" borderId="70" xfId="0" applyFont="1" applyFill="1" applyBorder="1" applyAlignment="1">
      <alignment horizontal="left" vertical="center"/>
    </xf>
    <xf numFmtId="0" fontId="6" fillId="3" borderId="77" xfId="0" applyFont="1" applyFill="1" applyBorder="1" applyAlignment="1">
      <alignment horizontal="left" vertical="center"/>
    </xf>
    <xf numFmtId="0" fontId="2" fillId="0" borderId="41" xfId="0" applyFont="1" applyFill="1" applyBorder="1" applyAlignment="1">
      <alignment horizontal="center" vertical="top"/>
    </xf>
    <xf numFmtId="0" fontId="2" fillId="0" borderId="36" xfId="0" applyFont="1" applyFill="1" applyBorder="1" applyAlignment="1">
      <alignment horizontal="center" vertical="top"/>
    </xf>
    <xf numFmtId="0" fontId="2" fillId="0" borderId="43" xfId="0" applyFont="1" applyFill="1" applyBorder="1" applyAlignment="1">
      <alignment horizontal="center" vertical="top"/>
    </xf>
    <xf numFmtId="0" fontId="2" fillId="0" borderId="47" xfId="0" applyFont="1" applyFill="1" applyBorder="1" applyAlignment="1">
      <alignment horizontal="center" vertical="top"/>
    </xf>
    <xf numFmtId="0" fontId="2" fillId="0" borderId="48" xfId="0" applyNumberFormat="1" applyFont="1" applyBorder="1" applyAlignment="1">
      <alignment horizontal="center" vertical="top"/>
    </xf>
    <xf numFmtId="164" fontId="2" fillId="5" borderId="40" xfId="0" applyNumberFormat="1" applyFont="1" applyFill="1" applyBorder="1" applyAlignment="1">
      <alignment horizontal="left" vertical="top" wrapText="1"/>
    </xf>
    <xf numFmtId="164" fontId="2" fillId="5" borderId="23" xfId="0" applyNumberFormat="1" applyFont="1" applyFill="1" applyBorder="1" applyAlignment="1">
      <alignment horizontal="left" vertical="top" wrapText="1"/>
    </xf>
    <xf numFmtId="49" fontId="5" fillId="0" borderId="34" xfId="0" applyNumberFormat="1" applyFont="1" applyBorder="1" applyAlignment="1">
      <alignment horizontal="center" vertical="top"/>
    </xf>
    <xf numFmtId="49" fontId="5" fillId="0" borderId="4" xfId="0" applyNumberFormat="1" applyFont="1" applyBorder="1" applyAlignment="1">
      <alignment horizontal="center" vertical="top"/>
    </xf>
    <xf numFmtId="0" fontId="6" fillId="0" borderId="55" xfId="0" applyNumberFormat="1" applyFont="1" applyBorder="1" applyAlignment="1">
      <alignment horizontal="center" vertical="top"/>
    </xf>
    <xf numFmtId="0" fontId="6" fillId="0" borderId="62" xfId="0" applyNumberFormat="1" applyFont="1" applyBorder="1" applyAlignment="1">
      <alignment horizontal="center" vertical="top"/>
    </xf>
    <xf numFmtId="0" fontId="19" fillId="0" borderId="14" xfId="0" applyFont="1" applyFill="1" applyBorder="1" applyAlignment="1">
      <alignment horizontal="left" vertical="top" wrapText="1"/>
    </xf>
    <xf numFmtId="0" fontId="8" fillId="0" borderId="18" xfId="0" applyFont="1" applyFill="1" applyBorder="1" applyAlignment="1">
      <alignment horizontal="left" vertical="top" wrapText="1"/>
    </xf>
    <xf numFmtId="0" fontId="5" fillId="0" borderId="18" xfId="0" applyFont="1" applyFill="1" applyBorder="1" applyAlignment="1">
      <alignment horizontal="left" vertical="top" wrapText="1"/>
    </xf>
    <xf numFmtId="49" fontId="5" fillId="0" borderId="14" xfId="0" applyNumberFormat="1" applyFont="1" applyBorder="1" applyAlignment="1">
      <alignment horizontal="center" vertical="top" wrapText="1"/>
    </xf>
    <xf numFmtId="49" fontId="5" fillId="0" borderId="18" xfId="0" applyNumberFormat="1" applyFont="1" applyBorder="1" applyAlignment="1">
      <alignment horizontal="center" vertical="top" wrapText="1"/>
    </xf>
    <xf numFmtId="49" fontId="5" fillId="0" borderId="21" xfId="0" applyNumberFormat="1" applyFont="1" applyBorder="1" applyAlignment="1">
      <alignment horizontal="center" vertical="top" wrapText="1"/>
    </xf>
    <xf numFmtId="49" fontId="6" fillId="0" borderId="26" xfId="0" applyNumberFormat="1" applyFont="1" applyBorder="1" applyAlignment="1">
      <alignment horizontal="center" vertical="top"/>
    </xf>
    <xf numFmtId="49" fontId="6" fillId="0" borderId="48" xfId="0" applyNumberFormat="1" applyFont="1" applyBorder="1" applyAlignment="1">
      <alignment horizontal="center" vertical="top"/>
    </xf>
    <xf numFmtId="49" fontId="6" fillId="0" borderId="24" xfId="0" applyNumberFormat="1" applyFont="1" applyBorder="1" applyAlignment="1">
      <alignment horizontal="center" vertical="top"/>
    </xf>
    <xf numFmtId="0" fontId="5" fillId="0" borderId="34" xfId="0" applyFont="1" applyFill="1" applyBorder="1" applyAlignment="1">
      <alignment horizontal="left" vertical="top" wrapText="1"/>
    </xf>
    <xf numFmtId="0" fontId="5" fillId="0" borderId="4" xfId="0" applyFont="1" applyFill="1" applyBorder="1" applyAlignment="1">
      <alignment horizontal="left" vertical="top" wrapText="1"/>
    </xf>
    <xf numFmtId="0" fontId="14" fillId="0" borderId="34" xfId="0" applyFont="1" applyFill="1" applyBorder="1" applyAlignment="1">
      <alignment horizontal="center" vertical="center" textRotation="90" wrapText="1"/>
    </xf>
    <xf numFmtId="0" fontId="14" fillId="0" borderId="4" xfId="0" applyFont="1" applyFill="1" applyBorder="1" applyAlignment="1">
      <alignment horizontal="center" vertical="center" textRotation="90" wrapText="1"/>
    </xf>
    <xf numFmtId="0" fontId="3" fillId="0" borderId="18" xfId="0" applyFont="1" applyFill="1" applyBorder="1" applyAlignment="1">
      <alignment horizontal="left" vertical="top" wrapText="1"/>
    </xf>
    <xf numFmtId="0" fontId="3" fillId="0" borderId="21" xfId="0" applyFont="1" applyFill="1" applyBorder="1" applyAlignment="1">
      <alignment horizontal="left" vertical="top" wrapText="1"/>
    </xf>
    <xf numFmtId="0" fontId="5" fillId="0" borderId="41" xfId="0" applyFont="1" applyFill="1" applyBorder="1" applyAlignment="1">
      <alignment horizontal="left" vertical="top" wrapText="1"/>
    </xf>
    <xf numFmtId="0" fontId="2" fillId="5" borderId="40" xfId="0" applyFont="1" applyFill="1" applyBorder="1" applyAlignment="1">
      <alignment horizontal="left" vertical="top" wrapText="1"/>
    </xf>
    <xf numFmtId="0" fontId="2" fillId="5" borderId="42" xfId="0" applyFont="1" applyFill="1" applyBorder="1" applyAlignment="1">
      <alignment horizontal="left" vertical="top" wrapText="1"/>
    </xf>
    <xf numFmtId="0" fontId="5" fillId="0" borderId="0" xfId="0" applyFont="1" applyAlignment="1">
      <alignment horizontal="center" vertical="top"/>
    </xf>
    <xf numFmtId="0" fontId="3" fillId="0" borderId="0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6" fillId="0" borderId="57" xfId="0" applyFont="1" applyBorder="1" applyAlignment="1">
      <alignment horizontal="right" vertical="top" wrapText="1"/>
    </xf>
    <xf numFmtId="49" fontId="3" fillId="6" borderId="13" xfId="0" applyNumberFormat="1" applyFont="1" applyFill="1" applyBorder="1" applyAlignment="1">
      <alignment horizontal="left" vertical="top" wrapText="1"/>
    </xf>
    <xf numFmtId="49" fontId="3" fillId="6" borderId="70" xfId="0" applyNumberFormat="1" applyFont="1" applyFill="1" applyBorder="1" applyAlignment="1">
      <alignment horizontal="left" vertical="top" wrapText="1"/>
    </xf>
    <xf numFmtId="49" fontId="3" fillId="6" borderId="77" xfId="0" applyNumberFormat="1" applyFont="1" applyFill="1" applyBorder="1" applyAlignment="1">
      <alignment horizontal="left" vertical="top" wrapText="1"/>
    </xf>
    <xf numFmtId="0" fontId="8" fillId="4" borderId="13" xfId="0" applyFont="1" applyFill="1" applyBorder="1" applyAlignment="1">
      <alignment horizontal="left" vertical="top" wrapText="1"/>
    </xf>
    <xf numFmtId="0" fontId="8" fillId="4" borderId="70" xfId="0" applyFont="1" applyFill="1" applyBorder="1" applyAlignment="1">
      <alignment horizontal="left" vertical="top" wrapText="1"/>
    </xf>
    <xf numFmtId="0" fontId="8" fillId="4" borderId="77" xfId="0" applyFont="1" applyFill="1" applyBorder="1" applyAlignment="1">
      <alignment horizontal="left" vertical="top" wrapText="1"/>
    </xf>
    <xf numFmtId="0" fontId="2" fillId="0" borderId="40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textRotation="90" wrapText="1"/>
    </xf>
    <xf numFmtId="0" fontId="3" fillId="0" borderId="8" xfId="0" applyFont="1" applyBorder="1" applyAlignment="1">
      <alignment horizontal="center" vertical="center" textRotation="90" wrapText="1"/>
    </xf>
    <xf numFmtId="0" fontId="3" fillId="0" borderId="67" xfId="0" applyFont="1" applyBorder="1" applyAlignment="1">
      <alignment horizontal="center" vertical="center" textRotation="90" wrapText="1"/>
    </xf>
    <xf numFmtId="0" fontId="7" fillId="0" borderId="78" xfId="0" applyFont="1" applyBorder="1" applyAlignment="1">
      <alignment horizontal="center" vertical="center"/>
    </xf>
    <xf numFmtId="0" fontId="7" fillId="0" borderId="63" xfId="0" applyFont="1" applyBorder="1" applyAlignment="1">
      <alignment horizontal="center" vertical="center"/>
    </xf>
    <xf numFmtId="0" fontId="7" fillId="0" borderId="79" xfId="0" applyFont="1" applyBorder="1" applyAlignment="1">
      <alignment horizontal="center" vertical="center"/>
    </xf>
    <xf numFmtId="0" fontId="12" fillId="0" borderId="51" xfId="0" applyNumberFormat="1" applyFont="1" applyBorder="1" applyAlignment="1">
      <alignment horizontal="center" vertical="center"/>
    </xf>
    <xf numFmtId="0" fontId="12" fillId="0" borderId="38" xfId="0" applyNumberFormat="1" applyFont="1" applyBorder="1" applyAlignment="1">
      <alignment horizontal="center" vertical="center"/>
    </xf>
    <xf numFmtId="0" fontId="12" fillId="0" borderId="30" xfId="0" applyNumberFormat="1" applyFont="1" applyBorder="1" applyAlignment="1">
      <alignment horizontal="center" vertical="center"/>
    </xf>
    <xf numFmtId="0" fontId="2" fillId="0" borderId="10" xfId="0" applyNumberFormat="1" applyFont="1" applyBorder="1" applyAlignment="1">
      <alignment horizontal="center" vertical="center" textRotation="90" wrapText="1"/>
    </xf>
    <xf numFmtId="0" fontId="2" fillId="0" borderId="8" xfId="0" applyNumberFormat="1" applyFont="1" applyBorder="1" applyAlignment="1">
      <alignment horizontal="center" vertical="center" textRotation="90" wrapText="1"/>
    </xf>
    <xf numFmtId="0" fontId="2" fillId="0" borderId="67" xfId="0" applyNumberFormat="1" applyFont="1" applyBorder="1" applyAlignment="1">
      <alignment horizontal="center" vertical="center" textRotation="90" wrapText="1"/>
    </xf>
    <xf numFmtId="0" fontId="5" fillId="0" borderId="10" xfId="0" applyFont="1" applyBorder="1" applyAlignment="1">
      <alignment horizontal="center" vertical="center" textRotation="90" wrapText="1"/>
    </xf>
    <xf numFmtId="0" fontId="5" fillId="0" borderId="8" xfId="0" applyFont="1" applyBorder="1" applyAlignment="1">
      <alignment horizontal="center" vertical="center" textRotation="90" wrapText="1"/>
    </xf>
    <xf numFmtId="0" fontId="5" fillId="0" borderId="67" xfId="0" applyFont="1" applyBorder="1" applyAlignment="1">
      <alignment horizontal="center" vertical="center" textRotation="90" wrapText="1"/>
    </xf>
    <xf numFmtId="0" fontId="3" fillId="0" borderId="33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/>
    </xf>
    <xf numFmtId="0" fontId="1" fillId="0" borderId="43" xfId="0" applyFont="1" applyFill="1" applyBorder="1" applyAlignment="1">
      <alignment horizontal="center" vertical="center" textRotation="90" wrapText="1"/>
    </xf>
    <xf numFmtId="0" fontId="1" fillId="0" borderId="24" xfId="0" applyFont="1" applyFill="1" applyBorder="1" applyAlignment="1">
      <alignment horizontal="center" vertical="center" textRotation="90" wrapText="1"/>
    </xf>
    <xf numFmtId="0" fontId="2" fillId="0" borderId="33" xfId="0" applyFont="1" applyBorder="1" applyAlignment="1">
      <alignment horizontal="center" vertical="center" textRotation="90" wrapText="1"/>
    </xf>
    <xf numFmtId="0" fontId="2" fillId="0" borderId="39" xfId="0" applyFont="1" applyBorder="1" applyAlignment="1">
      <alignment horizontal="center" vertical="center" textRotation="90" wrapText="1"/>
    </xf>
    <xf numFmtId="0" fontId="2" fillId="0" borderId="65" xfId="0" applyFont="1" applyBorder="1" applyAlignment="1">
      <alignment horizontal="center" vertical="center" textRotation="90" wrapText="1"/>
    </xf>
    <xf numFmtId="0" fontId="2" fillId="0" borderId="34" xfId="0" applyFont="1" applyBorder="1" applyAlignment="1">
      <alignment horizontal="center" vertical="center" textRotation="90" wrapText="1"/>
    </xf>
    <xf numFmtId="0" fontId="2" fillId="0" borderId="37" xfId="0" applyFont="1" applyBorder="1" applyAlignment="1">
      <alignment horizontal="center" vertical="center" textRotation="90" wrapText="1"/>
    </xf>
    <xf numFmtId="0" fontId="2" fillId="0" borderId="4" xfId="0" applyFont="1" applyBorder="1" applyAlignment="1">
      <alignment horizontal="center" vertical="center" textRotation="90" wrapText="1"/>
    </xf>
    <xf numFmtId="0" fontId="2" fillId="0" borderId="40" xfId="0" applyFont="1" applyBorder="1" applyAlignment="1">
      <alignment horizontal="center" vertical="center" textRotation="90" wrapText="1"/>
    </xf>
    <xf numFmtId="0" fontId="2" fillId="0" borderId="23" xfId="0" applyFont="1" applyBorder="1" applyAlignment="1">
      <alignment horizontal="center" vertical="center" textRotation="90" wrapText="1"/>
    </xf>
    <xf numFmtId="0" fontId="6" fillId="0" borderId="36" xfId="0" applyFont="1" applyFill="1" applyBorder="1" applyAlignment="1">
      <alignment horizontal="left" vertical="top" wrapText="1"/>
    </xf>
    <xf numFmtId="0" fontId="6" fillId="0" borderId="41" xfId="0" applyFont="1" applyFill="1" applyBorder="1" applyAlignment="1">
      <alignment horizontal="left" vertical="top" wrapText="1"/>
    </xf>
    <xf numFmtId="0" fontId="3" fillId="0" borderId="36" xfId="0" applyFont="1" applyFill="1" applyBorder="1" applyAlignment="1">
      <alignment horizontal="left" vertical="top" wrapText="1"/>
    </xf>
    <xf numFmtId="0" fontId="3" fillId="0" borderId="41" xfId="0" applyFont="1" applyFill="1" applyBorder="1" applyAlignment="1">
      <alignment horizontal="left" vertical="top" wrapText="1"/>
    </xf>
    <xf numFmtId="0" fontId="5" fillId="0" borderId="36" xfId="0" applyFont="1" applyFill="1" applyBorder="1" applyAlignment="1">
      <alignment horizontal="left" vertical="top" wrapText="1"/>
    </xf>
    <xf numFmtId="0" fontId="5" fillId="0" borderId="37" xfId="0" applyFont="1" applyFill="1" applyBorder="1" applyAlignment="1">
      <alignment horizontal="left" vertical="top" wrapText="1"/>
    </xf>
    <xf numFmtId="0" fontId="2" fillId="0" borderId="14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49" fontId="3" fillId="3" borderId="78" xfId="0" applyNumberFormat="1" applyFont="1" applyFill="1" applyBorder="1" applyAlignment="1">
      <alignment horizontal="center" vertical="top"/>
    </xf>
    <xf numFmtId="49" fontId="3" fillId="3" borderId="20" xfId="0" applyNumberFormat="1" applyFont="1" applyFill="1" applyBorder="1" applyAlignment="1">
      <alignment horizontal="center" vertical="top"/>
    </xf>
    <xf numFmtId="49" fontId="3" fillId="2" borderId="34" xfId="0" applyNumberFormat="1" applyFont="1" applyFill="1" applyBorder="1" applyAlignment="1">
      <alignment horizontal="center" vertical="top"/>
    </xf>
    <xf numFmtId="49" fontId="3" fillId="2" borderId="18" xfId="0" applyNumberFormat="1" applyFont="1" applyFill="1" applyBorder="1" applyAlignment="1">
      <alignment horizontal="center" vertical="top"/>
    </xf>
    <xf numFmtId="49" fontId="3" fillId="5" borderId="45" xfId="0" applyNumberFormat="1" applyFont="1" applyFill="1" applyBorder="1" applyAlignment="1">
      <alignment horizontal="center" vertical="top"/>
    </xf>
    <xf numFmtId="49" fontId="3" fillId="5" borderId="49" xfId="0" applyNumberFormat="1" applyFont="1" applyFill="1" applyBorder="1" applyAlignment="1">
      <alignment horizontal="center" vertical="top"/>
    </xf>
    <xf numFmtId="0" fontId="6" fillId="0" borderId="34" xfId="0" applyFont="1" applyFill="1" applyBorder="1" applyAlignment="1">
      <alignment horizontal="left" vertical="top" wrapText="1"/>
    </xf>
    <xf numFmtId="0" fontId="2" fillId="0" borderId="14" xfId="0" applyFont="1" applyBorder="1" applyAlignment="1">
      <alignment horizontal="center" vertical="top"/>
    </xf>
    <xf numFmtId="0" fontId="2" fillId="0" borderId="21" xfId="0" applyFont="1" applyBorder="1" applyAlignment="1">
      <alignment horizontal="center" vertical="top"/>
    </xf>
    <xf numFmtId="0" fontId="2" fillId="0" borderId="26" xfId="0" applyFont="1" applyBorder="1" applyAlignment="1">
      <alignment horizontal="center" vertical="top"/>
    </xf>
    <xf numFmtId="0" fontId="2" fillId="0" borderId="24" xfId="0" applyFont="1" applyBorder="1" applyAlignment="1">
      <alignment horizontal="center" vertical="top"/>
    </xf>
    <xf numFmtId="0" fontId="14" fillId="0" borderId="14" xfId="0" applyFont="1" applyFill="1" applyBorder="1" applyAlignment="1">
      <alignment horizontal="center" vertical="center" textRotation="90" wrapText="1"/>
    </xf>
    <xf numFmtId="0" fontId="14" fillId="0" borderId="21" xfId="0" applyFont="1" applyFill="1" applyBorder="1" applyAlignment="1">
      <alignment horizontal="center" vertical="center" textRotation="90" wrapText="1"/>
    </xf>
    <xf numFmtId="49" fontId="3" fillId="3" borderId="19" xfId="0" applyNumberFormat="1" applyFont="1" applyFill="1" applyBorder="1" applyAlignment="1">
      <alignment horizontal="center" vertical="top"/>
    </xf>
    <xf numFmtId="49" fontId="3" fillId="3" borderId="12" xfId="0" applyNumberFormat="1" applyFont="1" applyFill="1" applyBorder="1" applyAlignment="1">
      <alignment horizontal="center" vertical="top"/>
    </xf>
    <xf numFmtId="49" fontId="3" fillId="2" borderId="70" xfId="0" applyNumberFormat="1" applyFont="1" applyFill="1" applyBorder="1" applyAlignment="1">
      <alignment horizontal="left" vertical="top" wrapText="1"/>
    </xf>
    <xf numFmtId="49" fontId="3" fillId="2" borderId="77" xfId="0" applyNumberFormat="1" applyFont="1" applyFill="1" applyBorder="1" applyAlignment="1">
      <alignment horizontal="left" vertical="top" wrapText="1"/>
    </xf>
    <xf numFmtId="49" fontId="3" fillId="2" borderId="4" xfId="0" applyNumberFormat="1" applyFont="1" applyFill="1" applyBorder="1" applyAlignment="1">
      <alignment horizontal="center" vertical="top"/>
    </xf>
    <xf numFmtId="49" fontId="6" fillId="5" borderId="45" xfId="0" applyNumberFormat="1" applyFont="1" applyFill="1" applyBorder="1" applyAlignment="1">
      <alignment horizontal="center" vertical="top"/>
    </xf>
    <xf numFmtId="49" fontId="6" fillId="5" borderId="75" xfId="0" applyNumberFormat="1" applyFont="1" applyFill="1" applyBorder="1" applyAlignment="1">
      <alignment horizontal="center" vertical="top"/>
    </xf>
    <xf numFmtId="0" fontId="5" fillId="5" borderId="45" xfId="0" applyFont="1" applyFill="1" applyBorder="1" applyAlignment="1">
      <alignment horizontal="left" vertical="top" wrapText="1"/>
    </xf>
    <xf numFmtId="0" fontId="5" fillId="5" borderId="75" xfId="0" applyFont="1" applyFill="1" applyBorder="1" applyAlignment="1">
      <alignment horizontal="left" vertical="top" wrapText="1"/>
    </xf>
    <xf numFmtId="0" fontId="6" fillId="0" borderId="55" xfId="0" applyNumberFormat="1" applyFont="1" applyFill="1" applyBorder="1" applyAlignment="1">
      <alignment horizontal="center" vertical="top"/>
    </xf>
    <xf numFmtId="0" fontId="6" fillId="0" borderId="62" xfId="0" applyNumberFormat="1" applyFont="1" applyFill="1" applyBorder="1" applyAlignment="1">
      <alignment horizontal="center" vertical="top"/>
    </xf>
    <xf numFmtId="49" fontId="3" fillId="5" borderId="75" xfId="0" applyNumberFormat="1" applyFont="1" applyFill="1" applyBorder="1" applyAlignment="1">
      <alignment horizontal="center" vertical="top"/>
    </xf>
    <xf numFmtId="49" fontId="3" fillId="3" borderId="69" xfId="0" applyNumberFormat="1" applyFont="1" applyFill="1" applyBorder="1" applyAlignment="1">
      <alignment horizontal="center" vertical="top"/>
    </xf>
    <xf numFmtId="0" fontId="2" fillId="0" borderId="55" xfId="0" applyFont="1" applyFill="1" applyBorder="1" applyAlignment="1">
      <alignment horizontal="left" vertical="top" wrapText="1"/>
    </xf>
    <xf numFmtId="0" fontId="2" fillId="0" borderId="62" xfId="0" applyFont="1" applyFill="1" applyBorder="1" applyAlignment="1">
      <alignment horizontal="left" vertical="top" wrapText="1"/>
    </xf>
    <xf numFmtId="49" fontId="2" fillId="0" borderId="34" xfId="0" applyNumberFormat="1" applyFont="1" applyBorder="1" applyAlignment="1">
      <alignment horizontal="center" vertical="top" wrapText="1"/>
    </xf>
    <xf numFmtId="49" fontId="2" fillId="0" borderId="41" xfId="0" applyNumberFormat="1" applyFont="1" applyBorder="1" applyAlignment="1">
      <alignment horizontal="center" vertical="top" wrapText="1"/>
    </xf>
    <xf numFmtId="0" fontId="3" fillId="0" borderId="35" xfId="0" applyNumberFormat="1" applyFont="1" applyBorder="1" applyAlignment="1">
      <alignment horizontal="center" vertical="top"/>
    </xf>
    <xf numFmtId="0" fontId="3" fillId="0" borderId="43" xfId="0" applyNumberFormat="1" applyFont="1" applyBorder="1" applyAlignment="1">
      <alignment horizontal="center" vertical="top"/>
    </xf>
    <xf numFmtId="49" fontId="2" fillId="0" borderId="4" xfId="0" applyNumberFormat="1" applyFont="1" applyBorder="1" applyAlignment="1">
      <alignment horizontal="center" vertical="top" wrapText="1"/>
    </xf>
    <xf numFmtId="0" fontId="3" fillId="0" borderId="35" xfId="0" applyNumberFormat="1" applyFont="1" applyFill="1" applyBorder="1" applyAlignment="1">
      <alignment horizontal="center" vertical="top"/>
    </xf>
    <xf numFmtId="0" fontId="3" fillId="0" borderId="60" xfId="0" applyNumberFormat="1" applyFont="1" applyFill="1" applyBorder="1" applyAlignment="1">
      <alignment horizontal="center" vertical="top"/>
    </xf>
    <xf numFmtId="0" fontId="14" fillId="0" borderId="41" xfId="0" applyFont="1" applyFill="1" applyBorder="1" applyAlignment="1">
      <alignment horizontal="center" vertical="center" textRotation="90" wrapText="1"/>
    </xf>
    <xf numFmtId="49" fontId="3" fillId="2" borderId="41" xfId="0" applyNumberFormat="1" applyFont="1" applyFill="1" applyBorder="1" applyAlignment="1">
      <alignment horizontal="center" vertical="top"/>
    </xf>
    <xf numFmtId="49" fontId="3" fillId="5" borderId="55" xfId="0" applyNumberFormat="1" applyFont="1" applyFill="1" applyBorder="1" applyAlignment="1">
      <alignment horizontal="center" vertical="top"/>
    </xf>
    <xf numFmtId="49" fontId="3" fillId="5" borderId="52" xfId="0" applyNumberFormat="1" applyFont="1" applyFill="1" applyBorder="1" applyAlignment="1">
      <alignment horizontal="center" vertical="top"/>
    </xf>
    <xf numFmtId="0" fontId="2" fillId="0" borderId="52" xfId="0" applyFont="1" applyFill="1" applyBorder="1" applyAlignment="1">
      <alignment horizontal="left" vertical="top" wrapText="1"/>
    </xf>
    <xf numFmtId="49" fontId="3" fillId="3" borderId="72" xfId="0" applyNumberFormat="1" applyFont="1" applyFill="1" applyBorder="1" applyAlignment="1">
      <alignment horizontal="center" vertical="top"/>
    </xf>
    <xf numFmtId="49" fontId="3" fillId="3" borderId="64" xfId="0" applyNumberFormat="1" applyFont="1" applyFill="1" applyBorder="1" applyAlignment="1">
      <alignment horizontal="center" vertical="top"/>
    </xf>
    <xf numFmtId="49" fontId="3" fillId="2" borderId="36" xfId="0" applyNumberFormat="1" applyFont="1" applyFill="1" applyBorder="1" applyAlignment="1">
      <alignment horizontal="center" vertical="top"/>
    </xf>
    <xf numFmtId="49" fontId="3" fillId="5" borderId="66" xfId="0" applyNumberFormat="1" applyFont="1" applyFill="1" applyBorder="1" applyAlignment="1">
      <alignment horizontal="center" vertical="top"/>
    </xf>
    <xf numFmtId="49" fontId="3" fillId="5" borderId="62" xfId="0" applyNumberFormat="1" applyFont="1" applyFill="1" applyBorder="1" applyAlignment="1">
      <alignment horizontal="center" vertical="top"/>
    </xf>
    <xf numFmtId="0" fontId="2" fillId="5" borderId="66" xfId="0" applyFont="1" applyFill="1" applyBorder="1" applyAlignment="1">
      <alignment horizontal="left" vertical="top" wrapText="1"/>
    </xf>
    <xf numFmtId="0" fontId="2" fillId="5" borderId="62" xfId="0" applyFont="1" applyFill="1" applyBorder="1" applyAlignment="1">
      <alignment horizontal="left" vertical="top" wrapText="1"/>
    </xf>
    <xf numFmtId="0" fontId="6" fillId="5" borderId="49" xfId="0" applyNumberFormat="1" applyFont="1" applyFill="1" applyBorder="1" applyAlignment="1">
      <alignment horizontal="center" vertical="top"/>
    </xf>
    <xf numFmtId="0" fontId="6" fillId="5" borderId="75" xfId="0" applyNumberFormat="1" applyFont="1" applyFill="1" applyBorder="1" applyAlignment="1">
      <alignment horizontal="center" vertical="top"/>
    </xf>
    <xf numFmtId="0" fontId="5" fillId="5" borderId="38" xfId="0" applyFont="1" applyFill="1" applyBorder="1" applyAlignment="1">
      <alignment horizontal="left" vertical="top" wrapText="1"/>
    </xf>
    <xf numFmtId="0" fontId="5" fillId="5" borderId="61" xfId="0" applyFont="1" applyFill="1" applyBorder="1" applyAlignment="1">
      <alignment horizontal="left" vertical="top" wrapText="1"/>
    </xf>
    <xf numFmtId="49" fontId="5" fillId="0" borderId="0" xfId="0" applyNumberFormat="1" applyFont="1" applyBorder="1" applyAlignment="1">
      <alignment horizontal="center" vertical="top" wrapText="1"/>
    </xf>
    <xf numFmtId="49" fontId="5" fillId="0" borderId="57" xfId="0" applyNumberFormat="1" applyFont="1" applyBorder="1" applyAlignment="1">
      <alignment horizontal="center" vertical="top" wrapText="1"/>
    </xf>
    <xf numFmtId="0" fontId="14" fillId="0" borderId="36" xfId="0" applyFont="1" applyFill="1" applyBorder="1" applyAlignment="1">
      <alignment horizontal="center" vertical="center" textRotation="90" wrapText="1"/>
    </xf>
    <xf numFmtId="49" fontId="2" fillId="0" borderId="36" xfId="0" applyNumberFormat="1" applyFont="1" applyBorder="1" applyAlignment="1">
      <alignment horizontal="center" vertical="top" wrapText="1"/>
    </xf>
    <xf numFmtId="0" fontId="3" fillId="0" borderId="47" xfId="0" applyNumberFormat="1" applyFont="1" applyBorder="1" applyAlignment="1">
      <alignment horizontal="center" vertical="top"/>
    </xf>
    <xf numFmtId="0" fontId="3" fillId="0" borderId="60" xfId="0" applyNumberFormat="1" applyFont="1" applyBorder="1" applyAlignment="1">
      <alignment horizontal="center" vertical="top"/>
    </xf>
    <xf numFmtId="0" fontId="5" fillId="5" borderId="18" xfId="0" applyFont="1" applyFill="1" applyBorder="1" applyAlignment="1">
      <alignment horizontal="left" vertical="top" wrapText="1"/>
    </xf>
    <xf numFmtId="0" fontId="5" fillId="5" borderId="21" xfId="0" applyFont="1" applyFill="1" applyBorder="1" applyAlignment="1">
      <alignment horizontal="left" vertical="top" wrapText="1"/>
    </xf>
    <xf numFmtId="0" fontId="11" fillId="0" borderId="18" xfId="0" applyFont="1" applyFill="1" applyBorder="1" applyAlignment="1">
      <alignment horizontal="center" vertical="center" textRotation="90" wrapText="1"/>
    </xf>
    <xf numFmtId="0" fontId="11" fillId="0" borderId="21" xfId="0" applyFont="1" applyFill="1" applyBorder="1" applyAlignment="1">
      <alignment horizontal="center" vertical="center" textRotation="90" wrapText="1"/>
    </xf>
    <xf numFmtId="0" fontId="5" fillId="0" borderId="41" xfId="0" applyFont="1" applyBorder="1" applyAlignment="1">
      <alignment horizontal="left" vertical="top" wrapText="1"/>
    </xf>
    <xf numFmtId="0" fontId="5" fillId="0" borderId="18" xfId="0" applyFont="1" applyBorder="1" applyAlignment="1">
      <alignment horizontal="left" vertical="top" wrapText="1"/>
    </xf>
    <xf numFmtId="49" fontId="3" fillId="2" borderId="70" xfId="0" applyNumberFormat="1" applyFont="1" applyFill="1" applyBorder="1" applyAlignment="1">
      <alignment horizontal="right" vertical="top"/>
    </xf>
    <xf numFmtId="0" fontId="6" fillId="3" borderId="45" xfId="0" applyFont="1" applyFill="1" applyBorder="1" applyAlignment="1">
      <alignment horizontal="left" vertical="top" wrapText="1"/>
    </xf>
    <xf numFmtId="0" fontId="6" fillId="3" borderId="3" xfId="0" applyFont="1" applyFill="1" applyBorder="1" applyAlignment="1">
      <alignment horizontal="left" vertical="top" wrapText="1"/>
    </xf>
    <xf numFmtId="0" fontId="6" fillId="3" borderId="28" xfId="0" applyFont="1" applyFill="1" applyBorder="1" applyAlignment="1">
      <alignment horizontal="left" vertical="top" wrapText="1"/>
    </xf>
    <xf numFmtId="0" fontId="6" fillId="2" borderId="13" xfId="0" applyFont="1" applyFill="1" applyBorder="1" applyAlignment="1">
      <alignment horizontal="left" vertical="top" wrapText="1"/>
    </xf>
    <xf numFmtId="165" fontId="5" fillId="0" borderId="69" xfId="0" applyNumberFormat="1" applyFont="1" applyFill="1" applyBorder="1" applyAlignment="1">
      <alignment horizontal="left" vertical="top" wrapText="1"/>
    </xf>
    <xf numFmtId="0" fontId="4" fillId="0" borderId="20" xfId="0" applyFont="1" applyBorder="1" applyAlignment="1">
      <alignment horizontal="left" vertical="top" wrapText="1"/>
    </xf>
    <xf numFmtId="0" fontId="3" fillId="2" borderId="70" xfId="0" applyNumberFormat="1" applyFont="1" applyFill="1" applyBorder="1" applyAlignment="1">
      <alignment horizontal="center" vertical="top"/>
    </xf>
    <xf numFmtId="0" fontId="3" fillId="2" borderId="77" xfId="0" applyNumberFormat="1" applyFont="1" applyFill="1" applyBorder="1" applyAlignment="1">
      <alignment horizontal="center" vertical="top"/>
    </xf>
    <xf numFmtId="49" fontId="3" fillId="3" borderId="75" xfId="0" applyNumberFormat="1" applyFont="1" applyFill="1" applyBorder="1" applyAlignment="1">
      <alignment horizontal="right" vertical="top"/>
    </xf>
    <xf numFmtId="49" fontId="3" fillId="3" borderId="57" xfId="0" applyNumberFormat="1" applyFont="1" applyFill="1" applyBorder="1" applyAlignment="1">
      <alignment horizontal="right" vertical="top"/>
    </xf>
    <xf numFmtId="164" fontId="6" fillId="2" borderId="13" xfId="0" applyNumberFormat="1" applyFont="1" applyFill="1" applyBorder="1" applyAlignment="1">
      <alignment horizontal="center" vertical="top"/>
    </xf>
    <xf numFmtId="164" fontId="6" fillId="2" borderId="70" xfId="0" applyNumberFormat="1" applyFont="1" applyFill="1" applyBorder="1" applyAlignment="1">
      <alignment horizontal="center" vertical="top"/>
    </xf>
    <xf numFmtId="164" fontId="6" fillId="2" borderId="77" xfId="0" applyNumberFormat="1" applyFont="1" applyFill="1" applyBorder="1" applyAlignment="1">
      <alignment horizontal="center" vertical="top"/>
    </xf>
    <xf numFmtId="49" fontId="3" fillId="2" borderId="70" xfId="0" applyNumberFormat="1" applyFont="1" applyFill="1" applyBorder="1" applyAlignment="1">
      <alignment horizontal="center" vertical="top"/>
    </xf>
    <xf numFmtId="49" fontId="3" fillId="2" borderId="77" xfId="0" applyNumberFormat="1" applyFont="1" applyFill="1" applyBorder="1" applyAlignment="1">
      <alignment horizontal="center" vertical="top"/>
    </xf>
    <xf numFmtId="0" fontId="11" fillId="0" borderId="14" xfId="0" applyFont="1" applyFill="1" applyBorder="1" applyAlignment="1">
      <alignment horizontal="center" vertical="center" textRotation="90" wrapText="1"/>
    </xf>
    <xf numFmtId="0" fontId="2" fillId="0" borderId="25" xfId="0" applyFont="1" applyBorder="1" applyAlignment="1">
      <alignment horizontal="left" vertical="top" wrapText="1"/>
    </xf>
    <xf numFmtId="0" fontId="2" fillId="0" borderId="23" xfId="0" applyFont="1" applyBorder="1" applyAlignment="1">
      <alignment horizontal="left" vertical="top" wrapText="1"/>
    </xf>
    <xf numFmtId="0" fontId="6" fillId="0" borderId="45" xfId="0" applyNumberFormat="1" applyFont="1" applyFill="1" applyBorder="1" applyAlignment="1">
      <alignment horizontal="center" vertical="top"/>
    </xf>
    <xf numFmtId="0" fontId="6" fillId="0" borderId="75" xfId="0" applyNumberFormat="1" applyFont="1" applyFill="1" applyBorder="1" applyAlignment="1">
      <alignment horizontal="center" vertical="top"/>
    </xf>
    <xf numFmtId="49" fontId="3" fillId="2" borderId="15" xfId="0" applyNumberFormat="1" applyFont="1" applyFill="1" applyBorder="1" applyAlignment="1">
      <alignment horizontal="right" vertical="top"/>
    </xf>
    <xf numFmtId="49" fontId="6" fillId="0" borderId="45" xfId="0" applyNumberFormat="1" applyFont="1" applyFill="1" applyBorder="1" applyAlignment="1">
      <alignment horizontal="center" vertical="top"/>
    </xf>
    <xf numFmtId="49" fontId="6" fillId="0" borderId="75" xfId="0" applyNumberFormat="1" applyFont="1" applyFill="1" applyBorder="1" applyAlignment="1">
      <alignment horizontal="center" vertical="top"/>
    </xf>
    <xf numFmtId="49" fontId="3" fillId="3" borderId="25" xfId="0" applyNumberFormat="1" applyFont="1" applyFill="1" applyBorder="1" applyAlignment="1">
      <alignment horizontal="center" vertical="top"/>
    </xf>
    <xf numFmtId="49" fontId="3" fillId="3" borderId="23" xfId="0" applyNumberFormat="1" applyFont="1" applyFill="1" applyBorder="1" applyAlignment="1">
      <alignment horizontal="center" vertical="top"/>
    </xf>
    <xf numFmtId="164" fontId="5" fillId="0" borderId="25" xfId="0" applyNumberFormat="1" applyFont="1" applyFill="1" applyBorder="1" applyAlignment="1">
      <alignment horizontal="left" vertical="top" wrapText="1"/>
    </xf>
    <xf numFmtId="164" fontId="5" fillId="0" borderId="23" xfId="0" applyNumberFormat="1" applyFont="1" applyFill="1" applyBorder="1" applyAlignment="1">
      <alignment horizontal="left" vertical="top" wrapText="1"/>
    </xf>
    <xf numFmtId="49" fontId="3" fillId="2" borderId="14" xfId="0" applyNumberFormat="1" applyFont="1" applyFill="1" applyBorder="1" applyAlignment="1">
      <alignment horizontal="center" vertical="top"/>
    </xf>
    <xf numFmtId="49" fontId="3" fillId="2" borderId="21" xfId="0" applyNumberFormat="1" applyFont="1" applyFill="1" applyBorder="1" applyAlignment="1">
      <alignment horizontal="center" vertical="top"/>
    </xf>
    <xf numFmtId="0" fontId="6" fillId="5" borderId="14" xfId="0" applyFont="1" applyFill="1" applyBorder="1" applyAlignment="1">
      <alignment horizontal="left" vertical="top" wrapText="1"/>
    </xf>
    <xf numFmtId="0" fontId="6" fillId="5" borderId="21" xfId="0" applyFont="1" applyFill="1" applyBorder="1" applyAlignment="1">
      <alignment horizontal="left" vertical="top" wrapText="1"/>
    </xf>
    <xf numFmtId="49" fontId="6" fillId="3" borderId="25" xfId="0" applyNumberFormat="1" applyFont="1" applyFill="1" applyBorder="1" applyAlignment="1">
      <alignment horizontal="center" vertical="top"/>
    </xf>
    <xf numFmtId="49" fontId="6" fillId="3" borderId="23" xfId="0" applyNumberFormat="1" applyFont="1" applyFill="1" applyBorder="1" applyAlignment="1">
      <alignment horizontal="center" vertical="top"/>
    </xf>
    <xf numFmtId="0" fontId="11" fillId="0" borderId="45" xfId="0" applyFont="1" applyFill="1" applyBorder="1" applyAlignment="1">
      <alignment horizontal="center" vertical="center" textRotation="90" wrapText="1"/>
    </xf>
    <xf numFmtId="0" fontId="11" fillId="0" borderId="75" xfId="0" applyFont="1" applyFill="1" applyBorder="1" applyAlignment="1">
      <alignment horizontal="center" vertical="center" textRotation="90" wrapText="1"/>
    </xf>
    <xf numFmtId="0" fontId="6" fillId="0" borderId="3" xfId="0" applyNumberFormat="1" applyFont="1" applyBorder="1" applyAlignment="1">
      <alignment horizontal="center" vertical="top"/>
    </xf>
    <xf numFmtId="0" fontId="6" fillId="0" borderId="57" xfId="0" applyNumberFormat="1" applyFont="1" applyBorder="1" applyAlignment="1">
      <alignment horizontal="center" vertical="top"/>
    </xf>
    <xf numFmtId="0" fontId="5" fillId="5" borderId="0" xfId="0" applyNumberFormat="1" applyFont="1" applyFill="1" applyBorder="1" applyAlignment="1">
      <alignment horizontal="center" vertical="top" wrapText="1"/>
    </xf>
    <xf numFmtId="0" fontId="2" fillId="0" borderId="39" xfId="0" applyFont="1" applyBorder="1" applyAlignment="1">
      <alignment horizontal="left" vertical="top" wrapText="1"/>
    </xf>
    <xf numFmtId="0" fontId="2" fillId="0" borderId="37" xfId="0" applyFont="1" applyBorder="1" applyAlignment="1">
      <alignment horizontal="left" vertical="top" wrapText="1"/>
    </xf>
    <xf numFmtId="0" fontId="2" fillId="0" borderId="54" xfId="0" applyFont="1" applyBorder="1" applyAlignment="1">
      <alignment horizontal="left" vertical="top" wrapText="1"/>
    </xf>
    <xf numFmtId="164" fontId="5" fillId="0" borderId="53" xfId="0" applyNumberFormat="1" applyFont="1" applyBorder="1" applyAlignment="1">
      <alignment horizontal="center" vertical="top" wrapText="1"/>
    </xf>
    <xf numFmtId="164" fontId="5" fillId="0" borderId="38" xfId="0" applyNumberFormat="1" applyFont="1" applyBorder="1" applyAlignment="1">
      <alignment horizontal="center" vertical="top" wrapText="1"/>
    </xf>
    <xf numFmtId="0" fontId="11" fillId="5" borderId="0" xfId="0" applyNumberFormat="1" applyFont="1" applyFill="1" applyBorder="1" applyAlignment="1">
      <alignment horizontal="center" vertical="top" wrapText="1"/>
    </xf>
    <xf numFmtId="0" fontId="3" fillId="4" borderId="78" xfId="0" applyFont="1" applyFill="1" applyBorder="1" applyAlignment="1">
      <alignment horizontal="right" vertical="top" wrapText="1"/>
    </xf>
    <xf numFmtId="0" fontId="3" fillId="4" borderId="63" xfId="0" applyFont="1" applyFill="1" applyBorder="1" applyAlignment="1">
      <alignment horizontal="right" vertical="top" wrapText="1"/>
    </xf>
    <xf numFmtId="0" fontId="3" fillId="4" borderId="79" xfId="0" applyFont="1" applyFill="1" applyBorder="1" applyAlignment="1">
      <alignment horizontal="right" vertical="top" wrapText="1"/>
    </xf>
    <xf numFmtId="164" fontId="3" fillId="4" borderId="12" xfId="0" applyNumberFormat="1" applyFont="1" applyFill="1" applyBorder="1" applyAlignment="1">
      <alignment horizontal="center" vertical="top"/>
    </xf>
    <xf numFmtId="164" fontId="3" fillId="4" borderId="57" xfId="0" applyNumberFormat="1" applyFont="1" applyFill="1" applyBorder="1" applyAlignment="1">
      <alignment horizontal="center" vertical="top"/>
    </xf>
    <xf numFmtId="164" fontId="3" fillId="4" borderId="73" xfId="0" applyNumberFormat="1" applyFont="1" applyFill="1" applyBorder="1" applyAlignment="1">
      <alignment horizontal="center" vertical="top"/>
    </xf>
    <xf numFmtId="0" fontId="6" fillId="0" borderId="3" xfId="0" applyNumberFormat="1" applyFont="1" applyFill="1" applyBorder="1" applyAlignment="1">
      <alignment horizontal="center" vertical="top"/>
    </xf>
    <xf numFmtId="0" fontId="6" fillId="0" borderId="57" xfId="0" applyNumberFormat="1" applyFont="1" applyFill="1" applyBorder="1" applyAlignment="1">
      <alignment horizontal="center" vertical="top"/>
    </xf>
    <xf numFmtId="0" fontId="5" fillId="5" borderId="14" xfId="0" applyFont="1" applyFill="1" applyBorder="1" applyAlignment="1">
      <alignment horizontal="left" vertical="top" wrapText="1"/>
    </xf>
    <xf numFmtId="0" fontId="5" fillId="0" borderId="14" xfId="0" applyFont="1" applyFill="1" applyBorder="1" applyAlignment="1">
      <alignment horizontal="left" vertical="top" wrapText="1"/>
    </xf>
    <xf numFmtId="0" fontId="5" fillId="0" borderId="21" xfId="0" applyFont="1" applyFill="1" applyBorder="1" applyAlignment="1">
      <alignment horizontal="left" vertical="top" wrapText="1"/>
    </xf>
    <xf numFmtId="0" fontId="14" fillId="0" borderId="45" xfId="0" applyFont="1" applyFill="1" applyBorder="1" applyAlignment="1">
      <alignment horizontal="center" vertical="center" textRotation="90" wrapText="1"/>
    </xf>
    <xf numFmtId="0" fontId="14" fillId="0" borderId="75" xfId="0" applyFont="1" applyFill="1" applyBorder="1" applyAlignment="1">
      <alignment horizontal="center" vertical="center" textRotation="90" wrapText="1"/>
    </xf>
    <xf numFmtId="49" fontId="9" fillId="0" borderId="57" xfId="0" applyNumberFormat="1" applyFont="1" applyFill="1" applyBorder="1" applyAlignment="1">
      <alignment horizontal="center" wrapText="1"/>
    </xf>
    <xf numFmtId="0" fontId="6" fillId="5" borderId="0" xfId="0" applyNumberFormat="1" applyFont="1" applyFill="1" applyBorder="1" applyAlignment="1">
      <alignment horizontal="center" vertical="top" wrapText="1"/>
    </xf>
    <xf numFmtId="0" fontId="2" fillId="5" borderId="36" xfId="0" applyFont="1" applyFill="1" applyBorder="1" applyAlignment="1">
      <alignment horizontal="left" vertical="top" wrapText="1"/>
    </xf>
    <xf numFmtId="0" fontId="2" fillId="5" borderId="47" xfId="0" applyFont="1" applyFill="1" applyBorder="1" applyAlignment="1">
      <alignment horizontal="left" vertical="top" wrapText="1"/>
    </xf>
    <xf numFmtId="0" fontId="5" fillId="5" borderId="0" xfId="0" applyNumberFormat="1" applyFont="1" applyFill="1" applyBorder="1" applyAlignment="1">
      <alignment horizontal="center" vertical="top"/>
    </xf>
    <xf numFmtId="0" fontId="2" fillId="5" borderId="39" xfId="0" applyFont="1" applyFill="1" applyBorder="1" applyAlignment="1">
      <alignment horizontal="left" vertical="top" wrapText="1"/>
    </xf>
    <xf numFmtId="0" fontId="2" fillId="5" borderId="37" xfId="0" applyFont="1" applyFill="1" applyBorder="1" applyAlignment="1">
      <alignment horizontal="left" vertical="top" wrapText="1"/>
    </xf>
    <xf numFmtId="0" fontId="2" fillId="5" borderId="54" xfId="0" applyFont="1" applyFill="1" applyBorder="1" applyAlignment="1">
      <alignment horizontal="left" vertical="top" wrapText="1"/>
    </xf>
    <xf numFmtId="0" fontId="3" fillId="9" borderId="53" xfId="0" applyFont="1" applyFill="1" applyBorder="1" applyAlignment="1">
      <alignment horizontal="left" vertical="top" wrapText="1"/>
    </xf>
    <xf numFmtId="0" fontId="3" fillId="9" borderId="38" xfId="0" applyFont="1" applyFill="1" applyBorder="1" applyAlignment="1">
      <alignment horizontal="left" vertical="top" wrapText="1"/>
    </xf>
    <xf numFmtId="0" fontId="3" fillId="9" borderId="30" xfId="0" applyFont="1" applyFill="1" applyBorder="1" applyAlignment="1">
      <alignment horizontal="left" vertical="top" wrapText="1"/>
    </xf>
    <xf numFmtId="164" fontId="5" fillId="9" borderId="53" xfId="0" applyNumberFormat="1" applyFont="1" applyFill="1" applyBorder="1" applyAlignment="1">
      <alignment horizontal="center" vertical="top" wrapText="1"/>
    </xf>
    <xf numFmtId="164" fontId="5" fillId="9" borderId="38" xfId="0" applyNumberFormat="1" applyFont="1" applyFill="1" applyBorder="1" applyAlignment="1">
      <alignment horizontal="center" vertical="top" wrapText="1"/>
    </xf>
    <xf numFmtId="164" fontId="5" fillId="9" borderId="30" xfId="0" applyNumberFormat="1" applyFont="1" applyFill="1" applyBorder="1" applyAlignment="1">
      <alignment horizontal="center" vertical="top" wrapText="1"/>
    </xf>
    <xf numFmtId="164" fontId="5" fillId="0" borderId="53" xfId="0" applyNumberFormat="1" applyFont="1" applyFill="1" applyBorder="1" applyAlignment="1">
      <alignment horizontal="center" vertical="top" wrapText="1"/>
    </xf>
    <xf numFmtId="164" fontId="5" fillId="0" borderId="38" xfId="0" applyNumberFormat="1" applyFont="1" applyFill="1" applyBorder="1" applyAlignment="1">
      <alignment horizontal="center" vertical="top" wrapText="1"/>
    </xf>
    <xf numFmtId="0" fontId="3" fillId="4" borderId="13" xfId="0" applyFont="1" applyFill="1" applyBorder="1" applyAlignment="1">
      <alignment horizontal="right" vertical="top" wrapText="1"/>
    </xf>
    <xf numFmtId="0" fontId="3" fillId="4" borderId="70" xfId="0" applyFont="1" applyFill="1" applyBorder="1" applyAlignment="1">
      <alignment horizontal="right" vertical="top" wrapText="1"/>
    </xf>
    <xf numFmtId="0" fontId="3" fillId="4" borderId="77" xfId="0" applyFont="1" applyFill="1" applyBorder="1" applyAlignment="1">
      <alignment horizontal="right" vertical="top" wrapText="1"/>
    </xf>
    <xf numFmtId="164" fontId="6" fillId="4" borderId="13" xfId="0" applyNumberFormat="1" applyFont="1" applyFill="1" applyBorder="1" applyAlignment="1">
      <alignment horizontal="center" vertical="top" wrapText="1"/>
    </xf>
    <xf numFmtId="164" fontId="6" fillId="4" borderId="70" xfId="0" applyNumberFormat="1" applyFont="1" applyFill="1" applyBorder="1" applyAlignment="1">
      <alignment horizontal="center" vertical="top" wrapText="1"/>
    </xf>
    <xf numFmtId="0" fontId="6" fillId="5" borderId="0" xfId="0" applyNumberFormat="1" applyFont="1" applyFill="1" applyBorder="1" applyAlignment="1">
      <alignment horizontal="center" vertical="top"/>
    </xf>
    <xf numFmtId="0" fontId="2" fillId="9" borderId="64" xfId="0" applyFont="1" applyFill="1" applyBorder="1" applyAlignment="1">
      <alignment horizontal="left" vertical="top" wrapText="1"/>
    </xf>
    <xf numFmtId="0" fontId="2" fillId="9" borderId="61" xfId="0" applyFont="1" applyFill="1" applyBorder="1" applyAlignment="1">
      <alignment horizontal="left" vertical="top" wrapText="1"/>
    </xf>
    <xf numFmtId="0" fontId="2" fillId="9" borderId="68" xfId="0" applyFont="1" applyFill="1" applyBorder="1" applyAlignment="1">
      <alignment horizontal="left" vertical="top" wrapText="1"/>
    </xf>
    <xf numFmtId="164" fontId="5" fillId="9" borderId="64" xfId="0" applyNumberFormat="1" applyFont="1" applyFill="1" applyBorder="1" applyAlignment="1">
      <alignment horizontal="center" vertical="top" wrapText="1"/>
    </xf>
    <xf numFmtId="164" fontId="5" fillId="9" borderId="61" xfId="0" applyNumberFormat="1" applyFont="1" applyFill="1" applyBorder="1" applyAlignment="1">
      <alignment horizontal="center" vertical="top" wrapText="1"/>
    </xf>
    <xf numFmtId="164" fontId="5" fillId="9" borderId="68" xfId="0" applyNumberFormat="1" applyFont="1" applyFill="1" applyBorder="1" applyAlignment="1">
      <alignment horizontal="center" vertical="top" wrapText="1"/>
    </xf>
    <xf numFmtId="0" fontId="3" fillId="7" borderId="13" xfId="0" applyFont="1" applyFill="1" applyBorder="1" applyAlignment="1">
      <alignment horizontal="right" vertical="top" wrapText="1"/>
    </xf>
    <xf numFmtId="0" fontId="3" fillId="7" borderId="70" xfId="0" applyFont="1" applyFill="1" applyBorder="1" applyAlignment="1">
      <alignment horizontal="right" vertical="top" wrapText="1"/>
    </xf>
    <xf numFmtId="0" fontId="3" fillId="7" borderId="77" xfId="0" applyFont="1" applyFill="1" applyBorder="1" applyAlignment="1">
      <alignment horizontal="right" vertical="top" wrapText="1"/>
    </xf>
    <xf numFmtId="164" fontId="6" fillId="7" borderId="13" xfId="0" applyNumberFormat="1" applyFont="1" applyFill="1" applyBorder="1" applyAlignment="1">
      <alignment horizontal="center" vertical="top" wrapText="1"/>
    </xf>
    <xf numFmtId="164" fontId="6" fillId="7" borderId="70" xfId="0" applyNumberFormat="1" applyFont="1" applyFill="1" applyBorder="1" applyAlignment="1">
      <alignment horizontal="center" vertical="top" wrapText="1"/>
    </xf>
    <xf numFmtId="0" fontId="2" fillId="0" borderId="14" xfId="0" applyFont="1" applyFill="1" applyBorder="1" applyAlignment="1">
      <alignment horizontal="left" vertical="top" wrapText="1"/>
    </xf>
    <xf numFmtId="0" fontId="2" fillId="0" borderId="21" xfId="0" applyFont="1" applyFill="1" applyBorder="1" applyAlignment="1">
      <alignment horizontal="left" vertical="top" wrapText="1"/>
    </xf>
    <xf numFmtId="0" fontId="3" fillId="0" borderId="13" xfId="0" applyFont="1" applyBorder="1" applyAlignment="1">
      <alignment horizontal="center" vertical="center" wrapText="1"/>
    </xf>
    <xf numFmtId="0" fontId="3" fillId="0" borderId="70" xfId="0" applyFont="1" applyBorder="1" applyAlignment="1">
      <alignment horizontal="center" vertical="center" wrapText="1"/>
    </xf>
    <xf numFmtId="0" fontId="3" fillId="0" borderId="7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7" fillId="5" borderId="14" xfId="0" applyFont="1" applyFill="1" applyBorder="1" applyAlignment="1">
      <alignment horizontal="center" vertical="top" textRotation="90" wrapText="1"/>
    </xf>
    <xf numFmtId="0" fontId="7" fillId="5" borderId="21" xfId="0" applyFont="1" applyFill="1" applyBorder="1" applyAlignment="1">
      <alignment horizontal="center" vertical="top" textRotation="90" wrapText="1"/>
    </xf>
    <xf numFmtId="49" fontId="6" fillId="2" borderId="14" xfId="0" applyNumberFormat="1" applyFont="1" applyFill="1" applyBorder="1" applyAlignment="1">
      <alignment horizontal="center" vertical="top"/>
    </xf>
    <xf numFmtId="0" fontId="3" fillId="0" borderId="14" xfId="0" applyFont="1" applyFill="1" applyBorder="1" applyAlignment="1">
      <alignment horizontal="left" vertical="top" wrapText="1"/>
    </xf>
    <xf numFmtId="49" fontId="6" fillId="5" borderId="49" xfId="0" applyNumberFormat="1" applyFont="1" applyFill="1" applyBorder="1" applyAlignment="1">
      <alignment horizontal="center" vertical="top"/>
    </xf>
    <xf numFmtId="164" fontId="3" fillId="2" borderId="19" xfId="0" applyNumberFormat="1" applyFont="1" applyFill="1" applyBorder="1" applyAlignment="1">
      <alignment horizontal="center" vertical="top"/>
    </xf>
    <xf numFmtId="164" fontId="3" fillId="2" borderId="3" xfId="0" applyNumberFormat="1" applyFont="1" applyFill="1" applyBorder="1" applyAlignment="1">
      <alignment horizontal="center" vertical="top"/>
    </xf>
    <xf numFmtId="164" fontId="3" fillId="2" borderId="28" xfId="0" applyNumberFormat="1" applyFont="1" applyFill="1" applyBorder="1" applyAlignment="1">
      <alignment horizontal="center" vertical="top"/>
    </xf>
    <xf numFmtId="164" fontId="7" fillId="3" borderId="13" xfId="0" applyNumberFormat="1" applyFont="1" applyFill="1" applyBorder="1" applyAlignment="1">
      <alignment horizontal="center" vertical="top"/>
    </xf>
    <xf numFmtId="164" fontId="7" fillId="3" borderId="70" xfId="0" applyNumberFormat="1" applyFont="1" applyFill="1" applyBorder="1" applyAlignment="1">
      <alignment horizontal="center" vertical="top"/>
    </xf>
    <xf numFmtId="164" fontId="7" fillId="3" borderId="77" xfId="0" applyNumberFormat="1" applyFont="1" applyFill="1" applyBorder="1" applyAlignment="1">
      <alignment horizontal="center" vertical="top"/>
    </xf>
    <xf numFmtId="164" fontId="6" fillId="4" borderId="19" xfId="0" applyNumberFormat="1" applyFont="1" applyFill="1" applyBorder="1" applyAlignment="1">
      <alignment horizontal="center" vertical="top" wrapText="1"/>
    </xf>
    <xf numFmtId="164" fontId="6" fillId="4" borderId="3" xfId="0" applyNumberFormat="1" applyFont="1" applyFill="1" applyBorder="1" applyAlignment="1">
      <alignment horizontal="center" vertical="top" wrapText="1"/>
    </xf>
    <xf numFmtId="49" fontId="3" fillId="3" borderId="70" xfId="0" applyNumberFormat="1" applyFont="1" applyFill="1" applyBorder="1" applyAlignment="1">
      <alignment horizontal="right" vertical="top"/>
    </xf>
    <xf numFmtId="49" fontId="3" fillId="3" borderId="77" xfId="0" applyNumberFormat="1" applyFont="1" applyFill="1" applyBorder="1" applyAlignment="1">
      <alignment horizontal="right" vertical="top"/>
    </xf>
    <xf numFmtId="49" fontId="3" fillId="4" borderId="70" xfId="0" applyNumberFormat="1" applyFont="1" applyFill="1" applyBorder="1" applyAlignment="1">
      <alignment horizontal="right" vertical="top"/>
    </xf>
    <xf numFmtId="49" fontId="3" fillId="4" borderId="77" xfId="0" applyNumberFormat="1" applyFont="1" applyFill="1" applyBorder="1" applyAlignment="1">
      <alignment horizontal="right" vertical="top"/>
    </xf>
    <xf numFmtId="0" fontId="13" fillId="0" borderId="3" xfId="0" applyNumberFormat="1" applyFont="1" applyBorder="1" applyAlignment="1">
      <alignment vertical="top" wrapText="1"/>
    </xf>
    <xf numFmtId="49" fontId="3" fillId="2" borderId="77" xfId="0" applyNumberFormat="1" applyFont="1" applyFill="1" applyBorder="1" applyAlignment="1">
      <alignment horizontal="right" vertical="top"/>
    </xf>
    <xf numFmtId="0" fontId="6" fillId="5" borderId="0" xfId="0" applyNumberFormat="1" applyFont="1" applyFill="1" applyBorder="1" applyAlignment="1">
      <alignment horizontal="center" vertical="center" wrapText="1"/>
    </xf>
    <xf numFmtId="49" fontId="18" fillId="0" borderId="26" xfId="0" applyNumberFormat="1" applyFont="1" applyFill="1" applyBorder="1" applyAlignment="1">
      <alignment horizontal="center" vertical="top"/>
    </xf>
    <xf numFmtId="49" fontId="18" fillId="0" borderId="24" xfId="0" applyNumberFormat="1" applyFont="1" applyFill="1" applyBorder="1" applyAlignment="1">
      <alignment horizontal="center" vertical="top"/>
    </xf>
    <xf numFmtId="0" fontId="5" fillId="5" borderId="41" xfId="0" applyFont="1" applyFill="1" applyBorder="1" applyAlignment="1">
      <alignment horizontal="left" vertical="top" wrapText="1"/>
    </xf>
    <xf numFmtId="0" fontId="11" fillId="0" borderId="41" xfId="0" applyFont="1" applyFill="1" applyBorder="1" applyAlignment="1">
      <alignment horizontal="center" vertical="center" textRotation="90" wrapText="1"/>
    </xf>
    <xf numFmtId="0" fontId="6" fillId="0" borderId="48" xfId="0" applyNumberFormat="1" applyFont="1" applyBorder="1" applyAlignment="1">
      <alignment horizontal="center" vertical="top"/>
    </xf>
    <xf numFmtId="0" fontId="6" fillId="0" borderId="24" xfId="0" applyNumberFormat="1" applyFont="1" applyBorder="1" applyAlignment="1">
      <alignment horizontal="center" vertical="top"/>
    </xf>
    <xf numFmtId="49" fontId="5" fillId="0" borderId="3" xfId="0" applyNumberFormat="1" applyFont="1" applyBorder="1" applyAlignment="1">
      <alignment horizontal="center" vertical="top" wrapText="1"/>
    </xf>
    <xf numFmtId="0" fontId="11" fillId="0" borderId="0" xfId="0" applyFont="1" applyFill="1" applyBorder="1" applyAlignment="1">
      <alignment horizontal="center" vertical="center" textRotation="90" wrapText="1"/>
    </xf>
    <xf numFmtId="0" fontId="18" fillId="0" borderId="14" xfId="0" applyFont="1" applyFill="1" applyBorder="1" applyAlignment="1">
      <alignment horizontal="center" vertical="center" textRotation="90" wrapText="1"/>
    </xf>
    <xf numFmtId="0" fontId="18" fillId="0" borderId="18" xfId="0" applyFont="1" applyFill="1" applyBorder="1" applyAlignment="1">
      <alignment horizontal="center" vertical="center" textRotation="90" wrapText="1"/>
    </xf>
    <xf numFmtId="0" fontId="18" fillId="0" borderId="21" xfId="0" applyFont="1" applyFill="1" applyBorder="1" applyAlignment="1">
      <alignment horizontal="center" vertical="center" textRotation="90" wrapText="1"/>
    </xf>
    <xf numFmtId="164" fontId="3" fillId="3" borderId="13" xfId="0" applyNumberFormat="1" applyFont="1" applyFill="1" applyBorder="1" applyAlignment="1">
      <alignment horizontal="center" vertical="top"/>
    </xf>
    <xf numFmtId="164" fontId="3" fillId="3" borderId="70" xfId="0" applyNumberFormat="1" applyFont="1" applyFill="1" applyBorder="1" applyAlignment="1">
      <alignment horizontal="center" vertical="top"/>
    </xf>
    <xf numFmtId="164" fontId="3" fillId="3" borderId="77" xfId="0" applyNumberFormat="1" applyFont="1" applyFill="1" applyBorder="1" applyAlignment="1">
      <alignment horizontal="center" vertical="top"/>
    </xf>
    <xf numFmtId="165" fontId="5" fillId="0" borderId="17" xfId="0" applyNumberFormat="1" applyFont="1" applyFill="1" applyBorder="1" applyAlignment="1">
      <alignment horizontal="left" vertical="top" wrapText="1"/>
    </xf>
    <xf numFmtId="164" fontId="3" fillId="2" borderId="13" xfId="0" applyNumberFormat="1" applyFont="1" applyFill="1" applyBorder="1" applyAlignment="1">
      <alignment horizontal="center" vertical="top"/>
    </xf>
    <xf numFmtId="164" fontId="3" fillId="2" borderId="70" xfId="0" applyNumberFormat="1" applyFont="1" applyFill="1" applyBorder="1" applyAlignment="1">
      <alignment horizontal="center" vertical="top"/>
    </xf>
    <xf numFmtId="164" fontId="3" fillId="2" borderId="77" xfId="0" applyNumberFormat="1" applyFont="1" applyFill="1" applyBorder="1" applyAlignment="1">
      <alignment horizontal="center" vertical="top"/>
    </xf>
    <xf numFmtId="0" fontId="14" fillId="0" borderId="18" xfId="0" applyFont="1" applyFill="1" applyBorder="1" applyAlignment="1">
      <alignment horizontal="center" vertical="center" textRotation="90" wrapText="1"/>
    </xf>
    <xf numFmtId="49" fontId="5" fillId="0" borderId="36" xfId="0" applyNumberFormat="1" applyFont="1" applyBorder="1" applyAlignment="1">
      <alignment horizontal="center" vertical="top"/>
    </xf>
    <xf numFmtId="0" fontId="6" fillId="0" borderId="66" xfId="0" applyNumberFormat="1" applyFont="1" applyBorder="1" applyAlignment="1">
      <alignment horizontal="center" vertical="top"/>
    </xf>
    <xf numFmtId="164" fontId="2" fillId="0" borderId="17" xfId="0" applyNumberFormat="1" applyFont="1" applyBorder="1" applyAlignment="1">
      <alignment horizontal="left" vertical="top" wrapText="1"/>
    </xf>
    <xf numFmtId="0" fontId="2" fillId="0" borderId="18" xfId="0" applyFont="1" applyBorder="1" applyAlignment="1">
      <alignment horizontal="center" vertical="top"/>
    </xf>
    <xf numFmtId="49" fontId="3" fillId="2" borderId="21" xfId="0" applyNumberFormat="1" applyFont="1" applyFill="1" applyBorder="1" applyAlignment="1">
      <alignment horizontal="right" vertical="top"/>
    </xf>
    <xf numFmtId="0" fontId="2" fillId="0" borderId="48" xfId="0" applyFont="1" applyBorder="1" applyAlignment="1">
      <alignment horizontal="center" vertical="top"/>
    </xf>
    <xf numFmtId="49" fontId="2" fillId="0" borderId="18" xfId="0" applyNumberFormat="1" applyFont="1" applyBorder="1" applyAlignment="1">
      <alignment horizontal="center" vertical="top" wrapText="1"/>
    </xf>
    <xf numFmtId="49" fontId="2" fillId="0" borderId="21" xfId="0" applyNumberFormat="1" applyFont="1" applyBorder="1" applyAlignment="1">
      <alignment horizontal="center" vertical="top" wrapText="1"/>
    </xf>
    <xf numFmtId="0" fontId="2" fillId="0" borderId="49" xfId="0" applyFont="1" applyFill="1" applyBorder="1" applyAlignment="1">
      <alignment horizontal="left" vertical="top" wrapText="1"/>
    </xf>
    <xf numFmtId="0" fontId="2" fillId="0" borderId="75" xfId="0" applyFont="1" applyFill="1" applyBorder="1" applyAlignment="1">
      <alignment horizontal="left" vertical="top" wrapText="1"/>
    </xf>
    <xf numFmtId="0" fontId="26" fillId="0" borderId="0" xfId="0" applyFont="1" applyAlignment="1">
      <alignment horizontal="center" vertical="top"/>
    </xf>
    <xf numFmtId="0" fontId="2" fillId="0" borderId="17" xfId="0" applyFont="1" applyBorder="1" applyAlignment="1">
      <alignment horizontal="center" vertical="center" textRotation="90" wrapText="1"/>
    </xf>
    <xf numFmtId="0" fontId="1" fillId="0" borderId="48" xfId="0" applyFont="1" applyFill="1" applyBorder="1" applyAlignment="1">
      <alignment horizontal="center" vertical="center" textRotation="90" wrapText="1"/>
    </xf>
    <xf numFmtId="0" fontId="2" fillId="0" borderId="41" xfId="0" applyFont="1" applyBorder="1" applyAlignment="1">
      <alignment horizontal="center" vertical="center" textRotation="90" wrapText="1"/>
    </xf>
    <xf numFmtId="0" fontId="2" fillId="0" borderId="52" xfId="0" applyFont="1" applyBorder="1" applyAlignment="1">
      <alignment horizontal="center" vertical="center" textRotation="90" wrapText="1"/>
    </xf>
    <xf numFmtId="0" fontId="22" fillId="0" borderId="37" xfId="0" applyFont="1" applyFill="1" applyBorder="1" applyAlignment="1">
      <alignment horizontal="left" vertical="top" wrapText="1"/>
    </xf>
    <xf numFmtId="0" fontId="19" fillId="0" borderId="18" xfId="0" applyFont="1" applyFill="1" applyBorder="1" applyAlignment="1">
      <alignment horizontal="left" vertical="top" wrapText="1"/>
    </xf>
    <xf numFmtId="0" fontId="5" fillId="5" borderId="49" xfId="0" applyFont="1" applyFill="1" applyBorder="1" applyAlignment="1">
      <alignment horizontal="left" vertical="top" wrapText="1"/>
    </xf>
    <xf numFmtId="0" fontId="6" fillId="0" borderId="66" xfId="0" applyNumberFormat="1" applyFont="1" applyFill="1" applyBorder="1" applyAlignment="1">
      <alignment horizontal="center" vertical="top"/>
    </xf>
    <xf numFmtId="0" fontId="12" fillId="5" borderId="18" xfId="0" applyFont="1" applyFill="1" applyBorder="1" applyAlignment="1">
      <alignment horizontal="center" vertical="top" wrapText="1"/>
    </xf>
    <xf numFmtId="0" fontId="12" fillId="5" borderId="21" xfId="0" applyFont="1" applyFill="1" applyBorder="1" applyAlignment="1">
      <alignment horizontal="center" vertical="top" wrapText="1"/>
    </xf>
    <xf numFmtId="0" fontId="1" fillId="0" borderId="18" xfId="0" applyFont="1" applyFill="1" applyBorder="1" applyAlignment="1">
      <alignment horizontal="center" vertical="top" wrapText="1"/>
    </xf>
    <xf numFmtId="0" fontId="1" fillId="0" borderId="21" xfId="0" applyFont="1" applyFill="1" applyBorder="1" applyAlignment="1">
      <alignment horizontal="center" vertical="top" wrapText="1"/>
    </xf>
    <xf numFmtId="0" fontId="2" fillId="0" borderId="45" xfId="0" applyFont="1" applyFill="1" applyBorder="1" applyAlignment="1">
      <alignment horizontal="left" vertical="top" wrapText="1"/>
    </xf>
    <xf numFmtId="0" fontId="3" fillId="0" borderId="45" xfId="0" applyFont="1" applyFill="1" applyBorder="1" applyAlignment="1">
      <alignment horizontal="left" vertical="top" wrapText="1"/>
    </xf>
    <xf numFmtId="0" fontId="3" fillId="0" borderId="75" xfId="0" applyFont="1" applyFill="1" applyBorder="1" applyAlignment="1">
      <alignment horizontal="left" vertical="top" wrapText="1"/>
    </xf>
    <xf numFmtId="0" fontId="7" fillId="5" borderId="14" xfId="0" applyFont="1" applyFill="1" applyBorder="1" applyAlignment="1">
      <alignment horizontal="center" vertical="top" wrapText="1"/>
    </xf>
    <xf numFmtId="0" fontId="7" fillId="5" borderId="21" xfId="0" applyFont="1" applyFill="1" applyBorder="1" applyAlignment="1">
      <alignment horizontal="center" vertical="top" wrapText="1"/>
    </xf>
    <xf numFmtId="0" fontId="3" fillId="0" borderId="49" xfId="0" applyFont="1" applyFill="1" applyBorder="1" applyAlignment="1">
      <alignment horizontal="left" vertical="top" wrapText="1"/>
    </xf>
    <xf numFmtId="0" fontId="6" fillId="2" borderId="12" xfId="0" applyFont="1" applyFill="1" applyBorder="1" applyAlignment="1">
      <alignment horizontal="left" vertical="top" wrapText="1"/>
    </xf>
    <xf numFmtId="0" fontId="6" fillId="2" borderId="57" xfId="0" applyFont="1" applyFill="1" applyBorder="1" applyAlignment="1">
      <alignment horizontal="left" vertical="top" wrapText="1"/>
    </xf>
    <xf numFmtId="0" fontId="6" fillId="2" borderId="73" xfId="0" applyFont="1" applyFill="1" applyBorder="1" applyAlignment="1">
      <alignment horizontal="left" vertical="top" wrapText="1"/>
    </xf>
    <xf numFmtId="49" fontId="3" fillId="2" borderId="13" xfId="0" applyNumberFormat="1" applyFont="1" applyFill="1" applyBorder="1" applyAlignment="1">
      <alignment horizontal="left" vertical="top" wrapText="1"/>
    </xf>
    <xf numFmtId="0" fontId="2" fillId="0" borderId="41" xfId="0" applyFont="1" applyBorder="1" applyAlignment="1">
      <alignment horizontal="left" vertical="top" wrapText="1"/>
    </xf>
    <xf numFmtId="0" fontId="2" fillId="0" borderId="18" xfId="0" applyFont="1" applyBorder="1" applyAlignment="1">
      <alignment horizontal="left" vertical="top" wrapText="1"/>
    </xf>
    <xf numFmtId="0" fontId="2" fillId="0" borderId="21" xfId="0" applyFont="1" applyBorder="1" applyAlignment="1">
      <alignment horizontal="left" vertical="top" wrapText="1"/>
    </xf>
    <xf numFmtId="49" fontId="2" fillId="0" borderId="0" xfId="0" applyNumberFormat="1" applyFont="1" applyBorder="1" applyAlignment="1">
      <alignment horizontal="center" vertical="top" wrapText="1"/>
    </xf>
    <xf numFmtId="49" fontId="2" fillId="0" borderId="57" xfId="0" applyNumberFormat="1" applyFont="1" applyBorder="1" applyAlignment="1">
      <alignment horizontal="center" vertical="top" wrapText="1"/>
    </xf>
    <xf numFmtId="0" fontId="3" fillId="5" borderId="49" xfId="0" applyNumberFormat="1" applyFont="1" applyFill="1" applyBorder="1" applyAlignment="1">
      <alignment horizontal="center" vertical="top"/>
    </xf>
    <xf numFmtId="0" fontId="3" fillId="5" borderId="24" xfId="0" applyNumberFormat="1" applyFont="1" applyFill="1" applyBorder="1" applyAlignment="1">
      <alignment horizontal="center" vertical="top"/>
    </xf>
    <xf numFmtId="0" fontId="2" fillId="5" borderId="38" xfId="0" applyFont="1" applyFill="1" applyBorder="1" applyAlignment="1">
      <alignment horizontal="left" vertical="top" wrapText="1"/>
    </xf>
    <xf numFmtId="0" fontId="2" fillId="5" borderId="61" xfId="0" applyFont="1" applyFill="1" applyBorder="1" applyAlignment="1">
      <alignment horizontal="left" vertical="top" wrapText="1"/>
    </xf>
    <xf numFmtId="164" fontId="2" fillId="8" borderId="72" xfId="0" applyNumberFormat="1" applyFont="1" applyFill="1" applyBorder="1" applyAlignment="1">
      <alignment horizontal="center" vertical="top"/>
    </xf>
    <xf numFmtId="164" fontId="2" fillId="8" borderId="71" xfId="0" applyNumberFormat="1" applyFont="1" applyFill="1" applyBorder="1" applyAlignment="1">
      <alignment horizontal="center" vertical="top"/>
    </xf>
    <xf numFmtId="164" fontId="2" fillId="8" borderId="16" xfId="0" applyNumberFormat="1" applyFont="1" applyFill="1" applyBorder="1" applyAlignment="1">
      <alignment horizontal="center" vertical="top"/>
    </xf>
    <xf numFmtId="49" fontId="3" fillId="2" borderId="13" xfId="0" applyNumberFormat="1" applyFont="1" applyFill="1" applyBorder="1" applyAlignment="1">
      <alignment horizontal="left" vertical="top"/>
    </xf>
    <xf numFmtId="49" fontId="3" fillId="2" borderId="70" xfId="0" applyNumberFormat="1" applyFont="1" applyFill="1" applyBorder="1" applyAlignment="1">
      <alignment horizontal="left" vertical="top"/>
    </xf>
    <xf numFmtId="49" fontId="3" fillId="2" borderId="77" xfId="0" applyNumberFormat="1" applyFont="1" applyFill="1" applyBorder="1" applyAlignment="1">
      <alignment horizontal="left" vertical="top"/>
    </xf>
    <xf numFmtId="0" fontId="14" fillId="0" borderId="43" xfId="0" applyFont="1" applyFill="1" applyBorder="1" applyAlignment="1">
      <alignment horizontal="center" vertical="center" textRotation="90" wrapText="1"/>
    </xf>
    <xf numFmtId="0" fontId="14" fillId="0" borderId="48" xfId="0" applyFont="1" applyFill="1" applyBorder="1" applyAlignment="1">
      <alignment horizontal="center" vertical="center" textRotation="90" wrapText="1"/>
    </xf>
    <xf numFmtId="0" fontId="6" fillId="0" borderId="46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0" borderId="35" xfId="0" applyFont="1" applyBorder="1" applyAlignment="1">
      <alignment horizontal="center" vertical="center" wrapText="1"/>
    </xf>
    <xf numFmtId="0" fontId="1" fillId="0" borderId="54" xfId="0" applyFont="1" applyFill="1" applyBorder="1" applyAlignment="1">
      <alignment horizontal="center" vertical="center" textRotation="90" wrapText="1"/>
    </xf>
    <xf numFmtId="0" fontId="5" fillId="0" borderId="44" xfId="0" applyFont="1" applyBorder="1" applyAlignment="1">
      <alignment horizontal="center" vertical="center" textRotation="90" wrapText="1"/>
    </xf>
    <xf numFmtId="0" fontId="5" fillId="0" borderId="56" xfId="0" applyFont="1" applyBorder="1" applyAlignment="1">
      <alignment horizontal="center" vertical="center" textRotation="90" wrapText="1"/>
    </xf>
    <xf numFmtId="0" fontId="5" fillId="0" borderId="37" xfId="0" applyFont="1" applyBorder="1" applyAlignment="1">
      <alignment horizontal="center" vertical="center"/>
    </xf>
    <xf numFmtId="164" fontId="2" fillId="9" borderId="53" xfId="0" applyNumberFormat="1" applyFont="1" applyFill="1" applyBorder="1" applyAlignment="1">
      <alignment horizontal="center" vertical="top"/>
    </xf>
    <xf numFmtId="164" fontId="2" fillId="9" borderId="38" xfId="0" applyNumberFormat="1" applyFont="1" applyFill="1" applyBorder="1" applyAlignment="1">
      <alignment horizontal="center" vertical="top"/>
    </xf>
    <xf numFmtId="164" fontId="2" fillId="9" borderId="30" xfId="0" applyNumberFormat="1" applyFont="1" applyFill="1" applyBorder="1" applyAlignment="1">
      <alignment horizontal="center" vertical="top"/>
    </xf>
    <xf numFmtId="164" fontId="2" fillId="0" borderId="53" xfId="0" applyNumberFormat="1" applyFont="1" applyBorder="1" applyAlignment="1">
      <alignment horizontal="center" vertical="top"/>
    </xf>
    <xf numFmtId="164" fontId="2" fillId="0" borderId="38" xfId="0" applyNumberFormat="1" applyFont="1" applyBorder="1" applyAlignment="1">
      <alignment horizontal="center" vertical="top"/>
    </xf>
    <xf numFmtId="164" fontId="2" fillId="0" borderId="30" xfId="0" applyNumberFormat="1" applyFont="1" applyBorder="1" applyAlignment="1">
      <alignment horizontal="center" vertical="top"/>
    </xf>
    <xf numFmtId="49" fontId="3" fillId="6" borderId="19" xfId="0" applyNumberFormat="1" applyFont="1" applyFill="1" applyBorder="1" applyAlignment="1">
      <alignment horizontal="left" vertical="top" wrapText="1"/>
    </xf>
    <xf numFmtId="49" fontId="3" fillId="6" borderId="3" xfId="0" applyNumberFormat="1" applyFont="1" applyFill="1" applyBorder="1" applyAlignment="1">
      <alignment horizontal="left" vertical="top" wrapText="1"/>
    </xf>
    <xf numFmtId="49" fontId="3" fillId="6" borderId="28" xfId="0" applyNumberFormat="1" applyFont="1" applyFill="1" applyBorder="1" applyAlignment="1">
      <alignment horizontal="left" vertical="top" wrapText="1"/>
    </xf>
    <xf numFmtId="0" fontId="8" fillId="4" borderId="53" xfId="0" applyFont="1" applyFill="1" applyBorder="1" applyAlignment="1">
      <alignment horizontal="left" vertical="top" wrapText="1"/>
    </xf>
    <xf numFmtId="0" fontId="8" fillId="4" borderId="38" xfId="0" applyFont="1" applyFill="1" applyBorder="1" applyAlignment="1">
      <alignment horizontal="left" vertical="top" wrapText="1"/>
    </xf>
    <xf numFmtId="0" fontId="8" fillId="4" borderId="30" xfId="0" applyFont="1" applyFill="1" applyBorder="1" applyAlignment="1">
      <alignment horizontal="left" vertical="top" wrapText="1"/>
    </xf>
    <xf numFmtId="0" fontId="6" fillId="3" borderId="53" xfId="0" applyFont="1" applyFill="1" applyBorder="1" applyAlignment="1">
      <alignment horizontal="left" vertical="center"/>
    </xf>
    <xf numFmtId="0" fontId="6" fillId="3" borderId="38" xfId="0" applyFont="1" applyFill="1" applyBorder="1" applyAlignment="1">
      <alignment horizontal="left" vertical="center"/>
    </xf>
    <xf numFmtId="0" fontId="6" fillId="3" borderId="30" xfId="0" applyFont="1" applyFill="1" applyBorder="1" applyAlignment="1">
      <alignment horizontal="left" vertical="center"/>
    </xf>
    <xf numFmtId="0" fontId="3" fillId="0" borderId="55" xfId="0" applyFont="1" applyBorder="1" applyAlignment="1">
      <alignment horizontal="center" vertical="center" wrapText="1"/>
    </xf>
    <xf numFmtId="164" fontId="6" fillId="10" borderId="78" xfId="0" applyNumberFormat="1" applyFont="1" applyFill="1" applyBorder="1" applyAlignment="1">
      <alignment horizontal="center" vertical="top"/>
    </xf>
    <xf numFmtId="164" fontId="6" fillId="10" borderId="63" xfId="0" applyNumberFormat="1" applyFont="1" applyFill="1" applyBorder="1" applyAlignment="1">
      <alignment horizontal="center" vertical="top"/>
    </xf>
    <xf numFmtId="164" fontId="6" fillId="10" borderId="79" xfId="0" applyNumberFormat="1" applyFont="1" applyFill="1" applyBorder="1" applyAlignment="1">
      <alignment horizontal="center" vertical="top"/>
    </xf>
    <xf numFmtId="164" fontId="6" fillId="10" borderId="72" xfId="0" applyNumberFormat="1" applyFont="1" applyFill="1" applyBorder="1" applyAlignment="1">
      <alignment horizontal="center" vertical="top"/>
    </xf>
    <xf numFmtId="164" fontId="6" fillId="10" borderId="71" xfId="0" applyNumberFormat="1" applyFont="1" applyFill="1" applyBorder="1" applyAlignment="1">
      <alignment horizontal="center" vertical="top"/>
    </xf>
    <xf numFmtId="164" fontId="6" fillId="10" borderId="16" xfId="0" applyNumberFormat="1" applyFont="1" applyFill="1" applyBorder="1" applyAlignment="1">
      <alignment horizontal="center" vertical="top"/>
    </xf>
    <xf numFmtId="0" fontId="13" fillId="0" borderId="3" xfId="0" applyNumberFormat="1" applyFont="1" applyBorder="1" applyAlignment="1">
      <alignment horizontal="left" vertical="top" wrapText="1"/>
    </xf>
    <xf numFmtId="0" fontId="6" fillId="0" borderId="1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164" fontId="2" fillId="0" borderId="69" xfId="0" applyNumberFormat="1" applyFont="1" applyBorder="1" applyAlignment="1">
      <alignment horizontal="center" vertical="top"/>
    </xf>
    <xf numFmtId="164" fontId="2" fillId="0" borderId="31" xfId="0" applyNumberFormat="1" applyFont="1" applyBorder="1" applyAlignment="1">
      <alignment horizontal="center" vertical="top"/>
    </xf>
    <xf numFmtId="164" fontId="2" fillId="0" borderId="32" xfId="0" applyNumberFormat="1" applyFont="1" applyBorder="1" applyAlignment="1">
      <alignment horizontal="center" vertical="top"/>
    </xf>
    <xf numFmtId="164" fontId="6" fillId="7" borderId="13" xfId="0" applyNumberFormat="1" applyFont="1" applyFill="1" applyBorder="1" applyAlignment="1">
      <alignment horizontal="center" vertical="top"/>
    </xf>
    <xf numFmtId="164" fontId="6" fillId="7" borderId="70" xfId="0" applyNumberFormat="1" applyFont="1" applyFill="1" applyBorder="1" applyAlignment="1">
      <alignment horizontal="center" vertical="top"/>
    </xf>
    <xf numFmtId="164" fontId="6" fillId="7" borderId="77" xfId="0" applyNumberFormat="1" applyFont="1" applyFill="1" applyBorder="1" applyAlignment="1">
      <alignment horizontal="center" vertical="top"/>
    </xf>
    <xf numFmtId="164" fontId="2" fillId="0" borderId="72" xfId="0" applyNumberFormat="1" applyFont="1" applyBorder="1" applyAlignment="1">
      <alignment horizontal="center" vertical="top"/>
    </xf>
    <xf numFmtId="164" fontId="2" fillId="0" borderId="71" xfId="0" applyNumberFormat="1" applyFont="1" applyBorder="1" applyAlignment="1">
      <alignment horizontal="center" vertical="top"/>
    </xf>
    <xf numFmtId="164" fontId="2" fillId="0" borderId="16" xfId="0" applyNumberFormat="1" applyFont="1" applyBorder="1" applyAlignment="1">
      <alignment horizontal="center" vertical="top"/>
    </xf>
    <xf numFmtId="164" fontId="2" fillId="9" borderId="69" xfId="0" applyNumberFormat="1" applyFont="1" applyFill="1" applyBorder="1" applyAlignment="1">
      <alignment horizontal="center" vertical="top"/>
    </xf>
    <xf numFmtId="164" fontId="2" fillId="9" borderId="31" xfId="0" applyNumberFormat="1" applyFont="1" applyFill="1" applyBorder="1" applyAlignment="1">
      <alignment horizontal="center" vertical="top"/>
    </xf>
    <xf numFmtId="164" fontId="2" fillId="9" borderId="32" xfId="0" applyNumberFormat="1" applyFont="1" applyFill="1" applyBorder="1" applyAlignment="1">
      <alignment horizontal="center" vertical="top"/>
    </xf>
    <xf numFmtId="164" fontId="6" fillId="10" borderId="13" xfId="0" applyNumberFormat="1" applyFont="1" applyFill="1" applyBorder="1" applyAlignment="1">
      <alignment horizontal="center" vertical="top"/>
    </xf>
    <xf numFmtId="164" fontId="6" fillId="10" borderId="70" xfId="0" applyNumberFormat="1" applyFont="1" applyFill="1" applyBorder="1" applyAlignment="1">
      <alignment horizontal="center" vertical="top"/>
    </xf>
    <xf numFmtId="164" fontId="6" fillId="10" borderId="77" xfId="0" applyNumberFormat="1" applyFont="1" applyFill="1" applyBorder="1" applyAlignment="1">
      <alignment horizontal="center" vertical="top"/>
    </xf>
    <xf numFmtId="0" fontId="5" fillId="5" borderId="0" xfId="0" applyFont="1" applyFill="1" applyBorder="1" applyAlignment="1">
      <alignment horizontal="left" vertical="top" wrapText="1"/>
    </xf>
    <xf numFmtId="0" fontId="5" fillId="5" borderId="57" xfId="0" applyFont="1" applyFill="1" applyBorder="1" applyAlignment="1">
      <alignment horizontal="left" vertical="top" wrapText="1"/>
    </xf>
    <xf numFmtId="0" fontId="6" fillId="0" borderId="49" xfId="0" applyNumberFormat="1" applyFont="1" applyBorder="1" applyAlignment="1">
      <alignment horizontal="center" vertical="top"/>
    </xf>
    <xf numFmtId="0" fontId="6" fillId="0" borderId="75" xfId="0" applyNumberFormat="1" applyFont="1" applyBorder="1" applyAlignment="1">
      <alignment horizontal="center" vertical="top"/>
    </xf>
    <xf numFmtId="0" fontId="15" fillId="0" borderId="71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top" wrapText="1"/>
    </xf>
    <xf numFmtId="164" fontId="5" fillId="5" borderId="10" xfId="0" applyNumberFormat="1" applyFont="1" applyFill="1" applyBorder="1" applyAlignment="1">
      <alignment horizontal="center" vertical="top"/>
    </xf>
    <xf numFmtId="164" fontId="5" fillId="7" borderId="32" xfId="0" applyNumberFormat="1" applyFont="1" applyFill="1" applyBorder="1" applyAlignment="1">
      <alignment horizontal="center" vertical="top"/>
    </xf>
  </cellXfs>
  <cellStyles count="2">
    <cellStyle name="Įprastas" xfId="0" builtinId="0"/>
    <cellStyle name="Įprastas 2" xfId="1"/>
  </cellStyles>
  <dxfs count="0"/>
  <tableStyles count="0" defaultTableStyle="TableStyleMedium2" defaultPivotStyle="PivotStyleLight16"/>
  <colors>
    <mruColors>
      <color rgb="FFCCFFCC"/>
      <color rgb="FFFFFF99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58"/>
  <sheetViews>
    <sheetView tabSelected="1" zoomScaleNormal="100" zoomScaleSheetLayoutView="90" workbookViewId="0">
      <selection activeCell="D29" sqref="D29:D30"/>
    </sheetView>
  </sheetViews>
  <sheetFormatPr defaultRowHeight="12.75" x14ac:dyDescent="0.2"/>
  <cols>
    <col min="1" max="3" width="2.42578125" style="7" customWidth="1"/>
    <col min="4" max="4" width="39.140625" style="7" customWidth="1"/>
    <col min="5" max="5" width="5.140625" style="182" customWidth="1"/>
    <col min="6" max="6" width="2.85546875" style="7" customWidth="1"/>
    <col min="7" max="7" width="3" style="71" customWidth="1"/>
    <col min="8" max="8" width="7" style="781" customWidth="1"/>
    <col min="9" max="11" width="8.140625" style="7" customWidth="1"/>
    <col min="12" max="12" width="8.7109375" style="7" customWidth="1"/>
    <col min="13" max="13" width="8.42578125" style="7" customWidth="1"/>
    <col min="14" max="14" width="8.28515625" style="7" customWidth="1"/>
    <col min="15" max="15" width="31.140625" style="7" customWidth="1"/>
    <col min="16" max="16" width="4.140625" style="22" customWidth="1"/>
    <col min="17" max="17" width="3.42578125" style="71" customWidth="1"/>
    <col min="18" max="18" width="3.42578125" style="70" customWidth="1"/>
    <col min="19" max="19" width="9.140625" style="2" hidden="1" customWidth="1"/>
    <col min="20" max="16384" width="9.140625" style="2"/>
  </cols>
  <sheetData>
    <row r="1" spans="1:20" x14ac:dyDescent="0.2">
      <c r="A1" s="838" t="s">
        <v>112</v>
      </c>
      <c r="B1" s="838"/>
      <c r="C1" s="838"/>
      <c r="D1" s="838"/>
      <c r="E1" s="838"/>
      <c r="F1" s="838"/>
      <c r="G1" s="838"/>
      <c r="H1" s="838"/>
      <c r="I1" s="838"/>
      <c r="J1" s="838"/>
      <c r="K1" s="838"/>
      <c r="L1" s="838"/>
      <c r="M1" s="838"/>
      <c r="N1" s="838"/>
      <c r="O1" s="838"/>
      <c r="P1" s="838"/>
      <c r="Q1" s="838"/>
      <c r="R1" s="838"/>
    </row>
    <row r="2" spans="1:20" x14ac:dyDescent="0.2">
      <c r="A2" s="839" t="s">
        <v>41</v>
      </c>
      <c r="B2" s="839"/>
      <c r="C2" s="839"/>
      <c r="D2" s="839"/>
      <c r="E2" s="839"/>
      <c r="F2" s="839"/>
      <c r="G2" s="839"/>
      <c r="H2" s="839"/>
      <c r="I2" s="839"/>
      <c r="J2" s="839"/>
      <c r="K2" s="839"/>
      <c r="L2" s="839"/>
      <c r="M2" s="839"/>
      <c r="N2" s="839"/>
      <c r="O2" s="839"/>
      <c r="P2" s="839"/>
      <c r="Q2" s="839"/>
      <c r="R2" s="839"/>
    </row>
    <row r="3" spans="1:20" x14ac:dyDescent="0.2">
      <c r="A3" s="840" t="s">
        <v>61</v>
      </c>
      <c r="B3" s="840"/>
      <c r="C3" s="840"/>
      <c r="D3" s="840"/>
      <c r="E3" s="840"/>
      <c r="F3" s="840"/>
      <c r="G3" s="840"/>
      <c r="H3" s="840"/>
      <c r="I3" s="840"/>
      <c r="J3" s="840"/>
      <c r="K3" s="840"/>
      <c r="L3" s="840"/>
      <c r="M3" s="840"/>
      <c r="N3" s="840"/>
      <c r="O3" s="840"/>
      <c r="P3" s="840"/>
      <c r="Q3" s="840"/>
      <c r="R3" s="840"/>
    </row>
    <row r="4" spans="1:20" ht="13.5" thickBot="1" x14ac:dyDescent="0.25">
      <c r="A4" s="782"/>
      <c r="B4" s="782"/>
      <c r="C4" s="841" t="s">
        <v>9</v>
      </c>
      <c r="D4" s="841"/>
      <c r="E4" s="841"/>
      <c r="F4" s="841"/>
      <c r="G4" s="841"/>
      <c r="H4" s="841"/>
      <c r="I4" s="841"/>
      <c r="J4" s="841"/>
      <c r="K4" s="841"/>
      <c r="L4" s="841"/>
      <c r="M4" s="841"/>
      <c r="N4" s="841"/>
      <c r="O4" s="841"/>
      <c r="P4" s="841"/>
      <c r="Q4" s="841"/>
      <c r="R4" s="841"/>
    </row>
    <row r="5" spans="1:20" ht="12.75" customHeight="1" x14ac:dyDescent="0.2">
      <c r="A5" s="871" t="s">
        <v>13</v>
      </c>
      <c r="B5" s="874" t="s">
        <v>15</v>
      </c>
      <c r="C5" s="874" t="s">
        <v>16</v>
      </c>
      <c r="D5" s="885" t="s">
        <v>33</v>
      </c>
      <c r="E5" s="788" t="s">
        <v>17</v>
      </c>
      <c r="F5" s="791" t="s">
        <v>91</v>
      </c>
      <c r="G5" s="859" t="s">
        <v>18</v>
      </c>
      <c r="H5" s="862" t="s">
        <v>19</v>
      </c>
      <c r="I5" s="865" t="s">
        <v>104</v>
      </c>
      <c r="J5" s="866"/>
      <c r="K5" s="866"/>
      <c r="L5" s="867"/>
      <c r="M5" s="850" t="s">
        <v>59</v>
      </c>
      <c r="N5" s="850" t="s">
        <v>79</v>
      </c>
      <c r="O5" s="853" t="s">
        <v>113</v>
      </c>
      <c r="P5" s="854"/>
      <c r="Q5" s="854"/>
      <c r="R5" s="855"/>
    </row>
    <row r="6" spans="1:20" ht="12.75" customHeight="1" x14ac:dyDescent="0.2">
      <c r="A6" s="872"/>
      <c r="B6" s="875"/>
      <c r="C6" s="875"/>
      <c r="D6" s="886"/>
      <c r="E6" s="789"/>
      <c r="F6" s="792"/>
      <c r="G6" s="860"/>
      <c r="H6" s="863"/>
      <c r="I6" s="877" t="s">
        <v>20</v>
      </c>
      <c r="J6" s="868" t="s">
        <v>21</v>
      </c>
      <c r="K6" s="868"/>
      <c r="L6" s="869" t="s">
        <v>43</v>
      </c>
      <c r="M6" s="851"/>
      <c r="N6" s="851"/>
      <c r="O6" s="848" t="s">
        <v>33</v>
      </c>
      <c r="P6" s="856" t="s">
        <v>72</v>
      </c>
      <c r="Q6" s="857"/>
      <c r="R6" s="858"/>
    </row>
    <row r="7" spans="1:20" ht="119.25" customHeight="1" thickBot="1" x14ac:dyDescent="0.25">
      <c r="A7" s="873"/>
      <c r="B7" s="876"/>
      <c r="C7" s="876"/>
      <c r="D7" s="887"/>
      <c r="E7" s="790"/>
      <c r="F7" s="793"/>
      <c r="G7" s="861"/>
      <c r="H7" s="864"/>
      <c r="I7" s="878"/>
      <c r="J7" s="783" t="s">
        <v>20</v>
      </c>
      <c r="K7" s="9" t="s">
        <v>34</v>
      </c>
      <c r="L7" s="870"/>
      <c r="M7" s="852"/>
      <c r="N7" s="852"/>
      <c r="O7" s="849"/>
      <c r="P7" s="93" t="s">
        <v>73</v>
      </c>
      <c r="Q7" s="93" t="s">
        <v>74</v>
      </c>
      <c r="R7" s="94" t="s">
        <v>75</v>
      </c>
    </row>
    <row r="8" spans="1:20" ht="13.5" thickBot="1" x14ac:dyDescent="0.25">
      <c r="A8" s="842" t="s">
        <v>147</v>
      </c>
      <c r="B8" s="843"/>
      <c r="C8" s="843"/>
      <c r="D8" s="843"/>
      <c r="E8" s="843"/>
      <c r="F8" s="843"/>
      <c r="G8" s="843"/>
      <c r="H8" s="843"/>
      <c r="I8" s="843"/>
      <c r="J8" s="843"/>
      <c r="K8" s="843"/>
      <c r="L8" s="843"/>
      <c r="M8" s="843"/>
      <c r="N8" s="843"/>
      <c r="O8" s="843"/>
      <c r="P8" s="843"/>
      <c r="Q8" s="843"/>
      <c r="R8" s="844"/>
      <c r="T8" s="1077"/>
    </row>
    <row r="9" spans="1:20" ht="13.5" customHeight="1" thickBot="1" x14ac:dyDescent="0.25">
      <c r="A9" s="845" t="s">
        <v>42</v>
      </c>
      <c r="B9" s="846"/>
      <c r="C9" s="846"/>
      <c r="D9" s="846"/>
      <c r="E9" s="846"/>
      <c r="F9" s="846"/>
      <c r="G9" s="846"/>
      <c r="H9" s="846"/>
      <c r="I9" s="846"/>
      <c r="J9" s="846"/>
      <c r="K9" s="846"/>
      <c r="L9" s="846"/>
      <c r="M9" s="846"/>
      <c r="N9" s="846"/>
      <c r="O9" s="846"/>
      <c r="P9" s="846"/>
      <c r="Q9" s="846"/>
      <c r="R9" s="847"/>
      <c r="T9" s="1077"/>
    </row>
    <row r="10" spans="1:20" ht="13.5" thickBot="1" x14ac:dyDescent="0.25">
      <c r="A10" s="158" t="s">
        <v>22</v>
      </c>
      <c r="B10" s="806" t="s">
        <v>55</v>
      </c>
      <c r="C10" s="807"/>
      <c r="D10" s="807"/>
      <c r="E10" s="807"/>
      <c r="F10" s="807"/>
      <c r="G10" s="807"/>
      <c r="H10" s="807"/>
      <c r="I10" s="807"/>
      <c r="J10" s="807"/>
      <c r="K10" s="807"/>
      <c r="L10" s="807"/>
      <c r="M10" s="807"/>
      <c r="N10" s="807"/>
      <c r="O10" s="807"/>
      <c r="P10" s="807"/>
      <c r="Q10" s="807"/>
      <c r="R10" s="808"/>
      <c r="T10" s="737"/>
    </row>
    <row r="11" spans="1:20" ht="15" customHeight="1" thickBot="1" x14ac:dyDescent="0.25">
      <c r="A11" s="755" t="s">
        <v>22</v>
      </c>
      <c r="B11" s="120" t="s">
        <v>22</v>
      </c>
      <c r="C11" s="802" t="s">
        <v>165</v>
      </c>
      <c r="D11" s="803"/>
      <c r="E11" s="803"/>
      <c r="F11" s="803"/>
      <c r="G11" s="803"/>
      <c r="H11" s="804"/>
      <c r="I11" s="804"/>
      <c r="J11" s="804"/>
      <c r="K11" s="804"/>
      <c r="L11" s="804"/>
      <c r="M11" s="804"/>
      <c r="N11" s="804"/>
      <c r="O11" s="804"/>
      <c r="P11" s="804"/>
      <c r="Q11" s="804"/>
      <c r="R11" s="805"/>
      <c r="T11" s="474"/>
    </row>
    <row r="12" spans="1:20" ht="15" customHeight="1" x14ac:dyDescent="0.2">
      <c r="A12" s="794" t="s">
        <v>22</v>
      </c>
      <c r="B12" s="20" t="s">
        <v>22</v>
      </c>
      <c r="C12" s="799" t="s">
        <v>22</v>
      </c>
      <c r="D12" s="820" t="s">
        <v>138</v>
      </c>
      <c r="E12" s="1078" t="s">
        <v>180</v>
      </c>
      <c r="F12" s="823" t="s">
        <v>23</v>
      </c>
      <c r="G12" s="826" t="s">
        <v>45</v>
      </c>
      <c r="H12" s="227" t="s">
        <v>24</v>
      </c>
      <c r="I12" s="269">
        <f>J12+L12</f>
        <v>68985.2</v>
      </c>
      <c r="J12" s="308">
        <f>69145.2-160</f>
        <v>68985.2</v>
      </c>
      <c r="K12" s="270">
        <v>46985</v>
      </c>
      <c r="L12" s="673"/>
      <c r="M12" s="1193">
        <f>68134.3+169.3</f>
        <v>68303.600000000006</v>
      </c>
      <c r="N12" s="1193">
        <f>68134.3+169.3</f>
        <v>68303.600000000006</v>
      </c>
      <c r="O12" s="61"/>
      <c r="P12" s="95"/>
      <c r="Q12" s="96"/>
      <c r="R12" s="500"/>
      <c r="T12" s="471"/>
    </row>
    <row r="13" spans="1:20" ht="15" customHeight="1" x14ac:dyDescent="0.2">
      <c r="A13" s="795"/>
      <c r="B13" s="797"/>
      <c r="C13" s="800"/>
      <c r="D13" s="821"/>
      <c r="E13" s="1079"/>
      <c r="F13" s="824"/>
      <c r="G13" s="827"/>
      <c r="H13" s="228" t="s">
        <v>107</v>
      </c>
      <c r="I13" s="324">
        <f>J13+L13</f>
        <v>16161.6</v>
      </c>
      <c r="J13" s="235">
        <v>16038.1</v>
      </c>
      <c r="K13" s="233">
        <f>3000+30.7</f>
        <v>3030.7</v>
      </c>
      <c r="L13" s="1194">
        <f>113+10.5</f>
        <v>123.5</v>
      </c>
      <c r="M13" s="210">
        <v>16604.3</v>
      </c>
      <c r="N13" s="210">
        <v>16604.3</v>
      </c>
      <c r="O13" s="62" t="s">
        <v>66</v>
      </c>
      <c r="P13" s="97">
        <f>43+1</f>
        <v>44</v>
      </c>
      <c r="Q13" s="97">
        <f t="shared" ref="Q13:R13" si="0">43+1</f>
        <v>44</v>
      </c>
      <c r="R13" s="784">
        <f t="shared" si="0"/>
        <v>44</v>
      </c>
      <c r="T13" s="471"/>
    </row>
    <row r="14" spans="1:20" ht="25.5" x14ac:dyDescent="0.2">
      <c r="A14" s="795"/>
      <c r="B14" s="797"/>
      <c r="C14" s="800"/>
      <c r="D14" s="674" t="s">
        <v>92</v>
      </c>
      <c r="E14" s="1079"/>
      <c r="F14" s="824"/>
      <c r="G14" s="827"/>
      <c r="H14" s="213" t="s">
        <v>27</v>
      </c>
      <c r="I14" s="285">
        <f>J14+L14</f>
        <v>101318.39999999999</v>
      </c>
      <c r="J14" s="237">
        <v>101171.4</v>
      </c>
      <c r="K14" s="237">
        <v>75357.600000000006</v>
      </c>
      <c r="L14" s="303">
        <v>147</v>
      </c>
      <c r="M14" s="211">
        <v>100875.8</v>
      </c>
      <c r="N14" s="211">
        <v>100875.8</v>
      </c>
      <c r="O14" s="214" t="s">
        <v>103</v>
      </c>
      <c r="P14" s="215">
        <v>7.48</v>
      </c>
      <c r="Q14" s="216">
        <v>7.5</v>
      </c>
      <c r="R14" s="160">
        <v>7.6</v>
      </c>
      <c r="T14" s="471"/>
    </row>
    <row r="15" spans="1:20" ht="15.75" customHeight="1" x14ac:dyDescent="0.2">
      <c r="A15" s="795"/>
      <c r="B15" s="797"/>
      <c r="C15" s="800"/>
      <c r="D15" s="822" t="s">
        <v>93</v>
      </c>
      <c r="E15" s="1079"/>
      <c r="F15" s="824"/>
      <c r="G15" s="827"/>
      <c r="H15" s="213" t="s">
        <v>27</v>
      </c>
      <c r="I15" s="287">
        <f>J15+L15</f>
        <v>2661.8</v>
      </c>
      <c r="J15" s="240">
        <v>2632.8</v>
      </c>
      <c r="K15" s="240">
        <v>1406</v>
      </c>
      <c r="L15" s="650">
        <v>29</v>
      </c>
      <c r="M15" s="15">
        <v>2647</v>
      </c>
      <c r="N15" s="15">
        <v>2647</v>
      </c>
      <c r="O15" s="62" t="s">
        <v>175</v>
      </c>
      <c r="P15" s="97">
        <v>8</v>
      </c>
      <c r="Q15" s="70">
        <v>8</v>
      </c>
      <c r="R15" s="121">
        <v>8</v>
      </c>
      <c r="T15" s="471"/>
    </row>
    <row r="16" spans="1:20" ht="12.75" customHeight="1" x14ac:dyDescent="0.2">
      <c r="A16" s="795"/>
      <c r="B16" s="797"/>
      <c r="C16" s="800"/>
      <c r="D16" s="822"/>
      <c r="E16" s="1079"/>
      <c r="F16" s="824"/>
      <c r="G16" s="827"/>
      <c r="H16" s="142" t="s">
        <v>14</v>
      </c>
      <c r="I16" s="324">
        <f>J16+L16</f>
        <v>160</v>
      </c>
      <c r="J16" s="235">
        <v>160</v>
      </c>
      <c r="K16" s="237"/>
      <c r="L16" s="303"/>
      <c r="M16" s="3">
        <v>160</v>
      </c>
      <c r="N16" s="226">
        <v>160</v>
      </c>
      <c r="O16" s="119" t="s">
        <v>176</v>
      </c>
      <c r="P16" s="97">
        <v>1</v>
      </c>
      <c r="Q16" s="100">
        <v>1</v>
      </c>
      <c r="R16" s="784">
        <v>1</v>
      </c>
      <c r="T16" s="471"/>
    </row>
    <row r="17" spans="1:20" ht="12.75" customHeight="1" x14ac:dyDescent="0.2">
      <c r="A17" s="795"/>
      <c r="B17" s="797"/>
      <c r="C17" s="800"/>
      <c r="D17" s="883" t="s">
        <v>94</v>
      </c>
      <c r="E17" s="1079"/>
      <c r="F17" s="824"/>
      <c r="G17" s="827"/>
      <c r="H17" s="142"/>
      <c r="I17" s="234"/>
      <c r="J17" s="235"/>
      <c r="K17" s="235"/>
      <c r="L17" s="242"/>
      <c r="M17" s="46"/>
      <c r="N17" s="51"/>
      <c r="O17" s="217" t="s">
        <v>162</v>
      </c>
      <c r="P17" s="116">
        <v>17.64</v>
      </c>
      <c r="Q17" s="218">
        <v>17.14</v>
      </c>
      <c r="R17" s="393">
        <v>17</v>
      </c>
      <c r="T17" s="471"/>
    </row>
    <row r="18" spans="1:20" x14ac:dyDescent="0.2">
      <c r="A18" s="795"/>
      <c r="B18" s="797"/>
      <c r="C18" s="800"/>
      <c r="D18" s="884"/>
      <c r="E18" s="1079"/>
      <c r="F18" s="824"/>
      <c r="G18" s="827"/>
      <c r="H18" s="143"/>
      <c r="I18" s="314"/>
      <c r="J18" s="240"/>
      <c r="K18" s="240"/>
      <c r="L18" s="241"/>
      <c r="M18" s="15"/>
      <c r="N18" s="675"/>
      <c r="O18" s="119" t="s">
        <v>85</v>
      </c>
      <c r="P18" s="97">
        <v>12</v>
      </c>
      <c r="Q18" s="97">
        <v>12</v>
      </c>
      <c r="R18" s="784">
        <v>12</v>
      </c>
      <c r="T18" s="471"/>
    </row>
    <row r="19" spans="1:20" ht="15" customHeight="1" x14ac:dyDescent="0.2">
      <c r="A19" s="795"/>
      <c r="B19" s="797"/>
      <c r="C19" s="800"/>
      <c r="D19" s="884"/>
      <c r="E19" s="1079"/>
      <c r="F19" s="824"/>
      <c r="G19" s="827"/>
      <c r="H19" s="224"/>
      <c r="I19" s="245"/>
      <c r="J19" s="676"/>
      <c r="K19" s="676"/>
      <c r="L19" s="245"/>
      <c r="M19" s="224"/>
      <c r="N19" s="677"/>
      <c r="O19" s="119" t="s">
        <v>163</v>
      </c>
      <c r="P19" s="97">
        <v>4</v>
      </c>
      <c r="Q19" s="97">
        <v>4</v>
      </c>
      <c r="R19" s="784">
        <v>4</v>
      </c>
      <c r="T19" s="471"/>
    </row>
    <row r="20" spans="1:20" x14ac:dyDescent="0.2">
      <c r="A20" s="795"/>
      <c r="B20" s="797"/>
      <c r="C20" s="800"/>
      <c r="D20" s="884"/>
      <c r="E20" s="1079"/>
      <c r="F20" s="824"/>
      <c r="G20" s="827"/>
      <c r="H20" s="678"/>
      <c r="I20" s="314"/>
      <c r="J20" s="240"/>
      <c r="K20" s="240"/>
      <c r="L20" s="241"/>
      <c r="M20" s="15"/>
      <c r="N20" s="675"/>
      <c r="O20" s="219" t="s">
        <v>68</v>
      </c>
      <c r="P20" s="220">
        <v>1</v>
      </c>
      <c r="Q20" s="220">
        <v>1</v>
      </c>
      <c r="R20" s="394">
        <v>1</v>
      </c>
      <c r="T20" s="471"/>
    </row>
    <row r="21" spans="1:20" ht="13.5" customHeight="1" x14ac:dyDescent="0.2">
      <c r="A21" s="795"/>
      <c r="B21" s="797"/>
      <c r="C21" s="800"/>
      <c r="D21" s="835" t="s">
        <v>185</v>
      </c>
      <c r="E21" s="1079"/>
      <c r="F21" s="824"/>
      <c r="G21" s="827"/>
      <c r="H21" s="143"/>
      <c r="I21" s="250"/>
      <c r="J21" s="251"/>
      <c r="K21" s="251"/>
      <c r="L21" s="275"/>
      <c r="M21" s="63"/>
      <c r="N21" s="54"/>
      <c r="O21" s="119" t="s">
        <v>162</v>
      </c>
      <c r="P21" s="97">
        <v>3.74</v>
      </c>
      <c r="Q21" s="103">
        <v>3.75</v>
      </c>
      <c r="R21" s="784">
        <v>3.8</v>
      </c>
      <c r="T21" s="471"/>
    </row>
    <row r="22" spans="1:20" ht="13.5" customHeight="1" x14ac:dyDescent="0.2">
      <c r="A22" s="795"/>
      <c r="B22" s="797"/>
      <c r="C22" s="800"/>
      <c r="D22" s="822"/>
      <c r="E22" s="1079"/>
      <c r="F22" s="824"/>
      <c r="G22" s="827"/>
      <c r="H22" s="143"/>
      <c r="I22" s="250"/>
      <c r="J22" s="251"/>
      <c r="K22" s="251"/>
      <c r="L22" s="275"/>
      <c r="M22" s="63"/>
      <c r="N22" s="54"/>
      <c r="O22" s="119" t="s">
        <v>66</v>
      </c>
      <c r="P22" s="97">
        <v>6</v>
      </c>
      <c r="Q22" s="103">
        <v>6</v>
      </c>
      <c r="R22" s="784">
        <v>6</v>
      </c>
      <c r="T22" s="471"/>
    </row>
    <row r="23" spans="1:20" ht="12.75" customHeight="1" x14ac:dyDescent="0.2">
      <c r="A23" s="795"/>
      <c r="B23" s="797"/>
      <c r="C23" s="800"/>
      <c r="D23" s="881" t="s">
        <v>97</v>
      </c>
      <c r="E23" s="1079"/>
      <c r="F23" s="824"/>
      <c r="G23" s="827"/>
      <c r="H23" s="143"/>
      <c r="I23" s="250"/>
      <c r="J23" s="251"/>
      <c r="K23" s="251"/>
      <c r="L23" s="275"/>
      <c r="M23" s="63"/>
      <c r="N23" s="54"/>
      <c r="O23" s="836" t="s">
        <v>82</v>
      </c>
      <c r="P23" s="809">
        <v>4</v>
      </c>
      <c r="Q23" s="809">
        <v>4.5</v>
      </c>
      <c r="R23" s="811">
        <v>5</v>
      </c>
      <c r="T23" s="473"/>
    </row>
    <row r="24" spans="1:20" ht="15.75" customHeight="1" x14ac:dyDescent="0.2">
      <c r="A24" s="795"/>
      <c r="B24" s="797"/>
      <c r="C24" s="800"/>
      <c r="D24" s="882"/>
      <c r="E24" s="1079"/>
      <c r="F24" s="824"/>
      <c r="G24" s="827"/>
      <c r="H24" s="678"/>
      <c r="I24" s="250"/>
      <c r="J24" s="251"/>
      <c r="K24" s="251"/>
      <c r="L24" s="275"/>
      <c r="M24" s="63"/>
      <c r="N24" s="54"/>
      <c r="O24" s="837"/>
      <c r="P24" s="810"/>
      <c r="Q24" s="810"/>
      <c r="R24" s="812"/>
    </row>
    <row r="25" spans="1:20" ht="12.75" customHeight="1" x14ac:dyDescent="0.2">
      <c r="A25" s="795"/>
      <c r="B25" s="797"/>
      <c r="C25" s="800"/>
      <c r="D25" s="879" t="s">
        <v>98</v>
      </c>
      <c r="E25" s="1079"/>
      <c r="F25" s="824"/>
      <c r="G25" s="827"/>
      <c r="H25" s="143"/>
      <c r="I25" s="250"/>
      <c r="J25" s="251"/>
      <c r="K25" s="251"/>
      <c r="L25" s="265"/>
      <c r="M25" s="63"/>
      <c r="N25" s="54"/>
      <c r="O25" s="221" t="s">
        <v>67</v>
      </c>
      <c r="P25" s="107">
        <v>180</v>
      </c>
      <c r="Q25" s="763">
        <v>180</v>
      </c>
      <c r="R25" s="813">
        <v>180</v>
      </c>
    </row>
    <row r="26" spans="1:20" x14ac:dyDescent="0.2">
      <c r="A26" s="795"/>
      <c r="B26" s="797"/>
      <c r="C26" s="800"/>
      <c r="D26" s="880"/>
      <c r="E26" s="1079"/>
      <c r="F26" s="824"/>
      <c r="G26" s="827"/>
      <c r="H26" s="143"/>
      <c r="I26" s="250"/>
      <c r="J26" s="251"/>
      <c r="K26" s="251"/>
      <c r="L26" s="265"/>
      <c r="M26" s="63"/>
      <c r="N26" s="54"/>
      <c r="O26" s="59"/>
      <c r="P26" s="107"/>
      <c r="Q26" s="763"/>
      <c r="R26" s="813"/>
    </row>
    <row r="27" spans="1:20" ht="14.25" customHeight="1" x14ac:dyDescent="0.2">
      <c r="A27" s="795"/>
      <c r="B27" s="797"/>
      <c r="C27" s="800"/>
      <c r="D27" s="833" t="s">
        <v>99</v>
      </c>
      <c r="E27" s="1079"/>
      <c r="F27" s="824"/>
      <c r="G27" s="827"/>
      <c r="H27" s="141"/>
      <c r="I27" s="247"/>
      <c r="J27" s="248"/>
      <c r="K27" s="248"/>
      <c r="L27" s="249"/>
      <c r="M27" s="63"/>
      <c r="N27" s="5"/>
      <c r="O27" s="814" t="s">
        <v>108</v>
      </c>
      <c r="P27" s="222">
        <v>145</v>
      </c>
      <c r="Q27" s="223">
        <v>150</v>
      </c>
      <c r="R27" s="393">
        <v>110</v>
      </c>
    </row>
    <row r="28" spans="1:20" ht="13.5" thickBot="1" x14ac:dyDescent="0.25">
      <c r="A28" s="796"/>
      <c r="B28" s="798"/>
      <c r="C28" s="801"/>
      <c r="D28" s="834"/>
      <c r="E28" s="1080"/>
      <c r="F28" s="825"/>
      <c r="G28" s="828"/>
      <c r="H28" s="266" t="s">
        <v>25</v>
      </c>
      <c r="I28" s="257">
        <f t="shared" ref="I28:N28" si="1">SUM(I12:I27)</f>
        <v>189287</v>
      </c>
      <c r="J28" s="257">
        <f t="shared" si="1"/>
        <v>188987.5</v>
      </c>
      <c r="K28" s="257">
        <f t="shared" si="1"/>
        <v>126779.3</v>
      </c>
      <c r="L28" s="258">
        <f t="shared" si="1"/>
        <v>299.5</v>
      </c>
      <c r="M28" s="267">
        <f t="shared" si="1"/>
        <v>188590.7</v>
      </c>
      <c r="N28" s="258">
        <f t="shared" si="1"/>
        <v>188590.7</v>
      </c>
      <c r="O28" s="815"/>
      <c r="P28" s="104"/>
      <c r="Q28" s="104"/>
      <c r="R28" s="187"/>
    </row>
    <row r="29" spans="1:20" ht="30" customHeight="1" x14ac:dyDescent="0.2">
      <c r="A29" s="761" t="s">
        <v>22</v>
      </c>
      <c r="B29" s="747" t="s">
        <v>22</v>
      </c>
      <c r="C29" s="778" t="s">
        <v>26</v>
      </c>
      <c r="D29" s="829" t="s">
        <v>95</v>
      </c>
      <c r="E29" s="831"/>
      <c r="F29" s="816" t="s">
        <v>23</v>
      </c>
      <c r="G29" s="818">
        <v>2</v>
      </c>
      <c r="H29" s="140" t="s">
        <v>27</v>
      </c>
      <c r="I29" s="259">
        <f>J29+L29</f>
        <v>51.9</v>
      </c>
      <c r="J29" s="260">
        <v>51.9</v>
      </c>
      <c r="K29" s="260">
        <v>39.6</v>
      </c>
      <c r="L29" s="261"/>
      <c r="M29" s="74">
        <v>51.9</v>
      </c>
      <c r="N29" s="73">
        <v>51.9</v>
      </c>
      <c r="O29" s="786" t="s">
        <v>80</v>
      </c>
      <c r="P29" s="95">
        <v>1</v>
      </c>
      <c r="Q29" s="102">
        <v>1</v>
      </c>
      <c r="R29" s="500">
        <v>1</v>
      </c>
    </row>
    <row r="30" spans="1:20" ht="13.5" thickBot="1" x14ac:dyDescent="0.25">
      <c r="A30" s="762"/>
      <c r="B30" s="31"/>
      <c r="C30" s="752"/>
      <c r="D30" s="830"/>
      <c r="E30" s="832"/>
      <c r="F30" s="817"/>
      <c r="G30" s="819"/>
      <c r="H30" s="266" t="s">
        <v>25</v>
      </c>
      <c r="I30" s="262">
        <f t="shared" ref="I30:I35" si="2">J30+L30</f>
        <v>51.9</v>
      </c>
      <c r="J30" s="263">
        <f>SUM(J29:J29)</f>
        <v>51.9</v>
      </c>
      <c r="K30" s="263">
        <f>SUM(K29:K29)</f>
        <v>39.6</v>
      </c>
      <c r="L30" s="258">
        <f>SUM(L29:L29)</f>
        <v>0</v>
      </c>
      <c r="M30" s="267">
        <f>SUM(M29:M29)</f>
        <v>51.9</v>
      </c>
      <c r="N30" s="268">
        <f>SUM(N29:N29)</f>
        <v>51.9</v>
      </c>
      <c r="O30" s="787"/>
      <c r="P30" s="104"/>
      <c r="Q30" s="757"/>
      <c r="R30" s="501"/>
    </row>
    <row r="31" spans="1:20" ht="17.25" customHeight="1" x14ac:dyDescent="0.2">
      <c r="A31" s="761" t="s">
        <v>22</v>
      </c>
      <c r="B31" s="747" t="s">
        <v>22</v>
      </c>
      <c r="C31" s="778" t="s">
        <v>28</v>
      </c>
      <c r="D31" s="829" t="s">
        <v>96</v>
      </c>
      <c r="E31" s="899"/>
      <c r="F31" s="816" t="s">
        <v>23</v>
      </c>
      <c r="G31" s="818">
        <v>2</v>
      </c>
      <c r="H31" s="140" t="s">
        <v>27</v>
      </c>
      <c r="I31" s="259">
        <f t="shared" si="2"/>
        <v>172.1</v>
      </c>
      <c r="J31" s="260">
        <v>172.1</v>
      </c>
      <c r="K31" s="260">
        <v>124.6</v>
      </c>
      <c r="L31" s="261"/>
      <c r="M31" s="74">
        <v>169.7</v>
      </c>
      <c r="N31" s="73">
        <v>169.7</v>
      </c>
      <c r="O31" s="786" t="s">
        <v>81</v>
      </c>
      <c r="P31" s="895">
        <v>2.83</v>
      </c>
      <c r="Q31" s="895">
        <v>2.83</v>
      </c>
      <c r="R31" s="897">
        <v>2.83</v>
      </c>
    </row>
    <row r="32" spans="1:20" ht="14.25" customHeight="1" thickBot="1" x14ac:dyDescent="0.25">
      <c r="A32" s="762"/>
      <c r="B32" s="31"/>
      <c r="C32" s="752"/>
      <c r="D32" s="830"/>
      <c r="E32" s="900"/>
      <c r="F32" s="817"/>
      <c r="G32" s="819"/>
      <c r="H32" s="266" t="s">
        <v>25</v>
      </c>
      <c r="I32" s="262">
        <f t="shared" si="2"/>
        <v>172.1</v>
      </c>
      <c r="J32" s="263">
        <f>SUM(J31:J31)</f>
        <v>172.1</v>
      </c>
      <c r="K32" s="263">
        <f>SUM(K31:K31)</f>
        <v>124.6</v>
      </c>
      <c r="L32" s="258">
        <f>SUM(L31:L31)</f>
        <v>0</v>
      </c>
      <c r="M32" s="267">
        <f>SUM(M31:M31)</f>
        <v>169.7</v>
      </c>
      <c r="N32" s="268">
        <f>SUM(N31:N31)</f>
        <v>169.7</v>
      </c>
      <c r="O32" s="787"/>
      <c r="P32" s="896"/>
      <c r="Q32" s="896"/>
      <c r="R32" s="898"/>
    </row>
    <row r="33" spans="1:18" ht="25.5" customHeight="1" x14ac:dyDescent="0.2">
      <c r="A33" s="888" t="s">
        <v>22</v>
      </c>
      <c r="B33" s="890" t="s">
        <v>22</v>
      </c>
      <c r="C33" s="892" t="s">
        <v>30</v>
      </c>
      <c r="D33" s="894" t="s">
        <v>148</v>
      </c>
      <c r="E33" s="899"/>
      <c r="F33" s="816" t="s">
        <v>23</v>
      </c>
      <c r="G33" s="818">
        <v>2</v>
      </c>
      <c r="H33" s="140" t="s">
        <v>27</v>
      </c>
      <c r="I33" s="259">
        <f t="shared" si="2"/>
        <v>8.5</v>
      </c>
      <c r="J33" s="260">
        <v>8.5</v>
      </c>
      <c r="K33" s="260">
        <v>6.2</v>
      </c>
      <c r="L33" s="261"/>
      <c r="M33" s="74">
        <v>8.5</v>
      </c>
      <c r="N33" s="73">
        <v>8.5</v>
      </c>
      <c r="O33" s="786" t="s">
        <v>81</v>
      </c>
      <c r="P33" s="895">
        <v>2.83</v>
      </c>
      <c r="Q33" s="895">
        <v>2.83</v>
      </c>
      <c r="R33" s="897">
        <v>2.83</v>
      </c>
    </row>
    <row r="34" spans="1:18" ht="25.5" customHeight="1" x14ac:dyDescent="0.2">
      <c r="A34" s="889"/>
      <c r="B34" s="891"/>
      <c r="C34" s="893"/>
      <c r="D34" s="879"/>
      <c r="E34" s="1088"/>
      <c r="F34" s="1089"/>
      <c r="G34" s="1090"/>
      <c r="H34" s="141"/>
      <c r="I34" s="264">
        <f t="shared" si="2"/>
        <v>0</v>
      </c>
      <c r="J34" s="248"/>
      <c r="K34" s="248"/>
      <c r="L34" s="265"/>
      <c r="M34" s="3"/>
      <c r="N34" s="52"/>
      <c r="O34" s="1091"/>
      <c r="P34" s="1092"/>
      <c r="Q34" s="1092"/>
      <c r="R34" s="1094"/>
    </row>
    <row r="35" spans="1:18" ht="15.75" customHeight="1" thickBot="1" x14ac:dyDescent="0.25">
      <c r="A35" s="762"/>
      <c r="B35" s="31"/>
      <c r="C35" s="752"/>
      <c r="D35" s="830"/>
      <c r="E35" s="900"/>
      <c r="F35" s="817"/>
      <c r="G35" s="819"/>
      <c r="H35" s="266" t="s">
        <v>25</v>
      </c>
      <c r="I35" s="262">
        <f t="shared" si="2"/>
        <v>8.5</v>
      </c>
      <c r="J35" s="263">
        <f>SUM(J33:J34)</f>
        <v>8.5</v>
      </c>
      <c r="K35" s="263">
        <f>SUM(K33:K34)</f>
        <v>6.2</v>
      </c>
      <c r="L35" s="258">
        <f>SUM(L33:L34)</f>
        <v>0</v>
      </c>
      <c r="M35" s="267">
        <f>SUM(M33:M34)</f>
        <v>8.5</v>
      </c>
      <c r="N35" s="268">
        <f>SUM(N33:N34)</f>
        <v>8.5</v>
      </c>
      <c r="O35" s="787"/>
      <c r="P35" s="896"/>
      <c r="Q35" s="896"/>
      <c r="R35" s="898"/>
    </row>
    <row r="36" spans="1:18" ht="13.5" thickBot="1" x14ac:dyDescent="0.25">
      <c r="A36" s="762" t="s">
        <v>22</v>
      </c>
      <c r="B36" s="748" t="s">
        <v>22</v>
      </c>
      <c r="C36" s="1093" t="s">
        <v>29</v>
      </c>
      <c r="D36" s="1093"/>
      <c r="E36" s="1093"/>
      <c r="F36" s="1093"/>
      <c r="G36" s="1093"/>
      <c r="H36" s="972"/>
      <c r="I36" s="740">
        <f>J36+L36</f>
        <v>189519.5</v>
      </c>
      <c r="J36" s="199">
        <f>J35+J32+J30+J28</f>
        <v>189220</v>
      </c>
      <c r="K36" s="741">
        <f t="shared" ref="K36:N36" si="3">K35+K32+K30+K28</f>
        <v>126949.7</v>
      </c>
      <c r="L36" s="198">
        <f t="shared" si="3"/>
        <v>299.5</v>
      </c>
      <c r="M36" s="1">
        <f>M35+M32+M30+M28</f>
        <v>188820.80000000002</v>
      </c>
      <c r="N36" s="1">
        <f t="shared" si="3"/>
        <v>188820.80000000002</v>
      </c>
      <c r="O36" s="1085"/>
      <c r="P36" s="1086"/>
      <c r="Q36" s="1086"/>
      <c r="R36" s="1087"/>
    </row>
    <row r="37" spans="1:18" ht="13.5" thickBot="1" x14ac:dyDescent="0.25">
      <c r="A37" s="19" t="s">
        <v>22</v>
      </c>
      <c r="B37" s="18" t="s">
        <v>26</v>
      </c>
      <c r="C37" s="903" t="s">
        <v>149</v>
      </c>
      <c r="D37" s="903"/>
      <c r="E37" s="903"/>
      <c r="F37" s="903"/>
      <c r="G37" s="903"/>
      <c r="H37" s="903"/>
      <c r="I37" s="903"/>
      <c r="J37" s="903"/>
      <c r="K37" s="903"/>
      <c r="L37" s="903"/>
      <c r="M37" s="903"/>
      <c r="N37" s="903"/>
      <c r="O37" s="903"/>
      <c r="P37" s="903"/>
      <c r="Q37" s="903"/>
      <c r="R37" s="904"/>
    </row>
    <row r="38" spans="1:18" ht="14.25" customHeight="1" x14ac:dyDescent="0.2">
      <c r="A38" s="755" t="s">
        <v>22</v>
      </c>
      <c r="B38" s="890" t="s">
        <v>26</v>
      </c>
      <c r="C38" s="906" t="s">
        <v>22</v>
      </c>
      <c r="D38" s="908" t="s">
        <v>105</v>
      </c>
      <c r="E38" s="831"/>
      <c r="F38" s="816" t="s">
        <v>23</v>
      </c>
      <c r="G38" s="910">
        <v>2</v>
      </c>
      <c r="H38" s="17" t="s">
        <v>24</v>
      </c>
      <c r="I38" s="269">
        <f t="shared" ref="I38:I45" si="4">J38+L38</f>
        <v>65.400000000000006</v>
      </c>
      <c r="J38" s="270">
        <v>65.400000000000006</v>
      </c>
      <c r="K38" s="270"/>
      <c r="L38" s="271"/>
      <c r="M38" s="23">
        <v>65.400000000000006</v>
      </c>
      <c r="N38" s="27">
        <v>65.400000000000006</v>
      </c>
      <c r="O38" s="85" t="s">
        <v>69</v>
      </c>
      <c r="P38" s="109">
        <v>20</v>
      </c>
      <c r="Q38" s="64">
        <v>20</v>
      </c>
      <c r="R38" s="500">
        <v>20</v>
      </c>
    </row>
    <row r="39" spans="1:18" ht="14.25" customHeight="1" thickBot="1" x14ac:dyDescent="0.25">
      <c r="A39" s="756"/>
      <c r="B39" s="905"/>
      <c r="C39" s="907"/>
      <c r="D39" s="909"/>
      <c r="E39" s="832"/>
      <c r="F39" s="817"/>
      <c r="G39" s="911"/>
      <c r="H39" s="266" t="s">
        <v>25</v>
      </c>
      <c r="I39" s="272">
        <f t="shared" si="4"/>
        <v>65.400000000000006</v>
      </c>
      <c r="J39" s="263">
        <f>SUM(J38)</f>
        <v>65.400000000000006</v>
      </c>
      <c r="K39" s="258"/>
      <c r="L39" s="273"/>
      <c r="M39" s="272">
        <f>SUM(M38)</f>
        <v>65.400000000000006</v>
      </c>
      <c r="N39" s="267">
        <f>SUM(N38)</f>
        <v>65.400000000000006</v>
      </c>
      <c r="O39" s="191"/>
      <c r="P39" s="192"/>
      <c r="Q39" s="193"/>
      <c r="R39" s="501"/>
    </row>
    <row r="40" spans="1:18" ht="15.75" customHeight="1" x14ac:dyDescent="0.2">
      <c r="A40" s="888" t="s">
        <v>22</v>
      </c>
      <c r="B40" s="890" t="s">
        <v>26</v>
      </c>
      <c r="C40" s="925" t="s">
        <v>26</v>
      </c>
      <c r="D40" s="914" t="s">
        <v>47</v>
      </c>
      <c r="E40" s="831"/>
      <c r="F40" s="916" t="s">
        <v>23</v>
      </c>
      <c r="G40" s="918">
        <v>2</v>
      </c>
      <c r="H40" s="143" t="s">
        <v>27</v>
      </c>
      <c r="I40" s="274">
        <f t="shared" si="4"/>
        <v>75.7</v>
      </c>
      <c r="J40" s="251">
        <f>143.9-68.2</f>
        <v>75.7</v>
      </c>
      <c r="K40" s="265"/>
      <c r="L40" s="275"/>
      <c r="M40" s="74">
        <v>179.8</v>
      </c>
      <c r="N40" s="5">
        <v>179.8</v>
      </c>
      <c r="O40" s="124" t="s">
        <v>84</v>
      </c>
      <c r="P40" s="95">
        <v>17</v>
      </c>
      <c r="Q40" s="95">
        <v>17</v>
      </c>
      <c r="R40" s="500">
        <v>17</v>
      </c>
    </row>
    <row r="41" spans="1:18" ht="13.5" thickBot="1" x14ac:dyDescent="0.25">
      <c r="A41" s="913"/>
      <c r="B41" s="924"/>
      <c r="C41" s="926"/>
      <c r="D41" s="927"/>
      <c r="E41" s="923"/>
      <c r="F41" s="917"/>
      <c r="G41" s="919"/>
      <c r="H41" s="266" t="s">
        <v>25</v>
      </c>
      <c r="I41" s="276">
        <f>I40</f>
        <v>75.7</v>
      </c>
      <c r="J41" s="276">
        <f>J40</f>
        <v>75.7</v>
      </c>
      <c r="K41" s="276">
        <f>K40</f>
        <v>0</v>
      </c>
      <c r="L41" s="276">
        <f>L40</f>
        <v>0</v>
      </c>
      <c r="M41" s="283">
        <f>M40</f>
        <v>179.8</v>
      </c>
      <c r="N41" s="279">
        <f>SUM(N40)</f>
        <v>179.8</v>
      </c>
      <c r="O41" s="125" t="s">
        <v>83</v>
      </c>
      <c r="P41" s="126">
        <v>11</v>
      </c>
      <c r="Q41" s="126">
        <v>11</v>
      </c>
      <c r="R41" s="127">
        <v>10</v>
      </c>
    </row>
    <row r="42" spans="1:18" ht="29.25" customHeight="1" x14ac:dyDescent="0.2">
      <c r="A42" s="901" t="s">
        <v>22</v>
      </c>
      <c r="B42" s="747" t="s">
        <v>26</v>
      </c>
      <c r="C42" s="892" t="s">
        <v>28</v>
      </c>
      <c r="D42" s="914" t="s">
        <v>48</v>
      </c>
      <c r="E42" s="831"/>
      <c r="F42" s="916" t="s">
        <v>23</v>
      </c>
      <c r="G42" s="921">
        <v>2</v>
      </c>
      <c r="H42" s="17" t="s">
        <v>24</v>
      </c>
      <c r="I42" s="277">
        <f t="shared" si="4"/>
        <v>136.69999999999999</v>
      </c>
      <c r="J42" s="260">
        <v>136.69999999999999</v>
      </c>
      <c r="K42" s="260"/>
      <c r="L42" s="278"/>
      <c r="M42" s="74">
        <v>140</v>
      </c>
      <c r="N42" s="8">
        <v>140</v>
      </c>
      <c r="O42" s="123" t="s">
        <v>70</v>
      </c>
      <c r="P42" s="122">
        <v>180</v>
      </c>
      <c r="Q42" s="108">
        <v>180</v>
      </c>
      <c r="R42" s="784">
        <v>180</v>
      </c>
    </row>
    <row r="43" spans="1:18" ht="13.5" thickBot="1" x14ac:dyDescent="0.25">
      <c r="A43" s="902"/>
      <c r="B43" s="748"/>
      <c r="C43" s="912"/>
      <c r="D43" s="915"/>
      <c r="E43" s="832"/>
      <c r="F43" s="920"/>
      <c r="G43" s="922"/>
      <c r="H43" s="266" t="s">
        <v>25</v>
      </c>
      <c r="I43" s="279">
        <f t="shared" si="4"/>
        <v>136.69999999999999</v>
      </c>
      <c r="J43" s="280">
        <f>SUM(J42)</f>
        <v>136.69999999999999</v>
      </c>
      <c r="K43" s="279"/>
      <c r="L43" s="276"/>
      <c r="M43" s="283">
        <f>SUM(M42)</f>
        <v>140</v>
      </c>
      <c r="N43" s="284">
        <f>SUM(N42)</f>
        <v>140</v>
      </c>
      <c r="O43" s="79"/>
      <c r="P43" s="105"/>
      <c r="Q43" s="106"/>
      <c r="R43" s="501"/>
    </row>
    <row r="44" spans="1:18" ht="17.25" customHeight="1" x14ac:dyDescent="0.2">
      <c r="A44" s="928" t="s">
        <v>22</v>
      </c>
      <c r="B44" s="930" t="s">
        <v>26</v>
      </c>
      <c r="C44" s="931" t="s">
        <v>30</v>
      </c>
      <c r="D44" s="933" t="s">
        <v>106</v>
      </c>
      <c r="E44" s="941"/>
      <c r="F44" s="942" t="s">
        <v>23</v>
      </c>
      <c r="G44" s="943">
        <v>2</v>
      </c>
      <c r="H44" s="143" t="s">
        <v>24</v>
      </c>
      <c r="I44" s="274">
        <f t="shared" si="4"/>
        <v>0</v>
      </c>
      <c r="J44" s="251"/>
      <c r="K44" s="265"/>
      <c r="L44" s="281"/>
      <c r="M44" s="54">
        <v>20</v>
      </c>
      <c r="N44" s="5"/>
      <c r="O44" s="124" t="s">
        <v>71</v>
      </c>
      <c r="P44" s="95"/>
      <c r="Q44" s="95">
        <v>1</v>
      </c>
      <c r="R44" s="500"/>
    </row>
    <row r="45" spans="1:18" ht="13.5" thickBot="1" x14ac:dyDescent="0.25">
      <c r="A45" s="929"/>
      <c r="B45" s="905"/>
      <c r="C45" s="932"/>
      <c r="D45" s="934"/>
      <c r="E45" s="832"/>
      <c r="F45" s="920"/>
      <c r="G45" s="944"/>
      <c r="H45" s="266" t="s">
        <v>25</v>
      </c>
      <c r="I45" s="276">
        <f t="shared" si="4"/>
        <v>0</v>
      </c>
      <c r="J45" s="280"/>
      <c r="K45" s="279"/>
      <c r="L45" s="282"/>
      <c r="M45" s="283">
        <f>SUM(M44)</f>
        <v>20</v>
      </c>
      <c r="N45" s="279">
        <f>SUM(N44)</f>
        <v>0</v>
      </c>
      <c r="O45" s="770"/>
      <c r="P45" s="185"/>
      <c r="Q45" s="185"/>
      <c r="R45" s="186"/>
    </row>
    <row r="46" spans="1:18" ht="13.5" thickBot="1" x14ac:dyDescent="0.25">
      <c r="A46" s="19" t="s">
        <v>22</v>
      </c>
      <c r="B46" s="18" t="s">
        <v>26</v>
      </c>
      <c r="C46" s="951" t="s">
        <v>29</v>
      </c>
      <c r="D46" s="951"/>
      <c r="E46" s="951"/>
      <c r="F46" s="951"/>
      <c r="G46" s="951"/>
      <c r="H46" s="951"/>
      <c r="I46" s="740">
        <f t="shared" ref="I46:N46" si="5">I43+I41+I39+I45</f>
        <v>277.79999999999995</v>
      </c>
      <c r="J46" s="740">
        <f t="shared" si="5"/>
        <v>277.79999999999995</v>
      </c>
      <c r="K46" s="740">
        <f t="shared" si="5"/>
        <v>0</v>
      </c>
      <c r="L46" s="740">
        <f t="shared" si="5"/>
        <v>0</v>
      </c>
      <c r="M46" s="740">
        <f>M43+M41+M39+M45</f>
        <v>405.20000000000005</v>
      </c>
      <c r="N46" s="740">
        <f t="shared" si="5"/>
        <v>385.20000000000005</v>
      </c>
      <c r="O46" s="740"/>
      <c r="P46" s="958"/>
      <c r="Q46" s="958"/>
      <c r="R46" s="959"/>
    </row>
    <row r="47" spans="1:18" ht="13.5" thickBot="1" x14ac:dyDescent="0.25">
      <c r="A47" s="762" t="s">
        <v>22</v>
      </c>
      <c r="B47" s="960" t="s">
        <v>11</v>
      </c>
      <c r="C47" s="961"/>
      <c r="D47" s="961"/>
      <c r="E47" s="961"/>
      <c r="F47" s="961"/>
      <c r="G47" s="961"/>
      <c r="H47" s="961"/>
      <c r="I47" s="738">
        <f t="shared" ref="I47:N47" si="6">I46+I36</f>
        <v>189797.3</v>
      </c>
      <c r="J47" s="201">
        <f t="shared" si="6"/>
        <v>189497.8</v>
      </c>
      <c r="K47" s="739">
        <f t="shared" si="6"/>
        <v>126949.7</v>
      </c>
      <c r="L47" s="200">
        <f t="shared" si="6"/>
        <v>299.5</v>
      </c>
      <c r="M47" s="24">
        <f>M46+M36</f>
        <v>189226.00000000003</v>
      </c>
      <c r="N47" s="24">
        <f t="shared" si="6"/>
        <v>189206.00000000003</v>
      </c>
      <c r="O47" s="1081"/>
      <c r="P47" s="1082"/>
      <c r="Q47" s="1082"/>
      <c r="R47" s="1083"/>
    </row>
    <row r="48" spans="1:18" ht="13.5" thickBot="1" x14ac:dyDescent="0.25">
      <c r="A48" s="761" t="s">
        <v>26</v>
      </c>
      <c r="B48" s="952" t="s">
        <v>62</v>
      </c>
      <c r="C48" s="953"/>
      <c r="D48" s="953"/>
      <c r="E48" s="953"/>
      <c r="F48" s="953"/>
      <c r="G48" s="953"/>
      <c r="H48" s="953"/>
      <c r="I48" s="953"/>
      <c r="J48" s="953"/>
      <c r="K48" s="953"/>
      <c r="L48" s="953"/>
      <c r="M48" s="953"/>
      <c r="N48" s="953"/>
      <c r="O48" s="953"/>
      <c r="P48" s="953"/>
      <c r="Q48" s="953"/>
      <c r="R48" s="954"/>
    </row>
    <row r="49" spans="1:18" ht="13.5" thickBot="1" x14ac:dyDescent="0.25">
      <c r="A49" s="28" t="s">
        <v>26</v>
      </c>
      <c r="B49" s="21" t="s">
        <v>22</v>
      </c>
      <c r="C49" s="955" t="s">
        <v>50</v>
      </c>
      <c r="D49" s="804"/>
      <c r="E49" s="804"/>
      <c r="F49" s="804"/>
      <c r="G49" s="804"/>
      <c r="H49" s="804"/>
      <c r="I49" s="804"/>
      <c r="J49" s="804"/>
      <c r="K49" s="804"/>
      <c r="L49" s="804"/>
      <c r="M49" s="804"/>
      <c r="N49" s="804"/>
      <c r="O49" s="804"/>
      <c r="P49" s="804"/>
      <c r="Q49" s="804"/>
      <c r="R49" s="805"/>
    </row>
    <row r="50" spans="1:18" ht="30" x14ac:dyDescent="0.2">
      <c r="A50" s="768" t="s">
        <v>26</v>
      </c>
      <c r="B50" s="747" t="s">
        <v>22</v>
      </c>
      <c r="C50" s="491" t="s">
        <v>22</v>
      </c>
      <c r="D50" s="166" t="s">
        <v>63</v>
      </c>
      <c r="E50" s="399" t="s">
        <v>181</v>
      </c>
      <c r="F50" s="785"/>
      <c r="G50" s="163"/>
      <c r="H50" s="17"/>
      <c r="I50" s="269"/>
      <c r="J50" s="270"/>
      <c r="K50" s="270"/>
      <c r="L50" s="271"/>
      <c r="M50" s="55"/>
      <c r="N50" s="55"/>
      <c r="O50" s="80"/>
      <c r="P50" s="390"/>
      <c r="Q50" s="110"/>
      <c r="R50" s="500"/>
    </row>
    <row r="51" spans="1:18" ht="28.5" customHeight="1" x14ac:dyDescent="0.2">
      <c r="A51" s="509"/>
      <c r="B51" s="780"/>
      <c r="C51" s="753"/>
      <c r="D51" s="168" t="s">
        <v>129</v>
      </c>
      <c r="E51" s="178" t="s">
        <v>4</v>
      </c>
      <c r="F51" s="225" t="s">
        <v>23</v>
      </c>
      <c r="G51" s="230">
        <v>5</v>
      </c>
      <c r="H51" s="14" t="s">
        <v>57</v>
      </c>
      <c r="I51" s="285">
        <f>J51+L51</f>
        <v>1346.3</v>
      </c>
      <c r="J51" s="243"/>
      <c r="K51" s="243"/>
      <c r="L51" s="286">
        <f>1366.9-11.7-8.9</f>
        <v>1346.3</v>
      </c>
      <c r="M51" s="51">
        <f>100+50-6.8</f>
        <v>143.19999999999999</v>
      </c>
      <c r="N51" s="51"/>
      <c r="O51" s="956" t="s">
        <v>128</v>
      </c>
      <c r="P51" s="347">
        <v>3</v>
      </c>
      <c r="Q51" s="111">
        <v>4</v>
      </c>
      <c r="R51" s="393">
        <v>0.5</v>
      </c>
    </row>
    <row r="52" spans="1:18" ht="42.75" customHeight="1" x14ac:dyDescent="0.2">
      <c r="A52" s="509"/>
      <c r="B52" s="780"/>
      <c r="C52" s="753"/>
      <c r="D52" s="168" t="s">
        <v>150</v>
      </c>
      <c r="E52" s="395" t="s">
        <v>64</v>
      </c>
      <c r="F52" s="145"/>
      <c r="G52" s="475"/>
      <c r="H52" s="26" t="s">
        <v>5</v>
      </c>
      <c r="I52" s="287">
        <f>J52+L52</f>
        <v>948.59999999999991</v>
      </c>
      <c r="J52" s="288">
        <v>7.8</v>
      </c>
      <c r="K52" s="288">
        <v>5.8</v>
      </c>
      <c r="L52" s="289">
        <v>940.8</v>
      </c>
      <c r="M52" s="66">
        <v>690</v>
      </c>
      <c r="N52" s="50"/>
      <c r="O52" s="957"/>
      <c r="P52" s="391"/>
      <c r="Q52" s="112"/>
      <c r="R52" s="784"/>
    </row>
    <row r="53" spans="1:18" ht="30.75" customHeight="1" x14ac:dyDescent="0.2">
      <c r="A53" s="509"/>
      <c r="B53" s="780"/>
      <c r="C53" s="753"/>
      <c r="D53" s="168" t="s">
        <v>130</v>
      </c>
      <c r="E53" s="476"/>
      <c r="F53" s="145"/>
      <c r="G53" s="475"/>
      <c r="H53" s="26" t="s">
        <v>6</v>
      </c>
      <c r="I53" s="287">
        <f>J53+L53</f>
        <v>5492.6</v>
      </c>
      <c r="J53" s="288">
        <v>43.6</v>
      </c>
      <c r="K53" s="288">
        <v>33.4</v>
      </c>
      <c r="L53" s="289">
        <v>5449</v>
      </c>
      <c r="M53" s="25">
        <v>3910</v>
      </c>
      <c r="N53" s="25">
        <v>1500</v>
      </c>
      <c r="O53" s="957"/>
      <c r="P53" s="391"/>
      <c r="Q53" s="112"/>
      <c r="R53" s="784"/>
    </row>
    <row r="54" spans="1:18" ht="54.75" customHeight="1" x14ac:dyDescent="0.2">
      <c r="A54" s="509"/>
      <c r="B54" s="780"/>
      <c r="C54" s="488"/>
      <c r="D54" s="168" t="s">
        <v>197</v>
      </c>
      <c r="E54" s="476"/>
      <c r="F54" s="145"/>
      <c r="G54" s="475"/>
      <c r="H54" s="13" t="s">
        <v>24</v>
      </c>
      <c r="I54" s="324">
        <f>J54+L54</f>
        <v>17.3</v>
      </c>
      <c r="J54" s="240"/>
      <c r="K54" s="240"/>
      <c r="L54" s="650">
        <v>17.3</v>
      </c>
      <c r="M54" s="675">
        <f>2346.8-2001.6</f>
        <v>345.20000000000027</v>
      </c>
      <c r="N54" s="675">
        <v>501.6</v>
      </c>
      <c r="O54" s="776"/>
      <c r="P54" s="391"/>
      <c r="Q54" s="112"/>
      <c r="R54" s="784"/>
    </row>
    <row r="55" spans="1:18" ht="28.5" customHeight="1" x14ac:dyDescent="0.2">
      <c r="A55" s="509"/>
      <c r="B55" s="780"/>
      <c r="C55" s="753"/>
      <c r="D55" s="168" t="s">
        <v>132</v>
      </c>
      <c r="E55" s="476"/>
      <c r="F55" s="145"/>
      <c r="G55" s="475"/>
      <c r="H55" s="14" t="s">
        <v>27</v>
      </c>
      <c r="I55" s="285"/>
      <c r="J55" s="243"/>
      <c r="K55" s="243"/>
      <c r="L55" s="286"/>
      <c r="M55" s="50">
        <v>1926.6</v>
      </c>
      <c r="N55" s="50">
        <v>1926.6</v>
      </c>
      <c r="O55" s="776"/>
      <c r="P55" s="391"/>
      <c r="Q55" s="112"/>
      <c r="R55" s="784"/>
    </row>
    <row r="56" spans="1:18" ht="27.75" customHeight="1" x14ac:dyDescent="0.2">
      <c r="A56" s="509"/>
      <c r="B56" s="780"/>
      <c r="C56" s="488"/>
      <c r="D56" s="169" t="s">
        <v>143</v>
      </c>
      <c r="E56" s="476"/>
      <c r="F56" s="145"/>
      <c r="G56" s="475"/>
      <c r="H56" s="208"/>
      <c r="I56" s="291"/>
      <c r="J56" s="292"/>
      <c r="K56" s="292"/>
      <c r="L56" s="293"/>
      <c r="M56" s="209"/>
      <c r="N56" s="209"/>
      <c r="O56" s="536"/>
      <c r="P56" s="391"/>
      <c r="Q56" s="112"/>
      <c r="R56" s="784"/>
    </row>
    <row r="57" spans="1:18" ht="28.5" customHeight="1" thickBot="1" x14ac:dyDescent="0.25">
      <c r="A57" s="769"/>
      <c r="B57" s="748"/>
      <c r="C57" s="752"/>
      <c r="D57" s="706" t="s">
        <v>146</v>
      </c>
      <c r="E57" s="477"/>
      <c r="F57" s="174"/>
      <c r="G57" s="229"/>
      <c r="H57" s="707"/>
      <c r="I57" s="708"/>
      <c r="J57" s="709"/>
      <c r="K57" s="709"/>
      <c r="L57" s="710"/>
      <c r="M57" s="711"/>
      <c r="N57" s="711"/>
      <c r="O57" s="157"/>
      <c r="P57" s="392"/>
      <c r="Q57" s="101"/>
      <c r="R57" s="501"/>
    </row>
    <row r="58" spans="1:18" ht="41.25" customHeight="1" x14ac:dyDescent="0.2">
      <c r="A58" s="509"/>
      <c r="B58" s="780"/>
      <c r="C58" s="751"/>
      <c r="D58" s="945" t="s">
        <v>151</v>
      </c>
      <c r="E58" s="476"/>
      <c r="F58" s="824"/>
      <c r="G58" s="475"/>
      <c r="H58" s="26"/>
      <c r="I58" s="287"/>
      <c r="J58" s="294"/>
      <c r="K58" s="294"/>
      <c r="L58" s="289"/>
      <c r="M58" s="161"/>
      <c r="N58" s="25"/>
      <c r="O58" s="156"/>
      <c r="P58" s="391"/>
      <c r="Q58" s="112"/>
      <c r="R58" s="784"/>
    </row>
    <row r="59" spans="1:18" ht="13.5" thickBot="1" x14ac:dyDescent="0.25">
      <c r="A59" s="769"/>
      <c r="B59" s="748"/>
      <c r="C59" s="752"/>
      <c r="D59" s="946"/>
      <c r="E59" s="477"/>
      <c r="F59" s="825"/>
      <c r="G59" s="229"/>
      <c r="H59" s="304" t="s">
        <v>25</v>
      </c>
      <c r="I59" s="406">
        <f t="shared" ref="I59:N59" si="7">SUM(I51:I58)</f>
        <v>7804.8</v>
      </c>
      <c r="J59" s="263">
        <f t="shared" si="7"/>
        <v>51.4</v>
      </c>
      <c r="K59" s="467">
        <f t="shared" si="7"/>
        <v>39.199999999999996</v>
      </c>
      <c r="L59" s="273">
        <f t="shared" si="7"/>
        <v>7753.4000000000005</v>
      </c>
      <c r="M59" s="295">
        <f>SUM(M51:M58)</f>
        <v>7015</v>
      </c>
      <c r="N59" s="295">
        <f t="shared" si="7"/>
        <v>3928.2</v>
      </c>
      <c r="O59" s="81"/>
      <c r="P59" s="98"/>
      <c r="Q59" s="99"/>
      <c r="R59" s="501"/>
    </row>
    <row r="60" spans="1:18" ht="27" customHeight="1" x14ac:dyDescent="0.2">
      <c r="A60" s="768" t="s">
        <v>26</v>
      </c>
      <c r="B60" s="747" t="s">
        <v>22</v>
      </c>
      <c r="C60" s="777" t="s">
        <v>26</v>
      </c>
      <c r="D60" s="166" t="s">
        <v>49</v>
      </c>
      <c r="E60" s="498" t="s">
        <v>4</v>
      </c>
      <c r="F60" s="785" t="s">
        <v>23</v>
      </c>
      <c r="G60" s="765">
        <v>5</v>
      </c>
      <c r="H60" s="17"/>
      <c r="I60" s="296"/>
      <c r="J60" s="270"/>
      <c r="K60" s="270"/>
      <c r="L60" s="297"/>
      <c r="M60" s="27"/>
      <c r="N60" s="27"/>
      <c r="O60" s="360"/>
      <c r="P60" s="390"/>
      <c r="Q60" s="110"/>
      <c r="R60" s="500"/>
    </row>
    <row r="61" spans="1:18" s="4" customFormat="1" ht="15" customHeight="1" x14ac:dyDescent="0.2">
      <c r="A61" s="509"/>
      <c r="B61" s="780"/>
      <c r="C61" s="751"/>
      <c r="D61" s="949" t="s">
        <v>134</v>
      </c>
      <c r="E61" s="395" t="s">
        <v>64</v>
      </c>
      <c r="F61" s="774"/>
      <c r="G61" s="377"/>
      <c r="H61" s="14" t="s">
        <v>57</v>
      </c>
      <c r="I61" s="285">
        <f>J61+L61</f>
        <v>652.29999999999995</v>
      </c>
      <c r="J61" s="243"/>
      <c r="K61" s="243"/>
      <c r="L61" s="286">
        <f>643.4-11.7+11.7+8.9</f>
        <v>652.29999999999995</v>
      </c>
      <c r="M61" s="210">
        <f>2426.3+11.7</f>
        <v>2438</v>
      </c>
      <c r="N61" s="46"/>
      <c r="O61" s="1084" t="s">
        <v>133</v>
      </c>
      <c r="P61" s="391"/>
      <c r="Q61" s="112">
        <v>1</v>
      </c>
      <c r="R61" s="784">
        <v>0.5</v>
      </c>
    </row>
    <row r="62" spans="1:18" s="4" customFormat="1" ht="15" customHeight="1" x14ac:dyDescent="0.2">
      <c r="A62" s="509"/>
      <c r="B62" s="780"/>
      <c r="C62" s="751"/>
      <c r="D62" s="950"/>
      <c r="E62" s="1073" t="s">
        <v>181</v>
      </c>
      <c r="F62" s="774"/>
      <c r="G62" s="377"/>
      <c r="H62" s="11" t="s">
        <v>5</v>
      </c>
      <c r="I62" s="285">
        <f>J62+L62</f>
        <v>305.7</v>
      </c>
      <c r="J62" s="235"/>
      <c r="K62" s="235"/>
      <c r="L62" s="651">
        <v>305.7</v>
      </c>
      <c r="M62" s="46"/>
      <c r="N62" s="46"/>
      <c r="O62" s="1084"/>
      <c r="P62" s="391"/>
      <c r="Q62" s="112"/>
      <c r="R62" s="784"/>
    </row>
    <row r="63" spans="1:18" s="4" customFormat="1" ht="15" customHeight="1" x14ac:dyDescent="0.2">
      <c r="A63" s="509"/>
      <c r="B63" s="780"/>
      <c r="C63" s="751"/>
      <c r="D63" s="773" t="s">
        <v>200</v>
      </c>
      <c r="E63" s="947"/>
      <c r="F63" s="774"/>
      <c r="G63" s="377"/>
      <c r="H63" s="11" t="s">
        <v>24</v>
      </c>
      <c r="I63" s="285">
        <f>J63+L63</f>
        <v>0</v>
      </c>
      <c r="J63" s="235"/>
      <c r="K63" s="235"/>
      <c r="L63" s="651">
        <f>8.9-8.9</f>
        <v>0</v>
      </c>
      <c r="M63" s="46"/>
      <c r="N63" s="46"/>
      <c r="O63" s="1084"/>
      <c r="P63" s="391"/>
      <c r="Q63" s="112"/>
      <c r="R63" s="784"/>
    </row>
    <row r="64" spans="1:18" s="4" customFormat="1" ht="14.25" customHeight="1" x14ac:dyDescent="0.2">
      <c r="A64" s="509"/>
      <c r="B64" s="780"/>
      <c r="C64" s="751"/>
      <c r="D64" s="950" t="s">
        <v>135</v>
      </c>
      <c r="E64" s="947"/>
      <c r="F64" s="774"/>
      <c r="G64" s="377"/>
      <c r="H64" s="11" t="s">
        <v>6</v>
      </c>
      <c r="I64" s="236">
        <f>J64+L64</f>
        <v>1732.3</v>
      </c>
      <c r="J64" s="235"/>
      <c r="K64" s="235"/>
      <c r="L64" s="242">
        <v>1732.3</v>
      </c>
      <c r="M64" s="66"/>
      <c r="N64" s="66">
        <v>2125</v>
      </c>
      <c r="O64" s="1084"/>
      <c r="P64" s="391"/>
      <c r="Q64" s="112"/>
      <c r="R64" s="784"/>
    </row>
    <row r="65" spans="1:18" s="4" customFormat="1" ht="14.25" customHeight="1" x14ac:dyDescent="0.2">
      <c r="A65" s="509"/>
      <c r="B65" s="780"/>
      <c r="C65" s="751"/>
      <c r="D65" s="950"/>
      <c r="E65" s="947"/>
      <c r="F65" s="774"/>
      <c r="G65" s="377"/>
      <c r="H65" s="11" t="s">
        <v>24</v>
      </c>
      <c r="I65" s="234"/>
      <c r="J65" s="235"/>
      <c r="K65" s="235"/>
      <c r="L65" s="234"/>
      <c r="M65" s="46">
        <v>50</v>
      </c>
      <c r="N65" s="46"/>
      <c r="O65" s="1084"/>
      <c r="P65" s="391"/>
      <c r="Q65" s="112"/>
      <c r="R65" s="784"/>
    </row>
    <row r="66" spans="1:18" s="4" customFormat="1" ht="14.25" customHeight="1" thickBot="1" x14ac:dyDescent="0.25">
      <c r="A66" s="509"/>
      <c r="B66" s="780"/>
      <c r="C66" s="751"/>
      <c r="D66" s="950"/>
      <c r="E66" s="472"/>
      <c r="F66" s="774"/>
      <c r="G66" s="377"/>
      <c r="H66" s="305" t="s">
        <v>25</v>
      </c>
      <c r="I66" s="554">
        <f>L66+J66</f>
        <v>2690.3</v>
      </c>
      <c r="J66" s="327">
        <f>J64+J62+J61+J60</f>
        <v>0</v>
      </c>
      <c r="K66" s="327">
        <f>K64+K62+K61+K60</f>
        <v>0</v>
      </c>
      <c r="L66" s="554">
        <f>L65+L64+L63+L62+L61</f>
        <v>2690.3</v>
      </c>
      <c r="M66" s="555">
        <f>SUM(M61:M65)</f>
        <v>2488</v>
      </c>
      <c r="N66" s="306">
        <f>SUM(N61:N65)</f>
        <v>2125</v>
      </c>
      <c r="O66" s="1084"/>
      <c r="P66" s="391"/>
      <c r="Q66" s="112"/>
      <c r="R66" s="784"/>
    </row>
    <row r="67" spans="1:18" ht="28.5" customHeight="1" x14ac:dyDescent="0.2">
      <c r="A67" s="768" t="s">
        <v>26</v>
      </c>
      <c r="B67" s="354" t="s">
        <v>22</v>
      </c>
      <c r="C67" s="355" t="s">
        <v>28</v>
      </c>
      <c r="D67" s="538" t="s">
        <v>190</v>
      </c>
      <c r="E67" s="177" t="s">
        <v>144</v>
      </c>
      <c r="F67" s="128" t="s">
        <v>23</v>
      </c>
      <c r="G67" s="510">
        <v>2</v>
      </c>
      <c r="H67" s="17" t="s">
        <v>24</v>
      </c>
      <c r="I67" s="558">
        <f>J67+L67</f>
        <v>111</v>
      </c>
      <c r="J67" s="300">
        <f>36+75</f>
        <v>111</v>
      </c>
      <c r="K67" s="300"/>
      <c r="L67" s="278"/>
      <c r="M67" s="74">
        <v>150</v>
      </c>
      <c r="N67" s="74">
        <v>100</v>
      </c>
      <c r="O67" s="523"/>
      <c r="P67" s="390"/>
      <c r="Q67" s="390"/>
      <c r="R67" s="500"/>
    </row>
    <row r="68" spans="1:18" ht="42" customHeight="1" x14ac:dyDescent="0.2">
      <c r="A68" s="509"/>
      <c r="B68" s="398"/>
      <c r="C68" s="353"/>
      <c r="D68" s="556" t="s">
        <v>188</v>
      </c>
      <c r="E68" s="947"/>
      <c r="F68" s="745"/>
      <c r="G68" s="771"/>
      <c r="H68" s="13"/>
      <c r="I68" s="313"/>
      <c r="J68" s="241"/>
      <c r="K68" s="241"/>
      <c r="L68" s="275"/>
      <c r="M68" s="63"/>
      <c r="N68" s="63"/>
      <c r="O68" s="522" t="s">
        <v>189</v>
      </c>
      <c r="P68" s="391">
        <v>6704.4</v>
      </c>
      <c r="Q68" s="391"/>
      <c r="R68" s="784"/>
    </row>
    <row r="69" spans="1:18" ht="17.25" customHeight="1" x14ac:dyDescent="0.2">
      <c r="A69" s="509"/>
      <c r="B69" s="398"/>
      <c r="C69" s="353"/>
      <c r="D69" s="937" t="s">
        <v>167</v>
      </c>
      <c r="E69" s="947"/>
      <c r="F69" s="939"/>
      <c r="G69" s="935"/>
      <c r="H69" s="26"/>
      <c r="I69" s="478"/>
      <c r="J69" s="294"/>
      <c r="K69" s="294"/>
      <c r="L69" s="249"/>
      <c r="M69" s="134"/>
      <c r="N69" s="134"/>
      <c r="O69" s="522" t="s">
        <v>89</v>
      </c>
      <c r="P69" s="391"/>
      <c r="Q69" s="391">
        <v>1</v>
      </c>
      <c r="R69" s="784"/>
    </row>
    <row r="70" spans="1:18" ht="13.5" thickBot="1" x14ac:dyDescent="0.25">
      <c r="A70" s="769"/>
      <c r="B70" s="356"/>
      <c r="C70" s="357"/>
      <c r="D70" s="938"/>
      <c r="E70" s="948"/>
      <c r="F70" s="940"/>
      <c r="G70" s="936"/>
      <c r="H70" s="521" t="s">
        <v>25</v>
      </c>
      <c r="I70" s="557">
        <f>J70+L70</f>
        <v>111</v>
      </c>
      <c r="J70" s="520">
        <f>SUM(J67:J69)</f>
        <v>111</v>
      </c>
      <c r="K70" s="520">
        <f>SUM(K69)</f>
        <v>0</v>
      </c>
      <c r="L70" s="513">
        <f>SUM(L69)</f>
        <v>0</v>
      </c>
      <c r="M70" s="504">
        <f>SUM(M67:M69)</f>
        <v>150</v>
      </c>
      <c r="N70" s="504">
        <f>SUM(N67:N69)</f>
        <v>100</v>
      </c>
      <c r="O70" s="524"/>
      <c r="P70" s="98"/>
      <c r="Q70" s="98"/>
      <c r="R70" s="501"/>
    </row>
    <row r="71" spans="1:18" ht="27" customHeight="1" x14ac:dyDescent="0.2">
      <c r="A71" s="509" t="s">
        <v>26</v>
      </c>
      <c r="B71" s="780" t="s">
        <v>22</v>
      </c>
      <c r="C71" s="753" t="s">
        <v>30</v>
      </c>
      <c r="D71" s="396" t="s">
        <v>152</v>
      </c>
      <c r="E71" s="177" t="s">
        <v>64</v>
      </c>
      <c r="F71" s="164" t="s">
        <v>23</v>
      </c>
      <c r="G71" s="764">
        <v>6</v>
      </c>
      <c r="H71" s="13" t="s">
        <v>24</v>
      </c>
      <c r="I71" s="290">
        <f>J71+L71</f>
        <v>760</v>
      </c>
      <c r="J71" s="240">
        <f>360+400</f>
        <v>760</v>
      </c>
      <c r="K71" s="240"/>
      <c r="L71" s="281"/>
      <c r="M71" s="54">
        <v>400</v>
      </c>
      <c r="N71" s="54">
        <v>400</v>
      </c>
      <c r="O71" s="359" t="s">
        <v>164</v>
      </c>
      <c r="P71" s="391">
        <v>4</v>
      </c>
      <c r="Q71" s="112">
        <v>2</v>
      </c>
      <c r="R71" s="784">
        <v>2</v>
      </c>
    </row>
    <row r="72" spans="1:18" ht="16.5" customHeight="1" x14ac:dyDescent="0.2">
      <c r="A72" s="509"/>
      <c r="B72" s="780"/>
      <c r="C72" s="753"/>
      <c r="D72" s="197" t="s">
        <v>140</v>
      </c>
      <c r="E72" s="1073" t="s">
        <v>181</v>
      </c>
      <c r="F72" s="164"/>
      <c r="G72" s="764"/>
      <c r="H72" s="14"/>
      <c r="I72" s="285"/>
      <c r="J72" s="244"/>
      <c r="K72" s="244"/>
      <c r="L72" s="303"/>
      <c r="M72" s="52"/>
      <c r="N72" s="52"/>
      <c r="O72" s="82"/>
      <c r="P72" s="391"/>
      <c r="Q72" s="112"/>
      <c r="R72" s="784"/>
    </row>
    <row r="73" spans="1:18" ht="16.5" customHeight="1" x14ac:dyDescent="0.2">
      <c r="A73" s="509"/>
      <c r="B73" s="780"/>
      <c r="C73" s="753"/>
      <c r="D73" s="197" t="s">
        <v>192</v>
      </c>
      <c r="E73" s="947"/>
      <c r="F73" s="164"/>
      <c r="G73" s="764"/>
      <c r="H73" s="11"/>
      <c r="I73" s="324"/>
      <c r="J73" s="242"/>
      <c r="K73" s="242"/>
      <c r="L73" s="540"/>
      <c r="M73" s="541"/>
      <c r="N73" s="541"/>
      <c r="O73" s="82"/>
      <c r="P73" s="391"/>
      <c r="Q73" s="112"/>
      <c r="R73" s="784"/>
    </row>
    <row r="74" spans="1:18" ht="16.5" customHeight="1" x14ac:dyDescent="0.2">
      <c r="A74" s="509"/>
      <c r="B74" s="780"/>
      <c r="C74" s="753"/>
      <c r="D74" s="197" t="s">
        <v>191</v>
      </c>
      <c r="E74" s="947"/>
      <c r="F74" s="164"/>
      <c r="G74" s="764"/>
      <c r="H74" s="11"/>
      <c r="I74" s="324"/>
      <c r="J74" s="242"/>
      <c r="K74" s="242"/>
      <c r="L74" s="540"/>
      <c r="M74" s="541"/>
      <c r="N74" s="541"/>
      <c r="O74" s="82"/>
      <c r="P74" s="391"/>
      <c r="Q74" s="112"/>
      <c r="R74" s="784"/>
    </row>
    <row r="75" spans="1:18" ht="16.5" customHeight="1" thickBot="1" x14ac:dyDescent="0.25">
      <c r="A75" s="769"/>
      <c r="B75" s="748"/>
      <c r="C75" s="752"/>
      <c r="D75" s="197" t="s">
        <v>199</v>
      </c>
      <c r="E75" s="948"/>
      <c r="F75" s="775"/>
      <c r="G75" s="552"/>
      <c r="H75" s="266" t="s">
        <v>25</v>
      </c>
      <c r="I75" s="262">
        <f>SUM(I71:I72)</f>
        <v>760</v>
      </c>
      <c r="J75" s="263">
        <f>SUM(J71:J72)</f>
        <v>760</v>
      </c>
      <c r="K75" s="263"/>
      <c r="L75" s="282"/>
      <c r="M75" s="283">
        <f>SUM(M71:M72)</f>
        <v>400</v>
      </c>
      <c r="N75" s="284">
        <f>SUM(N71:N72)</f>
        <v>400</v>
      </c>
      <c r="O75" s="83"/>
      <c r="P75" s="98"/>
      <c r="Q75" s="99"/>
      <c r="R75" s="501"/>
    </row>
    <row r="76" spans="1:18" ht="17.25" customHeight="1" x14ac:dyDescent="0.2">
      <c r="A76" s="794" t="s">
        <v>26</v>
      </c>
      <c r="B76" s="1052" t="s">
        <v>22</v>
      </c>
      <c r="C76" s="1054" t="s">
        <v>31</v>
      </c>
      <c r="D76" s="1005" t="s">
        <v>101</v>
      </c>
      <c r="E76" s="498"/>
      <c r="F76" s="165" t="s">
        <v>23</v>
      </c>
      <c r="G76" s="764">
        <v>5</v>
      </c>
      <c r="H76" s="17" t="s">
        <v>24</v>
      </c>
      <c r="I76" s="269">
        <f>J76+L76</f>
        <v>10</v>
      </c>
      <c r="J76" s="308">
        <v>10</v>
      </c>
      <c r="K76" s="270"/>
      <c r="L76" s="308"/>
      <c r="M76" s="27">
        <v>15</v>
      </c>
      <c r="N76" s="55"/>
      <c r="O76" s="203" t="s">
        <v>102</v>
      </c>
      <c r="P76" s="202">
        <v>2</v>
      </c>
      <c r="Q76" s="96">
        <v>3</v>
      </c>
      <c r="R76" s="500"/>
    </row>
    <row r="77" spans="1:18" ht="13.5" thickBot="1" x14ac:dyDescent="0.25">
      <c r="A77" s="796"/>
      <c r="B77" s="798"/>
      <c r="C77" s="907"/>
      <c r="D77" s="1006"/>
      <c r="E77" s="499"/>
      <c r="F77" s="183"/>
      <c r="G77" s="772"/>
      <c r="H77" s="266" t="s">
        <v>25</v>
      </c>
      <c r="I77" s="262">
        <f>J77+L77</f>
        <v>10</v>
      </c>
      <c r="J77" s="258">
        <f>SUM(J76:J76)</f>
        <v>10</v>
      </c>
      <c r="K77" s="263"/>
      <c r="L77" s="258"/>
      <c r="M77" s="267">
        <f>M76</f>
        <v>15</v>
      </c>
      <c r="N77" s="268"/>
      <c r="O77" s="81"/>
      <c r="P77" s="98"/>
      <c r="Q77" s="99"/>
      <c r="R77" s="501"/>
    </row>
    <row r="78" spans="1:18" ht="27.75" customHeight="1" x14ac:dyDescent="0.2">
      <c r="A78" s="768" t="s">
        <v>26</v>
      </c>
      <c r="B78" s="747" t="s">
        <v>22</v>
      </c>
      <c r="C78" s="559" t="s">
        <v>32</v>
      </c>
      <c r="D78" s="560" t="s">
        <v>139</v>
      </c>
      <c r="E78" s="561"/>
      <c r="F78" s="562" t="s">
        <v>23</v>
      </c>
      <c r="G78" s="683">
        <v>2</v>
      </c>
      <c r="H78" s="563" t="s">
        <v>24</v>
      </c>
      <c r="I78" s="299">
        <f>J78+L78</f>
        <v>50</v>
      </c>
      <c r="J78" s="300">
        <v>50</v>
      </c>
      <c r="K78" s="300"/>
      <c r="L78" s="278"/>
      <c r="M78" s="74">
        <v>450</v>
      </c>
      <c r="N78" s="73"/>
      <c r="O78" s="564" t="s">
        <v>194</v>
      </c>
      <c r="P78" s="565">
        <v>1</v>
      </c>
      <c r="Q78" s="110"/>
      <c r="R78" s="500"/>
    </row>
    <row r="79" spans="1:18" ht="27.75" customHeight="1" x14ac:dyDescent="0.2">
      <c r="A79" s="509"/>
      <c r="B79" s="780"/>
      <c r="C79" s="751"/>
      <c r="D79" s="566" t="s">
        <v>187</v>
      </c>
      <c r="E79" s="567"/>
      <c r="F79" s="744"/>
      <c r="G79" s="568"/>
      <c r="H79" s="569"/>
      <c r="I79" s="309"/>
      <c r="J79" s="251"/>
      <c r="K79" s="251"/>
      <c r="L79" s="275"/>
      <c r="M79" s="63"/>
      <c r="N79" s="54"/>
      <c r="O79" s="570"/>
      <c r="P79" s="571"/>
      <c r="Q79" s="112"/>
      <c r="R79" s="784"/>
    </row>
    <row r="80" spans="1:18" ht="17.25" customHeight="1" x14ac:dyDescent="0.2">
      <c r="A80" s="509"/>
      <c r="B80" s="780"/>
      <c r="C80" s="751"/>
      <c r="D80" s="1097" t="s">
        <v>198</v>
      </c>
      <c r="E80" s="572" t="s">
        <v>4</v>
      </c>
      <c r="F80" s="1095"/>
      <c r="G80" s="779">
        <v>5</v>
      </c>
      <c r="H80" s="573" t="s">
        <v>7</v>
      </c>
      <c r="I80" s="302"/>
      <c r="J80" s="237"/>
      <c r="K80" s="237"/>
      <c r="L80" s="303"/>
      <c r="M80" s="3">
        <v>50</v>
      </c>
      <c r="N80" s="52">
        <v>150</v>
      </c>
      <c r="O80" s="574" t="s">
        <v>125</v>
      </c>
      <c r="P80" s="571"/>
      <c r="Q80" s="112"/>
      <c r="R80" s="784">
        <v>1</v>
      </c>
    </row>
    <row r="81" spans="1:18" ht="15" customHeight="1" thickBot="1" x14ac:dyDescent="0.25">
      <c r="A81" s="769"/>
      <c r="B81" s="748"/>
      <c r="C81" s="752"/>
      <c r="D81" s="1098"/>
      <c r="E81" s="575" t="s">
        <v>144</v>
      </c>
      <c r="F81" s="1096"/>
      <c r="G81" s="576"/>
      <c r="H81" s="577" t="s">
        <v>25</v>
      </c>
      <c r="I81" s="310">
        <f>L81+J81</f>
        <v>50</v>
      </c>
      <c r="J81" s="280">
        <f>J80+J78</f>
        <v>50</v>
      </c>
      <c r="K81" s="280"/>
      <c r="L81" s="282"/>
      <c r="M81" s="283">
        <f>SUM(M78:M80)</f>
        <v>500</v>
      </c>
      <c r="N81" s="284">
        <f>SUM(N78:N80)</f>
        <v>150</v>
      </c>
      <c r="O81" s="578"/>
      <c r="P81" s="579"/>
      <c r="Q81" s="101"/>
      <c r="R81" s="501"/>
    </row>
    <row r="82" spans="1:18" ht="18" customHeight="1" x14ac:dyDescent="0.2">
      <c r="A82" s="901" t="s">
        <v>26</v>
      </c>
      <c r="B82" s="979" t="s">
        <v>22</v>
      </c>
      <c r="C82" s="893" t="s">
        <v>60</v>
      </c>
      <c r="D82" s="1042" t="s">
        <v>136</v>
      </c>
      <c r="E82" s="1050" t="s">
        <v>181</v>
      </c>
      <c r="F82" s="580" t="s">
        <v>23</v>
      </c>
      <c r="G82" s="581">
        <v>5</v>
      </c>
      <c r="H82" s="563" t="s">
        <v>7</v>
      </c>
      <c r="I82" s="299">
        <f t="shared" ref="I82:I87" si="8">J82+L82</f>
        <v>8</v>
      </c>
      <c r="J82" s="582"/>
      <c r="K82" s="300"/>
      <c r="L82" s="582">
        <v>8</v>
      </c>
      <c r="M82" s="74"/>
      <c r="N82" s="73"/>
      <c r="O82" s="84" t="s">
        <v>123</v>
      </c>
      <c r="P82" s="95">
        <v>1</v>
      </c>
      <c r="Q82" s="96"/>
      <c r="R82" s="500"/>
    </row>
    <row r="83" spans="1:18" ht="15.75" customHeight="1" thickBot="1" x14ac:dyDescent="0.25">
      <c r="A83" s="902"/>
      <c r="B83" s="980"/>
      <c r="C83" s="912"/>
      <c r="D83" s="1043"/>
      <c r="E83" s="1051"/>
      <c r="F83" s="583"/>
      <c r="G83" s="584"/>
      <c r="H83" s="577" t="s">
        <v>25</v>
      </c>
      <c r="I83" s="311">
        <f t="shared" si="8"/>
        <v>8</v>
      </c>
      <c r="J83" s="279">
        <f>SUM(J82:J82)</f>
        <v>0</v>
      </c>
      <c r="K83" s="280"/>
      <c r="L83" s="279">
        <f>L82</f>
        <v>8</v>
      </c>
      <c r="M83" s="283">
        <f>M82</f>
        <v>0</v>
      </c>
      <c r="N83" s="284"/>
      <c r="O83" s="81"/>
      <c r="P83" s="98"/>
      <c r="Q83" s="99"/>
      <c r="R83" s="501"/>
    </row>
    <row r="84" spans="1:18" ht="42" customHeight="1" x14ac:dyDescent="0.2">
      <c r="A84" s="901" t="s">
        <v>26</v>
      </c>
      <c r="B84" s="979" t="s">
        <v>22</v>
      </c>
      <c r="C84" s="893" t="s">
        <v>8</v>
      </c>
      <c r="D84" s="1053" t="s">
        <v>201</v>
      </c>
      <c r="E84" s="585" t="s">
        <v>181</v>
      </c>
      <c r="F84" s="580" t="s">
        <v>23</v>
      </c>
      <c r="G84" s="581">
        <v>5</v>
      </c>
      <c r="H84" s="563" t="s">
        <v>7</v>
      </c>
      <c r="I84" s="299">
        <f t="shared" si="8"/>
        <v>101.6</v>
      </c>
      <c r="J84" s="582"/>
      <c r="K84" s="300"/>
      <c r="L84" s="582">
        <v>101.6</v>
      </c>
      <c r="M84" s="74"/>
      <c r="N84" s="73"/>
      <c r="O84" s="786" t="s">
        <v>202</v>
      </c>
      <c r="P84" s="95">
        <v>100</v>
      </c>
      <c r="Q84" s="96"/>
      <c r="R84" s="500"/>
    </row>
    <row r="85" spans="1:18" ht="14.25" customHeight="1" thickBot="1" x14ac:dyDescent="0.25">
      <c r="A85" s="902"/>
      <c r="B85" s="980"/>
      <c r="C85" s="912"/>
      <c r="D85" s="834"/>
      <c r="E85" s="586" t="s">
        <v>4</v>
      </c>
      <c r="F85" s="583"/>
      <c r="G85" s="584"/>
      <c r="H85" s="577" t="s">
        <v>25</v>
      </c>
      <c r="I85" s="311">
        <f t="shared" si="8"/>
        <v>101.6</v>
      </c>
      <c r="J85" s="279">
        <f>SUM(J84:J84)</f>
        <v>0</v>
      </c>
      <c r="K85" s="280"/>
      <c r="L85" s="279">
        <f>L84</f>
        <v>101.6</v>
      </c>
      <c r="M85" s="283">
        <f>M84</f>
        <v>0</v>
      </c>
      <c r="N85" s="284"/>
      <c r="O85" s="787"/>
      <c r="P85" s="98"/>
      <c r="Q85" s="99"/>
      <c r="R85" s="501"/>
    </row>
    <row r="86" spans="1:18" ht="17.25" customHeight="1" x14ac:dyDescent="0.2">
      <c r="A86" s="901" t="s">
        <v>26</v>
      </c>
      <c r="B86" s="979" t="s">
        <v>22</v>
      </c>
      <c r="C86" s="893" t="s">
        <v>23</v>
      </c>
      <c r="D86" s="1042" t="s">
        <v>186</v>
      </c>
      <c r="E86" s="587" t="s">
        <v>64</v>
      </c>
      <c r="F86" s="580" t="s">
        <v>23</v>
      </c>
      <c r="G86" s="581">
        <v>5</v>
      </c>
      <c r="H86" s="563" t="s">
        <v>6</v>
      </c>
      <c r="I86" s="299">
        <f t="shared" si="8"/>
        <v>0</v>
      </c>
      <c r="J86" s="582"/>
      <c r="K86" s="300"/>
      <c r="L86" s="582">
        <v>0</v>
      </c>
      <c r="M86" s="74">
        <v>588</v>
      </c>
      <c r="N86" s="73"/>
      <c r="O86" s="786" t="s">
        <v>124</v>
      </c>
      <c r="P86" s="95"/>
      <c r="Q86" s="96">
        <v>100</v>
      </c>
      <c r="R86" s="500"/>
    </row>
    <row r="87" spans="1:18" ht="14.25" customHeight="1" thickBot="1" x14ac:dyDescent="0.25">
      <c r="A87" s="902"/>
      <c r="B87" s="980"/>
      <c r="C87" s="912"/>
      <c r="D87" s="834"/>
      <c r="E87" s="586" t="s">
        <v>4</v>
      </c>
      <c r="F87" s="583"/>
      <c r="G87" s="584"/>
      <c r="H87" s="577" t="s">
        <v>25</v>
      </c>
      <c r="I87" s="311">
        <f t="shared" si="8"/>
        <v>0</v>
      </c>
      <c r="J87" s="279">
        <f>SUM(J86:J86)</f>
        <v>0</v>
      </c>
      <c r="K87" s="280"/>
      <c r="L87" s="279">
        <f>L86</f>
        <v>0</v>
      </c>
      <c r="M87" s="283">
        <f>M86</f>
        <v>588</v>
      </c>
      <c r="N87" s="284"/>
      <c r="O87" s="787"/>
      <c r="P87" s="98"/>
      <c r="Q87" s="99"/>
      <c r="R87" s="501"/>
    </row>
    <row r="88" spans="1:18" ht="13.5" thickBot="1" x14ac:dyDescent="0.25">
      <c r="A88" s="762" t="s">
        <v>26</v>
      </c>
      <c r="B88" s="18" t="s">
        <v>22</v>
      </c>
      <c r="C88" s="972" t="s">
        <v>29</v>
      </c>
      <c r="D88" s="951"/>
      <c r="E88" s="951"/>
      <c r="F88" s="951"/>
      <c r="G88" s="951"/>
      <c r="H88" s="951"/>
      <c r="I88" s="32">
        <f>L88+J88</f>
        <v>11535.7</v>
      </c>
      <c r="J88" s="32">
        <f>J85+J83+J81+J77+J75+J70+J66+J59</f>
        <v>982.4</v>
      </c>
      <c r="K88" s="32">
        <f>K85+K83+K81+K77+K75+K70+K66+K59</f>
        <v>39.199999999999996</v>
      </c>
      <c r="L88" s="32">
        <f>L85+L83+L81+L77+L75+L70+L66+L59</f>
        <v>10553.300000000001</v>
      </c>
      <c r="M88" s="32">
        <f>M85+M83+M81+M77+M75+M70+M66+M59+M87</f>
        <v>11156</v>
      </c>
      <c r="N88" s="32">
        <f>N85+N83+N81+N77+N75+N70+N66+N59</f>
        <v>6703.2</v>
      </c>
      <c r="O88" s="962"/>
      <c r="P88" s="963"/>
      <c r="Q88" s="963"/>
      <c r="R88" s="964"/>
    </row>
    <row r="89" spans="1:18" ht="13.5" thickBot="1" x14ac:dyDescent="0.25">
      <c r="A89" s="767" t="s">
        <v>26</v>
      </c>
      <c r="B89" s="18" t="s">
        <v>26</v>
      </c>
      <c r="C89" s="72" t="s">
        <v>52</v>
      </c>
      <c r="D89" s="72"/>
      <c r="E89" s="179"/>
      <c r="F89" s="72"/>
      <c r="G89" s="72"/>
      <c r="H89" s="136"/>
      <c r="I89" s="72"/>
      <c r="J89" s="72"/>
      <c r="K89" s="72"/>
      <c r="L89" s="72"/>
      <c r="M89" s="72"/>
      <c r="N89" s="72"/>
      <c r="O89" s="72"/>
      <c r="P89" s="72"/>
      <c r="Q89" s="965"/>
      <c r="R89" s="966"/>
    </row>
    <row r="90" spans="1:18" ht="40.5" customHeight="1" x14ac:dyDescent="0.2">
      <c r="A90" s="975" t="s">
        <v>26</v>
      </c>
      <c r="B90" s="979" t="s">
        <v>26</v>
      </c>
      <c r="C90" s="778" t="s">
        <v>22</v>
      </c>
      <c r="D90" s="981" t="s">
        <v>141</v>
      </c>
      <c r="E90" s="967"/>
      <c r="F90" s="1076" t="s">
        <v>23</v>
      </c>
      <c r="G90" s="970">
        <v>2</v>
      </c>
      <c r="H90" s="135" t="s">
        <v>24</v>
      </c>
      <c r="I90" s="299">
        <f>J90+L90</f>
        <v>100</v>
      </c>
      <c r="J90" s="300">
        <v>100</v>
      </c>
      <c r="K90" s="300"/>
      <c r="L90" s="301"/>
      <c r="M90" s="73">
        <v>100</v>
      </c>
      <c r="N90" s="73">
        <v>100</v>
      </c>
      <c r="O90" s="968" t="s">
        <v>174</v>
      </c>
      <c r="P90" s="742">
        <v>330</v>
      </c>
      <c r="Q90" s="742">
        <v>350</v>
      </c>
      <c r="R90" s="743">
        <v>350</v>
      </c>
    </row>
    <row r="91" spans="1:18" ht="13.5" thickBot="1" x14ac:dyDescent="0.25">
      <c r="A91" s="976"/>
      <c r="B91" s="980"/>
      <c r="C91" s="752"/>
      <c r="D91" s="982"/>
      <c r="E91" s="948"/>
      <c r="F91" s="940"/>
      <c r="G91" s="971"/>
      <c r="H91" s="266" t="s">
        <v>25</v>
      </c>
      <c r="I91" s="272">
        <f>J91+L91</f>
        <v>100</v>
      </c>
      <c r="J91" s="280">
        <f>SUM(J90)</f>
        <v>100</v>
      </c>
      <c r="K91" s="280"/>
      <c r="L91" s="282"/>
      <c r="M91" s="283">
        <f>SUM(M90)</f>
        <v>100</v>
      </c>
      <c r="N91" s="284">
        <f>SUM(N90)</f>
        <v>100</v>
      </c>
      <c r="O91" s="969"/>
      <c r="P91" s="132"/>
      <c r="Q91" s="132"/>
      <c r="R91" s="133"/>
    </row>
    <row r="92" spans="1:18" ht="28.5" customHeight="1" x14ac:dyDescent="0.2">
      <c r="A92" s="983" t="s">
        <v>26</v>
      </c>
      <c r="B92" s="749" t="s">
        <v>26</v>
      </c>
      <c r="C92" s="777" t="s">
        <v>26</v>
      </c>
      <c r="D92" s="981" t="s">
        <v>153</v>
      </c>
      <c r="E92" s="967" t="s">
        <v>182</v>
      </c>
      <c r="F92" s="1076" t="s">
        <v>23</v>
      </c>
      <c r="G92" s="973" t="s">
        <v>45</v>
      </c>
      <c r="H92" s="144" t="s">
        <v>24</v>
      </c>
      <c r="I92" s="274"/>
      <c r="J92" s="251"/>
      <c r="K92" s="265"/>
      <c r="L92" s="281"/>
      <c r="M92" s="54">
        <v>300</v>
      </c>
      <c r="N92" s="54">
        <v>300</v>
      </c>
      <c r="O92" s="188" t="s">
        <v>86</v>
      </c>
      <c r="P92" s="114">
        <v>0</v>
      </c>
      <c r="Q92" s="115">
        <v>3</v>
      </c>
      <c r="R92" s="500">
        <v>3</v>
      </c>
    </row>
    <row r="93" spans="1:18" ht="13.5" thickBot="1" x14ac:dyDescent="0.25">
      <c r="A93" s="984"/>
      <c r="B93" s="750"/>
      <c r="C93" s="754"/>
      <c r="D93" s="982"/>
      <c r="E93" s="948"/>
      <c r="F93" s="940"/>
      <c r="G93" s="974"/>
      <c r="H93" s="312" t="s">
        <v>25</v>
      </c>
      <c r="I93" s="311"/>
      <c r="J93" s="280"/>
      <c r="K93" s="280"/>
      <c r="L93" s="282"/>
      <c r="M93" s="283">
        <f>SUM(M92)</f>
        <v>300</v>
      </c>
      <c r="N93" s="284">
        <f>SUM(N92)</f>
        <v>300</v>
      </c>
      <c r="O93" s="129" t="s">
        <v>87</v>
      </c>
      <c r="P93" s="130">
        <v>60</v>
      </c>
      <c r="Q93" s="130">
        <v>45</v>
      </c>
      <c r="R93" s="131">
        <v>45</v>
      </c>
    </row>
    <row r="94" spans="1:18" ht="19.5" customHeight="1" x14ac:dyDescent="0.2">
      <c r="A94" s="983" t="s">
        <v>26</v>
      </c>
      <c r="B94" s="749" t="s">
        <v>26</v>
      </c>
      <c r="C94" s="777" t="s">
        <v>28</v>
      </c>
      <c r="D94" s="1004" t="s">
        <v>53</v>
      </c>
      <c r="E94" s="899"/>
      <c r="F94" s="1076" t="s">
        <v>23</v>
      </c>
      <c r="G94" s="1070" t="s">
        <v>44</v>
      </c>
      <c r="H94" s="144" t="s">
        <v>27</v>
      </c>
      <c r="I94" s="274">
        <f>J94+L94</f>
        <v>9.8000000000000007</v>
      </c>
      <c r="J94" s="251"/>
      <c r="K94" s="265"/>
      <c r="L94" s="281">
        <v>9.8000000000000007</v>
      </c>
      <c r="M94" s="54"/>
      <c r="N94" s="54"/>
      <c r="O94" s="977" t="s">
        <v>137</v>
      </c>
      <c r="P94" s="114">
        <v>1</v>
      </c>
      <c r="Q94" s="115"/>
      <c r="R94" s="500"/>
    </row>
    <row r="95" spans="1:18" ht="13.5" thickBot="1" x14ac:dyDescent="0.25">
      <c r="A95" s="984"/>
      <c r="B95" s="750"/>
      <c r="C95" s="754"/>
      <c r="D95" s="946"/>
      <c r="E95" s="900"/>
      <c r="F95" s="940"/>
      <c r="G95" s="1071"/>
      <c r="H95" s="312" t="s">
        <v>25</v>
      </c>
      <c r="I95" s="311">
        <f>J95+L95</f>
        <v>9.8000000000000007</v>
      </c>
      <c r="J95" s="280">
        <f>J94</f>
        <v>0</v>
      </c>
      <c r="K95" s="280"/>
      <c r="L95" s="282">
        <f>L94</f>
        <v>9.8000000000000007</v>
      </c>
      <c r="M95" s="283">
        <f>SUM(M94)</f>
        <v>0</v>
      </c>
      <c r="N95" s="283">
        <f>SUM(N94)</f>
        <v>0</v>
      </c>
      <c r="O95" s="978"/>
      <c r="P95" s="98"/>
      <c r="Q95" s="99"/>
      <c r="R95" s="501"/>
    </row>
    <row r="96" spans="1:18" ht="13.5" thickBot="1" x14ac:dyDescent="0.25">
      <c r="A96" s="19" t="s">
        <v>26</v>
      </c>
      <c r="B96" s="18" t="s">
        <v>26</v>
      </c>
      <c r="C96" s="972" t="s">
        <v>29</v>
      </c>
      <c r="D96" s="951"/>
      <c r="E96" s="951"/>
      <c r="F96" s="951"/>
      <c r="G96" s="951"/>
      <c r="H96" s="951"/>
      <c r="I96" s="32">
        <f>J96+L96</f>
        <v>109.8</v>
      </c>
      <c r="J96" s="33">
        <f>J91+J95+J93</f>
        <v>100</v>
      </c>
      <c r="K96" s="33"/>
      <c r="L96" s="34">
        <f>L95+L93+L91</f>
        <v>9.8000000000000007</v>
      </c>
      <c r="M96" s="44">
        <f>M91+M95+M93</f>
        <v>400</v>
      </c>
      <c r="N96" s="746">
        <f>N91+N95+N93</f>
        <v>400</v>
      </c>
      <c r="O96" s="962"/>
      <c r="P96" s="963"/>
      <c r="Q96" s="963"/>
      <c r="R96" s="964"/>
    </row>
    <row r="97" spans="1:18" ht="13.5" thickBot="1" x14ac:dyDescent="0.25">
      <c r="A97" s="761" t="s">
        <v>26</v>
      </c>
      <c r="B97" s="175" t="s">
        <v>28</v>
      </c>
      <c r="C97" s="903" t="s">
        <v>51</v>
      </c>
      <c r="D97" s="903"/>
      <c r="E97" s="903"/>
      <c r="F97" s="903"/>
      <c r="G97" s="903"/>
      <c r="H97" s="903"/>
      <c r="I97" s="903"/>
      <c r="J97" s="903"/>
      <c r="K97" s="903"/>
      <c r="L97" s="903"/>
      <c r="M97" s="903"/>
      <c r="N97" s="903"/>
      <c r="O97" s="903"/>
      <c r="P97" s="903"/>
      <c r="Q97" s="903"/>
      <c r="R97" s="904"/>
    </row>
    <row r="98" spans="1:18" ht="30.75" customHeight="1" x14ac:dyDescent="0.2">
      <c r="A98" s="768" t="s">
        <v>26</v>
      </c>
      <c r="B98" s="747" t="s">
        <v>28</v>
      </c>
      <c r="C98" s="491" t="s">
        <v>22</v>
      </c>
      <c r="D98" s="166" t="s">
        <v>54</v>
      </c>
      <c r="E98" s="529"/>
      <c r="F98" s="785" t="s">
        <v>23</v>
      </c>
      <c r="G98" s="535">
        <v>6</v>
      </c>
      <c r="H98" s="17"/>
      <c r="I98" s="308"/>
      <c r="J98" s="270"/>
      <c r="K98" s="296"/>
      <c r="L98" s="297"/>
      <c r="M98" s="27"/>
      <c r="N98" s="55"/>
      <c r="O98" s="530"/>
      <c r="P98" s="531"/>
      <c r="Q98" s="532"/>
      <c r="R98" s="500"/>
    </row>
    <row r="99" spans="1:18" ht="25.5" customHeight="1" x14ac:dyDescent="0.2">
      <c r="A99" s="509"/>
      <c r="B99" s="780"/>
      <c r="C99" s="753"/>
      <c r="D99" s="168" t="s">
        <v>154</v>
      </c>
      <c r="E99" s="947" t="s">
        <v>181</v>
      </c>
      <c r="F99" s="145"/>
      <c r="G99" s="146"/>
      <c r="H99" s="14" t="s">
        <v>24</v>
      </c>
      <c r="I99" s="285">
        <f>J99+L99</f>
        <v>3410.9</v>
      </c>
      <c r="J99" s="243">
        <f>160+3278.9-28</f>
        <v>3410.9</v>
      </c>
      <c r="K99" s="315"/>
      <c r="L99" s="244"/>
      <c r="M99" s="66">
        <v>4028.9</v>
      </c>
      <c r="N99" s="147">
        <v>4028.9</v>
      </c>
      <c r="O99" s="533" t="s">
        <v>76</v>
      </c>
      <c r="P99" s="534">
        <v>11</v>
      </c>
      <c r="Q99" s="148">
        <v>12</v>
      </c>
      <c r="R99" s="149">
        <v>14</v>
      </c>
    </row>
    <row r="100" spans="1:18" ht="25.5" x14ac:dyDescent="0.2">
      <c r="A100" s="509"/>
      <c r="B100" s="780"/>
      <c r="C100" s="751"/>
      <c r="D100" s="168" t="s">
        <v>155</v>
      </c>
      <c r="E100" s="947"/>
      <c r="F100" s="145"/>
      <c r="G100" s="146"/>
      <c r="H100" s="13"/>
      <c r="I100" s="234"/>
      <c r="J100" s="240"/>
      <c r="K100" s="313"/>
      <c r="L100" s="241"/>
      <c r="M100" s="15"/>
      <c r="N100" s="12"/>
      <c r="O100" s="189" t="s">
        <v>173</v>
      </c>
      <c r="P100" s="347">
        <v>95</v>
      </c>
      <c r="Q100" s="112">
        <v>95</v>
      </c>
      <c r="R100" s="150">
        <v>95</v>
      </c>
    </row>
    <row r="101" spans="1:18" s="4" customFormat="1" ht="25.5" x14ac:dyDescent="0.2">
      <c r="A101" s="509"/>
      <c r="B101" s="780"/>
      <c r="C101" s="751"/>
      <c r="D101" s="168" t="s">
        <v>156</v>
      </c>
      <c r="E101" s="180"/>
      <c r="F101" s="145"/>
      <c r="G101" s="475"/>
      <c r="H101" s="14"/>
      <c r="I101" s="315"/>
      <c r="J101" s="243"/>
      <c r="K101" s="315"/>
      <c r="L101" s="244"/>
      <c r="M101" s="66"/>
      <c r="N101" s="50"/>
      <c r="O101" s="151" t="s">
        <v>172</v>
      </c>
      <c r="P101" s="152">
        <v>30</v>
      </c>
      <c r="Q101" s="153">
        <v>30</v>
      </c>
      <c r="R101" s="154">
        <v>30</v>
      </c>
    </row>
    <row r="102" spans="1:18" ht="29.25" customHeight="1" x14ac:dyDescent="0.2">
      <c r="A102" s="509"/>
      <c r="B102" s="780"/>
      <c r="C102" s="751"/>
      <c r="D102" s="168" t="s">
        <v>157</v>
      </c>
      <c r="E102" s="180"/>
      <c r="F102" s="145"/>
      <c r="G102" s="146"/>
      <c r="H102" s="26"/>
      <c r="I102" s="478"/>
      <c r="J102" s="288"/>
      <c r="K102" s="478"/>
      <c r="L102" s="294"/>
      <c r="M102" s="161"/>
      <c r="N102" s="511"/>
      <c r="O102" s="155" t="s">
        <v>78</v>
      </c>
      <c r="P102" s="348">
        <v>1</v>
      </c>
      <c r="Q102" s="113">
        <v>3</v>
      </c>
      <c r="R102" s="784">
        <v>3</v>
      </c>
    </row>
    <row r="103" spans="1:18" ht="38.25" x14ac:dyDescent="0.2">
      <c r="A103" s="509"/>
      <c r="B103" s="780"/>
      <c r="C103" s="751"/>
      <c r="D103" s="168" t="s">
        <v>158</v>
      </c>
      <c r="E103" s="180"/>
      <c r="F103" s="145"/>
      <c r="G103" s="146"/>
      <c r="H103" s="14"/>
      <c r="I103" s="315"/>
      <c r="J103" s="235"/>
      <c r="K103" s="234"/>
      <c r="L103" s="242"/>
      <c r="M103" s="66"/>
      <c r="N103" s="50"/>
      <c r="O103" s="156" t="s">
        <v>166</v>
      </c>
      <c r="P103" s="391"/>
      <c r="Q103" s="112">
        <v>2</v>
      </c>
      <c r="R103" s="149">
        <v>2</v>
      </c>
    </row>
    <row r="104" spans="1:18" s="4" customFormat="1" ht="13.5" thickBot="1" x14ac:dyDescent="0.25">
      <c r="A104" s="769"/>
      <c r="B104" s="748"/>
      <c r="C104" s="752"/>
      <c r="D104" s="553" t="s">
        <v>159</v>
      </c>
      <c r="E104" s="232"/>
      <c r="F104" s="174"/>
      <c r="G104" s="715"/>
      <c r="H104" s="707"/>
      <c r="I104" s="716"/>
      <c r="J104" s="709"/>
      <c r="K104" s="716"/>
      <c r="L104" s="717"/>
      <c r="M104" s="718"/>
      <c r="N104" s="719"/>
      <c r="O104" s="720" t="s">
        <v>171</v>
      </c>
      <c r="P104" s="721">
        <v>38.1</v>
      </c>
      <c r="Q104" s="722">
        <v>38.1</v>
      </c>
      <c r="R104" s="723">
        <v>38.1</v>
      </c>
    </row>
    <row r="105" spans="1:18" ht="15.75" customHeight="1" x14ac:dyDescent="0.2">
      <c r="A105" s="509"/>
      <c r="B105" s="780"/>
      <c r="C105" s="751"/>
      <c r="D105" s="168" t="s">
        <v>160</v>
      </c>
      <c r="E105" s="231"/>
      <c r="F105" s="145"/>
      <c r="G105" s="146"/>
      <c r="H105" s="26"/>
      <c r="I105" s="478"/>
      <c r="J105" s="288"/>
      <c r="K105" s="712"/>
      <c r="L105" s="713"/>
      <c r="M105" s="161"/>
      <c r="N105" s="511"/>
      <c r="O105" s="155" t="s">
        <v>77</v>
      </c>
      <c r="P105" s="348">
        <v>101</v>
      </c>
      <c r="Q105" s="113">
        <v>101</v>
      </c>
      <c r="R105" s="714">
        <v>101</v>
      </c>
    </row>
    <row r="106" spans="1:18" ht="42" customHeight="1" x14ac:dyDescent="0.2">
      <c r="A106" s="509"/>
      <c r="B106" s="780"/>
      <c r="C106" s="388"/>
      <c r="D106" s="1072" t="s">
        <v>142</v>
      </c>
      <c r="E106" s="1073" t="s">
        <v>183</v>
      </c>
      <c r="F106" s="939"/>
      <c r="G106" s="1074"/>
      <c r="H106" s="14"/>
      <c r="I106" s="315"/>
      <c r="J106" s="235"/>
      <c r="K106" s="234"/>
      <c r="L106" s="242"/>
      <c r="M106" s="46"/>
      <c r="N106" s="51"/>
      <c r="O106" s="194" t="s">
        <v>170</v>
      </c>
      <c r="P106" s="347"/>
      <c r="Q106" s="111">
        <v>7</v>
      </c>
      <c r="R106" s="195">
        <v>6</v>
      </c>
    </row>
    <row r="107" spans="1:18" ht="33.75" customHeight="1" thickBot="1" x14ac:dyDescent="0.25">
      <c r="A107" s="769"/>
      <c r="B107" s="748"/>
      <c r="C107" s="389"/>
      <c r="D107" s="946"/>
      <c r="E107" s="900"/>
      <c r="F107" s="940"/>
      <c r="G107" s="1075"/>
      <c r="H107" s="266" t="s">
        <v>25</v>
      </c>
      <c r="I107" s="279">
        <f>J107+L107</f>
        <v>3410.9</v>
      </c>
      <c r="J107" s="280">
        <f>SUM(J99:J106)</f>
        <v>3410.9</v>
      </c>
      <c r="K107" s="280"/>
      <c r="L107" s="276"/>
      <c r="M107" s="283">
        <f>SUM(M99:M106)</f>
        <v>4028.9</v>
      </c>
      <c r="N107" s="284">
        <f>SUM(N99:N106)</f>
        <v>4028.9</v>
      </c>
      <c r="O107" s="157"/>
      <c r="P107" s="98"/>
      <c r="Q107" s="99"/>
      <c r="R107" s="501"/>
    </row>
    <row r="108" spans="1:18" ht="28.5" customHeight="1" x14ac:dyDescent="0.2">
      <c r="A108" s="768" t="s">
        <v>26</v>
      </c>
      <c r="B108" s="747" t="s">
        <v>28</v>
      </c>
      <c r="C108" s="778" t="s">
        <v>26</v>
      </c>
      <c r="D108" s="1004" t="s">
        <v>161</v>
      </c>
      <c r="E108" s="985" t="s">
        <v>184</v>
      </c>
      <c r="F108" s="173" t="s">
        <v>23</v>
      </c>
      <c r="G108" s="987">
        <v>6</v>
      </c>
      <c r="H108" s="16" t="s">
        <v>24</v>
      </c>
      <c r="I108" s="308">
        <f>J108+L108</f>
        <v>50.5</v>
      </c>
      <c r="J108" s="270">
        <v>50.5</v>
      </c>
      <c r="K108" s="308"/>
      <c r="L108" s="297"/>
      <c r="M108" s="27">
        <v>150</v>
      </c>
      <c r="N108" s="55">
        <v>150</v>
      </c>
      <c r="O108" s="159" t="s">
        <v>169</v>
      </c>
      <c r="P108" s="390">
        <v>1</v>
      </c>
      <c r="Q108" s="110">
        <v>1</v>
      </c>
      <c r="R108" s="196">
        <v>1</v>
      </c>
    </row>
    <row r="109" spans="1:18" ht="13.5" thickBot="1" x14ac:dyDescent="0.25">
      <c r="A109" s="769"/>
      <c r="B109" s="748"/>
      <c r="C109" s="752"/>
      <c r="D109" s="946"/>
      <c r="E109" s="986"/>
      <c r="F109" s="174"/>
      <c r="G109" s="988"/>
      <c r="H109" s="266" t="s">
        <v>25</v>
      </c>
      <c r="I109" s="279">
        <f>J109+L109</f>
        <v>50.5</v>
      </c>
      <c r="J109" s="280">
        <f>J108</f>
        <v>50.5</v>
      </c>
      <c r="K109" s="280">
        <f>K108</f>
        <v>0</v>
      </c>
      <c r="L109" s="280">
        <f>L108</f>
        <v>0</v>
      </c>
      <c r="M109" s="283">
        <f>SUM(M108)</f>
        <v>150</v>
      </c>
      <c r="N109" s="284">
        <f>SUM(N108)</f>
        <v>150</v>
      </c>
      <c r="O109" s="157"/>
      <c r="P109" s="98"/>
      <c r="Q109" s="99"/>
      <c r="R109" s="501"/>
    </row>
    <row r="110" spans="1:18" ht="17.25" customHeight="1" x14ac:dyDescent="0.2">
      <c r="A110" s="901" t="s">
        <v>26</v>
      </c>
      <c r="B110" s="890" t="s">
        <v>28</v>
      </c>
      <c r="C110" s="172" t="s">
        <v>28</v>
      </c>
      <c r="D110" s="1005" t="s">
        <v>65</v>
      </c>
      <c r="E110" s="1007"/>
      <c r="F110" s="173" t="s">
        <v>23</v>
      </c>
      <c r="G110" s="1002">
        <v>2</v>
      </c>
      <c r="H110" s="140" t="s">
        <v>24</v>
      </c>
      <c r="I110" s="277">
        <f>J110+L110</f>
        <v>108</v>
      </c>
      <c r="J110" s="260">
        <v>108</v>
      </c>
      <c r="K110" s="260"/>
      <c r="L110" s="318"/>
      <c r="M110" s="73">
        <v>110</v>
      </c>
      <c r="N110" s="73">
        <v>110</v>
      </c>
      <c r="O110" s="786" t="s">
        <v>90</v>
      </c>
      <c r="P110" s="87">
        <v>400</v>
      </c>
      <c r="Q110" s="117">
        <v>350</v>
      </c>
      <c r="R110" s="500">
        <v>300</v>
      </c>
    </row>
    <row r="111" spans="1:18" ht="13.5" thickBot="1" x14ac:dyDescent="0.25">
      <c r="A111" s="902"/>
      <c r="B111" s="905"/>
      <c r="C111" s="170"/>
      <c r="D111" s="1006"/>
      <c r="E111" s="1008"/>
      <c r="F111" s="174"/>
      <c r="G111" s="1003"/>
      <c r="H111" s="266" t="s">
        <v>25</v>
      </c>
      <c r="I111" s="351">
        <f>J111+L111</f>
        <v>108</v>
      </c>
      <c r="J111" s="280">
        <f>SUM(J110)</f>
        <v>108</v>
      </c>
      <c r="K111" s="280"/>
      <c r="L111" s="282"/>
      <c r="M111" s="283">
        <f>SUM(M110)</f>
        <v>110</v>
      </c>
      <c r="N111" s="284">
        <f>SUM(N110)</f>
        <v>110</v>
      </c>
      <c r="O111" s="787"/>
      <c r="P111" s="98"/>
      <c r="Q111" s="99"/>
      <c r="R111" s="501"/>
    </row>
    <row r="112" spans="1:18" ht="55.5" customHeight="1" x14ac:dyDescent="0.2">
      <c r="A112" s="901" t="s">
        <v>26</v>
      </c>
      <c r="B112" s="890" t="s">
        <v>28</v>
      </c>
      <c r="C112" s="172" t="s">
        <v>30</v>
      </c>
      <c r="D112" s="1005" t="s">
        <v>100</v>
      </c>
      <c r="E112" s="985" t="s">
        <v>181</v>
      </c>
      <c r="F112" s="173" t="s">
        <v>23</v>
      </c>
      <c r="G112" s="1002">
        <v>2</v>
      </c>
      <c r="H112" s="140" t="s">
        <v>24</v>
      </c>
      <c r="I112" s="277"/>
      <c r="J112" s="260"/>
      <c r="K112" s="260"/>
      <c r="L112" s="318"/>
      <c r="M112" s="73">
        <v>50</v>
      </c>
      <c r="N112" s="73">
        <v>50</v>
      </c>
      <c r="O112" s="84" t="s">
        <v>168</v>
      </c>
      <c r="P112" s="87"/>
      <c r="Q112" s="117">
        <v>7</v>
      </c>
      <c r="R112" s="500">
        <v>6</v>
      </c>
    </row>
    <row r="113" spans="1:19" ht="24" customHeight="1" thickBot="1" x14ac:dyDescent="0.25">
      <c r="A113" s="902"/>
      <c r="B113" s="905"/>
      <c r="C113" s="170"/>
      <c r="D113" s="1006"/>
      <c r="E113" s="986"/>
      <c r="F113" s="174"/>
      <c r="G113" s="1003"/>
      <c r="H113" s="266" t="s">
        <v>25</v>
      </c>
      <c r="I113" s="319">
        <f>J113+L113</f>
        <v>0</v>
      </c>
      <c r="J113" s="298">
        <f>J112</f>
        <v>0</v>
      </c>
      <c r="K113" s="298">
        <f>K112</f>
        <v>0</v>
      </c>
      <c r="L113" s="298">
        <f>L112</f>
        <v>0</v>
      </c>
      <c r="M113" s="283">
        <f>SUM(M112)</f>
        <v>50</v>
      </c>
      <c r="N113" s="284">
        <f>SUM(N112)</f>
        <v>50</v>
      </c>
      <c r="O113" s="78"/>
      <c r="P113" s="98"/>
      <c r="Q113" s="99"/>
      <c r="R113" s="501"/>
    </row>
    <row r="114" spans="1:19" ht="29.25" customHeight="1" x14ac:dyDescent="0.2">
      <c r="A114" s="901" t="s">
        <v>26</v>
      </c>
      <c r="B114" s="890" t="s">
        <v>28</v>
      </c>
      <c r="C114" s="172" t="s">
        <v>31</v>
      </c>
      <c r="D114" s="1005" t="s">
        <v>56</v>
      </c>
      <c r="E114" s="1007"/>
      <c r="F114" s="173" t="s">
        <v>23</v>
      </c>
      <c r="G114" s="1002">
        <v>2</v>
      </c>
      <c r="H114" s="140" t="s">
        <v>24</v>
      </c>
      <c r="I114" s="277"/>
      <c r="J114" s="260"/>
      <c r="K114" s="260"/>
      <c r="L114" s="318"/>
      <c r="M114" s="73">
        <v>140</v>
      </c>
      <c r="N114" s="73"/>
      <c r="O114" s="84" t="s">
        <v>111</v>
      </c>
      <c r="P114" s="87"/>
      <c r="Q114" s="117">
        <v>1</v>
      </c>
      <c r="R114" s="500"/>
    </row>
    <row r="115" spans="1:19" ht="13.5" thickBot="1" x14ac:dyDescent="0.25">
      <c r="A115" s="889"/>
      <c r="B115" s="924"/>
      <c r="C115" s="171"/>
      <c r="D115" s="1006"/>
      <c r="E115" s="1008"/>
      <c r="F115" s="174"/>
      <c r="G115" s="1003"/>
      <c r="H115" s="266" t="s">
        <v>25</v>
      </c>
      <c r="I115" s="319">
        <f>J115+L115</f>
        <v>0</v>
      </c>
      <c r="J115" s="298">
        <f>J114</f>
        <v>0</v>
      </c>
      <c r="K115" s="298">
        <f>K114</f>
        <v>0</v>
      </c>
      <c r="L115" s="298">
        <f>L114</f>
        <v>0</v>
      </c>
      <c r="M115" s="306">
        <f>SUM(M114)</f>
        <v>140</v>
      </c>
      <c r="N115" s="307">
        <f>SUM(N114)</f>
        <v>0</v>
      </c>
      <c r="O115" s="162"/>
      <c r="P115" s="86"/>
      <c r="Q115" s="56"/>
      <c r="R115" s="784"/>
    </row>
    <row r="116" spans="1:19" ht="15" customHeight="1" thickBot="1" x14ac:dyDescent="0.25">
      <c r="A116" s="45" t="s">
        <v>26</v>
      </c>
      <c r="B116" s="47" t="s">
        <v>28</v>
      </c>
      <c r="C116" s="972" t="s">
        <v>29</v>
      </c>
      <c r="D116" s="951"/>
      <c r="E116" s="951"/>
      <c r="F116" s="951"/>
      <c r="G116" s="951"/>
      <c r="H116" s="1068"/>
      <c r="I116" s="41">
        <f>J116+L116</f>
        <v>3569.4</v>
      </c>
      <c r="J116" s="42">
        <f>J115+J113+J111+J109+J107</f>
        <v>3569.4</v>
      </c>
      <c r="K116" s="42">
        <f>K115+K113+K111+K109+K107</f>
        <v>0</v>
      </c>
      <c r="L116" s="42">
        <f>L115+L113+L111+L109+L107</f>
        <v>0</v>
      </c>
      <c r="M116" s="75">
        <f>M111+M107+M115+M113+M109</f>
        <v>4478.8999999999996</v>
      </c>
      <c r="N116" s="758">
        <f>N111+N107+N115+N113+N109</f>
        <v>4338.8999999999996</v>
      </c>
      <c r="O116" s="1055"/>
      <c r="P116" s="1056"/>
      <c r="Q116" s="1056"/>
      <c r="R116" s="1057"/>
    </row>
    <row r="117" spans="1:19" ht="15.75" customHeight="1" thickBot="1" x14ac:dyDescent="0.25">
      <c r="A117" s="45" t="s">
        <v>26</v>
      </c>
      <c r="B117" s="1063" t="s">
        <v>11</v>
      </c>
      <c r="C117" s="1063"/>
      <c r="D117" s="1063"/>
      <c r="E117" s="1063"/>
      <c r="F117" s="1063"/>
      <c r="G117" s="1063"/>
      <c r="H117" s="1064"/>
      <c r="I117" s="36">
        <f>J117+L117</f>
        <v>15214.900000000001</v>
      </c>
      <c r="J117" s="37">
        <f>J116+J96+J88</f>
        <v>4651.8</v>
      </c>
      <c r="K117" s="37">
        <f>K116+K96+K88</f>
        <v>39.199999999999996</v>
      </c>
      <c r="L117" s="37">
        <f>L116+L96+L88</f>
        <v>10563.1</v>
      </c>
      <c r="M117" s="76">
        <f>M116+M96+M88</f>
        <v>16034.9</v>
      </c>
      <c r="N117" s="759">
        <f>N116+N96+N88</f>
        <v>11442.099999999999</v>
      </c>
      <c r="O117" s="1058"/>
      <c r="P117" s="1059"/>
      <c r="Q117" s="1059"/>
      <c r="R117" s="1060"/>
    </row>
    <row r="118" spans="1:19" ht="14.25" customHeight="1" thickBot="1" x14ac:dyDescent="0.25">
      <c r="A118" s="48" t="s">
        <v>10</v>
      </c>
      <c r="B118" s="1065" t="s">
        <v>12</v>
      </c>
      <c r="C118" s="1065"/>
      <c r="D118" s="1065"/>
      <c r="E118" s="1065"/>
      <c r="F118" s="1065"/>
      <c r="G118" s="1065"/>
      <c r="H118" s="1066"/>
      <c r="I118" s="39">
        <f>J118+L118</f>
        <v>205012.19999999998</v>
      </c>
      <c r="J118" s="35">
        <f>J117+J47</f>
        <v>194149.59999999998</v>
      </c>
      <c r="K118" s="35">
        <f>K117+K47</f>
        <v>126988.9</v>
      </c>
      <c r="L118" s="35">
        <f>L117+L47</f>
        <v>10862.6</v>
      </c>
      <c r="M118" s="77">
        <f>M117+M47</f>
        <v>205260.90000000002</v>
      </c>
      <c r="N118" s="60">
        <f>N117+N47</f>
        <v>200648.10000000003</v>
      </c>
      <c r="O118" s="999"/>
      <c r="P118" s="1000"/>
      <c r="Q118" s="1000"/>
      <c r="R118" s="1001"/>
    </row>
    <row r="119" spans="1:19" s="139" customFormat="1" ht="30" customHeight="1" x14ac:dyDescent="0.2">
      <c r="A119" s="1067" t="s">
        <v>126</v>
      </c>
      <c r="B119" s="1067"/>
      <c r="C119" s="1067"/>
      <c r="D119" s="1067"/>
      <c r="E119" s="1067"/>
      <c r="F119" s="1067"/>
      <c r="G119" s="1067"/>
      <c r="H119" s="1067"/>
      <c r="I119" s="1067"/>
      <c r="J119" s="1067"/>
      <c r="K119" s="1067"/>
      <c r="L119" s="1067"/>
      <c r="M119" s="1067"/>
      <c r="N119" s="1067"/>
      <c r="O119" s="1067"/>
      <c r="P119" s="1067"/>
      <c r="Q119" s="1067"/>
      <c r="R119" s="1067"/>
      <c r="S119" s="138"/>
    </row>
    <row r="120" spans="1:19" s="6" customFormat="1" ht="14.25" customHeight="1" thickBot="1" x14ac:dyDescent="0.25">
      <c r="A120" s="1009" t="s">
        <v>2</v>
      </c>
      <c r="B120" s="1009"/>
      <c r="C120" s="1009"/>
      <c r="D120" s="1009"/>
      <c r="E120" s="1009"/>
      <c r="F120" s="1009"/>
      <c r="G120" s="1009"/>
      <c r="H120" s="1009"/>
      <c r="I120" s="1009"/>
      <c r="J120" s="1009"/>
      <c r="K120" s="1009"/>
      <c r="L120" s="1009"/>
      <c r="M120" s="1009"/>
      <c r="N120" s="1009"/>
      <c r="O120" s="358"/>
      <c r="P120" s="358"/>
      <c r="Q120" s="358"/>
      <c r="R120" s="118"/>
    </row>
    <row r="121" spans="1:19" s="7" customFormat="1" ht="34.5" customHeight="1" thickBot="1" x14ac:dyDescent="0.25">
      <c r="A121" s="1044" t="s">
        <v>3</v>
      </c>
      <c r="B121" s="1045"/>
      <c r="C121" s="1045"/>
      <c r="D121" s="1045"/>
      <c r="E121" s="1045"/>
      <c r="F121" s="1045"/>
      <c r="G121" s="1045"/>
      <c r="H121" s="1046"/>
      <c r="I121" s="1047" t="s">
        <v>104</v>
      </c>
      <c r="J121" s="1048"/>
      <c r="K121" s="1048"/>
      <c r="L121" s="1049"/>
      <c r="M121" s="91" t="s">
        <v>109</v>
      </c>
      <c r="N121" s="91" t="s">
        <v>110</v>
      </c>
      <c r="O121" s="89"/>
      <c r="P121" s="1069"/>
      <c r="Q121" s="1069"/>
      <c r="R121" s="71"/>
    </row>
    <row r="122" spans="1:19" s="7" customFormat="1" ht="14.25" customHeight="1" x14ac:dyDescent="0.2">
      <c r="A122" s="996" t="s">
        <v>35</v>
      </c>
      <c r="B122" s="997"/>
      <c r="C122" s="997"/>
      <c r="D122" s="997"/>
      <c r="E122" s="997"/>
      <c r="F122" s="997"/>
      <c r="G122" s="997"/>
      <c r="H122" s="998"/>
      <c r="I122" s="1061">
        <f>I123+I129</f>
        <v>196533</v>
      </c>
      <c r="J122" s="1062"/>
      <c r="K122" s="1062"/>
      <c r="L122" s="1062"/>
      <c r="M122" s="92">
        <f>M123+M129</f>
        <v>200072.90000000002</v>
      </c>
      <c r="N122" s="92">
        <f>N123+N129</f>
        <v>197023.1</v>
      </c>
      <c r="O122" s="90"/>
      <c r="P122" s="995"/>
      <c r="Q122" s="995"/>
      <c r="R122" s="71"/>
    </row>
    <row r="123" spans="1:19" s="7" customFormat="1" ht="14.25" customHeight="1" x14ac:dyDescent="0.2">
      <c r="A123" s="1017" t="s">
        <v>145</v>
      </c>
      <c r="B123" s="1018"/>
      <c r="C123" s="1018"/>
      <c r="D123" s="1018"/>
      <c r="E123" s="1018"/>
      <c r="F123" s="1018"/>
      <c r="G123" s="1018"/>
      <c r="H123" s="1019"/>
      <c r="I123" s="1020">
        <f>SUM(I124:L128)</f>
        <v>196423.4</v>
      </c>
      <c r="J123" s="1021"/>
      <c r="K123" s="1021"/>
      <c r="L123" s="1022"/>
      <c r="M123" s="350">
        <f>SUM(M124:M128)</f>
        <v>200022.90000000002</v>
      </c>
      <c r="N123" s="350">
        <f>SUM(N124:N128)</f>
        <v>196873.1</v>
      </c>
      <c r="O123" s="90"/>
      <c r="P123" s="766"/>
      <c r="Q123" s="766"/>
      <c r="R123" s="71"/>
    </row>
    <row r="124" spans="1:19" s="7" customFormat="1" ht="12" customHeight="1" x14ac:dyDescent="0.2">
      <c r="A124" s="990" t="s">
        <v>38</v>
      </c>
      <c r="B124" s="991"/>
      <c r="C124" s="991"/>
      <c r="D124" s="991"/>
      <c r="E124" s="991"/>
      <c r="F124" s="991"/>
      <c r="G124" s="991"/>
      <c r="H124" s="992"/>
      <c r="I124" s="1023">
        <f>SUMIF(H12:H111,"sb",I12:I111)</f>
        <v>73804.999999999985</v>
      </c>
      <c r="J124" s="1024"/>
      <c r="K124" s="1024"/>
      <c r="L124" s="1024"/>
      <c r="M124" s="67">
        <f>SUMIF(H12:H114,"sb",M12:M114)</f>
        <v>74818.099999999991</v>
      </c>
      <c r="N124" s="67">
        <f>SUMIF(H12:H114,"sb",N12:N114)</f>
        <v>74249.5</v>
      </c>
      <c r="O124" s="88"/>
      <c r="P124" s="989"/>
      <c r="Q124" s="989"/>
      <c r="R124" s="71"/>
    </row>
    <row r="125" spans="1:19" s="7" customFormat="1" ht="14.25" customHeight="1" x14ac:dyDescent="0.2">
      <c r="A125" s="990" t="s">
        <v>46</v>
      </c>
      <c r="B125" s="991"/>
      <c r="C125" s="991"/>
      <c r="D125" s="991"/>
      <c r="E125" s="991"/>
      <c r="F125" s="991"/>
      <c r="G125" s="991"/>
      <c r="H125" s="992"/>
      <c r="I125" s="1023">
        <f>SUMIF(H10:H111,"sb(sp)",I10:I111)</f>
        <v>16161.6</v>
      </c>
      <c r="J125" s="1024"/>
      <c r="K125" s="1024"/>
      <c r="L125" s="1024"/>
      <c r="M125" s="67">
        <f>SUMIF(H12:H114,H13,M12:M115)</f>
        <v>16604.3</v>
      </c>
      <c r="N125" s="67">
        <f>SUMIF(H12:H114,"sb(sp)",N12:N114)</f>
        <v>16604.3</v>
      </c>
      <c r="O125" s="88"/>
      <c r="P125" s="989"/>
      <c r="Q125" s="989"/>
      <c r="R125" s="71"/>
    </row>
    <row r="126" spans="1:19" s="7" customFormat="1" ht="14.25" customHeight="1" x14ac:dyDescent="0.2">
      <c r="A126" s="990" t="s">
        <v>39</v>
      </c>
      <c r="B126" s="991"/>
      <c r="C126" s="991"/>
      <c r="D126" s="991"/>
      <c r="E126" s="991"/>
      <c r="F126" s="991"/>
      <c r="G126" s="991"/>
      <c r="H126" s="992"/>
      <c r="I126" s="1023">
        <f>SUMIF(H12:H111,"sb(vb)",I12:I111)</f>
        <v>104298.2</v>
      </c>
      <c r="J126" s="1024"/>
      <c r="K126" s="1024"/>
      <c r="L126" s="1024"/>
      <c r="M126" s="68">
        <f>SUMIF(H12:H114,H14,M12:M114)</f>
        <v>105859.3</v>
      </c>
      <c r="N126" s="68">
        <f>SUMIF(H12:H114,H14,N12:N114)</f>
        <v>105859.3</v>
      </c>
      <c r="O126" s="88"/>
      <c r="P126" s="989"/>
      <c r="Q126" s="989"/>
      <c r="R126" s="71"/>
    </row>
    <row r="127" spans="1:19" s="7" customFormat="1" ht="15.75" customHeight="1" x14ac:dyDescent="0.2">
      <c r="A127" s="990" t="s">
        <v>0</v>
      </c>
      <c r="B127" s="991"/>
      <c r="C127" s="991"/>
      <c r="D127" s="991"/>
      <c r="E127" s="991"/>
      <c r="F127" s="991"/>
      <c r="G127" s="991"/>
      <c r="H127" s="992"/>
      <c r="I127" s="1023">
        <f>SUMIF(H16:H111,"sb(mk)",I16:I111)</f>
        <v>160</v>
      </c>
      <c r="J127" s="1024"/>
      <c r="K127" s="1024"/>
      <c r="L127" s="1024"/>
      <c r="M127" s="65">
        <v>160</v>
      </c>
      <c r="N127" s="65">
        <v>160</v>
      </c>
      <c r="O127" s="88"/>
      <c r="P127" s="989"/>
      <c r="Q127" s="989"/>
      <c r="R127" s="71"/>
    </row>
    <row r="128" spans="1:19" s="7" customFormat="1" ht="12.75" customHeight="1" x14ac:dyDescent="0.2">
      <c r="A128" s="990" t="s">
        <v>58</v>
      </c>
      <c r="B128" s="991"/>
      <c r="C128" s="991"/>
      <c r="D128" s="991"/>
      <c r="E128" s="991"/>
      <c r="F128" s="991"/>
      <c r="G128" s="991"/>
      <c r="H128" s="992"/>
      <c r="I128" s="993">
        <f>SUMIF(H16:H111,"sb(p)",I16:I111)</f>
        <v>1998.6</v>
      </c>
      <c r="J128" s="994"/>
      <c r="K128" s="994"/>
      <c r="L128" s="994"/>
      <c r="M128" s="53">
        <f>SUMIF(H12:H114,H51,M12:M114)</f>
        <v>2581.1999999999998</v>
      </c>
      <c r="N128" s="53">
        <f>SUMIF(H16:H114,H51,N16:N114)</f>
        <v>0</v>
      </c>
      <c r="O128" s="88"/>
      <c r="P128" s="989"/>
      <c r="Q128" s="989"/>
      <c r="R128" s="71"/>
    </row>
    <row r="129" spans="1:18" s="7" customFormat="1" ht="12.75" customHeight="1" thickBot="1" x14ac:dyDescent="0.25">
      <c r="A129" s="1031" t="s">
        <v>127</v>
      </c>
      <c r="B129" s="1032"/>
      <c r="C129" s="1032"/>
      <c r="D129" s="1032"/>
      <c r="E129" s="1032"/>
      <c r="F129" s="1032"/>
      <c r="G129" s="1032"/>
      <c r="H129" s="1033"/>
      <c r="I129" s="1034">
        <f>SUMIF(H16:H114,"pf",I16:I114)</f>
        <v>109.6</v>
      </c>
      <c r="J129" s="1035"/>
      <c r="K129" s="1035"/>
      <c r="L129" s="1036"/>
      <c r="M129" s="349">
        <f>SUMIF(H12:H114,"pf",M12:M114)</f>
        <v>50</v>
      </c>
      <c r="N129" s="349">
        <f>SUMIF(H14:H114,"pf",N14:N114)</f>
        <v>150</v>
      </c>
      <c r="O129" s="88"/>
      <c r="P129" s="760"/>
      <c r="Q129" s="760"/>
      <c r="R129" s="71"/>
    </row>
    <row r="130" spans="1:18" s="7" customFormat="1" ht="12.75" customHeight="1" thickBot="1" x14ac:dyDescent="0.25">
      <c r="A130" s="1025" t="s">
        <v>36</v>
      </c>
      <c r="B130" s="1026"/>
      <c r="C130" s="1026"/>
      <c r="D130" s="1026"/>
      <c r="E130" s="1026"/>
      <c r="F130" s="1026"/>
      <c r="G130" s="1026"/>
      <c r="H130" s="1027"/>
      <c r="I130" s="1028">
        <f>SUM(I131:L132)</f>
        <v>8479.2000000000007</v>
      </c>
      <c r="J130" s="1029"/>
      <c r="K130" s="1029"/>
      <c r="L130" s="1029"/>
      <c r="M130" s="49">
        <f>SUM(M131:M132)</f>
        <v>5188</v>
      </c>
      <c r="N130" s="49">
        <f>SUM(N131:N132)</f>
        <v>3625</v>
      </c>
      <c r="O130" s="58"/>
      <c r="P130" s="1030"/>
      <c r="Q130" s="1030"/>
      <c r="R130" s="71"/>
    </row>
    <row r="131" spans="1:18" s="7" customFormat="1" x14ac:dyDescent="0.2">
      <c r="A131" s="837" t="s">
        <v>40</v>
      </c>
      <c r="B131" s="1011"/>
      <c r="C131" s="1011"/>
      <c r="D131" s="1011"/>
      <c r="E131" s="1011"/>
      <c r="F131" s="1011"/>
      <c r="G131" s="1011"/>
      <c r="H131" s="1012"/>
      <c r="I131" s="993">
        <f>SUMIF(H10:H111,"es",I10:I111)</f>
        <v>7224.9000000000005</v>
      </c>
      <c r="J131" s="994"/>
      <c r="K131" s="994"/>
      <c r="L131" s="994"/>
      <c r="M131" s="10">
        <f>SUMIF(H12:H110,H53,M12:M110)</f>
        <v>4498</v>
      </c>
      <c r="N131" s="10">
        <f>SUMIF(H16:H114,"es",N16:N114)</f>
        <v>3625</v>
      </c>
      <c r="O131" s="57"/>
      <c r="P131" s="1013"/>
      <c r="Q131" s="1013"/>
      <c r="R131" s="71"/>
    </row>
    <row r="132" spans="1:18" s="7" customFormat="1" ht="13.5" thickBot="1" x14ac:dyDescent="0.25">
      <c r="A132" s="1014" t="s">
        <v>1</v>
      </c>
      <c r="B132" s="1015"/>
      <c r="C132" s="1015"/>
      <c r="D132" s="1015"/>
      <c r="E132" s="1015"/>
      <c r="F132" s="1015"/>
      <c r="G132" s="1015"/>
      <c r="H132" s="1016"/>
      <c r="I132" s="1023">
        <f>SUMIF(H10:H111,"lrvb",I10:I111)</f>
        <v>1254.3</v>
      </c>
      <c r="J132" s="1024"/>
      <c r="K132" s="1024"/>
      <c r="L132" s="1024"/>
      <c r="M132" s="69">
        <f>SUMIF(H12:H110,H52,M12:M110)</f>
        <v>690</v>
      </c>
      <c r="N132" s="69">
        <f>SUMIF(H12:H114,"lrvb",N12:N114)</f>
        <v>0</v>
      </c>
      <c r="O132" s="57"/>
      <c r="P132" s="1013"/>
      <c r="Q132" s="1013"/>
      <c r="R132" s="71"/>
    </row>
    <row r="133" spans="1:18" ht="13.5" thickBot="1" x14ac:dyDescent="0.25">
      <c r="A133" s="1037" t="s">
        <v>37</v>
      </c>
      <c r="B133" s="1038"/>
      <c r="C133" s="1038"/>
      <c r="D133" s="1038"/>
      <c r="E133" s="1038"/>
      <c r="F133" s="1038"/>
      <c r="G133" s="1038"/>
      <c r="H133" s="1039"/>
      <c r="I133" s="1040">
        <f>I130+I122</f>
        <v>205012.2</v>
      </c>
      <c r="J133" s="1041"/>
      <c r="K133" s="1041"/>
      <c r="L133" s="1041"/>
      <c r="M133" s="320">
        <f>M122+M130</f>
        <v>205260.90000000002</v>
      </c>
      <c r="N133" s="320">
        <f>N130+N122</f>
        <v>200648.1</v>
      </c>
      <c r="O133" s="90"/>
      <c r="P133" s="1010"/>
      <c r="Q133" s="1010"/>
    </row>
    <row r="134" spans="1:18" x14ac:dyDescent="0.2">
      <c r="I134" s="685"/>
      <c r="J134" s="685"/>
      <c r="K134" s="685"/>
      <c r="L134" s="685"/>
    </row>
    <row r="135" spans="1:18" x14ac:dyDescent="0.2">
      <c r="D135" s="2"/>
      <c r="E135" s="181"/>
      <c r="F135" s="2"/>
      <c r="G135" s="70"/>
      <c r="H135" s="137"/>
      <c r="I135" s="328"/>
      <c r="J135" s="328"/>
      <c r="K135" s="328"/>
      <c r="L135" s="328"/>
      <c r="M135" s="2"/>
      <c r="N135" s="2"/>
    </row>
    <row r="136" spans="1:18" x14ac:dyDescent="0.2">
      <c r="D136" s="2"/>
      <c r="E136" s="181"/>
      <c r="F136" s="2"/>
      <c r="G136" s="70"/>
      <c r="H136" s="137"/>
      <c r="I136" s="2"/>
      <c r="J136" s="2"/>
      <c r="K136" s="2"/>
      <c r="L136" s="2"/>
      <c r="M136" s="2"/>
      <c r="N136" s="2"/>
    </row>
    <row r="137" spans="1:18" x14ac:dyDescent="0.2">
      <c r="D137" s="2"/>
      <c r="E137" s="181"/>
      <c r="F137" s="2"/>
      <c r="G137" s="70"/>
      <c r="H137" s="137"/>
      <c r="I137" s="2"/>
      <c r="J137" s="2"/>
      <c r="K137" s="2"/>
      <c r="L137" s="2"/>
      <c r="M137" s="2"/>
      <c r="N137" s="2"/>
    </row>
    <row r="138" spans="1:18" x14ac:dyDescent="0.2">
      <c r="D138" s="2"/>
      <c r="E138" s="181"/>
      <c r="F138" s="2"/>
      <c r="G138" s="70"/>
      <c r="H138" s="137"/>
      <c r="I138" s="2"/>
      <c r="J138" s="2"/>
      <c r="K138" s="2"/>
      <c r="L138" s="2"/>
      <c r="M138" s="2"/>
      <c r="N138" s="2"/>
    </row>
    <row r="139" spans="1:18" x14ac:dyDescent="0.2">
      <c r="D139" s="2"/>
      <c r="E139" s="181"/>
      <c r="F139" s="2"/>
      <c r="G139" s="70"/>
      <c r="H139" s="137"/>
      <c r="I139" s="2"/>
      <c r="J139" s="2"/>
      <c r="K139" s="2"/>
      <c r="L139" s="2"/>
      <c r="M139" s="2"/>
      <c r="N139" s="2"/>
    </row>
    <row r="140" spans="1:18" x14ac:dyDescent="0.2">
      <c r="D140" s="2"/>
      <c r="E140" s="181"/>
      <c r="F140" s="2"/>
      <c r="G140" s="70"/>
      <c r="H140" s="137"/>
      <c r="I140" s="2"/>
      <c r="J140" s="2"/>
      <c r="K140" s="2"/>
      <c r="L140" s="2"/>
      <c r="M140" s="2"/>
      <c r="N140" s="2"/>
    </row>
    <row r="141" spans="1:18" x14ac:dyDescent="0.2">
      <c r="D141" s="2"/>
      <c r="E141" s="181"/>
      <c r="F141" s="2"/>
      <c r="G141" s="70"/>
      <c r="H141" s="137"/>
      <c r="I141" s="2"/>
      <c r="J141" s="2"/>
      <c r="K141" s="2"/>
      <c r="L141" s="2"/>
      <c r="M141" s="2"/>
      <c r="N141" s="2"/>
    </row>
    <row r="142" spans="1:18" x14ac:dyDescent="0.2">
      <c r="D142" s="2"/>
      <c r="E142" s="181"/>
      <c r="F142" s="2"/>
      <c r="G142" s="70"/>
      <c r="H142" s="137"/>
      <c r="I142" s="2"/>
      <c r="J142" s="2"/>
      <c r="K142" s="2"/>
      <c r="L142" s="2"/>
      <c r="M142" s="2"/>
      <c r="N142" s="2"/>
    </row>
    <row r="143" spans="1:18" x14ac:dyDescent="0.2">
      <c r="D143" s="2"/>
      <c r="E143" s="181"/>
      <c r="F143" s="2"/>
      <c r="G143" s="70"/>
      <c r="H143" s="137"/>
      <c r="I143" s="2"/>
      <c r="J143" s="2"/>
      <c r="K143" s="2"/>
      <c r="L143" s="2"/>
      <c r="M143" s="2"/>
      <c r="N143" s="2"/>
    </row>
    <row r="144" spans="1:18" x14ac:dyDescent="0.2">
      <c r="D144" s="2"/>
      <c r="E144" s="181"/>
      <c r="F144" s="2"/>
      <c r="G144" s="70"/>
      <c r="H144" s="137"/>
      <c r="I144" s="2"/>
      <c r="J144" s="2"/>
      <c r="K144" s="2"/>
      <c r="L144" s="2"/>
      <c r="M144" s="2"/>
      <c r="N144" s="2"/>
    </row>
    <row r="145" spans="1:18" x14ac:dyDescent="0.2">
      <c r="D145" s="2"/>
      <c r="E145" s="181"/>
      <c r="F145" s="2"/>
      <c r="G145" s="70"/>
      <c r="H145" s="137"/>
      <c r="I145" s="2"/>
      <c r="J145" s="2"/>
      <c r="K145" s="2"/>
      <c r="L145" s="2"/>
      <c r="M145" s="2"/>
      <c r="N145" s="2"/>
    </row>
    <row r="146" spans="1:18" x14ac:dyDescent="0.2">
      <c r="A146" s="2"/>
      <c r="B146" s="2"/>
      <c r="C146" s="2"/>
      <c r="D146" s="2"/>
      <c r="E146" s="181"/>
      <c r="F146" s="2"/>
      <c r="G146" s="70"/>
      <c r="H146" s="137"/>
      <c r="I146" s="2"/>
      <c r="J146" s="2"/>
      <c r="K146" s="2"/>
      <c r="L146" s="2"/>
      <c r="M146" s="2"/>
      <c r="N146" s="2"/>
      <c r="O146" s="2"/>
      <c r="P146" s="2"/>
      <c r="Q146" s="2"/>
      <c r="R146" s="2"/>
    </row>
    <row r="147" spans="1:18" x14ac:dyDescent="0.2">
      <c r="A147" s="2"/>
      <c r="B147" s="2"/>
      <c r="C147" s="2"/>
      <c r="D147" s="2"/>
      <c r="E147" s="181"/>
      <c r="F147" s="2"/>
      <c r="G147" s="70"/>
      <c r="H147" s="137"/>
      <c r="I147" s="2"/>
      <c r="J147" s="2"/>
      <c r="K147" s="2"/>
      <c r="L147" s="2"/>
      <c r="M147" s="2"/>
      <c r="N147" s="2"/>
      <c r="O147" s="2"/>
      <c r="P147" s="2"/>
      <c r="Q147" s="2"/>
      <c r="R147" s="2"/>
    </row>
    <row r="148" spans="1:18" x14ac:dyDescent="0.2">
      <c r="A148" s="2"/>
      <c r="B148" s="2"/>
      <c r="C148" s="2"/>
      <c r="D148" s="2"/>
      <c r="E148" s="181"/>
      <c r="F148" s="2"/>
      <c r="G148" s="70"/>
      <c r="H148" s="137"/>
      <c r="I148" s="2"/>
      <c r="J148" s="2"/>
      <c r="K148" s="2"/>
      <c r="L148" s="2"/>
      <c r="M148" s="2"/>
      <c r="N148" s="2"/>
      <c r="O148" s="2"/>
      <c r="P148" s="2"/>
      <c r="Q148" s="2"/>
      <c r="R148" s="2"/>
    </row>
    <row r="149" spans="1:18" x14ac:dyDescent="0.2">
      <c r="A149" s="2"/>
      <c r="B149" s="2"/>
      <c r="C149" s="2"/>
      <c r="D149" s="2"/>
      <c r="E149" s="181"/>
      <c r="F149" s="2"/>
      <c r="G149" s="70"/>
      <c r="H149" s="137"/>
      <c r="I149" s="2"/>
      <c r="J149" s="2"/>
      <c r="K149" s="2"/>
      <c r="L149" s="2"/>
      <c r="M149" s="2"/>
      <c r="N149" s="2"/>
      <c r="O149" s="2"/>
      <c r="P149" s="2"/>
      <c r="Q149" s="2"/>
      <c r="R149" s="2"/>
    </row>
    <row r="150" spans="1:18" x14ac:dyDescent="0.2">
      <c r="A150" s="2"/>
      <c r="B150" s="2"/>
      <c r="C150" s="2"/>
      <c r="D150" s="2"/>
      <c r="E150" s="181"/>
      <c r="F150" s="2"/>
      <c r="G150" s="70"/>
      <c r="H150" s="137"/>
      <c r="I150" s="2"/>
      <c r="J150" s="2"/>
      <c r="K150" s="2"/>
      <c r="L150" s="2"/>
      <c r="M150" s="2"/>
      <c r="N150" s="2"/>
      <c r="O150" s="2"/>
      <c r="P150" s="2"/>
      <c r="Q150" s="2"/>
      <c r="R150" s="2"/>
    </row>
    <row r="151" spans="1:18" x14ac:dyDescent="0.2">
      <c r="A151" s="2"/>
      <c r="B151" s="2"/>
      <c r="C151" s="2"/>
      <c r="D151" s="2"/>
      <c r="E151" s="181"/>
      <c r="F151" s="2"/>
      <c r="G151" s="70"/>
      <c r="H151" s="137"/>
      <c r="I151" s="2"/>
      <c r="J151" s="2"/>
      <c r="K151" s="2"/>
      <c r="L151" s="2"/>
      <c r="M151" s="2"/>
      <c r="N151" s="2"/>
      <c r="O151" s="2"/>
      <c r="P151" s="2"/>
      <c r="Q151" s="2"/>
      <c r="R151" s="2"/>
    </row>
    <row r="152" spans="1:18" x14ac:dyDescent="0.2">
      <c r="A152" s="2"/>
      <c r="B152" s="2"/>
      <c r="C152" s="2"/>
      <c r="D152" s="2"/>
      <c r="E152" s="181"/>
      <c r="F152" s="2"/>
      <c r="G152" s="70"/>
      <c r="H152" s="137"/>
      <c r="I152" s="2"/>
      <c r="J152" s="2"/>
      <c r="K152" s="2"/>
      <c r="L152" s="2"/>
      <c r="M152" s="2"/>
      <c r="N152" s="2"/>
      <c r="O152" s="2"/>
      <c r="P152" s="2"/>
      <c r="Q152" s="2"/>
      <c r="R152" s="2"/>
    </row>
    <row r="153" spans="1:18" x14ac:dyDescent="0.2">
      <c r="A153" s="2"/>
      <c r="B153" s="2"/>
      <c r="C153" s="2"/>
      <c r="D153" s="2"/>
      <c r="E153" s="181"/>
      <c r="F153" s="2"/>
      <c r="G153" s="70"/>
      <c r="H153" s="137"/>
      <c r="I153" s="2"/>
      <c r="J153" s="2"/>
      <c r="K153" s="2"/>
      <c r="L153" s="2"/>
      <c r="M153" s="2"/>
      <c r="N153" s="2"/>
      <c r="O153" s="2"/>
      <c r="P153" s="2"/>
      <c r="Q153" s="2"/>
      <c r="R153" s="2"/>
    </row>
    <row r="154" spans="1:18" x14ac:dyDescent="0.2">
      <c r="A154" s="2"/>
      <c r="B154" s="2"/>
      <c r="C154" s="2"/>
      <c r="D154" s="2"/>
      <c r="E154" s="181"/>
      <c r="F154" s="2"/>
      <c r="G154" s="70"/>
      <c r="H154" s="137"/>
      <c r="I154" s="2"/>
      <c r="J154" s="2"/>
      <c r="K154" s="2"/>
      <c r="L154" s="2"/>
      <c r="M154" s="2"/>
      <c r="N154" s="2"/>
      <c r="O154" s="2"/>
      <c r="P154" s="2"/>
      <c r="Q154" s="2"/>
      <c r="R154" s="2"/>
    </row>
    <row r="155" spans="1:18" x14ac:dyDescent="0.2">
      <c r="A155" s="2"/>
      <c r="B155" s="2"/>
      <c r="C155" s="2"/>
      <c r="D155" s="2"/>
      <c r="E155" s="181"/>
      <c r="F155" s="2"/>
      <c r="G155" s="70"/>
      <c r="H155" s="137"/>
      <c r="I155" s="2"/>
      <c r="J155" s="2"/>
      <c r="K155" s="2"/>
      <c r="L155" s="2"/>
      <c r="M155" s="2"/>
      <c r="N155" s="2"/>
      <c r="O155" s="2"/>
      <c r="P155" s="2"/>
      <c r="Q155" s="2"/>
      <c r="R155" s="2"/>
    </row>
    <row r="156" spans="1:18" x14ac:dyDescent="0.2">
      <c r="A156" s="2"/>
      <c r="B156" s="2"/>
      <c r="C156" s="2"/>
      <c r="D156" s="2"/>
      <c r="E156" s="181"/>
      <c r="F156" s="2"/>
      <c r="G156" s="70"/>
      <c r="H156" s="137"/>
      <c r="I156" s="2"/>
      <c r="J156" s="2"/>
      <c r="K156" s="2"/>
      <c r="L156" s="2"/>
      <c r="M156" s="2"/>
      <c r="N156" s="2"/>
      <c r="O156" s="2"/>
      <c r="P156" s="2"/>
      <c r="Q156" s="2"/>
      <c r="R156" s="2"/>
    </row>
    <row r="157" spans="1:18" x14ac:dyDescent="0.2">
      <c r="A157" s="2"/>
      <c r="B157" s="2"/>
      <c r="C157" s="2"/>
      <c r="D157" s="2"/>
      <c r="E157" s="181"/>
      <c r="F157" s="2"/>
      <c r="G157" s="70"/>
      <c r="H157" s="137"/>
      <c r="I157" s="2"/>
      <c r="J157" s="2"/>
      <c r="K157" s="2"/>
      <c r="L157" s="2"/>
      <c r="M157" s="2"/>
      <c r="N157" s="2"/>
      <c r="O157" s="2"/>
      <c r="P157" s="2"/>
      <c r="Q157" s="2"/>
      <c r="R157" s="2"/>
    </row>
    <row r="158" spans="1:18" x14ac:dyDescent="0.2">
      <c r="A158" s="2"/>
      <c r="B158" s="2"/>
      <c r="C158" s="2"/>
      <c r="D158" s="2"/>
      <c r="E158" s="181"/>
      <c r="F158" s="2"/>
      <c r="G158" s="70"/>
      <c r="H158" s="137"/>
      <c r="I158" s="2"/>
      <c r="J158" s="2"/>
      <c r="K158" s="2"/>
      <c r="L158" s="2"/>
      <c r="M158" s="2"/>
      <c r="N158" s="2"/>
      <c r="O158" s="2"/>
      <c r="P158" s="2"/>
      <c r="Q158" s="2"/>
      <c r="R158" s="2"/>
    </row>
  </sheetData>
  <mergeCells count="230">
    <mergeCell ref="R33:R35"/>
    <mergeCell ref="D31:D32"/>
    <mergeCell ref="P23:P24"/>
    <mergeCell ref="F80:F81"/>
    <mergeCell ref="E94:E95"/>
    <mergeCell ref="C97:R97"/>
    <mergeCell ref="D80:D81"/>
    <mergeCell ref="E106:E107"/>
    <mergeCell ref="F106:F107"/>
    <mergeCell ref="G106:G107"/>
    <mergeCell ref="A94:A95"/>
    <mergeCell ref="D94:D95"/>
    <mergeCell ref="F92:F93"/>
    <mergeCell ref="O96:R96"/>
    <mergeCell ref="C96:H96"/>
    <mergeCell ref="T8:T9"/>
    <mergeCell ref="E12:E28"/>
    <mergeCell ref="E62:E65"/>
    <mergeCell ref="E72:E75"/>
    <mergeCell ref="E99:E100"/>
    <mergeCell ref="O47:R47"/>
    <mergeCell ref="O61:O66"/>
    <mergeCell ref="F94:F95"/>
    <mergeCell ref="F90:F91"/>
    <mergeCell ref="O36:R36"/>
    <mergeCell ref="E33:E35"/>
    <mergeCell ref="F33:F35"/>
    <mergeCell ref="G33:G35"/>
    <mergeCell ref="O33:O35"/>
    <mergeCell ref="P33:P35"/>
    <mergeCell ref="C36:H36"/>
    <mergeCell ref="B76:B77"/>
    <mergeCell ref="C84:C85"/>
    <mergeCell ref="D84:D85"/>
    <mergeCell ref="O84:O85"/>
    <mergeCell ref="A127:H127"/>
    <mergeCell ref="I127:L127"/>
    <mergeCell ref="C76:C77"/>
    <mergeCell ref="A76:A77"/>
    <mergeCell ref="G110:G111"/>
    <mergeCell ref="O116:R116"/>
    <mergeCell ref="O117:R117"/>
    <mergeCell ref="I122:L122"/>
    <mergeCell ref="B117:H117"/>
    <mergeCell ref="B118:H118"/>
    <mergeCell ref="A119:R119"/>
    <mergeCell ref="B114:B115"/>
    <mergeCell ref="D114:D115"/>
    <mergeCell ref="C116:H116"/>
    <mergeCell ref="E114:E115"/>
    <mergeCell ref="G114:G115"/>
    <mergeCell ref="P121:Q121"/>
    <mergeCell ref="P127:Q127"/>
    <mergeCell ref="G94:G95"/>
    <mergeCell ref="D106:D107"/>
    <mergeCell ref="D76:D77"/>
    <mergeCell ref="C82:C83"/>
    <mergeCell ref="D82:D83"/>
    <mergeCell ref="A125:H125"/>
    <mergeCell ref="I125:L125"/>
    <mergeCell ref="A126:H126"/>
    <mergeCell ref="I126:L126"/>
    <mergeCell ref="A121:H121"/>
    <mergeCell ref="I121:L121"/>
    <mergeCell ref="A84:A85"/>
    <mergeCell ref="B84:B85"/>
    <mergeCell ref="E92:E93"/>
    <mergeCell ref="A124:H124"/>
    <mergeCell ref="I124:L124"/>
    <mergeCell ref="A86:A87"/>
    <mergeCell ref="B86:B87"/>
    <mergeCell ref="C86:C87"/>
    <mergeCell ref="D86:D87"/>
    <mergeCell ref="E82:E83"/>
    <mergeCell ref="A112:A113"/>
    <mergeCell ref="B112:B113"/>
    <mergeCell ref="D112:D113"/>
    <mergeCell ref="A82:A83"/>
    <mergeCell ref="B82:B83"/>
    <mergeCell ref="P133:Q133"/>
    <mergeCell ref="A131:H131"/>
    <mergeCell ref="I131:L131"/>
    <mergeCell ref="P131:Q131"/>
    <mergeCell ref="A132:H132"/>
    <mergeCell ref="A123:H123"/>
    <mergeCell ref="I123:L123"/>
    <mergeCell ref="I132:L132"/>
    <mergeCell ref="P132:Q132"/>
    <mergeCell ref="A130:H130"/>
    <mergeCell ref="I130:L130"/>
    <mergeCell ref="P130:Q130"/>
    <mergeCell ref="A129:H129"/>
    <mergeCell ref="I129:L129"/>
    <mergeCell ref="A133:H133"/>
    <mergeCell ref="I133:L133"/>
    <mergeCell ref="O110:O111"/>
    <mergeCell ref="E108:E109"/>
    <mergeCell ref="G108:G109"/>
    <mergeCell ref="P124:Q124"/>
    <mergeCell ref="P126:Q126"/>
    <mergeCell ref="P125:Q125"/>
    <mergeCell ref="A128:H128"/>
    <mergeCell ref="I128:L128"/>
    <mergeCell ref="P128:Q128"/>
    <mergeCell ref="P122:Q122"/>
    <mergeCell ref="A122:H122"/>
    <mergeCell ref="O118:R118"/>
    <mergeCell ref="A114:A115"/>
    <mergeCell ref="A110:A111"/>
    <mergeCell ref="G112:G113"/>
    <mergeCell ref="D108:D109"/>
    <mergeCell ref="B110:B111"/>
    <mergeCell ref="D110:D111"/>
    <mergeCell ref="E110:E111"/>
    <mergeCell ref="E112:E113"/>
    <mergeCell ref="A120:N120"/>
    <mergeCell ref="O88:R88"/>
    <mergeCell ref="Q89:R89"/>
    <mergeCell ref="E90:E91"/>
    <mergeCell ref="O90:O91"/>
    <mergeCell ref="G90:G91"/>
    <mergeCell ref="C88:H88"/>
    <mergeCell ref="G92:G93"/>
    <mergeCell ref="A90:A91"/>
    <mergeCell ref="O94:O95"/>
    <mergeCell ref="B90:B91"/>
    <mergeCell ref="D90:D91"/>
    <mergeCell ref="A92:A93"/>
    <mergeCell ref="D92:D93"/>
    <mergeCell ref="C40:C41"/>
    <mergeCell ref="D40:D41"/>
    <mergeCell ref="A44:A45"/>
    <mergeCell ref="B44:B45"/>
    <mergeCell ref="C44:C45"/>
    <mergeCell ref="D44:D45"/>
    <mergeCell ref="G69:G70"/>
    <mergeCell ref="D69:D70"/>
    <mergeCell ref="F69:F70"/>
    <mergeCell ref="E44:E45"/>
    <mergeCell ref="F44:F45"/>
    <mergeCell ref="G44:G45"/>
    <mergeCell ref="D58:D59"/>
    <mergeCell ref="E68:E70"/>
    <mergeCell ref="D61:D62"/>
    <mergeCell ref="D64:D66"/>
    <mergeCell ref="F58:F59"/>
    <mergeCell ref="C46:H46"/>
    <mergeCell ref="B48:R48"/>
    <mergeCell ref="C49:R49"/>
    <mergeCell ref="O51:O53"/>
    <mergeCell ref="P46:R46"/>
    <mergeCell ref="B47:H47"/>
    <mergeCell ref="R31:R32"/>
    <mergeCell ref="O31:O32"/>
    <mergeCell ref="P31:P32"/>
    <mergeCell ref="E31:E32"/>
    <mergeCell ref="F31:F32"/>
    <mergeCell ref="G31:G32"/>
    <mergeCell ref="A42:A43"/>
    <mergeCell ref="C37:R37"/>
    <mergeCell ref="B38:B39"/>
    <mergeCell ref="C38:C39"/>
    <mergeCell ref="D38:D39"/>
    <mergeCell ref="E38:E39"/>
    <mergeCell ref="F38:F39"/>
    <mergeCell ref="G38:G39"/>
    <mergeCell ref="C42:C43"/>
    <mergeCell ref="A40:A41"/>
    <mergeCell ref="D42:D43"/>
    <mergeCell ref="F40:F41"/>
    <mergeCell ref="G40:G41"/>
    <mergeCell ref="E42:E43"/>
    <mergeCell ref="F42:F43"/>
    <mergeCell ref="G42:G43"/>
    <mergeCell ref="E40:E41"/>
    <mergeCell ref="B40:B41"/>
    <mergeCell ref="D25:D26"/>
    <mergeCell ref="D23:D24"/>
    <mergeCell ref="D17:D20"/>
    <mergeCell ref="D5:D7"/>
    <mergeCell ref="A33:A34"/>
    <mergeCell ref="B33:B34"/>
    <mergeCell ref="C33:C34"/>
    <mergeCell ref="D33:D35"/>
    <mergeCell ref="Q31:Q32"/>
    <mergeCell ref="Q33:Q35"/>
    <mergeCell ref="A1:R1"/>
    <mergeCell ref="A2:R2"/>
    <mergeCell ref="A3:R3"/>
    <mergeCell ref="C4:R4"/>
    <mergeCell ref="A8:R8"/>
    <mergeCell ref="A9:R9"/>
    <mergeCell ref="O6:O7"/>
    <mergeCell ref="N5:N7"/>
    <mergeCell ref="O5:R5"/>
    <mergeCell ref="P6:R6"/>
    <mergeCell ref="G5:G7"/>
    <mergeCell ref="H5:H7"/>
    <mergeCell ref="I5:L5"/>
    <mergeCell ref="J6:K6"/>
    <mergeCell ref="L6:L7"/>
    <mergeCell ref="A5:A7"/>
    <mergeCell ref="B5:B7"/>
    <mergeCell ref="C5:C7"/>
    <mergeCell ref="M5:M7"/>
    <mergeCell ref="I6:I7"/>
    <mergeCell ref="O86:O87"/>
    <mergeCell ref="E5:E7"/>
    <mergeCell ref="F5:F7"/>
    <mergeCell ref="A12:A28"/>
    <mergeCell ref="B13:B28"/>
    <mergeCell ref="C12:C28"/>
    <mergeCell ref="C11:R11"/>
    <mergeCell ref="B10:R10"/>
    <mergeCell ref="Q23:Q24"/>
    <mergeCell ref="O29:O30"/>
    <mergeCell ref="R23:R24"/>
    <mergeCell ref="R25:R26"/>
    <mergeCell ref="O27:O28"/>
    <mergeCell ref="F29:F30"/>
    <mergeCell ref="G29:G30"/>
    <mergeCell ref="D12:D13"/>
    <mergeCell ref="D15:D16"/>
    <mergeCell ref="F12:F28"/>
    <mergeCell ref="G12:G28"/>
    <mergeCell ref="D29:D30"/>
    <mergeCell ref="E29:E30"/>
    <mergeCell ref="D27:D28"/>
    <mergeCell ref="D21:D22"/>
    <mergeCell ref="O23:O24"/>
  </mergeCells>
  <phoneticPr fontId="0" type="noConversion"/>
  <printOptions horizontalCentered="1"/>
  <pageMargins left="0" right="0" top="0" bottom="0" header="0.31496062992125984" footer="0.31496062992125984"/>
  <pageSetup paperSize="9" scale="91" orientation="landscape" r:id="rId1"/>
  <rowBreaks count="3" manualBreakCount="3">
    <brk id="35" max="18" man="1"/>
    <brk id="81" max="18" man="1"/>
    <brk id="104" max="1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152"/>
  <sheetViews>
    <sheetView zoomScale="110" zoomScaleNormal="110" zoomScaleSheetLayoutView="90" workbookViewId="0">
      <selection sqref="A1:R1"/>
    </sheetView>
  </sheetViews>
  <sheetFormatPr defaultRowHeight="12.75" x14ac:dyDescent="0.2"/>
  <cols>
    <col min="1" max="3" width="2.42578125" style="7" customWidth="1"/>
    <col min="4" max="4" width="39.140625" style="7" customWidth="1"/>
    <col min="5" max="5" width="4" style="182" customWidth="1"/>
    <col min="6" max="6" width="2.85546875" style="7" customWidth="1"/>
    <col min="7" max="7" width="6.140625" style="71" customWidth="1"/>
    <col min="8" max="8" width="8.140625" style="386" customWidth="1"/>
    <col min="9" max="11" width="8.140625" style="7" customWidth="1"/>
    <col min="12" max="12" width="8" style="7" customWidth="1"/>
    <col min="13" max="13" width="8.5703125" style="2" customWidth="1"/>
    <col min="14" max="14" width="9" style="2" customWidth="1"/>
    <col min="15" max="15" width="8.140625" style="2" customWidth="1"/>
    <col min="16" max="16" width="7.140625" style="2" customWidth="1"/>
    <col min="17" max="20" width="6.140625" style="2" customWidth="1"/>
    <col min="21" max="16384" width="9.140625" style="2"/>
  </cols>
  <sheetData>
    <row r="1" spans="1:20" ht="13.5" x14ac:dyDescent="0.2">
      <c r="A1" s="838" t="s">
        <v>112</v>
      </c>
      <c r="B1" s="838"/>
      <c r="C1" s="838"/>
      <c r="D1" s="838"/>
      <c r="E1" s="838"/>
      <c r="F1" s="838"/>
      <c r="G1" s="838"/>
      <c r="H1" s="838"/>
      <c r="I1" s="838"/>
      <c r="J1" s="838"/>
      <c r="K1" s="838"/>
      <c r="L1" s="838"/>
      <c r="M1" s="838"/>
      <c r="N1" s="838"/>
      <c r="O1" s="838"/>
      <c r="P1" s="838"/>
      <c r="Q1" s="838"/>
      <c r="R1" s="838"/>
      <c r="S1" s="1099" t="s">
        <v>207</v>
      </c>
      <c r="T1" s="1099"/>
    </row>
    <row r="2" spans="1:20" ht="12.75" customHeight="1" x14ac:dyDescent="0.2">
      <c r="A2" s="839" t="s">
        <v>41</v>
      </c>
      <c r="B2" s="839"/>
      <c r="C2" s="839"/>
      <c r="D2" s="839"/>
      <c r="E2" s="839"/>
      <c r="F2" s="839"/>
      <c r="G2" s="839"/>
      <c r="H2" s="839"/>
      <c r="I2" s="839"/>
      <c r="J2" s="839"/>
      <c r="K2" s="839"/>
      <c r="L2" s="839"/>
      <c r="M2" s="839"/>
      <c r="N2" s="839"/>
      <c r="O2" s="839"/>
      <c r="P2" s="839"/>
      <c r="Q2" s="839"/>
      <c r="R2" s="839"/>
      <c r="S2" s="839"/>
      <c r="T2" s="839"/>
    </row>
    <row r="3" spans="1:20" ht="12.75" customHeight="1" x14ac:dyDescent="0.2">
      <c r="A3" s="840" t="s">
        <v>61</v>
      </c>
      <c r="B3" s="840"/>
      <c r="C3" s="840"/>
      <c r="D3" s="840"/>
      <c r="E3" s="840"/>
      <c r="F3" s="840"/>
      <c r="G3" s="840"/>
      <c r="H3" s="840"/>
      <c r="I3" s="840"/>
      <c r="J3" s="840"/>
      <c r="K3" s="840"/>
      <c r="L3" s="840"/>
      <c r="M3" s="840"/>
      <c r="N3" s="840"/>
      <c r="O3" s="840"/>
      <c r="P3" s="840"/>
      <c r="Q3" s="840"/>
      <c r="R3" s="840"/>
      <c r="S3" s="840"/>
      <c r="T3" s="840"/>
    </row>
    <row r="4" spans="1:20" ht="13.5" customHeight="1" thickBot="1" x14ac:dyDescent="0.25">
      <c r="A4" s="387"/>
      <c r="B4" s="387"/>
      <c r="C4" s="841" t="s">
        <v>9</v>
      </c>
      <c r="D4" s="841"/>
      <c r="E4" s="841"/>
      <c r="F4" s="841"/>
      <c r="G4" s="841"/>
      <c r="H4" s="841"/>
      <c r="I4" s="841"/>
      <c r="J4" s="841"/>
      <c r="K4" s="841"/>
      <c r="L4" s="841"/>
      <c r="M4" s="841"/>
      <c r="N4" s="841"/>
      <c r="O4" s="841"/>
      <c r="P4" s="841"/>
      <c r="Q4" s="841"/>
      <c r="R4" s="841"/>
      <c r="S4" s="841"/>
      <c r="T4" s="841"/>
    </row>
    <row r="5" spans="1:20" ht="29.25" customHeight="1" x14ac:dyDescent="0.2">
      <c r="A5" s="871" t="s">
        <v>13</v>
      </c>
      <c r="B5" s="874" t="s">
        <v>15</v>
      </c>
      <c r="C5" s="874" t="s">
        <v>16</v>
      </c>
      <c r="D5" s="885" t="s">
        <v>33</v>
      </c>
      <c r="E5" s="788" t="s">
        <v>17</v>
      </c>
      <c r="F5" s="791" t="s">
        <v>91</v>
      </c>
      <c r="G5" s="859" t="s">
        <v>18</v>
      </c>
      <c r="H5" s="862" t="s">
        <v>19</v>
      </c>
      <c r="I5" s="865" t="s">
        <v>104</v>
      </c>
      <c r="J5" s="866"/>
      <c r="K5" s="866"/>
      <c r="L5" s="867"/>
      <c r="M5" s="865" t="s">
        <v>179</v>
      </c>
      <c r="N5" s="866"/>
      <c r="O5" s="866"/>
      <c r="P5" s="867"/>
      <c r="Q5" s="1139" t="s">
        <v>177</v>
      </c>
      <c r="R5" s="1140"/>
      <c r="S5" s="1140"/>
      <c r="T5" s="1141"/>
    </row>
    <row r="6" spans="1:20" ht="17.25" customHeight="1" x14ac:dyDescent="0.2">
      <c r="A6" s="872"/>
      <c r="B6" s="875"/>
      <c r="C6" s="875"/>
      <c r="D6" s="886"/>
      <c r="E6" s="789"/>
      <c r="F6" s="792"/>
      <c r="G6" s="860"/>
      <c r="H6" s="863"/>
      <c r="I6" s="877" t="s">
        <v>20</v>
      </c>
      <c r="J6" s="868" t="s">
        <v>21</v>
      </c>
      <c r="K6" s="868"/>
      <c r="L6" s="869" t="s">
        <v>43</v>
      </c>
      <c r="M6" s="872" t="s">
        <v>20</v>
      </c>
      <c r="N6" s="868" t="s">
        <v>21</v>
      </c>
      <c r="O6" s="868"/>
      <c r="P6" s="1142" t="s">
        <v>178</v>
      </c>
      <c r="Q6" s="1143" t="s">
        <v>20</v>
      </c>
      <c r="R6" s="1145" t="s">
        <v>21</v>
      </c>
      <c r="S6" s="1145"/>
      <c r="T6" s="1137" t="s">
        <v>178</v>
      </c>
    </row>
    <row r="7" spans="1:20" ht="99.75" customHeight="1" thickBot="1" x14ac:dyDescent="0.25">
      <c r="A7" s="877"/>
      <c r="B7" s="1102"/>
      <c r="C7" s="1102"/>
      <c r="D7" s="886"/>
      <c r="E7" s="789"/>
      <c r="F7" s="1103"/>
      <c r="G7" s="860"/>
      <c r="H7" s="863"/>
      <c r="I7" s="1100"/>
      <c r="J7" s="400" t="s">
        <v>20</v>
      </c>
      <c r="K7" s="401" t="s">
        <v>34</v>
      </c>
      <c r="L7" s="1101"/>
      <c r="M7" s="877"/>
      <c r="N7" s="400" t="s">
        <v>20</v>
      </c>
      <c r="O7" s="401" t="s">
        <v>34</v>
      </c>
      <c r="P7" s="869"/>
      <c r="Q7" s="1144"/>
      <c r="R7" s="402" t="s">
        <v>20</v>
      </c>
      <c r="S7" s="403" t="s">
        <v>34</v>
      </c>
      <c r="T7" s="1138"/>
    </row>
    <row r="8" spans="1:20" ht="13.5" customHeight="1" x14ac:dyDescent="0.2">
      <c r="A8" s="1152" t="s">
        <v>147</v>
      </c>
      <c r="B8" s="1153"/>
      <c r="C8" s="1153"/>
      <c r="D8" s="1153"/>
      <c r="E8" s="1153"/>
      <c r="F8" s="1153"/>
      <c r="G8" s="1153"/>
      <c r="H8" s="1153"/>
      <c r="I8" s="1153"/>
      <c r="J8" s="1153"/>
      <c r="K8" s="1153"/>
      <c r="L8" s="1153"/>
      <c r="M8" s="1153"/>
      <c r="N8" s="1153"/>
      <c r="O8" s="1153"/>
      <c r="P8" s="1153"/>
      <c r="Q8" s="1153"/>
      <c r="R8" s="1153"/>
      <c r="S8" s="1153"/>
      <c r="T8" s="1154"/>
    </row>
    <row r="9" spans="1:20" ht="13.5" customHeight="1" x14ac:dyDescent="0.2">
      <c r="A9" s="1155" t="s">
        <v>42</v>
      </c>
      <c r="B9" s="1156"/>
      <c r="C9" s="1156"/>
      <c r="D9" s="1156"/>
      <c r="E9" s="1156"/>
      <c r="F9" s="1156"/>
      <c r="G9" s="1156"/>
      <c r="H9" s="1156"/>
      <c r="I9" s="1156"/>
      <c r="J9" s="1156"/>
      <c r="K9" s="1156"/>
      <c r="L9" s="1156"/>
      <c r="M9" s="1156"/>
      <c r="N9" s="1156"/>
      <c r="O9" s="1156"/>
      <c r="P9" s="1156"/>
      <c r="Q9" s="1156"/>
      <c r="R9" s="1156"/>
      <c r="S9" s="1156"/>
      <c r="T9" s="1157"/>
    </row>
    <row r="10" spans="1:20" ht="13.5" thickBot="1" x14ac:dyDescent="0.25">
      <c r="A10" s="419" t="s">
        <v>22</v>
      </c>
      <c r="B10" s="1158" t="s">
        <v>55</v>
      </c>
      <c r="C10" s="1159"/>
      <c r="D10" s="1159"/>
      <c r="E10" s="1159"/>
      <c r="F10" s="1159"/>
      <c r="G10" s="1159"/>
      <c r="H10" s="1159"/>
      <c r="I10" s="1159"/>
      <c r="J10" s="1159"/>
      <c r="K10" s="1159"/>
      <c r="L10" s="1159"/>
      <c r="M10" s="1159"/>
      <c r="N10" s="1159"/>
      <c r="O10" s="1159"/>
      <c r="P10" s="1159"/>
      <c r="Q10" s="1159"/>
      <c r="R10" s="1159"/>
      <c r="S10" s="1159"/>
      <c r="T10" s="1160"/>
    </row>
    <row r="11" spans="1:20" ht="13.5" customHeight="1" thickBot="1" x14ac:dyDescent="0.25">
      <c r="A11" s="28" t="s">
        <v>22</v>
      </c>
      <c r="B11" s="418" t="s">
        <v>22</v>
      </c>
      <c r="C11" s="1118" t="s">
        <v>165</v>
      </c>
      <c r="D11" s="1119"/>
      <c r="E11" s="1119"/>
      <c r="F11" s="1119"/>
      <c r="G11" s="1119"/>
      <c r="H11" s="1119"/>
      <c r="I11" s="1119"/>
      <c r="J11" s="1119"/>
      <c r="K11" s="1119"/>
      <c r="L11" s="1119"/>
      <c r="M11" s="1119"/>
      <c r="N11" s="1119"/>
      <c r="O11" s="1119"/>
      <c r="P11" s="1119"/>
      <c r="Q11" s="1119"/>
      <c r="R11" s="1119"/>
      <c r="S11" s="1119"/>
      <c r="T11" s="1120"/>
    </row>
    <row r="12" spans="1:20" x14ac:dyDescent="0.2">
      <c r="A12" s="795" t="s">
        <v>22</v>
      </c>
      <c r="B12" s="30" t="s">
        <v>22</v>
      </c>
      <c r="C12" s="800" t="s">
        <v>22</v>
      </c>
      <c r="D12" s="1105" t="s">
        <v>138</v>
      </c>
      <c r="E12" s="231"/>
      <c r="F12" s="824" t="s">
        <v>23</v>
      </c>
      <c r="G12" s="826" t="s">
        <v>45</v>
      </c>
      <c r="H12" s="417" t="s">
        <v>24</v>
      </c>
      <c r="I12" s="290">
        <f>J12+L12</f>
        <v>68134.3</v>
      </c>
      <c r="J12" s="313">
        <v>68134.3</v>
      </c>
      <c r="K12" s="240">
        <v>46773.8</v>
      </c>
      <c r="L12" s="313"/>
      <c r="M12" s="659">
        <f>N12+P12</f>
        <v>68985.2</v>
      </c>
      <c r="N12" s="660">
        <f>69145.2-160</f>
        <v>68985.2</v>
      </c>
      <c r="O12" s="661">
        <v>46985</v>
      </c>
      <c r="P12" s="423"/>
      <c r="Q12" s="452">
        <f>M12-I12</f>
        <v>850.89999999999418</v>
      </c>
      <c r="R12" s="453">
        <f>N12-J12</f>
        <v>850.89999999999418</v>
      </c>
      <c r="S12" s="453">
        <f>O12-K12</f>
        <v>211.19999999999709</v>
      </c>
      <c r="T12" s="454"/>
    </row>
    <row r="13" spans="1:20" x14ac:dyDescent="0.2">
      <c r="A13" s="795"/>
      <c r="B13" s="797"/>
      <c r="C13" s="800"/>
      <c r="D13" s="821"/>
      <c r="E13" s="231"/>
      <c r="F13" s="824"/>
      <c r="G13" s="827"/>
      <c r="H13" s="228" t="s">
        <v>107</v>
      </c>
      <c r="I13" s="324">
        <f>J13+L13</f>
        <v>16604.3</v>
      </c>
      <c r="J13" s="235">
        <v>16491.3</v>
      </c>
      <c r="K13" s="233">
        <v>3000</v>
      </c>
      <c r="L13" s="234">
        <v>113</v>
      </c>
      <c r="M13" s="662">
        <f>N13+P13</f>
        <v>16161.599999999999</v>
      </c>
      <c r="N13" s="548">
        <f>16491.3+117.9-N40-N44-N66-N79-N90-N108</f>
        <v>16038.099999999999</v>
      </c>
      <c r="O13" s="658">
        <f>3000+30.7</f>
        <v>3030.7</v>
      </c>
      <c r="P13" s="663">
        <f>113+10.5</f>
        <v>123.5</v>
      </c>
      <c r="Q13" s="432">
        <f t="shared" ref="Q13:Q77" si="0">M13-I13</f>
        <v>-442.70000000000073</v>
      </c>
      <c r="R13" s="433">
        <f t="shared" ref="R13:R77" si="1">N13-J13</f>
        <v>-453.20000000000073</v>
      </c>
      <c r="S13" s="433">
        <f t="shared" ref="S13:S65" si="2">O13-K13</f>
        <v>30.699999999999818</v>
      </c>
      <c r="T13" s="434">
        <f t="shared" ref="T13:T64" si="3">P13-L13</f>
        <v>10.5</v>
      </c>
    </row>
    <row r="14" spans="1:20" ht="25.5" x14ac:dyDescent="0.2">
      <c r="A14" s="795"/>
      <c r="B14" s="797"/>
      <c r="C14" s="800"/>
      <c r="D14" s="212" t="s">
        <v>92</v>
      </c>
      <c r="E14" s="231"/>
      <c r="F14" s="824"/>
      <c r="G14" s="827"/>
      <c r="H14" s="213" t="s">
        <v>27</v>
      </c>
      <c r="I14" s="236">
        <f>J14+L14</f>
        <v>100875.8</v>
      </c>
      <c r="J14" s="237">
        <v>100728.8</v>
      </c>
      <c r="K14" s="237">
        <v>75018.3</v>
      </c>
      <c r="L14" s="238">
        <v>147</v>
      </c>
      <c r="M14" s="544">
        <f>N14+P14</f>
        <v>101318.39999999999</v>
      </c>
      <c r="N14" s="686">
        <v>101171.4</v>
      </c>
      <c r="O14" s="686">
        <v>75357.600000000006</v>
      </c>
      <c r="P14" s="338">
        <v>147</v>
      </c>
      <c r="Q14" s="432">
        <f t="shared" si="0"/>
        <v>442.59999999999127</v>
      </c>
      <c r="R14" s="433">
        <f t="shared" si="1"/>
        <v>442.59999999999127</v>
      </c>
      <c r="S14" s="433">
        <f t="shared" si="2"/>
        <v>339.30000000000291</v>
      </c>
      <c r="T14" s="434">
        <f t="shared" si="3"/>
        <v>0</v>
      </c>
    </row>
    <row r="15" spans="1:20" x14ac:dyDescent="0.2">
      <c r="A15" s="795"/>
      <c r="B15" s="797"/>
      <c r="C15" s="800"/>
      <c r="D15" s="822" t="s">
        <v>93</v>
      </c>
      <c r="E15" s="231"/>
      <c r="F15" s="824"/>
      <c r="G15" s="827"/>
      <c r="H15" s="213" t="s">
        <v>27</v>
      </c>
      <c r="I15" s="239">
        <f>J15+L15</f>
        <v>2661.8</v>
      </c>
      <c r="J15" s="240">
        <v>2632.8</v>
      </c>
      <c r="K15" s="240">
        <v>1406</v>
      </c>
      <c r="L15" s="241">
        <v>29</v>
      </c>
      <c r="M15" s="424">
        <f>N15+P15</f>
        <v>2661.8</v>
      </c>
      <c r="N15" s="410">
        <v>2632.8</v>
      </c>
      <c r="O15" s="410">
        <v>1406</v>
      </c>
      <c r="P15" s="425">
        <v>29</v>
      </c>
      <c r="Q15" s="432">
        <f t="shared" si="0"/>
        <v>0</v>
      </c>
      <c r="R15" s="433">
        <f t="shared" si="1"/>
        <v>0</v>
      </c>
      <c r="S15" s="433">
        <f t="shared" si="2"/>
        <v>0</v>
      </c>
      <c r="T15" s="434">
        <f t="shared" si="3"/>
        <v>0</v>
      </c>
    </row>
    <row r="16" spans="1:20" x14ac:dyDescent="0.2">
      <c r="A16" s="795"/>
      <c r="B16" s="797"/>
      <c r="C16" s="800"/>
      <c r="D16" s="822"/>
      <c r="E16" s="231"/>
      <c r="F16" s="824"/>
      <c r="G16" s="827"/>
      <c r="H16" s="142" t="s">
        <v>14</v>
      </c>
      <c r="I16" s="233">
        <f>J16+L16</f>
        <v>160</v>
      </c>
      <c r="J16" s="235">
        <v>160</v>
      </c>
      <c r="K16" s="237"/>
      <c r="L16" s="238"/>
      <c r="M16" s="411">
        <f>N16+P16</f>
        <v>160</v>
      </c>
      <c r="N16" s="333">
        <v>160</v>
      </c>
      <c r="O16" s="331"/>
      <c r="P16" s="338"/>
      <c r="Q16" s="432">
        <f t="shared" si="0"/>
        <v>0</v>
      </c>
      <c r="R16" s="433">
        <f t="shared" si="1"/>
        <v>0</v>
      </c>
      <c r="S16" s="433"/>
      <c r="T16" s="434"/>
    </row>
    <row r="17" spans="1:20" x14ac:dyDescent="0.2">
      <c r="A17" s="795"/>
      <c r="B17" s="797"/>
      <c r="C17" s="800"/>
      <c r="D17" s="884" t="s">
        <v>94</v>
      </c>
      <c r="E17" s="1088"/>
      <c r="F17" s="824"/>
      <c r="G17" s="827"/>
      <c r="H17" s="142"/>
      <c r="I17" s="234"/>
      <c r="J17" s="235"/>
      <c r="K17" s="235"/>
      <c r="L17" s="242"/>
      <c r="M17" s="342"/>
      <c r="N17" s="333"/>
      <c r="O17" s="333"/>
      <c r="P17" s="343"/>
      <c r="Q17" s="432"/>
      <c r="R17" s="433"/>
      <c r="S17" s="433"/>
      <c r="T17" s="434"/>
    </row>
    <row r="18" spans="1:20" x14ac:dyDescent="0.2">
      <c r="A18" s="795"/>
      <c r="B18" s="797"/>
      <c r="C18" s="800"/>
      <c r="D18" s="884"/>
      <c r="E18" s="1088"/>
      <c r="F18" s="824"/>
      <c r="G18" s="827"/>
      <c r="H18" s="184"/>
      <c r="I18" s="236"/>
      <c r="J18" s="243"/>
      <c r="K18" s="243"/>
      <c r="L18" s="244"/>
      <c r="M18" s="446"/>
      <c r="N18" s="334"/>
      <c r="O18" s="334"/>
      <c r="P18" s="691"/>
      <c r="Q18" s="432"/>
      <c r="R18" s="433"/>
      <c r="S18" s="433"/>
      <c r="T18" s="434"/>
    </row>
    <row r="19" spans="1:20" x14ac:dyDescent="0.2">
      <c r="A19" s="795"/>
      <c r="B19" s="797"/>
      <c r="C19" s="800"/>
      <c r="D19" s="884"/>
      <c r="E19" s="1088"/>
      <c r="F19" s="824"/>
      <c r="G19" s="827"/>
      <c r="H19" s="224"/>
      <c r="I19" s="245"/>
      <c r="J19" s="246"/>
      <c r="K19" s="246"/>
      <c r="L19" s="245"/>
      <c r="M19" s="426"/>
      <c r="N19" s="413"/>
      <c r="O19" s="413"/>
      <c r="P19" s="427"/>
      <c r="Q19" s="432"/>
      <c r="R19" s="433"/>
      <c r="S19" s="433"/>
      <c r="T19" s="434"/>
    </row>
    <row r="20" spans="1:20" ht="15.75" customHeight="1" x14ac:dyDescent="0.2">
      <c r="A20" s="795"/>
      <c r="B20" s="797"/>
      <c r="C20" s="800"/>
      <c r="D20" s="884"/>
      <c r="E20" s="1088"/>
      <c r="F20" s="824"/>
      <c r="G20" s="827"/>
      <c r="H20" s="29"/>
      <c r="I20" s="236"/>
      <c r="J20" s="243"/>
      <c r="K20" s="243"/>
      <c r="L20" s="244"/>
      <c r="M20" s="344"/>
      <c r="N20" s="334"/>
      <c r="O20" s="334"/>
      <c r="P20" s="345"/>
      <c r="Q20" s="432"/>
      <c r="R20" s="433"/>
      <c r="S20" s="433"/>
      <c r="T20" s="434"/>
    </row>
    <row r="21" spans="1:20" ht="12.75" customHeight="1" x14ac:dyDescent="0.2">
      <c r="A21" s="795"/>
      <c r="B21" s="797"/>
      <c r="C21" s="800"/>
      <c r="D21" s="835" t="s">
        <v>185</v>
      </c>
      <c r="E21" s="231"/>
      <c r="F21" s="824"/>
      <c r="G21" s="827"/>
      <c r="H21" s="141"/>
      <c r="I21" s="247"/>
      <c r="J21" s="248"/>
      <c r="K21" s="248"/>
      <c r="L21" s="249"/>
      <c r="M21" s="336"/>
      <c r="N21" s="329"/>
      <c r="O21" s="329"/>
      <c r="P21" s="339"/>
      <c r="Q21" s="432"/>
      <c r="R21" s="433"/>
      <c r="S21" s="433"/>
      <c r="T21" s="434"/>
    </row>
    <row r="22" spans="1:20" ht="15.75" customHeight="1" x14ac:dyDescent="0.2">
      <c r="A22" s="795"/>
      <c r="B22" s="797"/>
      <c r="C22" s="800"/>
      <c r="D22" s="822"/>
      <c r="E22" s="231"/>
      <c r="F22" s="824"/>
      <c r="G22" s="827"/>
      <c r="H22" s="143"/>
      <c r="I22" s="250"/>
      <c r="J22" s="251"/>
      <c r="K22" s="251"/>
      <c r="L22" s="275"/>
      <c r="M22" s="341"/>
      <c r="N22" s="330"/>
      <c r="O22" s="330"/>
      <c r="P22" s="340"/>
      <c r="Q22" s="492"/>
      <c r="R22" s="493"/>
      <c r="S22" s="433"/>
      <c r="T22" s="434"/>
    </row>
    <row r="23" spans="1:20" x14ac:dyDescent="0.2">
      <c r="A23" s="795"/>
      <c r="B23" s="797"/>
      <c r="C23" s="800"/>
      <c r="D23" s="1104" t="s">
        <v>206</v>
      </c>
      <c r="E23" s="231"/>
      <c r="F23" s="824"/>
      <c r="G23" s="827"/>
      <c r="H23" s="184"/>
      <c r="I23" s="252"/>
      <c r="J23" s="237"/>
      <c r="K23" s="237"/>
      <c r="L23" s="238"/>
      <c r="M23" s="337"/>
      <c r="N23" s="331"/>
      <c r="O23" s="331"/>
      <c r="P23" s="338"/>
      <c r="Q23" s="432"/>
      <c r="R23" s="433"/>
      <c r="S23" s="433"/>
      <c r="T23" s="434"/>
    </row>
    <row r="24" spans="1:20" x14ac:dyDescent="0.2">
      <c r="A24" s="795"/>
      <c r="B24" s="797"/>
      <c r="C24" s="800"/>
      <c r="D24" s="1104"/>
      <c r="E24" s="231"/>
      <c r="F24" s="824"/>
      <c r="G24" s="827"/>
      <c r="H24" s="29"/>
      <c r="I24" s="252"/>
      <c r="J24" s="237"/>
      <c r="K24" s="237"/>
      <c r="L24" s="238"/>
      <c r="M24" s="337"/>
      <c r="N24" s="331"/>
      <c r="O24" s="331"/>
      <c r="P24" s="338"/>
      <c r="Q24" s="432"/>
      <c r="R24" s="433"/>
      <c r="S24" s="433"/>
      <c r="T24" s="434"/>
    </row>
    <row r="25" spans="1:20" x14ac:dyDescent="0.2">
      <c r="A25" s="795"/>
      <c r="B25" s="797"/>
      <c r="C25" s="800"/>
      <c r="D25" s="1104" t="s">
        <v>205</v>
      </c>
      <c r="E25" s="231"/>
      <c r="F25" s="824"/>
      <c r="G25" s="827"/>
      <c r="H25" s="184"/>
      <c r="I25" s="252"/>
      <c r="J25" s="237"/>
      <c r="K25" s="237"/>
      <c r="L25" s="238"/>
      <c r="M25" s="337"/>
      <c r="N25" s="331"/>
      <c r="O25" s="331"/>
      <c r="P25" s="338"/>
      <c r="Q25" s="432"/>
      <c r="R25" s="433"/>
      <c r="S25" s="433"/>
      <c r="T25" s="434"/>
    </row>
    <row r="26" spans="1:20" x14ac:dyDescent="0.2">
      <c r="A26" s="795"/>
      <c r="B26" s="797"/>
      <c r="C26" s="800"/>
      <c r="D26" s="1104"/>
      <c r="E26" s="231"/>
      <c r="F26" s="824"/>
      <c r="G26" s="827"/>
      <c r="H26" s="29"/>
      <c r="I26" s="252"/>
      <c r="J26" s="237"/>
      <c r="K26" s="237"/>
      <c r="L26" s="238"/>
      <c r="M26" s="337"/>
      <c r="N26" s="331"/>
      <c r="O26" s="331"/>
      <c r="P26" s="338"/>
      <c r="Q26" s="432"/>
      <c r="R26" s="433"/>
      <c r="S26" s="433"/>
      <c r="T26" s="434"/>
    </row>
    <row r="27" spans="1:20" x14ac:dyDescent="0.2">
      <c r="A27" s="795"/>
      <c r="B27" s="797"/>
      <c r="C27" s="800"/>
      <c r="D27" s="879" t="s">
        <v>98</v>
      </c>
      <c r="E27" s="231"/>
      <c r="F27" s="824"/>
      <c r="G27" s="827"/>
      <c r="H27" s="141"/>
      <c r="I27" s="247"/>
      <c r="J27" s="248"/>
      <c r="K27" s="248"/>
      <c r="L27" s="253"/>
      <c r="M27" s="336"/>
      <c r="N27" s="329"/>
      <c r="O27" s="329"/>
      <c r="P27" s="684"/>
      <c r="Q27" s="432"/>
      <c r="R27" s="433"/>
      <c r="S27" s="433"/>
      <c r="T27" s="434"/>
    </row>
    <row r="28" spans="1:20" x14ac:dyDescent="0.2">
      <c r="A28" s="795"/>
      <c r="B28" s="797"/>
      <c r="C28" s="800"/>
      <c r="D28" s="880"/>
      <c r="E28" s="231"/>
      <c r="F28" s="824"/>
      <c r="G28" s="827"/>
      <c r="H28" s="142"/>
      <c r="I28" s="254"/>
      <c r="J28" s="255"/>
      <c r="K28" s="255"/>
      <c r="L28" s="256"/>
      <c r="M28" s="346"/>
      <c r="N28" s="332"/>
      <c r="O28" s="332"/>
      <c r="P28" s="428"/>
      <c r="Q28" s="432"/>
      <c r="R28" s="433"/>
      <c r="S28" s="433"/>
      <c r="T28" s="434"/>
    </row>
    <row r="29" spans="1:20" x14ac:dyDescent="0.2">
      <c r="A29" s="795"/>
      <c r="B29" s="797"/>
      <c r="C29" s="800"/>
      <c r="D29" s="882" t="s">
        <v>99</v>
      </c>
      <c r="E29" s="231"/>
      <c r="F29" s="824"/>
      <c r="G29" s="827"/>
      <c r="H29" s="184"/>
      <c r="I29" s="252"/>
      <c r="J29" s="237"/>
      <c r="K29" s="237"/>
      <c r="L29" s="238"/>
      <c r="M29" s="337"/>
      <c r="N29" s="331"/>
      <c r="O29" s="331"/>
      <c r="P29" s="338"/>
      <c r="Q29" s="432"/>
      <c r="R29" s="433"/>
      <c r="S29" s="433"/>
      <c r="T29" s="434"/>
    </row>
    <row r="30" spans="1:20" ht="13.5" thickBot="1" x14ac:dyDescent="0.25">
      <c r="A30" s="796"/>
      <c r="B30" s="798"/>
      <c r="C30" s="801"/>
      <c r="D30" s="834"/>
      <c r="E30" s="232"/>
      <c r="F30" s="825"/>
      <c r="G30" s="828"/>
      <c r="H30" s="266" t="s">
        <v>25</v>
      </c>
      <c r="I30" s="257">
        <f t="shared" ref="I30:N30" si="4">SUM(I12:I29)</f>
        <v>188436.2</v>
      </c>
      <c r="J30" s="257">
        <f t="shared" si="4"/>
        <v>188147.20000000001</v>
      </c>
      <c r="K30" s="257">
        <f>SUM(K12:K29)</f>
        <v>126198.1</v>
      </c>
      <c r="L30" s="258">
        <f>SUM(L12:L29)</f>
        <v>289</v>
      </c>
      <c r="M30" s="262">
        <f>SUM(M12:M29)</f>
        <v>189286.99999999997</v>
      </c>
      <c r="N30" s="257">
        <f t="shared" si="4"/>
        <v>188987.49999999997</v>
      </c>
      <c r="O30" s="257">
        <f>SUM(O12:O29)</f>
        <v>126779.3</v>
      </c>
      <c r="P30" s="268">
        <f>SUM(P12:P29)</f>
        <v>299.5</v>
      </c>
      <c r="Q30" s="262">
        <f t="shared" si="0"/>
        <v>850.79999999995925</v>
      </c>
      <c r="R30" s="263">
        <f t="shared" si="1"/>
        <v>840.29999999995925</v>
      </c>
      <c r="S30" s="263">
        <f t="shared" si="2"/>
        <v>581.19999999999709</v>
      </c>
      <c r="T30" s="273">
        <f t="shared" si="3"/>
        <v>10.5</v>
      </c>
    </row>
    <row r="31" spans="1:20" ht="27.75" customHeight="1" x14ac:dyDescent="0.2">
      <c r="A31" s="370" t="s">
        <v>22</v>
      </c>
      <c r="B31" s="375" t="s">
        <v>22</v>
      </c>
      <c r="C31" s="379" t="s">
        <v>26</v>
      </c>
      <c r="D31" s="829" t="s">
        <v>95</v>
      </c>
      <c r="E31" s="831"/>
      <c r="F31" s="816" t="s">
        <v>23</v>
      </c>
      <c r="G31" s="818">
        <v>2</v>
      </c>
      <c r="H31" s="140" t="s">
        <v>27</v>
      </c>
      <c r="I31" s="259">
        <f>J31+L31</f>
        <v>51.9</v>
      </c>
      <c r="J31" s="260">
        <v>51.9</v>
      </c>
      <c r="K31" s="260">
        <v>39.6</v>
      </c>
      <c r="L31" s="261"/>
      <c r="M31" s="414">
        <f>N31+P31</f>
        <v>51.9</v>
      </c>
      <c r="N31" s="415">
        <v>51.9</v>
      </c>
      <c r="O31" s="415">
        <v>39.6</v>
      </c>
      <c r="P31" s="664"/>
      <c r="Q31" s="435">
        <f t="shared" si="0"/>
        <v>0</v>
      </c>
      <c r="R31" s="436">
        <f t="shared" si="1"/>
        <v>0</v>
      </c>
      <c r="S31" s="436">
        <f t="shared" si="2"/>
        <v>0</v>
      </c>
      <c r="T31" s="437"/>
    </row>
    <row r="32" spans="1:20" ht="13.5" thickBot="1" x14ac:dyDescent="0.25">
      <c r="A32" s="371"/>
      <c r="B32" s="31"/>
      <c r="C32" s="380"/>
      <c r="D32" s="830"/>
      <c r="E32" s="832"/>
      <c r="F32" s="817"/>
      <c r="G32" s="819"/>
      <c r="H32" s="266" t="s">
        <v>25</v>
      </c>
      <c r="I32" s="262">
        <f t="shared" ref="I32:I37" si="5">J32+L32</f>
        <v>51.9</v>
      </c>
      <c r="J32" s="263">
        <f>SUM(J31:J31)</f>
        <v>51.9</v>
      </c>
      <c r="K32" s="263">
        <f>SUM(K31:K31)</f>
        <v>39.6</v>
      </c>
      <c r="L32" s="258">
        <f>SUM(L31:L31)</f>
        <v>0</v>
      </c>
      <c r="M32" s="262">
        <f t="shared" ref="M32:M37" si="6">N32+P32</f>
        <v>51.9</v>
      </c>
      <c r="N32" s="263">
        <f>SUM(N31:N31)</f>
        <v>51.9</v>
      </c>
      <c r="O32" s="263">
        <f>SUM(O31:O31)</f>
        <v>39.6</v>
      </c>
      <c r="P32" s="258">
        <f>SUM(P31:P31)</f>
        <v>0</v>
      </c>
      <c r="Q32" s="322">
        <f t="shared" si="0"/>
        <v>0</v>
      </c>
      <c r="R32" s="327">
        <f t="shared" si="1"/>
        <v>0</v>
      </c>
      <c r="S32" s="327">
        <f t="shared" si="2"/>
        <v>0</v>
      </c>
      <c r="T32" s="323">
        <f t="shared" si="3"/>
        <v>0</v>
      </c>
    </row>
    <row r="33" spans="1:20" ht="15" customHeight="1" x14ac:dyDescent="0.2">
      <c r="A33" s="370" t="s">
        <v>22</v>
      </c>
      <c r="B33" s="375" t="s">
        <v>22</v>
      </c>
      <c r="C33" s="379" t="s">
        <v>28</v>
      </c>
      <c r="D33" s="829" t="s">
        <v>96</v>
      </c>
      <c r="E33" s="899"/>
      <c r="F33" s="816" t="s">
        <v>23</v>
      </c>
      <c r="G33" s="818">
        <v>2</v>
      </c>
      <c r="H33" s="140" t="s">
        <v>27</v>
      </c>
      <c r="I33" s="259">
        <f t="shared" si="5"/>
        <v>172.1</v>
      </c>
      <c r="J33" s="260">
        <v>172.1</v>
      </c>
      <c r="K33" s="260">
        <v>124.6</v>
      </c>
      <c r="L33" s="261"/>
      <c r="M33" s="414">
        <f t="shared" si="6"/>
        <v>172.1</v>
      </c>
      <c r="N33" s="415">
        <v>172.1</v>
      </c>
      <c r="O33" s="415">
        <v>124.6</v>
      </c>
      <c r="P33" s="664"/>
      <c r="Q33" s="452">
        <f t="shared" si="0"/>
        <v>0</v>
      </c>
      <c r="R33" s="453">
        <f t="shared" si="1"/>
        <v>0</v>
      </c>
      <c r="S33" s="453">
        <f t="shared" si="2"/>
        <v>0</v>
      </c>
      <c r="T33" s="454"/>
    </row>
    <row r="34" spans="1:20" ht="13.5" thickBot="1" x14ac:dyDescent="0.25">
      <c r="A34" s="371"/>
      <c r="B34" s="31"/>
      <c r="C34" s="380"/>
      <c r="D34" s="830"/>
      <c r="E34" s="900"/>
      <c r="F34" s="817"/>
      <c r="G34" s="819"/>
      <c r="H34" s="266" t="s">
        <v>25</v>
      </c>
      <c r="I34" s="262">
        <f t="shared" si="5"/>
        <v>172.1</v>
      </c>
      <c r="J34" s="263">
        <f>SUM(J33:J33)</f>
        <v>172.1</v>
      </c>
      <c r="K34" s="263">
        <f>SUM(K33:K33)</f>
        <v>124.6</v>
      </c>
      <c r="L34" s="258">
        <f>SUM(L33:L33)</f>
        <v>0</v>
      </c>
      <c r="M34" s="262">
        <f t="shared" si="6"/>
        <v>172.1</v>
      </c>
      <c r="N34" s="263">
        <f>SUM(N33:N33)</f>
        <v>172.1</v>
      </c>
      <c r="O34" s="263">
        <f>SUM(O33:O33)</f>
        <v>124.6</v>
      </c>
      <c r="P34" s="258">
        <f>SUM(P33:P33)</f>
        <v>0</v>
      </c>
      <c r="Q34" s="262">
        <f t="shared" si="0"/>
        <v>0</v>
      </c>
      <c r="R34" s="263">
        <f t="shared" si="1"/>
        <v>0</v>
      </c>
      <c r="S34" s="263">
        <f t="shared" si="2"/>
        <v>0</v>
      </c>
      <c r="T34" s="273">
        <f t="shared" si="3"/>
        <v>0</v>
      </c>
    </row>
    <row r="35" spans="1:20" ht="27" customHeight="1" x14ac:dyDescent="0.2">
      <c r="A35" s="888" t="s">
        <v>22</v>
      </c>
      <c r="B35" s="890" t="s">
        <v>22</v>
      </c>
      <c r="C35" s="892" t="s">
        <v>30</v>
      </c>
      <c r="D35" s="894" t="s">
        <v>148</v>
      </c>
      <c r="E35" s="899"/>
      <c r="F35" s="816" t="s">
        <v>23</v>
      </c>
      <c r="G35" s="818">
        <v>2</v>
      </c>
      <c r="H35" s="140" t="s">
        <v>27</v>
      </c>
      <c r="I35" s="259">
        <f t="shared" si="5"/>
        <v>8.5</v>
      </c>
      <c r="J35" s="260">
        <v>8.5</v>
      </c>
      <c r="K35" s="260">
        <v>6.2</v>
      </c>
      <c r="L35" s="261"/>
      <c r="M35" s="414">
        <f t="shared" si="6"/>
        <v>8.5</v>
      </c>
      <c r="N35" s="415">
        <v>8.5</v>
      </c>
      <c r="O35" s="415">
        <v>6.2</v>
      </c>
      <c r="P35" s="664"/>
      <c r="Q35" s="452">
        <f t="shared" si="0"/>
        <v>0</v>
      </c>
      <c r="R35" s="453">
        <f t="shared" si="1"/>
        <v>0</v>
      </c>
      <c r="S35" s="453">
        <f t="shared" si="2"/>
        <v>0</v>
      </c>
      <c r="T35" s="454"/>
    </row>
    <row r="36" spans="1:20" ht="27" customHeight="1" x14ac:dyDescent="0.2">
      <c r="A36" s="889"/>
      <c r="B36" s="891"/>
      <c r="C36" s="893"/>
      <c r="D36" s="879"/>
      <c r="E36" s="1088"/>
      <c r="F36" s="1089"/>
      <c r="G36" s="1090"/>
      <c r="H36" s="141"/>
      <c r="I36" s="264"/>
      <c r="J36" s="248"/>
      <c r="K36" s="248"/>
      <c r="L36" s="265"/>
      <c r="M36" s="336"/>
      <c r="N36" s="329"/>
      <c r="O36" s="329"/>
      <c r="P36" s="416"/>
      <c r="Q36" s="432"/>
      <c r="R36" s="433"/>
      <c r="S36" s="433"/>
      <c r="T36" s="434"/>
    </row>
    <row r="37" spans="1:20" ht="13.5" thickBot="1" x14ac:dyDescent="0.25">
      <c r="A37" s="371"/>
      <c r="B37" s="31"/>
      <c r="C37" s="380"/>
      <c r="D37" s="830"/>
      <c r="E37" s="900"/>
      <c r="F37" s="817"/>
      <c r="G37" s="819"/>
      <c r="H37" s="266" t="s">
        <v>25</v>
      </c>
      <c r="I37" s="262">
        <f t="shared" si="5"/>
        <v>8.5</v>
      </c>
      <c r="J37" s="263">
        <f>SUM(J35:J36)</f>
        <v>8.5</v>
      </c>
      <c r="K37" s="263">
        <f>SUM(K35:K36)</f>
        <v>6.2</v>
      </c>
      <c r="L37" s="258">
        <f>SUM(L35:L36)</f>
        <v>0</v>
      </c>
      <c r="M37" s="262">
        <f t="shared" si="6"/>
        <v>8.5</v>
      </c>
      <c r="N37" s="263">
        <f>SUM(N35:N36)</f>
        <v>8.5</v>
      </c>
      <c r="O37" s="263">
        <f>SUM(O35:O36)</f>
        <v>6.2</v>
      </c>
      <c r="P37" s="258">
        <f>SUM(P35:P36)</f>
        <v>0</v>
      </c>
      <c r="Q37" s="262">
        <f t="shared" si="0"/>
        <v>0</v>
      </c>
      <c r="R37" s="263">
        <f t="shared" si="1"/>
        <v>0</v>
      </c>
      <c r="S37" s="263">
        <f t="shared" si="2"/>
        <v>0</v>
      </c>
      <c r="T37" s="273">
        <f t="shared" si="3"/>
        <v>0</v>
      </c>
    </row>
    <row r="38" spans="1:20" ht="13.5" thickBot="1" x14ac:dyDescent="0.25">
      <c r="A38" s="371" t="s">
        <v>22</v>
      </c>
      <c r="B38" s="376" t="s">
        <v>22</v>
      </c>
      <c r="C38" s="1093" t="s">
        <v>29</v>
      </c>
      <c r="D38" s="1093"/>
      <c r="E38" s="1093"/>
      <c r="F38" s="1093"/>
      <c r="G38" s="1093"/>
      <c r="H38" s="972"/>
      <c r="I38" s="381">
        <f t="shared" ref="I38:L38" si="7">I37+I34+I32+I30</f>
        <v>188668.7</v>
      </c>
      <c r="J38" s="199">
        <f t="shared" si="7"/>
        <v>188379.7</v>
      </c>
      <c r="K38" s="382">
        <f t="shared" si="7"/>
        <v>126368.5</v>
      </c>
      <c r="L38" s="404">
        <f t="shared" si="7"/>
        <v>289</v>
      </c>
      <c r="M38" s="591">
        <f>N38+P38</f>
        <v>189519.49999999997</v>
      </c>
      <c r="N38" s="199">
        <f>N37+N34+N32+N30</f>
        <v>189219.99999999997</v>
      </c>
      <c r="O38" s="592">
        <f>O37+O34+O32+O30</f>
        <v>126949.7</v>
      </c>
      <c r="P38" s="198">
        <f>P37+P34+P32+P30</f>
        <v>299.5</v>
      </c>
      <c r="Q38" s="455">
        <f t="shared" si="0"/>
        <v>850.79999999995925</v>
      </c>
      <c r="R38" s="456">
        <f t="shared" si="1"/>
        <v>840.29999999995925</v>
      </c>
      <c r="S38" s="456">
        <f t="shared" si="2"/>
        <v>581.19999999999709</v>
      </c>
      <c r="T38" s="457">
        <f t="shared" si="3"/>
        <v>10.5</v>
      </c>
    </row>
    <row r="39" spans="1:20" ht="13.5" customHeight="1" thickBot="1" x14ac:dyDescent="0.25">
      <c r="A39" s="19" t="s">
        <v>22</v>
      </c>
      <c r="B39" s="21" t="s">
        <v>26</v>
      </c>
      <c r="C39" s="1121" t="s">
        <v>149</v>
      </c>
      <c r="D39" s="903"/>
      <c r="E39" s="903"/>
      <c r="F39" s="903"/>
      <c r="G39" s="903"/>
      <c r="H39" s="903"/>
      <c r="I39" s="903"/>
      <c r="J39" s="903"/>
      <c r="K39" s="903"/>
      <c r="L39" s="903"/>
      <c r="M39" s="903"/>
      <c r="N39" s="903"/>
      <c r="O39" s="903"/>
      <c r="P39" s="903"/>
      <c r="Q39" s="903"/>
      <c r="R39" s="903"/>
      <c r="S39" s="903"/>
      <c r="T39" s="904"/>
    </row>
    <row r="40" spans="1:20" x14ac:dyDescent="0.2">
      <c r="A40" s="363" t="s">
        <v>22</v>
      </c>
      <c r="B40" s="890" t="s">
        <v>26</v>
      </c>
      <c r="C40" s="1054" t="s">
        <v>22</v>
      </c>
      <c r="D40" s="1106" t="s">
        <v>105</v>
      </c>
      <c r="E40" s="941"/>
      <c r="F40" s="1089" t="s">
        <v>23</v>
      </c>
      <c r="G40" s="1107">
        <v>2</v>
      </c>
      <c r="H40" s="13" t="s">
        <v>24</v>
      </c>
      <c r="I40" s="290">
        <f t="shared" ref="I40:I45" si="8">J40+L40</f>
        <v>65.400000000000006</v>
      </c>
      <c r="J40" s="240">
        <v>65.400000000000006</v>
      </c>
      <c r="K40" s="240"/>
      <c r="L40" s="241"/>
      <c r="M40" s="424">
        <f t="shared" ref="M40:M42" si="9">N40+P40</f>
        <v>65.400000000000006</v>
      </c>
      <c r="N40" s="438">
        <v>65.400000000000006</v>
      </c>
      <c r="O40" s="438"/>
      <c r="P40" s="439"/>
      <c r="Q40" s="435">
        <f t="shared" si="0"/>
        <v>0</v>
      </c>
      <c r="R40" s="436">
        <f t="shared" si="1"/>
        <v>0</v>
      </c>
      <c r="S40" s="436"/>
      <c r="T40" s="437"/>
    </row>
    <row r="41" spans="1:20" ht="13.5" thickBot="1" x14ac:dyDescent="0.25">
      <c r="A41" s="364"/>
      <c r="B41" s="905"/>
      <c r="C41" s="907"/>
      <c r="D41" s="909"/>
      <c r="E41" s="832"/>
      <c r="F41" s="817"/>
      <c r="G41" s="911"/>
      <c r="H41" s="266" t="s">
        <v>25</v>
      </c>
      <c r="I41" s="272">
        <f t="shared" si="8"/>
        <v>65.400000000000006</v>
      </c>
      <c r="J41" s="263">
        <f>SUM(J40)</f>
        <v>65.400000000000006</v>
      </c>
      <c r="K41" s="258"/>
      <c r="L41" s="326"/>
      <c r="M41" s="272">
        <f t="shared" si="9"/>
        <v>65.400000000000006</v>
      </c>
      <c r="N41" s="263">
        <f>SUM(N40)</f>
        <v>65.400000000000006</v>
      </c>
      <c r="O41" s="258"/>
      <c r="P41" s="273"/>
      <c r="Q41" s="322">
        <f t="shared" si="0"/>
        <v>0</v>
      </c>
      <c r="R41" s="327">
        <f t="shared" si="1"/>
        <v>0</v>
      </c>
      <c r="S41" s="327">
        <f t="shared" si="2"/>
        <v>0</v>
      </c>
      <c r="T41" s="323">
        <f t="shared" si="3"/>
        <v>0</v>
      </c>
    </row>
    <row r="42" spans="1:20" x14ac:dyDescent="0.2">
      <c r="A42" s="888" t="s">
        <v>22</v>
      </c>
      <c r="B42" s="890" t="s">
        <v>26</v>
      </c>
      <c r="C42" s="925" t="s">
        <v>26</v>
      </c>
      <c r="D42" s="914" t="s">
        <v>47</v>
      </c>
      <c r="E42" s="831"/>
      <c r="F42" s="916" t="s">
        <v>23</v>
      </c>
      <c r="G42" s="918">
        <v>2</v>
      </c>
      <c r="H42" s="143" t="s">
        <v>27</v>
      </c>
      <c r="I42" s="274">
        <f t="shared" si="8"/>
        <v>143.9</v>
      </c>
      <c r="J42" s="251">
        <v>143.9</v>
      </c>
      <c r="K42" s="265"/>
      <c r="L42" s="275"/>
      <c r="M42" s="687">
        <f t="shared" si="9"/>
        <v>75.7</v>
      </c>
      <c r="N42" s="688">
        <f>143.9-68.2</f>
        <v>75.7</v>
      </c>
      <c r="O42" s="416"/>
      <c r="P42" s="340"/>
      <c r="Q42" s="452">
        <f t="shared" si="0"/>
        <v>-68.2</v>
      </c>
      <c r="R42" s="453">
        <f t="shared" si="1"/>
        <v>-68.2</v>
      </c>
      <c r="S42" s="453"/>
      <c r="T42" s="454"/>
    </row>
    <row r="43" spans="1:20" ht="13.5" thickBot="1" x14ac:dyDescent="0.25">
      <c r="A43" s="913"/>
      <c r="B43" s="924"/>
      <c r="C43" s="926"/>
      <c r="D43" s="927"/>
      <c r="E43" s="923"/>
      <c r="F43" s="917"/>
      <c r="G43" s="919"/>
      <c r="H43" s="266" t="s">
        <v>25</v>
      </c>
      <c r="I43" s="276">
        <f>I42</f>
        <v>143.9</v>
      </c>
      <c r="J43" s="276">
        <f>J42</f>
        <v>143.9</v>
      </c>
      <c r="K43" s="276"/>
      <c r="L43" s="276"/>
      <c r="M43" s="310">
        <f>M42</f>
        <v>75.7</v>
      </c>
      <c r="N43" s="276">
        <f>N42</f>
        <v>75.7</v>
      </c>
      <c r="O43" s="276"/>
      <c r="P43" s="282"/>
      <c r="Q43" s="262">
        <f t="shared" si="0"/>
        <v>-68.2</v>
      </c>
      <c r="R43" s="263">
        <f t="shared" si="1"/>
        <v>-68.2</v>
      </c>
      <c r="S43" s="263"/>
      <c r="T43" s="273"/>
    </row>
    <row r="44" spans="1:20" x14ac:dyDescent="0.2">
      <c r="A44" s="901" t="s">
        <v>22</v>
      </c>
      <c r="B44" s="375" t="s">
        <v>26</v>
      </c>
      <c r="C44" s="892" t="s">
        <v>28</v>
      </c>
      <c r="D44" s="914" t="s">
        <v>48</v>
      </c>
      <c r="E44" s="831"/>
      <c r="F44" s="916" t="s">
        <v>23</v>
      </c>
      <c r="G44" s="921">
        <v>2</v>
      </c>
      <c r="H44" s="17" t="s">
        <v>24</v>
      </c>
      <c r="I44" s="277">
        <f t="shared" si="8"/>
        <v>136.69999999999999</v>
      </c>
      <c r="J44" s="260">
        <v>136.69999999999999</v>
      </c>
      <c r="K44" s="260"/>
      <c r="L44" s="278"/>
      <c r="M44" s="414">
        <f t="shared" ref="M44:M45" si="10">N44+P44</f>
        <v>136.69999999999999</v>
      </c>
      <c r="N44" s="415">
        <v>136.69999999999999</v>
      </c>
      <c r="O44" s="415"/>
      <c r="P44" s="431"/>
      <c r="Q44" s="435">
        <f t="shared" si="0"/>
        <v>0</v>
      </c>
      <c r="R44" s="436">
        <f t="shared" si="1"/>
        <v>0</v>
      </c>
      <c r="S44" s="436"/>
      <c r="T44" s="437"/>
    </row>
    <row r="45" spans="1:20" ht="13.5" thickBot="1" x14ac:dyDescent="0.25">
      <c r="A45" s="902"/>
      <c r="B45" s="376"/>
      <c r="C45" s="912"/>
      <c r="D45" s="915"/>
      <c r="E45" s="832"/>
      <c r="F45" s="920"/>
      <c r="G45" s="922"/>
      <c r="H45" s="266" t="s">
        <v>25</v>
      </c>
      <c r="I45" s="279">
        <f t="shared" si="8"/>
        <v>136.69999999999999</v>
      </c>
      <c r="J45" s="280">
        <f>SUM(J44)</f>
        <v>136.69999999999999</v>
      </c>
      <c r="K45" s="279"/>
      <c r="L45" s="276"/>
      <c r="M45" s="310">
        <f t="shared" si="10"/>
        <v>136.69999999999999</v>
      </c>
      <c r="N45" s="280">
        <f>SUM(N44)</f>
        <v>136.69999999999999</v>
      </c>
      <c r="O45" s="279"/>
      <c r="P45" s="282"/>
      <c r="Q45" s="322">
        <f t="shared" si="0"/>
        <v>0</v>
      </c>
      <c r="R45" s="327">
        <f t="shared" si="1"/>
        <v>0</v>
      </c>
      <c r="S45" s="327"/>
      <c r="T45" s="323"/>
    </row>
    <row r="46" spans="1:20" ht="13.5" thickBot="1" x14ac:dyDescent="0.25">
      <c r="A46" s="19" t="s">
        <v>22</v>
      </c>
      <c r="B46" s="18" t="s">
        <v>26</v>
      </c>
      <c r="C46" s="951" t="s">
        <v>29</v>
      </c>
      <c r="D46" s="951"/>
      <c r="E46" s="951"/>
      <c r="F46" s="951"/>
      <c r="G46" s="951"/>
      <c r="H46" s="951"/>
      <c r="I46" s="381">
        <f>I45+I43+I41</f>
        <v>346</v>
      </c>
      <c r="J46" s="199">
        <f>J45+J43+J41</f>
        <v>346</v>
      </c>
      <c r="K46" s="382"/>
      <c r="L46" s="404"/>
      <c r="M46" s="1">
        <f>M45+M43+M41</f>
        <v>277.79999999999995</v>
      </c>
      <c r="N46" s="382">
        <f>N45+N43+N41</f>
        <v>277.79999999999995</v>
      </c>
      <c r="O46" s="199"/>
      <c r="P46" s="383"/>
      <c r="Q46" s="455">
        <f t="shared" si="0"/>
        <v>-68.200000000000045</v>
      </c>
      <c r="R46" s="456">
        <f t="shared" si="1"/>
        <v>-68.200000000000045</v>
      </c>
      <c r="S46" s="456"/>
      <c r="T46" s="457"/>
    </row>
    <row r="47" spans="1:20" ht="13.5" thickBot="1" x14ac:dyDescent="0.25">
      <c r="A47" s="371" t="s">
        <v>22</v>
      </c>
      <c r="B47" s="960" t="s">
        <v>11</v>
      </c>
      <c r="C47" s="961"/>
      <c r="D47" s="961"/>
      <c r="E47" s="961"/>
      <c r="F47" s="961"/>
      <c r="G47" s="961"/>
      <c r="H47" s="961"/>
      <c r="I47" s="361">
        <f t="shared" ref="I47:P47" si="11">I46+I38</f>
        <v>189014.7</v>
      </c>
      <c r="J47" s="201">
        <f t="shared" si="11"/>
        <v>188725.7</v>
      </c>
      <c r="K47" s="362">
        <f t="shared" si="11"/>
        <v>126368.5</v>
      </c>
      <c r="L47" s="405">
        <f t="shared" si="11"/>
        <v>289</v>
      </c>
      <c r="M47" s="361">
        <f t="shared" si="11"/>
        <v>189797.29999999996</v>
      </c>
      <c r="N47" s="201">
        <f t="shared" si="11"/>
        <v>189497.79999999996</v>
      </c>
      <c r="O47" s="362">
        <f t="shared" si="11"/>
        <v>126949.7</v>
      </c>
      <c r="P47" s="200">
        <f t="shared" si="11"/>
        <v>299.5</v>
      </c>
      <c r="Q47" s="458">
        <f t="shared" si="0"/>
        <v>782.59999999994761</v>
      </c>
      <c r="R47" s="459">
        <f t="shared" si="1"/>
        <v>772.09999999994761</v>
      </c>
      <c r="S47" s="459">
        <f t="shared" si="2"/>
        <v>581.19999999999709</v>
      </c>
      <c r="T47" s="460">
        <f t="shared" si="3"/>
        <v>10.5</v>
      </c>
    </row>
    <row r="48" spans="1:20" ht="13.5" customHeight="1" thickBot="1" x14ac:dyDescent="0.25">
      <c r="A48" s="370" t="s">
        <v>26</v>
      </c>
      <c r="B48" s="952" t="s">
        <v>62</v>
      </c>
      <c r="C48" s="953"/>
      <c r="D48" s="953"/>
      <c r="E48" s="953"/>
      <c r="F48" s="953"/>
      <c r="G48" s="953"/>
      <c r="H48" s="953"/>
      <c r="I48" s="953"/>
      <c r="J48" s="953"/>
      <c r="K48" s="953"/>
      <c r="L48" s="953"/>
      <c r="M48" s="953"/>
      <c r="N48" s="953"/>
      <c r="O48" s="953"/>
      <c r="P48" s="953"/>
      <c r="Q48" s="953"/>
      <c r="R48" s="953"/>
      <c r="S48" s="953"/>
      <c r="T48" s="954"/>
    </row>
    <row r="49" spans="1:20" ht="13.5" customHeight="1" thickBot="1" x14ac:dyDescent="0.25">
      <c r="A49" s="28" t="s">
        <v>26</v>
      </c>
      <c r="B49" s="21" t="s">
        <v>22</v>
      </c>
      <c r="C49" s="955" t="s">
        <v>50</v>
      </c>
      <c r="D49" s="804"/>
      <c r="E49" s="804"/>
      <c r="F49" s="804"/>
      <c r="G49" s="804"/>
      <c r="H49" s="804"/>
      <c r="I49" s="804"/>
      <c r="J49" s="804"/>
      <c r="K49" s="804"/>
      <c r="L49" s="804"/>
      <c r="M49" s="804"/>
      <c r="N49" s="804"/>
      <c r="O49" s="804"/>
      <c r="P49" s="804"/>
      <c r="Q49" s="804"/>
      <c r="R49" s="804"/>
      <c r="S49" s="804"/>
      <c r="T49" s="805"/>
    </row>
    <row r="50" spans="1:20" ht="25.5" x14ac:dyDescent="0.2">
      <c r="A50" s="483" t="s">
        <v>26</v>
      </c>
      <c r="B50" s="484" t="s">
        <v>22</v>
      </c>
      <c r="C50" s="491" t="s">
        <v>22</v>
      </c>
      <c r="D50" s="166" t="s">
        <v>63</v>
      </c>
      <c r="E50" s="176"/>
      <c r="F50" s="480"/>
      <c r="G50" s="163"/>
      <c r="H50" s="17"/>
      <c r="I50" s="269"/>
      <c r="J50" s="270"/>
      <c r="K50" s="270"/>
      <c r="L50" s="297"/>
      <c r="M50" s="468"/>
      <c r="N50" s="469"/>
      <c r="O50" s="469"/>
      <c r="P50" s="470"/>
      <c r="Q50" s="452"/>
      <c r="R50" s="453"/>
      <c r="S50" s="453"/>
      <c r="T50" s="454"/>
    </row>
    <row r="51" spans="1:20" ht="25.5" x14ac:dyDescent="0.2">
      <c r="A51" s="490"/>
      <c r="B51" s="485"/>
      <c r="C51" s="479"/>
      <c r="D51" s="168" t="s">
        <v>129</v>
      </c>
      <c r="E51" s="489" t="s">
        <v>4</v>
      </c>
      <c r="F51" s="225" t="s">
        <v>23</v>
      </c>
      <c r="G51" s="230">
        <v>5</v>
      </c>
      <c r="H51" s="14" t="s">
        <v>57</v>
      </c>
      <c r="I51" s="285">
        <f>J51+L51</f>
        <v>1366.9</v>
      </c>
      <c r="J51" s="243"/>
      <c r="K51" s="243"/>
      <c r="L51" s="286">
        <v>1366.9</v>
      </c>
      <c r="M51" s="544">
        <f>N51+P51</f>
        <v>1346.3</v>
      </c>
      <c r="N51" s="546"/>
      <c r="O51" s="546"/>
      <c r="P51" s="545">
        <f>1366.9-11.7-8.9</f>
        <v>1346.3</v>
      </c>
      <c r="Q51" s="432">
        <f t="shared" si="0"/>
        <v>-20.600000000000136</v>
      </c>
      <c r="R51" s="433"/>
      <c r="S51" s="433"/>
      <c r="T51" s="434">
        <f t="shared" si="3"/>
        <v>-20.600000000000136</v>
      </c>
    </row>
    <row r="52" spans="1:20" ht="38.25" x14ac:dyDescent="0.2">
      <c r="A52" s="490"/>
      <c r="B52" s="485"/>
      <c r="C52" s="479"/>
      <c r="D52" s="168" t="s">
        <v>150</v>
      </c>
      <c r="E52" s="486"/>
      <c r="F52" s="145"/>
      <c r="G52" s="481"/>
      <c r="H52" s="26" t="s">
        <v>5</v>
      </c>
      <c r="I52" s="287">
        <f>J52+L52</f>
        <v>948.59999999999991</v>
      </c>
      <c r="J52" s="288">
        <v>7.8</v>
      </c>
      <c r="K52" s="288">
        <v>5.8</v>
      </c>
      <c r="L52" s="289">
        <v>940.8</v>
      </c>
      <c r="M52" s="424">
        <f>N52+P52</f>
        <v>948.59999999999991</v>
      </c>
      <c r="N52" s="438">
        <v>7.8</v>
      </c>
      <c r="O52" s="438">
        <v>5.8</v>
      </c>
      <c r="P52" s="439">
        <v>940.8</v>
      </c>
      <c r="Q52" s="432">
        <f t="shared" si="0"/>
        <v>0</v>
      </c>
      <c r="R52" s="433">
        <f t="shared" si="1"/>
        <v>0</v>
      </c>
      <c r="S52" s="433">
        <f t="shared" si="2"/>
        <v>0</v>
      </c>
      <c r="T52" s="434">
        <f t="shared" si="3"/>
        <v>0</v>
      </c>
    </row>
    <row r="53" spans="1:20" ht="25.5" x14ac:dyDescent="0.2">
      <c r="A53" s="490"/>
      <c r="B53" s="485"/>
      <c r="C53" s="479"/>
      <c r="D53" s="168" t="s">
        <v>130</v>
      </c>
      <c r="E53" s="486"/>
      <c r="F53" s="145"/>
      <c r="G53" s="481"/>
      <c r="H53" s="26" t="s">
        <v>6</v>
      </c>
      <c r="I53" s="287">
        <f>J53+L53</f>
        <v>5492.6</v>
      </c>
      <c r="J53" s="288">
        <v>43.6</v>
      </c>
      <c r="K53" s="288">
        <v>33.4</v>
      </c>
      <c r="L53" s="289">
        <v>5449</v>
      </c>
      <c r="M53" s="424">
        <f>N53+P53</f>
        <v>5492.6</v>
      </c>
      <c r="N53" s="438">
        <v>43.6</v>
      </c>
      <c r="O53" s="438">
        <v>33.4</v>
      </c>
      <c r="P53" s="439">
        <v>5449</v>
      </c>
      <c r="Q53" s="432">
        <f t="shared" si="0"/>
        <v>0</v>
      </c>
      <c r="R53" s="433">
        <f t="shared" si="1"/>
        <v>0</v>
      </c>
      <c r="S53" s="433">
        <f t="shared" si="2"/>
        <v>0</v>
      </c>
      <c r="T53" s="434">
        <f t="shared" si="3"/>
        <v>0</v>
      </c>
    </row>
    <row r="54" spans="1:20" ht="51" x14ac:dyDescent="0.2">
      <c r="A54" s="490"/>
      <c r="B54" s="485"/>
      <c r="C54" s="479"/>
      <c r="D54" s="168" t="s">
        <v>131</v>
      </c>
      <c r="E54" s="486"/>
      <c r="F54" s="145"/>
      <c r="G54" s="481"/>
      <c r="H54" s="667" t="s">
        <v>24</v>
      </c>
      <c r="I54" s="290"/>
      <c r="J54" s="240"/>
      <c r="K54" s="240"/>
      <c r="L54" s="650"/>
      <c r="M54" s="662">
        <f>N54+P54</f>
        <v>17.3</v>
      </c>
      <c r="N54" s="657"/>
      <c r="O54" s="657"/>
      <c r="P54" s="666">
        <v>17.3</v>
      </c>
      <c r="Q54" s="432">
        <f>M54-I54</f>
        <v>17.3</v>
      </c>
      <c r="R54" s="433"/>
      <c r="S54" s="433"/>
      <c r="T54" s="434">
        <f>P54-L54</f>
        <v>17.3</v>
      </c>
    </row>
    <row r="55" spans="1:20" ht="25.5" x14ac:dyDescent="0.2">
      <c r="A55" s="490"/>
      <c r="B55" s="485"/>
      <c r="C55" s="479"/>
      <c r="D55" s="168" t="s">
        <v>132</v>
      </c>
      <c r="E55" s="486"/>
      <c r="F55" s="145"/>
      <c r="G55" s="481"/>
      <c r="H55" s="14"/>
      <c r="I55" s="285"/>
      <c r="J55" s="243"/>
      <c r="K55" s="243"/>
      <c r="L55" s="286"/>
      <c r="M55" s="344"/>
      <c r="N55" s="334"/>
      <c r="O55" s="334"/>
      <c r="P55" s="345"/>
      <c r="Q55" s="432"/>
      <c r="R55" s="433"/>
      <c r="S55" s="433"/>
      <c r="T55" s="434"/>
    </row>
    <row r="56" spans="1:20" ht="25.5" x14ac:dyDescent="0.2">
      <c r="A56" s="490"/>
      <c r="B56" s="485"/>
      <c r="C56" s="488"/>
      <c r="D56" s="169" t="s">
        <v>143</v>
      </c>
      <c r="E56" s="486"/>
      <c r="F56" s="145"/>
      <c r="G56" s="481"/>
      <c r="H56" s="208"/>
      <c r="I56" s="291"/>
      <c r="J56" s="292"/>
      <c r="K56" s="292"/>
      <c r="L56" s="293"/>
      <c r="M56" s="440"/>
      <c r="N56" s="441"/>
      <c r="O56" s="441"/>
      <c r="P56" s="442"/>
      <c r="Q56" s="432"/>
      <c r="R56" s="433"/>
      <c r="S56" s="433"/>
      <c r="T56" s="434"/>
    </row>
    <row r="57" spans="1:20" ht="25.5" x14ac:dyDescent="0.2">
      <c r="A57" s="509"/>
      <c r="B57" s="506"/>
      <c r="C57" s="507"/>
      <c r="D57" s="352" t="s">
        <v>146</v>
      </c>
      <c r="E57" s="508"/>
      <c r="F57" s="145"/>
      <c r="G57" s="505"/>
      <c r="H57" s="11"/>
      <c r="I57" s="324"/>
      <c r="J57" s="235"/>
      <c r="K57" s="235"/>
      <c r="L57" s="651"/>
      <c r="M57" s="344"/>
      <c r="N57" s="334"/>
      <c r="O57" s="334"/>
      <c r="P57" s="345"/>
      <c r="Q57" s="492"/>
      <c r="R57" s="493"/>
      <c r="S57" s="493"/>
      <c r="T57" s="512"/>
    </row>
    <row r="58" spans="1:20" ht="40.5" customHeight="1" x14ac:dyDescent="0.2">
      <c r="A58" s="397"/>
      <c r="B58" s="384"/>
      <c r="C58" s="385"/>
      <c r="D58" s="945" t="s">
        <v>151</v>
      </c>
      <c r="E58" s="486"/>
      <c r="F58" s="824"/>
      <c r="G58" s="481"/>
      <c r="H58" s="14"/>
      <c r="I58" s="285"/>
      <c r="J58" s="244"/>
      <c r="K58" s="244"/>
      <c r="L58" s="286"/>
      <c r="M58" s="424"/>
      <c r="N58" s="665"/>
      <c r="O58" s="665"/>
      <c r="P58" s="439"/>
      <c r="Q58" s="432"/>
      <c r="R58" s="433"/>
      <c r="S58" s="433"/>
      <c r="T58" s="434"/>
    </row>
    <row r="59" spans="1:20" ht="13.5" thickBot="1" x14ac:dyDescent="0.25">
      <c r="A59" s="374"/>
      <c r="B59" s="376"/>
      <c r="C59" s="380"/>
      <c r="D59" s="946"/>
      <c r="E59" s="487"/>
      <c r="F59" s="825"/>
      <c r="G59" s="482"/>
      <c r="H59" s="304" t="s">
        <v>25</v>
      </c>
      <c r="I59" s="262">
        <f>SUM(I51:I58)</f>
        <v>7808.1</v>
      </c>
      <c r="J59" s="467">
        <f>SUM(J51:J58)</f>
        <v>51.4</v>
      </c>
      <c r="K59" s="263">
        <f>SUM(K51:K58)</f>
        <v>39.199999999999996</v>
      </c>
      <c r="L59" s="325">
        <f>SUM(L51:L58)</f>
        <v>7756.7</v>
      </c>
      <c r="M59" s="406">
        <f t="shared" ref="M59:P59" si="12">SUM(M51:M58)</f>
        <v>7804.8</v>
      </c>
      <c r="N59" s="263">
        <f t="shared" si="12"/>
        <v>51.4</v>
      </c>
      <c r="O59" s="467">
        <f t="shared" si="12"/>
        <v>39.199999999999996</v>
      </c>
      <c r="P59" s="273">
        <f t="shared" si="12"/>
        <v>7753.4000000000005</v>
      </c>
      <c r="Q59" s="262">
        <f t="shared" si="0"/>
        <v>-3.3000000000001819</v>
      </c>
      <c r="R59" s="263">
        <f t="shared" si="1"/>
        <v>0</v>
      </c>
      <c r="S59" s="263">
        <f t="shared" si="2"/>
        <v>0</v>
      </c>
      <c r="T59" s="273">
        <f t="shared" si="3"/>
        <v>-3.2999999999992724</v>
      </c>
    </row>
    <row r="60" spans="1:20" ht="25.5" x14ac:dyDescent="0.2">
      <c r="A60" s="700" t="s">
        <v>26</v>
      </c>
      <c r="B60" s="695" t="s">
        <v>22</v>
      </c>
      <c r="C60" s="702" t="s">
        <v>26</v>
      </c>
      <c r="D60" s="166" t="s">
        <v>49</v>
      </c>
      <c r="E60" s="498" t="s">
        <v>4</v>
      </c>
      <c r="F60" s="704" t="s">
        <v>23</v>
      </c>
      <c r="G60" s="699">
        <v>5</v>
      </c>
      <c r="H60" s="17"/>
      <c r="I60" s="269"/>
      <c r="J60" s="270"/>
      <c r="K60" s="270"/>
      <c r="L60" s="271"/>
      <c r="M60" s="420"/>
      <c r="N60" s="422"/>
      <c r="O60" s="422"/>
      <c r="P60" s="429"/>
      <c r="Q60" s="452"/>
      <c r="R60" s="453"/>
      <c r="S60" s="453"/>
      <c r="T60" s="454"/>
    </row>
    <row r="61" spans="1:20" s="4" customFormat="1" x14ac:dyDescent="0.2">
      <c r="A61" s="509"/>
      <c r="B61" s="703"/>
      <c r="C61" s="697"/>
      <c r="D61" s="1122" t="s">
        <v>134</v>
      </c>
      <c r="E61" s="724"/>
      <c r="F61" s="693"/>
      <c r="G61" s="603"/>
      <c r="H61" s="573" t="s">
        <v>57</v>
      </c>
      <c r="I61" s="302">
        <f>J61+L61</f>
        <v>631.70000000000005</v>
      </c>
      <c r="J61" s="237"/>
      <c r="K61" s="237"/>
      <c r="L61" s="303">
        <v>631.70000000000005</v>
      </c>
      <c r="M61" s="544">
        <f>N61+P61</f>
        <v>652.29999999999995</v>
      </c>
      <c r="N61" s="546"/>
      <c r="O61" s="546"/>
      <c r="P61" s="545">
        <f>643.4-11.7+11.7+8.9</f>
        <v>652.29999999999995</v>
      </c>
      <c r="Q61" s="432">
        <f t="shared" si="0"/>
        <v>20.599999999999909</v>
      </c>
      <c r="R61" s="433"/>
      <c r="S61" s="433"/>
      <c r="T61" s="434">
        <f t="shared" si="3"/>
        <v>20.599999999999909</v>
      </c>
    </row>
    <row r="62" spans="1:20" s="4" customFormat="1" x14ac:dyDescent="0.2">
      <c r="A62" s="509"/>
      <c r="B62" s="703"/>
      <c r="C62" s="697"/>
      <c r="D62" s="1123"/>
      <c r="E62" s="725"/>
      <c r="F62" s="693"/>
      <c r="G62" s="603"/>
      <c r="H62" s="604" t="s">
        <v>5</v>
      </c>
      <c r="I62" s="302">
        <f>J62+L62</f>
        <v>305.7</v>
      </c>
      <c r="J62" s="255"/>
      <c r="K62" s="255"/>
      <c r="L62" s="540">
        <v>305.7</v>
      </c>
      <c r="M62" s="344">
        <f>N62+P62</f>
        <v>305.7</v>
      </c>
      <c r="N62" s="333"/>
      <c r="O62" s="333"/>
      <c r="P62" s="343">
        <v>305.7</v>
      </c>
      <c r="Q62" s="432">
        <f t="shared" si="0"/>
        <v>0</v>
      </c>
      <c r="R62" s="433"/>
      <c r="S62" s="433"/>
      <c r="T62" s="434">
        <f t="shared" si="3"/>
        <v>0</v>
      </c>
    </row>
    <row r="63" spans="1:20" s="4" customFormat="1" ht="26.25" thickBot="1" x14ac:dyDescent="0.25">
      <c r="A63" s="701"/>
      <c r="B63" s="696"/>
      <c r="C63" s="698"/>
      <c r="D63" s="705" t="s">
        <v>195</v>
      </c>
      <c r="E63" s="726"/>
      <c r="F63" s="694"/>
      <c r="G63" s="605"/>
      <c r="H63" s="727" t="s">
        <v>24</v>
      </c>
      <c r="I63" s="728">
        <f>J63+L63</f>
        <v>8.9</v>
      </c>
      <c r="J63" s="729"/>
      <c r="K63" s="729"/>
      <c r="L63" s="730">
        <v>8.9</v>
      </c>
      <c r="M63" s="731">
        <f>N63+P63</f>
        <v>0</v>
      </c>
      <c r="N63" s="732"/>
      <c r="O63" s="732"/>
      <c r="P63" s="733">
        <f>8.9-8.9</f>
        <v>0</v>
      </c>
      <c r="Q63" s="734">
        <f>M63-I63</f>
        <v>-8.9</v>
      </c>
      <c r="R63" s="735"/>
      <c r="S63" s="735"/>
      <c r="T63" s="736">
        <f>P63-L63</f>
        <v>-8.9</v>
      </c>
    </row>
    <row r="64" spans="1:20" s="4" customFormat="1" x14ac:dyDescent="0.2">
      <c r="A64" s="509"/>
      <c r="B64" s="551"/>
      <c r="C64" s="589"/>
      <c r="D64" s="1123" t="s">
        <v>135</v>
      </c>
      <c r="E64" s="725"/>
      <c r="F64" s="594"/>
      <c r="G64" s="603"/>
      <c r="H64" s="569" t="s">
        <v>6</v>
      </c>
      <c r="I64" s="264">
        <f>J64+L64</f>
        <v>1732.3</v>
      </c>
      <c r="J64" s="251"/>
      <c r="K64" s="251"/>
      <c r="L64" s="281">
        <v>1732.3</v>
      </c>
      <c r="M64" s="424">
        <f>N64+P64</f>
        <v>1732.3</v>
      </c>
      <c r="N64" s="410"/>
      <c r="O64" s="410"/>
      <c r="P64" s="425">
        <v>1732.3</v>
      </c>
      <c r="Q64" s="598">
        <f t="shared" si="0"/>
        <v>0</v>
      </c>
      <c r="R64" s="600"/>
      <c r="S64" s="600"/>
      <c r="T64" s="602">
        <f t="shared" si="3"/>
        <v>0</v>
      </c>
    </row>
    <row r="65" spans="1:20" s="4" customFormat="1" ht="21.75" customHeight="1" thickBot="1" x14ac:dyDescent="0.25">
      <c r="A65" s="549"/>
      <c r="B65" s="550"/>
      <c r="C65" s="590"/>
      <c r="D65" s="1124"/>
      <c r="E65" s="726"/>
      <c r="F65" s="595"/>
      <c r="G65" s="605"/>
      <c r="H65" s="577" t="s">
        <v>25</v>
      </c>
      <c r="I65" s="310">
        <f>I61+I62+I63+I64</f>
        <v>2678.6</v>
      </c>
      <c r="J65" s="280"/>
      <c r="K65" s="280"/>
      <c r="L65" s="284">
        <f>L61+L62+L63+L64</f>
        <v>2678.6</v>
      </c>
      <c r="M65" s="272">
        <f>N65+P65</f>
        <v>2690.3</v>
      </c>
      <c r="N65" s="263"/>
      <c r="O65" s="263"/>
      <c r="P65" s="268">
        <f>SUM(P61:P64)</f>
        <v>2690.3</v>
      </c>
      <c r="Q65" s="311">
        <f>M65-I65</f>
        <v>11.700000000000273</v>
      </c>
      <c r="R65" s="280">
        <f t="shared" si="1"/>
        <v>0</v>
      </c>
      <c r="S65" s="280">
        <f t="shared" si="2"/>
        <v>0</v>
      </c>
      <c r="T65" s="282">
        <f>P65-L65</f>
        <v>11.700000000000273</v>
      </c>
    </row>
    <row r="66" spans="1:20" ht="26.25" customHeight="1" x14ac:dyDescent="0.2">
      <c r="A66" s="525" t="s">
        <v>26</v>
      </c>
      <c r="B66" s="354" t="s">
        <v>22</v>
      </c>
      <c r="C66" s="606" t="s">
        <v>28</v>
      </c>
      <c r="D66" s="607" t="s">
        <v>190</v>
      </c>
      <c r="E66" s="608"/>
      <c r="F66" s="609" t="s">
        <v>23</v>
      </c>
      <c r="G66" s="610">
        <v>2</v>
      </c>
      <c r="H66" s="611" t="s">
        <v>24</v>
      </c>
      <c r="I66" s="528">
        <f>J66+L66</f>
        <v>111</v>
      </c>
      <c r="J66" s="278">
        <f>75+36</f>
        <v>111</v>
      </c>
      <c r="K66" s="278"/>
      <c r="L66" s="278"/>
      <c r="M66" s="669">
        <f>P66+N66</f>
        <v>111</v>
      </c>
      <c r="N66" s="410">
        <v>111</v>
      </c>
      <c r="O66" s="441"/>
      <c r="P66" s="668"/>
      <c r="Q66" s="612"/>
      <c r="R66" s="613"/>
      <c r="S66" s="599"/>
      <c r="T66" s="601"/>
    </row>
    <row r="67" spans="1:20" ht="30" customHeight="1" x14ac:dyDescent="0.2">
      <c r="A67" s="509"/>
      <c r="B67" s="398"/>
      <c r="C67" s="614"/>
      <c r="D67" s="615" t="s">
        <v>88</v>
      </c>
      <c r="E67" s="1110"/>
      <c r="F67" s="616"/>
      <c r="G67" s="617"/>
      <c r="H67" s="618"/>
      <c r="I67" s="274"/>
      <c r="J67" s="275"/>
      <c r="K67" s="275"/>
      <c r="L67" s="275"/>
      <c r="M67" s="430"/>
      <c r="N67" s="515"/>
      <c r="O67" s="515"/>
      <c r="P67" s="515"/>
      <c r="Q67" s="619">
        <f>M67-I67</f>
        <v>0</v>
      </c>
      <c r="R67" s="518">
        <f>N67-J67</f>
        <v>0</v>
      </c>
      <c r="S67" s="518"/>
      <c r="T67" s="519"/>
    </row>
    <row r="68" spans="1:20" ht="40.5" customHeight="1" x14ac:dyDescent="0.2">
      <c r="A68" s="509"/>
      <c r="B68" s="398"/>
      <c r="C68" s="614"/>
      <c r="D68" s="620" t="s">
        <v>188</v>
      </c>
      <c r="E68" s="1110"/>
      <c r="F68" s="616"/>
      <c r="G68" s="617"/>
      <c r="H68" s="618"/>
      <c r="I68" s="274"/>
      <c r="J68" s="275"/>
      <c r="K68" s="275"/>
      <c r="L68" s="275"/>
      <c r="M68" s="430"/>
      <c r="N68" s="515"/>
      <c r="O68" s="515"/>
      <c r="P68" s="515"/>
      <c r="Q68" s="619"/>
      <c r="R68" s="518"/>
      <c r="S68" s="518"/>
      <c r="T68" s="519"/>
    </row>
    <row r="69" spans="1:20" ht="18.75" customHeight="1" x14ac:dyDescent="0.2">
      <c r="A69" s="509"/>
      <c r="B69" s="398"/>
      <c r="C69" s="621"/>
      <c r="D69" s="1129" t="s">
        <v>167</v>
      </c>
      <c r="E69" s="1110"/>
      <c r="F69" s="1125"/>
      <c r="G69" s="1127"/>
      <c r="H69" s="618"/>
      <c r="I69" s="514"/>
      <c r="J69" s="249"/>
      <c r="K69" s="249"/>
      <c r="L69" s="249"/>
      <c r="M69" s="596"/>
      <c r="N69" s="516"/>
      <c r="O69" s="516"/>
      <c r="P69" s="516"/>
      <c r="Q69" s="527"/>
      <c r="R69" s="517"/>
      <c r="S69" s="517"/>
      <c r="T69" s="602"/>
    </row>
    <row r="70" spans="1:20" ht="13.5" customHeight="1" thickBot="1" x14ac:dyDescent="0.25">
      <c r="A70" s="526"/>
      <c r="B70" s="356"/>
      <c r="C70" s="622"/>
      <c r="D70" s="1130"/>
      <c r="E70" s="1111"/>
      <c r="F70" s="1126"/>
      <c r="G70" s="1128"/>
      <c r="H70" s="577" t="s">
        <v>25</v>
      </c>
      <c r="I70" s="502">
        <f>SUM(I66:I69)</f>
        <v>111</v>
      </c>
      <c r="J70" s="503">
        <f>SUM(J66:J69)</f>
        <v>111</v>
      </c>
      <c r="K70" s="503"/>
      <c r="L70" s="513"/>
      <c r="M70" s="502">
        <f>SUM(M66:M69)</f>
        <v>111</v>
      </c>
      <c r="N70" s="503">
        <f>SUM(N66:N69)</f>
        <v>111</v>
      </c>
      <c r="O70" s="503"/>
      <c r="P70" s="513"/>
      <c r="Q70" s="502">
        <f>Q69+Q68+Q67</f>
        <v>0</v>
      </c>
      <c r="R70" s="503">
        <f>R69+R68+R67</f>
        <v>0</v>
      </c>
      <c r="S70" s="503"/>
      <c r="T70" s="623"/>
    </row>
    <row r="71" spans="1:20" ht="25.5" x14ac:dyDescent="0.2">
      <c r="A71" s="397" t="s">
        <v>26</v>
      </c>
      <c r="B71" s="384" t="s">
        <v>22</v>
      </c>
      <c r="C71" s="589" t="s">
        <v>30</v>
      </c>
      <c r="D71" s="624" t="s">
        <v>203</v>
      </c>
      <c r="E71" s="1110"/>
      <c r="F71" s="625" t="s">
        <v>23</v>
      </c>
      <c r="G71" s="581">
        <v>6</v>
      </c>
      <c r="H71" s="563" t="s">
        <v>24</v>
      </c>
      <c r="I71" s="299">
        <f>J71+L71</f>
        <v>760</v>
      </c>
      <c r="J71" s="300">
        <f>400+360</f>
        <v>760</v>
      </c>
      <c r="K71" s="300"/>
      <c r="L71" s="301"/>
      <c r="M71" s="444">
        <f>N71+P71</f>
        <v>760</v>
      </c>
      <c r="N71" s="445">
        <v>760</v>
      </c>
      <c r="O71" s="445"/>
      <c r="P71" s="431"/>
      <c r="Q71" s="597">
        <f t="shared" si="0"/>
        <v>0</v>
      </c>
      <c r="R71" s="599">
        <f t="shared" si="1"/>
        <v>0</v>
      </c>
      <c r="S71" s="599"/>
      <c r="T71" s="601"/>
    </row>
    <row r="72" spans="1:20" x14ac:dyDescent="0.2">
      <c r="A72" s="509"/>
      <c r="B72" s="537"/>
      <c r="C72" s="589"/>
      <c r="D72" s="566" t="s">
        <v>140</v>
      </c>
      <c r="E72" s="1110"/>
      <c r="F72" s="625"/>
      <c r="G72" s="581"/>
      <c r="H72" s="573"/>
      <c r="I72" s="302"/>
      <c r="J72" s="237"/>
      <c r="K72" s="237"/>
      <c r="L72" s="303"/>
      <c r="M72" s="337"/>
      <c r="N72" s="331"/>
      <c r="O72" s="331"/>
      <c r="P72" s="338"/>
      <c r="Q72" s="432"/>
      <c r="R72" s="433"/>
      <c r="S72" s="433"/>
      <c r="T72" s="434"/>
    </row>
    <row r="73" spans="1:20" x14ac:dyDescent="0.2">
      <c r="A73" s="397"/>
      <c r="B73" s="384"/>
      <c r="C73" s="589"/>
      <c r="D73" s="566" t="s">
        <v>192</v>
      </c>
      <c r="E73" s="1110"/>
      <c r="F73" s="625"/>
      <c r="G73" s="581"/>
      <c r="H73" s="573"/>
      <c r="I73" s="302"/>
      <c r="J73" s="238"/>
      <c r="K73" s="238"/>
      <c r="L73" s="303"/>
      <c r="M73" s="337"/>
      <c r="N73" s="626"/>
      <c r="O73" s="626"/>
      <c r="P73" s="338"/>
      <c r="Q73" s="432"/>
      <c r="R73" s="433"/>
      <c r="S73" s="433"/>
      <c r="T73" s="434"/>
    </row>
    <row r="74" spans="1:20" x14ac:dyDescent="0.2">
      <c r="A74" s="509"/>
      <c r="B74" s="537"/>
      <c r="C74" s="589"/>
      <c r="D74" s="197" t="s">
        <v>191</v>
      </c>
      <c r="E74" s="1110"/>
      <c r="F74" s="625"/>
      <c r="G74" s="581"/>
      <c r="H74" s="604"/>
      <c r="I74" s="653"/>
      <c r="J74" s="539"/>
      <c r="K74" s="539"/>
      <c r="L74" s="540"/>
      <c r="M74" s="346"/>
      <c r="N74" s="542"/>
      <c r="O74" s="542"/>
      <c r="P74" s="543"/>
      <c r="Q74" s="492"/>
      <c r="R74" s="493"/>
      <c r="S74" s="493"/>
      <c r="T74" s="512"/>
    </row>
    <row r="75" spans="1:20" ht="13.5" thickBot="1" x14ac:dyDescent="0.25">
      <c r="A75" s="374"/>
      <c r="B75" s="376"/>
      <c r="C75" s="590"/>
      <c r="D75" s="197" t="s">
        <v>193</v>
      </c>
      <c r="E75" s="1111"/>
      <c r="F75" s="595"/>
      <c r="G75" s="584"/>
      <c r="H75" s="577" t="s">
        <v>25</v>
      </c>
      <c r="I75" s="311">
        <f>SUM(I71:I73)</f>
        <v>760</v>
      </c>
      <c r="J75" s="280">
        <f>SUM(J71:J73)</f>
        <v>760</v>
      </c>
      <c r="K75" s="280"/>
      <c r="L75" s="282"/>
      <c r="M75" s="311">
        <f>SUM(M71:M73)</f>
        <v>760</v>
      </c>
      <c r="N75" s="280">
        <f>SUM(N71:N73)</f>
        <v>760</v>
      </c>
      <c r="O75" s="280"/>
      <c r="P75" s="282"/>
      <c r="Q75" s="311">
        <f t="shared" si="0"/>
        <v>0</v>
      </c>
      <c r="R75" s="280">
        <f t="shared" si="1"/>
        <v>0</v>
      </c>
      <c r="S75" s="280"/>
      <c r="T75" s="282"/>
    </row>
    <row r="76" spans="1:20" x14ac:dyDescent="0.2">
      <c r="A76" s="794" t="s">
        <v>26</v>
      </c>
      <c r="B76" s="1052" t="s">
        <v>22</v>
      </c>
      <c r="C76" s="893" t="s">
        <v>31</v>
      </c>
      <c r="D76" s="1112" t="s">
        <v>101</v>
      </c>
      <c r="E76" s="627"/>
      <c r="F76" s="580" t="s">
        <v>23</v>
      </c>
      <c r="G76" s="581">
        <v>5</v>
      </c>
      <c r="H76" s="563" t="s">
        <v>24</v>
      </c>
      <c r="I76" s="299">
        <f>J76+L76</f>
        <v>10</v>
      </c>
      <c r="J76" s="582">
        <v>10</v>
      </c>
      <c r="K76" s="300"/>
      <c r="L76" s="654"/>
      <c r="M76" s="444">
        <f>N76+P76</f>
        <v>10</v>
      </c>
      <c r="N76" s="628">
        <v>10</v>
      </c>
      <c r="O76" s="445"/>
      <c r="P76" s="629"/>
      <c r="Q76" s="598">
        <f t="shared" si="0"/>
        <v>0</v>
      </c>
      <c r="R76" s="600">
        <f t="shared" si="1"/>
        <v>0</v>
      </c>
      <c r="S76" s="600"/>
      <c r="T76" s="602"/>
    </row>
    <row r="77" spans="1:20" ht="13.5" thickBot="1" x14ac:dyDescent="0.25">
      <c r="A77" s="796"/>
      <c r="B77" s="798"/>
      <c r="C77" s="912"/>
      <c r="D77" s="1098"/>
      <c r="E77" s="630"/>
      <c r="F77" s="583"/>
      <c r="G77" s="584"/>
      <c r="H77" s="577" t="s">
        <v>25</v>
      </c>
      <c r="I77" s="311">
        <f>J77+L77</f>
        <v>10</v>
      </c>
      <c r="J77" s="279">
        <f>SUM(J76:J76)</f>
        <v>10</v>
      </c>
      <c r="K77" s="280"/>
      <c r="L77" s="284"/>
      <c r="M77" s="311">
        <f>N77+P77</f>
        <v>10</v>
      </c>
      <c r="N77" s="279">
        <f>SUM(N76:N76)</f>
        <v>10</v>
      </c>
      <c r="O77" s="280"/>
      <c r="P77" s="284"/>
      <c r="Q77" s="631">
        <f t="shared" si="0"/>
        <v>0</v>
      </c>
      <c r="R77" s="298">
        <f t="shared" si="1"/>
        <v>0</v>
      </c>
      <c r="S77" s="298"/>
      <c r="T77" s="632"/>
    </row>
    <row r="78" spans="1:20" ht="28.5" customHeight="1" x14ac:dyDescent="0.2">
      <c r="A78" s="494" t="s">
        <v>26</v>
      </c>
      <c r="B78" s="495" t="s">
        <v>22</v>
      </c>
      <c r="C78" s="588" t="s">
        <v>32</v>
      </c>
      <c r="D78" s="633" t="s">
        <v>139</v>
      </c>
      <c r="E78" s="627"/>
      <c r="F78" s="580" t="s">
        <v>23</v>
      </c>
      <c r="G78" s="634"/>
      <c r="H78" s="563"/>
      <c r="I78" s="299"/>
      <c r="J78" s="582"/>
      <c r="K78" s="300"/>
      <c r="L78" s="654"/>
      <c r="M78" s="444"/>
      <c r="N78" s="628"/>
      <c r="O78" s="445"/>
      <c r="P78" s="629"/>
      <c r="Q78" s="597"/>
      <c r="R78" s="599"/>
      <c r="S78" s="599"/>
      <c r="T78" s="454"/>
    </row>
    <row r="79" spans="1:20" ht="28.5" customHeight="1" x14ac:dyDescent="0.2">
      <c r="A79" s="496"/>
      <c r="B79" s="497"/>
      <c r="C79" s="589"/>
      <c r="D79" s="635" t="s">
        <v>187</v>
      </c>
      <c r="E79" s="636"/>
      <c r="F79" s="637"/>
      <c r="G79" s="638">
        <v>2</v>
      </c>
      <c r="H79" s="573" t="s">
        <v>24</v>
      </c>
      <c r="I79" s="302">
        <f>J79+L79</f>
        <v>50</v>
      </c>
      <c r="J79" s="655">
        <v>50</v>
      </c>
      <c r="K79" s="237"/>
      <c r="L79" s="656"/>
      <c r="M79" s="337">
        <f>N79+P79</f>
        <v>50</v>
      </c>
      <c r="N79" s="639">
        <v>50</v>
      </c>
      <c r="O79" s="331"/>
      <c r="P79" s="640"/>
      <c r="Q79" s="432">
        <f>M79-I79</f>
        <v>0</v>
      </c>
      <c r="R79" s="433">
        <f>N79-J79</f>
        <v>0</v>
      </c>
      <c r="S79" s="433"/>
      <c r="T79" s="602"/>
    </row>
    <row r="80" spans="1:20" ht="15" customHeight="1" x14ac:dyDescent="0.2">
      <c r="A80" s="795"/>
      <c r="B80" s="797"/>
      <c r="C80" s="893"/>
      <c r="D80" s="882" t="s">
        <v>204</v>
      </c>
      <c r="E80" s="636"/>
      <c r="F80" s="637"/>
      <c r="G80" s="641">
        <v>5</v>
      </c>
      <c r="H80" s="573" t="s">
        <v>7</v>
      </c>
      <c r="I80" s="302"/>
      <c r="J80" s="655"/>
      <c r="K80" s="237"/>
      <c r="L80" s="656"/>
      <c r="M80" s="337"/>
      <c r="N80" s="639"/>
      <c r="O80" s="331"/>
      <c r="P80" s="640"/>
      <c r="Q80" s="598"/>
      <c r="R80" s="600"/>
      <c r="S80" s="600"/>
      <c r="T80" s="602"/>
    </row>
    <row r="81" spans="1:20" ht="15" customHeight="1" thickBot="1" x14ac:dyDescent="0.25">
      <c r="A81" s="796"/>
      <c r="B81" s="798"/>
      <c r="C81" s="912"/>
      <c r="D81" s="1043"/>
      <c r="E81" s="630"/>
      <c r="F81" s="583"/>
      <c r="G81" s="642"/>
      <c r="H81" s="577" t="s">
        <v>25</v>
      </c>
      <c r="I81" s="311">
        <f t="shared" ref="I81:I84" si="13">J81+L81</f>
        <v>50</v>
      </c>
      <c r="J81" s="279">
        <f>SUM(J79:J80)</f>
        <v>50</v>
      </c>
      <c r="K81" s="280"/>
      <c r="L81" s="284"/>
      <c r="M81" s="311">
        <f t="shared" ref="M81:M85" si="14">N81+P81</f>
        <v>50</v>
      </c>
      <c r="N81" s="279">
        <f>SUM(N79:N80)</f>
        <v>50</v>
      </c>
      <c r="O81" s="280"/>
      <c r="P81" s="284"/>
      <c r="Q81" s="631">
        <f t="shared" ref="Q81" si="15">M81-I81</f>
        <v>0</v>
      </c>
      <c r="R81" s="298">
        <f t="shared" ref="R81" si="16">N81-J81</f>
        <v>0</v>
      </c>
      <c r="S81" s="298"/>
      <c r="T81" s="632"/>
    </row>
    <row r="82" spans="1:20" ht="17.25" customHeight="1" x14ac:dyDescent="0.2">
      <c r="A82" s="795" t="s">
        <v>26</v>
      </c>
      <c r="B82" s="797" t="s">
        <v>22</v>
      </c>
      <c r="C82" s="893" t="s">
        <v>60</v>
      </c>
      <c r="D82" s="1097" t="s">
        <v>136</v>
      </c>
      <c r="E82" s="1108"/>
      <c r="F82" s="637" t="s">
        <v>23</v>
      </c>
      <c r="G82" s="581">
        <v>5</v>
      </c>
      <c r="H82" s="563" t="s">
        <v>7</v>
      </c>
      <c r="I82" s="299">
        <f t="shared" si="13"/>
        <v>8</v>
      </c>
      <c r="J82" s="582"/>
      <c r="K82" s="300"/>
      <c r="L82" s="654">
        <v>8</v>
      </c>
      <c r="M82" s="444">
        <f t="shared" si="14"/>
        <v>8</v>
      </c>
      <c r="N82" s="628"/>
      <c r="O82" s="445"/>
      <c r="P82" s="629">
        <v>8</v>
      </c>
      <c r="Q82" s="452">
        <f t="shared" ref="Q82:Q112" si="17">M82-I82</f>
        <v>0</v>
      </c>
      <c r="R82" s="453"/>
      <c r="S82" s="453"/>
      <c r="T82" s="454">
        <f t="shared" ref="T82:T112" si="18">P82-L82</f>
        <v>0</v>
      </c>
    </row>
    <row r="83" spans="1:20" ht="13.5" thickBot="1" x14ac:dyDescent="0.25">
      <c r="A83" s="796"/>
      <c r="B83" s="798"/>
      <c r="C83" s="912"/>
      <c r="D83" s="1098"/>
      <c r="E83" s="1108"/>
      <c r="F83" s="643"/>
      <c r="G83" s="617"/>
      <c r="H83" s="577" t="s">
        <v>25</v>
      </c>
      <c r="I83" s="311">
        <f t="shared" si="13"/>
        <v>8</v>
      </c>
      <c r="J83" s="279"/>
      <c r="K83" s="280"/>
      <c r="L83" s="284">
        <f>L82</f>
        <v>8</v>
      </c>
      <c r="M83" s="311">
        <f t="shared" si="14"/>
        <v>8</v>
      </c>
      <c r="N83" s="279"/>
      <c r="O83" s="280"/>
      <c r="P83" s="284">
        <f>P82</f>
        <v>8</v>
      </c>
      <c r="Q83" s="311">
        <f t="shared" si="17"/>
        <v>0</v>
      </c>
      <c r="R83" s="280"/>
      <c r="S83" s="280"/>
      <c r="T83" s="282">
        <f t="shared" si="18"/>
        <v>0</v>
      </c>
    </row>
    <row r="84" spans="1:20" ht="42" customHeight="1" x14ac:dyDescent="0.2">
      <c r="A84" s="794" t="s">
        <v>26</v>
      </c>
      <c r="B84" s="1052" t="s">
        <v>22</v>
      </c>
      <c r="C84" s="893" t="s">
        <v>8</v>
      </c>
      <c r="D84" s="1113" t="s">
        <v>201</v>
      </c>
      <c r="E84" s="1115" t="s">
        <v>4</v>
      </c>
      <c r="F84" s="580" t="s">
        <v>23</v>
      </c>
      <c r="G84" s="634">
        <v>5</v>
      </c>
      <c r="H84" s="644" t="s">
        <v>7</v>
      </c>
      <c r="I84" s="299">
        <f t="shared" si="13"/>
        <v>101.6</v>
      </c>
      <c r="J84" s="582"/>
      <c r="K84" s="300"/>
      <c r="L84" s="654">
        <v>101.6</v>
      </c>
      <c r="M84" s="444">
        <f t="shared" si="14"/>
        <v>101.6</v>
      </c>
      <c r="N84" s="628"/>
      <c r="O84" s="445"/>
      <c r="P84" s="629">
        <v>101.6</v>
      </c>
      <c r="Q84" s="597">
        <f t="shared" si="17"/>
        <v>0</v>
      </c>
      <c r="R84" s="599"/>
      <c r="S84" s="599"/>
      <c r="T84" s="601">
        <f t="shared" si="18"/>
        <v>0</v>
      </c>
    </row>
    <row r="85" spans="1:20" ht="13.5" thickBot="1" x14ac:dyDescent="0.25">
      <c r="A85" s="796"/>
      <c r="B85" s="798"/>
      <c r="C85" s="912"/>
      <c r="D85" s="1114"/>
      <c r="E85" s="1116"/>
      <c r="F85" s="681"/>
      <c r="G85" s="680"/>
      <c r="H85" s="645" t="s">
        <v>25</v>
      </c>
      <c r="I85" s="311">
        <f t="shared" ref="I85:I87" si="19">J85+L85</f>
        <v>101.6</v>
      </c>
      <c r="J85" s="279"/>
      <c r="K85" s="280"/>
      <c r="L85" s="284">
        <f>L84</f>
        <v>101.6</v>
      </c>
      <c r="M85" s="311">
        <f t="shared" si="14"/>
        <v>101.6</v>
      </c>
      <c r="N85" s="279"/>
      <c r="O85" s="280"/>
      <c r="P85" s="284">
        <f>P84</f>
        <v>101.6</v>
      </c>
      <c r="Q85" s="631">
        <f t="shared" si="17"/>
        <v>0</v>
      </c>
      <c r="R85" s="298"/>
      <c r="S85" s="298"/>
      <c r="T85" s="632">
        <f t="shared" si="18"/>
        <v>0</v>
      </c>
    </row>
    <row r="86" spans="1:20" ht="17.25" customHeight="1" x14ac:dyDescent="0.2">
      <c r="A86" s="795" t="s">
        <v>26</v>
      </c>
      <c r="B86" s="797" t="s">
        <v>22</v>
      </c>
      <c r="C86" s="893" t="s">
        <v>23</v>
      </c>
      <c r="D86" s="1117" t="s">
        <v>196</v>
      </c>
      <c r="E86" s="1108"/>
      <c r="F86" s="637" t="s">
        <v>23</v>
      </c>
      <c r="G86" s="646">
        <v>5</v>
      </c>
      <c r="H86" s="644" t="s">
        <v>6</v>
      </c>
      <c r="I86" s="299">
        <f t="shared" si="19"/>
        <v>0</v>
      </c>
      <c r="J86" s="582"/>
      <c r="K86" s="300"/>
      <c r="L86" s="654"/>
      <c r="M86" s="444">
        <f t="shared" ref="M86:M87" si="20">N86+P86</f>
        <v>0</v>
      </c>
      <c r="N86" s="628"/>
      <c r="O86" s="445"/>
      <c r="P86" s="629"/>
      <c r="Q86" s="452">
        <f t="shared" ref="Q86:Q87" si="21">M86-I86</f>
        <v>0</v>
      </c>
      <c r="R86" s="453"/>
      <c r="S86" s="453"/>
      <c r="T86" s="454">
        <f t="shared" ref="T86:T87" si="22">P86-L86</f>
        <v>0</v>
      </c>
    </row>
    <row r="87" spans="1:20" ht="13.5" thickBot="1" x14ac:dyDescent="0.25">
      <c r="A87" s="796"/>
      <c r="B87" s="798"/>
      <c r="C87" s="912"/>
      <c r="D87" s="1114"/>
      <c r="E87" s="1109"/>
      <c r="F87" s="681"/>
      <c r="G87" s="680"/>
      <c r="H87" s="645" t="s">
        <v>25</v>
      </c>
      <c r="I87" s="311">
        <f t="shared" si="19"/>
        <v>0</v>
      </c>
      <c r="J87" s="279"/>
      <c r="K87" s="280"/>
      <c r="L87" s="284">
        <f>L86</f>
        <v>0</v>
      </c>
      <c r="M87" s="311">
        <f t="shared" si="20"/>
        <v>0</v>
      </c>
      <c r="N87" s="279"/>
      <c r="O87" s="280"/>
      <c r="P87" s="284">
        <f>P86</f>
        <v>0</v>
      </c>
      <c r="Q87" s="311">
        <f t="shared" si="21"/>
        <v>0</v>
      </c>
      <c r="R87" s="280"/>
      <c r="S87" s="280"/>
      <c r="T87" s="282">
        <f t="shared" si="22"/>
        <v>0</v>
      </c>
    </row>
    <row r="88" spans="1:20" ht="13.5" thickBot="1" x14ac:dyDescent="0.25">
      <c r="A88" s="371" t="s">
        <v>26</v>
      </c>
      <c r="B88" s="18" t="s">
        <v>22</v>
      </c>
      <c r="C88" s="972" t="s">
        <v>29</v>
      </c>
      <c r="D88" s="951"/>
      <c r="E88" s="951"/>
      <c r="F88" s="951"/>
      <c r="G88" s="951"/>
      <c r="H88" s="1068"/>
      <c r="I88" s="1">
        <f>L88+J88</f>
        <v>11527.3</v>
      </c>
      <c r="J88" s="592">
        <f>J85+J83+J77+J75+J70+J59+J65+J81</f>
        <v>982.4</v>
      </c>
      <c r="K88" s="199">
        <f>K85+K83+K77+K75+K70+K59+K65</f>
        <v>39.199999999999996</v>
      </c>
      <c r="L88" s="593">
        <f>L85+L83+L77+L75+L70+L59+L65</f>
        <v>10544.9</v>
      </c>
      <c r="M88" s="1">
        <f>P88+N88</f>
        <v>11535.7</v>
      </c>
      <c r="N88" s="592">
        <f>N85+N83+N77+N75+N70+N59+N65+N81</f>
        <v>982.4</v>
      </c>
      <c r="O88" s="199">
        <f>O85+O83+O77+O75+O70+O59+O65</f>
        <v>39.199999999999996</v>
      </c>
      <c r="P88" s="593">
        <f>P85+P83+P77+P75+P70+P59+P65</f>
        <v>10553.300000000001</v>
      </c>
      <c r="Q88" s="647">
        <f t="shared" si="17"/>
        <v>8.4000000000014552</v>
      </c>
      <c r="R88" s="648">
        <f>N88-J88</f>
        <v>0</v>
      </c>
      <c r="S88" s="648">
        <f t="shared" ref="S88:S112" si="23">O88-K88</f>
        <v>0</v>
      </c>
      <c r="T88" s="649">
        <f t="shared" si="18"/>
        <v>8.4000000000014552</v>
      </c>
    </row>
    <row r="89" spans="1:20" ht="13.5" thickBot="1" x14ac:dyDescent="0.25">
      <c r="A89" s="372" t="s">
        <v>26</v>
      </c>
      <c r="B89" s="21" t="s">
        <v>26</v>
      </c>
      <c r="C89" s="1134" t="s">
        <v>52</v>
      </c>
      <c r="D89" s="1135"/>
      <c r="E89" s="1135"/>
      <c r="F89" s="1135"/>
      <c r="G89" s="1135"/>
      <c r="H89" s="1135"/>
      <c r="I89" s="1135"/>
      <c r="J89" s="1135"/>
      <c r="K89" s="1135"/>
      <c r="L89" s="1135"/>
      <c r="M89" s="1135"/>
      <c r="N89" s="1135"/>
      <c r="O89" s="1135"/>
      <c r="P89" s="1135"/>
      <c r="Q89" s="1135"/>
      <c r="R89" s="1135"/>
      <c r="S89" s="1135"/>
      <c r="T89" s="1136"/>
    </row>
    <row r="90" spans="1:20" ht="42.75" customHeight="1" x14ac:dyDescent="0.2">
      <c r="A90" s="975" t="s">
        <v>26</v>
      </c>
      <c r="B90" s="979" t="s">
        <v>26</v>
      </c>
      <c r="C90" s="379" t="s">
        <v>22</v>
      </c>
      <c r="D90" s="981" t="s">
        <v>141</v>
      </c>
      <c r="E90" s="967"/>
      <c r="F90" s="1076" t="s">
        <v>23</v>
      </c>
      <c r="G90" s="970">
        <v>2</v>
      </c>
      <c r="H90" s="135" t="s">
        <v>24</v>
      </c>
      <c r="I90" s="299">
        <f>J90+L90</f>
        <v>100</v>
      </c>
      <c r="J90" s="300">
        <v>100</v>
      </c>
      <c r="K90" s="300"/>
      <c r="L90" s="278"/>
      <c r="M90" s="444">
        <f>N90+P90</f>
        <v>100</v>
      </c>
      <c r="N90" s="445">
        <v>100</v>
      </c>
      <c r="O90" s="445"/>
      <c r="P90" s="431"/>
      <c r="Q90" s="452">
        <f t="shared" si="17"/>
        <v>0</v>
      </c>
      <c r="R90" s="453">
        <f t="shared" ref="R90:R112" si="24">N90-J90</f>
        <v>0</v>
      </c>
      <c r="S90" s="453"/>
      <c r="T90" s="454"/>
    </row>
    <row r="91" spans="1:20" ht="13.5" thickBot="1" x14ac:dyDescent="0.25">
      <c r="A91" s="976"/>
      <c r="B91" s="980"/>
      <c r="C91" s="380"/>
      <c r="D91" s="982"/>
      <c r="E91" s="948"/>
      <c r="F91" s="940"/>
      <c r="G91" s="971"/>
      <c r="H91" s="266" t="s">
        <v>25</v>
      </c>
      <c r="I91" s="272">
        <f>J91+L91</f>
        <v>100</v>
      </c>
      <c r="J91" s="280">
        <f>SUM(J90)</f>
        <v>100</v>
      </c>
      <c r="K91" s="280"/>
      <c r="L91" s="276"/>
      <c r="M91" s="272">
        <f>N91+P91</f>
        <v>100</v>
      </c>
      <c r="N91" s="280">
        <f>SUM(N90)</f>
        <v>100</v>
      </c>
      <c r="O91" s="280"/>
      <c r="P91" s="282"/>
      <c r="Q91" s="262">
        <f t="shared" si="17"/>
        <v>0</v>
      </c>
      <c r="R91" s="263">
        <f t="shared" si="24"/>
        <v>0</v>
      </c>
      <c r="S91" s="263"/>
      <c r="T91" s="273"/>
    </row>
    <row r="92" spans="1:20" ht="17.25" customHeight="1" x14ac:dyDescent="0.2">
      <c r="A92" s="983" t="s">
        <v>26</v>
      </c>
      <c r="B92" s="365" t="s">
        <v>26</v>
      </c>
      <c r="C92" s="378" t="s">
        <v>28</v>
      </c>
      <c r="D92" s="1004" t="s">
        <v>53</v>
      </c>
      <c r="E92" s="899"/>
      <c r="F92" s="1076" t="s">
        <v>23</v>
      </c>
      <c r="G92" s="1070" t="s">
        <v>44</v>
      </c>
      <c r="H92" s="144" t="s">
        <v>27</v>
      </c>
      <c r="I92" s="274">
        <f>J92+L92</f>
        <v>9.8000000000000007</v>
      </c>
      <c r="J92" s="251"/>
      <c r="K92" s="265"/>
      <c r="L92" s="275">
        <v>9.8000000000000007</v>
      </c>
      <c r="M92" s="430">
        <f>N92+P92</f>
        <v>9.8000000000000007</v>
      </c>
      <c r="N92" s="330"/>
      <c r="O92" s="416"/>
      <c r="P92" s="340">
        <v>9.8000000000000007</v>
      </c>
      <c r="Q92" s="432">
        <f t="shared" si="17"/>
        <v>0</v>
      </c>
      <c r="R92" s="433"/>
      <c r="S92" s="433"/>
      <c r="T92" s="434">
        <f t="shared" si="18"/>
        <v>0</v>
      </c>
    </row>
    <row r="93" spans="1:20" ht="13.5" thickBot="1" x14ac:dyDescent="0.25">
      <c r="A93" s="984"/>
      <c r="B93" s="366"/>
      <c r="C93" s="368"/>
      <c r="D93" s="946"/>
      <c r="E93" s="900"/>
      <c r="F93" s="940"/>
      <c r="G93" s="1071"/>
      <c r="H93" s="312" t="s">
        <v>25</v>
      </c>
      <c r="I93" s="311">
        <f>J93+L93</f>
        <v>9.8000000000000007</v>
      </c>
      <c r="J93" s="280"/>
      <c r="K93" s="280"/>
      <c r="L93" s="276">
        <f>L92</f>
        <v>9.8000000000000007</v>
      </c>
      <c r="M93" s="311">
        <f>N93+P93</f>
        <v>9.8000000000000007</v>
      </c>
      <c r="N93" s="280"/>
      <c r="O93" s="280"/>
      <c r="P93" s="282">
        <f>P92</f>
        <v>9.8000000000000007</v>
      </c>
      <c r="Q93" s="322">
        <f t="shared" si="17"/>
        <v>0</v>
      </c>
      <c r="R93" s="327"/>
      <c r="S93" s="327"/>
      <c r="T93" s="323">
        <f t="shared" si="18"/>
        <v>0</v>
      </c>
    </row>
    <row r="94" spans="1:20" ht="13.5" thickBot="1" x14ac:dyDescent="0.25">
      <c r="A94" s="19" t="s">
        <v>26</v>
      </c>
      <c r="B94" s="18" t="s">
        <v>26</v>
      </c>
      <c r="C94" s="972" t="s">
        <v>29</v>
      </c>
      <c r="D94" s="951"/>
      <c r="E94" s="951"/>
      <c r="F94" s="951"/>
      <c r="G94" s="951"/>
      <c r="H94" s="951"/>
      <c r="I94" s="32">
        <f>J94+L94</f>
        <v>109.8</v>
      </c>
      <c r="J94" s="33">
        <f>J91+J93</f>
        <v>100</v>
      </c>
      <c r="K94" s="33"/>
      <c r="L94" s="190">
        <f>L93+L91</f>
        <v>9.8000000000000007</v>
      </c>
      <c r="M94" s="32">
        <f>N94+P94</f>
        <v>109.8</v>
      </c>
      <c r="N94" s="33">
        <f>N91+N93</f>
        <v>100</v>
      </c>
      <c r="O94" s="33"/>
      <c r="P94" s="34">
        <f>P93+P91</f>
        <v>9.8000000000000007</v>
      </c>
      <c r="Q94" s="455">
        <f t="shared" si="17"/>
        <v>0</v>
      </c>
      <c r="R94" s="456">
        <f t="shared" si="24"/>
        <v>0</v>
      </c>
      <c r="S94" s="456"/>
      <c r="T94" s="457">
        <f t="shared" si="18"/>
        <v>0</v>
      </c>
    </row>
    <row r="95" spans="1:20" ht="13.5" customHeight="1" thickBot="1" x14ac:dyDescent="0.25">
      <c r="A95" s="370" t="s">
        <v>26</v>
      </c>
      <c r="B95" s="449" t="s">
        <v>28</v>
      </c>
      <c r="C95" s="1121" t="s">
        <v>51</v>
      </c>
      <c r="D95" s="903"/>
      <c r="E95" s="903"/>
      <c r="F95" s="903"/>
      <c r="G95" s="903"/>
      <c r="H95" s="903"/>
      <c r="I95" s="903"/>
      <c r="J95" s="903"/>
      <c r="K95" s="903"/>
      <c r="L95" s="903"/>
      <c r="M95" s="903"/>
      <c r="N95" s="903"/>
      <c r="O95" s="903"/>
      <c r="P95" s="903"/>
      <c r="Q95" s="903"/>
      <c r="R95" s="903"/>
      <c r="S95" s="903"/>
      <c r="T95" s="904"/>
    </row>
    <row r="96" spans="1:20" ht="25.5" x14ac:dyDescent="0.2">
      <c r="A96" s="373" t="s">
        <v>26</v>
      </c>
      <c r="B96" s="375" t="s">
        <v>28</v>
      </c>
      <c r="C96" s="367" t="s">
        <v>22</v>
      </c>
      <c r="D96" s="167" t="s">
        <v>54</v>
      </c>
      <c r="E96" s="231"/>
      <c r="F96" s="369" t="s">
        <v>23</v>
      </c>
      <c r="G96" s="450">
        <v>6</v>
      </c>
      <c r="H96" s="17"/>
      <c r="I96" s="313"/>
      <c r="J96" s="240"/>
      <c r="K96" s="314"/>
      <c r="L96" s="241"/>
      <c r="M96" s="468"/>
      <c r="N96" s="469"/>
      <c r="O96" s="469"/>
      <c r="P96" s="470"/>
      <c r="Q96" s="452"/>
      <c r="R96" s="453"/>
      <c r="S96" s="453"/>
      <c r="T96" s="454"/>
    </row>
    <row r="97" spans="1:20" x14ac:dyDescent="0.2">
      <c r="A97" s="397"/>
      <c r="B97" s="384"/>
      <c r="C97" s="367"/>
      <c r="D97" s="679" t="s">
        <v>154</v>
      </c>
      <c r="E97" s="1088"/>
      <c r="F97" s="145"/>
      <c r="G97" s="146"/>
      <c r="H97" s="14" t="s">
        <v>24</v>
      </c>
      <c r="I97" s="652">
        <f>J97+L97</f>
        <v>3438.9</v>
      </c>
      <c r="J97" s="243">
        <f>3278.9+160</f>
        <v>3438.9</v>
      </c>
      <c r="K97" s="315"/>
      <c r="L97" s="244"/>
      <c r="M97" s="544">
        <f>N97+P97</f>
        <v>3410.9</v>
      </c>
      <c r="N97" s="546">
        <f>160+3278.9-28</f>
        <v>3410.9</v>
      </c>
      <c r="O97" s="670"/>
      <c r="P97" s="545"/>
      <c r="Q97" s="671">
        <f t="shared" si="17"/>
        <v>-28</v>
      </c>
      <c r="R97" s="672">
        <f t="shared" si="24"/>
        <v>-28</v>
      </c>
      <c r="S97" s="547"/>
      <c r="T97" s="434"/>
    </row>
    <row r="98" spans="1:20" ht="25.5" x14ac:dyDescent="0.2">
      <c r="A98" s="397"/>
      <c r="B98" s="384"/>
      <c r="C98" s="385"/>
      <c r="D98" s="168" t="s">
        <v>155</v>
      </c>
      <c r="E98" s="1088"/>
      <c r="F98" s="145"/>
      <c r="G98" s="146"/>
      <c r="H98" s="14"/>
      <c r="I98" s="285"/>
      <c r="J98" s="243"/>
      <c r="K98" s="243"/>
      <c r="L98" s="244"/>
      <c r="M98" s="344"/>
      <c r="N98" s="334"/>
      <c r="O98" s="334"/>
      <c r="P98" s="345"/>
      <c r="Q98" s="432"/>
      <c r="R98" s="433"/>
      <c r="S98" s="433"/>
      <c r="T98" s="434"/>
    </row>
    <row r="99" spans="1:20" s="4" customFormat="1" ht="25.5" x14ac:dyDescent="0.2">
      <c r="A99" s="397"/>
      <c r="B99" s="384"/>
      <c r="C99" s="385"/>
      <c r="D99" s="168" t="s">
        <v>156</v>
      </c>
      <c r="E99" s="1088"/>
      <c r="F99" s="145"/>
      <c r="G99" s="146"/>
      <c r="H99" s="14"/>
      <c r="I99" s="315"/>
      <c r="J99" s="243"/>
      <c r="K99" s="315"/>
      <c r="L99" s="244"/>
      <c r="M99" s="446"/>
      <c r="N99" s="334"/>
      <c r="O99" s="335"/>
      <c r="P99" s="345"/>
      <c r="Q99" s="432"/>
      <c r="R99" s="433"/>
      <c r="S99" s="433"/>
      <c r="T99" s="434"/>
    </row>
    <row r="100" spans="1:20" ht="25.5" x14ac:dyDescent="0.2">
      <c r="A100" s="397"/>
      <c r="B100" s="384"/>
      <c r="C100" s="385"/>
      <c r="D100" s="168" t="s">
        <v>157</v>
      </c>
      <c r="E100" s="1088"/>
      <c r="F100" s="145"/>
      <c r="G100" s="146"/>
      <c r="H100" s="14"/>
      <c r="I100" s="315"/>
      <c r="J100" s="243"/>
      <c r="K100" s="315"/>
      <c r="L100" s="244"/>
      <c r="M100" s="446"/>
      <c r="N100" s="334"/>
      <c r="O100" s="335"/>
      <c r="P100" s="345"/>
      <c r="Q100" s="432"/>
      <c r="R100" s="433"/>
      <c r="S100" s="433"/>
      <c r="T100" s="434"/>
    </row>
    <row r="101" spans="1:20" ht="38.25" x14ac:dyDescent="0.2">
      <c r="A101" s="397"/>
      <c r="B101" s="384"/>
      <c r="C101" s="385"/>
      <c r="D101" s="168" t="s">
        <v>158</v>
      </c>
      <c r="E101" s="1088"/>
      <c r="F101" s="145"/>
      <c r="G101" s="146"/>
      <c r="H101" s="14"/>
      <c r="I101" s="315"/>
      <c r="J101" s="235"/>
      <c r="K101" s="234"/>
      <c r="L101" s="242"/>
      <c r="M101" s="446"/>
      <c r="N101" s="333"/>
      <c r="O101" s="412"/>
      <c r="P101" s="343"/>
      <c r="Q101" s="432"/>
      <c r="R101" s="433"/>
      <c r="S101" s="433"/>
      <c r="T101" s="434"/>
    </row>
    <row r="102" spans="1:20" s="4" customFormat="1" x14ac:dyDescent="0.2">
      <c r="A102" s="397"/>
      <c r="B102" s="384"/>
      <c r="C102" s="385"/>
      <c r="D102" s="168" t="s">
        <v>159</v>
      </c>
      <c r="E102" s="231"/>
      <c r="F102" s="145"/>
      <c r="G102" s="146"/>
      <c r="H102" s="14"/>
      <c r="I102" s="315"/>
      <c r="J102" s="243"/>
      <c r="K102" s="315"/>
      <c r="L102" s="244"/>
      <c r="M102" s="446"/>
      <c r="N102" s="334"/>
      <c r="O102" s="335"/>
      <c r="P102" s="345"/>
      <c r="Q102" s="432"/>
      <c r="R102" s="433"/>
      <c r="S102" s="433"/>
      <c r="T102" s="434"/>
    </row>
    <row r="103" spans="1:20" ht="13.5" customHeight="1" x14ac:dyDescent="0.2">
      <c r="A103" s="397"/>
      <c r="B103" s="384"/>
      <c r="C103" s="385"/>
      <c r="D103" s="679" t="s">
        <v>160</v>
      </c>
      <c r="E103" s="231"/>
      <c r="F103" s="145"/>
      <c r="G103" s="146"/>
      <c r="H103" s="14"/>
      <c r="I103" s="315"/>
      <c r="J103" s="243"/>
      <c r="K103" s="316"/>
      <c r="L103" s="317"/>
      <c r="M103" s="446"/>
      <c r="N103" s="334"/>
      <c r="O103" s="447"/>
      <c r="P103" s="448"/>
      <c r="Q103" s="432"/>
      <c r="R103" s="433"/>
      <c r="S103" s="433"/>
      <c r="T103" s="434"/>
    </row>
    <row r="104" spans="1:20" ht="40.5" customHeight="1" x14ac:dyDescent="0.2">
      <c r="A104" s="397"/>
      <c r="B104" s="384"/>
      <c r="C104" s="388"/>
      <c r="D104" s="1187" t="s">
        <v>142</v>
      </c>
      <c r="E104" s="1088"/>
      <c r="F104" s="939"/>
      <c r="G104" s="1189"/>
      <c r="H104" s="14"/>
      <c r="I104" s="315"/>
      <c r="J104" s="235"/>
      <c r="K104" s="234"/>
      <c r="L104" s="242"/>
      <c r="M104" s="446"/>
      <c r="N104" s="333"/>
      <c r="O104" s="412"/>
      <c r="P104" s="343"/>
      <c r="Q104" s="432"/>
      <c r="R104" s="433"/>
      <c r="S104" s="433"/>
      <c r="T104" s="434"/>
    </row>
    <row r="105" spans="1:20" ht="15.75" customHeight="1" thickBot="1" x14ac:dyDescent="0.25">
      <c r="A105" s="374"/>
      <c r="B105" s="376"/>
      <c r="C105" s="389"/>
      <c r="D105" s="1188"/>
      <c r="E105" s="900"/>
      <c r="F105" s="940"/>
      <c r="G105" s="1190"/>
      <c r="H105" s="266" t="s">
        <v>25</v>
      </c>
      <c r="I105" s="279">
        <f t="shared" ref="I105:I112" si="25">J105+L105</f>
        <v>3438.9</v>
      </c>
      <c r="J105" s="280">
        <f>SUM(J97:J104)</f>
        <v>3438.9</v>
      </c>
      <c r="K105" s="280"/>
      <c r="L105" s="276"/>
      <c r="M105" s="310">
        <f t="shared" ref="M105:M112" si="26">N105+P105</f>
        <v>3410.9</v>
      </c>
      <c r="N105" s="280">
        <f>SUM(N97:N104)</f>
        <v>3410.9</v>
      </c>
      <c r="O105" s="280"/>
      <c r="P105" s="282"/>
      <c r="Q105" s="262">
        <f t="shared" si="17"/>
        <v>-28</v>
      </c>
      <c r="R105" s="263">
        <f t="shared" si="24"/>
        <v>-28</v>
      </c>
      <c r="S105" s="263"/>
      <c r="T105" s="273"/>
    </row>
    <row r="106" spans="1:20" ht="27.75" customHeight="1" x14ac:dyDescent="0.2">
      <c r="A106" s="373" t="s">
        <v>26</v>
      </c>
      <c r="B106" s="375" t="s">
        <v>28</v>
      </c>
      <c r="C106" s="379" t="s">
        <v>26</v>
      </c>
      <c r="D106" s="1004" t="s">
        <v>161</v>
      </c>
      <c r="E106" s="1007"/>
      <c r="F106" s="173" t="s">
        <v>23</v>
      </c>
      <c r="G106" s="987">
        <v>6</v>
      </c>
      <c r="H106" s="16" t="s">
        <v>24</v>
      </c>
      <c r="I106" s="308">
        <f t="shared" si="25"/>
        <v>50.5</v>
      </c>
      <c r="J106" s="270">
        <v>50.5</v>
      </c>
      <c r="K106" s="308"/>
      <c r="L106" s="297"/>
      <c r="M106" s="451">
        <f t="shared" si="26"/>
        <v>50.5</v>
      </c>
      <c r="N106" s="422">
        <v>50.5</v>
      </c>
      <c r="O106" s="421"/>
      <c r="P106" s="429"/>
      <c r="Q106" s="452">
        <f t="shared" si="17"/>
        <v>0</v>
      </c>
      <c r="R106" s="453">
        <f t="shared" si="24"/>
        <v>0</v>
      </c>
      <c r="S106" s="453"/>
      <c r="T106" s="454"/>
    </row>
    <row r="107" spans="1:20" ht="13.5" thickBot="1" x14ac:dyDescent="0.25">
      <c r="A107" s="374"/>
      <c r="B107" s="376"/>
      <c r="C107" s="380"/>
      <c r="D107" s="946"/>
      <c r="E107" s="1008"/>
      <c r="F107" s="174"/>
      <c r="G107" s="988"/>
      <c r="H107" s="266" t="s">
        <v>25</v>
      </c>
      <c r="I107" s="279">
        <f t="shared" si="25"/>
        <v>50.5</v>
      </c>
      <c r="J107" s="280">
        <f>J106</f>
        <v>50.5</v>
      </c>
      <c r="K107" s="280"/>
      <c r="L107" s="276"/>
      <c r="M107" s="310">
        <f t="shared" si="26"/>
        <v>50.5</v>
      </c>
      <c r="N107" s="280">
        <f>N106</f>
        <v>50.5</v>
      </c>
      <c r="O107" s="280"/>
      <c r="P107" s="282"/>
      <c r="Q107" s="262">
        <f t="shared" si="17"/>
        <v>0</v>
      </c>
      <c r="R107" s="263">
        <f t="shared" si="24"/>
        <v>0</v>
      </c>
      <c r="S107" s="263"/>
      <c r="T107" s="273"/>
    </row>
    <row r="108" spans="1:20" ht="14.25" customHeight="1" x14ac:dyDescent="0.2">
      <c r="A108" s="901" t="s">
        <v>26</v>
      </c>
      <c r="B108" s="890" t="s">
        <v>28</v>
      </c>
      <c r="C108" s="172" t="s">
        <v>28</v>
      </c>
      <c r="D108" s="1005" t="s">
        <v>65</v>
      </c>
      <c r="E108" s="1007"/>
      <c r="F108" s="173" t="s">
        <v>23</v>
      </c>
      <c r="G108" s="1002">
        <v>2</v>
      </c>
      <c r="H108" s="140" t="s">
        <v>24</v>
      </c>
      <c r="I108" s="277">
        <f t="shared" si="25"/>
        <v>108</v>
      </c>
      <c r="J108" s="260">
        <v>108</v>
      </c>
      <c r="K108" s="260"/>
      <c r="L108" s="321"/>
      <c r="M108" s="414">
        <f t="shared" si="26"/>
        <v>108</v>
      </c>
      <c r="N108" s="415">
        <v>108</v>
      </c>
      <c r="O108" s="415"/>
      <c r="P108" s="443"/>
      <c r="Q108" s="435">
        <f t="shared" si="17"/>
        <v>0</v>
      </c>
      <c r="R108" s="436">
        <f t="shared" si="24"/>
        <v>0</v>
      </c>
      <c r="S108" s="436"/>
      <c r="T108" s="437"/>
    </row>
    <row r="109" spans="1:20" ht="13.5" thickBot="1" x14ac:dyDescent="0.25">
      <c r="A109" s="902"/>
      <c r="B109" s="905"/>
      <c r="C109" s="170"/>
      <c r="D109" s="1006"/>
      <c r="E109" s="1008"/>
      <c r="F109" s="174"/>
      <c r="G109" s="1003"/>
      <c r="H109" s="266" t="s">
        <v>25</v>
      </c>
      <c r="I109" s="351">
        <f t="shared" si="25"/>
        <v>108</v>
      </c>
      <c r="J109" s="280">
        <f>SUM(J108)</f>
        <v>108</v>
      </c>
      <c r="K109" s="280"/>
      <c r="L109" s="276"/>
      <c r="M109" s="311">
        <f t="shared" si="26"/>
        <v>108</v>
      </c>
      <c r="N109" s="280">
        <f>SUM(N108)</f>
        <v>108</v>
      </c>
      <c r="O109" s="280"/>
      <c r="P109" s="282"/>
      <c r="Q109" s="322">
        <f t="shared" si="17"/>
        <v>0</v>
      </c>
      <c r="R109" s="327">
        <f t="shared" si="24"/>
        <v>0</v>
      </c>
      <c r="S109" s="327"/>
      <c r="T109" s="323"/>
    </row>
    <row r="110" spans="1:20" ht="15" customHeight="1" thickBot="1" x14ac:dyDescent="0.25">
      <c r="A110" s="45" t="s">
        <v>26</v>
      </c>
      <c r="B110" s="47" t="s">
        <v>28</v>
      </c>
      <c r="C110" s="972" t="s">
        <v>29</v>
      </c>
      <c r="D110" s="951"/>
      <c r="E110" s="951"/>
      <c r="F110" s="951"/>
      <c r="G110" s="951"/>
      <c r="H110" s="1068"/>
      <c r="I110" s="41">
        <f t="shared" si="25"/>
        <v>3597.4</v>
      </c>
      <c r="J110" s="42">
        <f>J109+J107+J105</f>
        <v>3597.4</v>
      </c>
      <c r="K110" s="42"/>
      <c r="L110" s="407"/>
      <c r="M110" s="41">
        <f t="shared" si="26"/>
        <v>3569.4</v>
      </c>
      <c r="N110" s="42">
        <f>N109+N107+N105</f>
        <v>3569.4</v>
      </c>
      <c r="O110" s="42"/>
      <c r="P110" s="43"/>
      <c r="Q110" s="455">
        <f t="shared" si="17"/>
        <v>-28</v>
      </c>
      <c r="R110" s="456">
        <f t="shared" si="24"/>
        <v>-28</v>
      </c>
      <c r="S110" s="456"/>
      <c r="T110" s="457"/>
    </row>
    <row r="111" spans="1:20" ht="15.75" customHeight="1" thickBot="1" x14ac:dyDescent="0.25">
      <c r="A111" s="45" t="s">
        <v>26</v>
      </c>
      <c r="B111" s="1063" t="s">
        <v>11</v>
      </c>
      <c r="C111" s="1063"/>
      <c r="D111" s="1063"/>
      <c r="E111" s="1063"/>
      <c r="F111" s="1063"/>
      <c r="G111" s="1063"/>
      <c r="H111" s="1064"/>
      <c r="I111" s="36">
        <f t="shared" si="25"/>
        <v>15234.5</v>
      </c>
      <c r="J111" s="37">
        <f>J110+J94+J88</f>
        <v>4679.8</v>
      </c>
      <c r="K111" s="37">
        <f>K110+K94+K88</f>
        <v>39.199999999999996</v>
      </c>
      <c r="L111" s="408">
        <f>L110+L94+L88</f>
        <v>10554.699999999999</v>
      </c>
      <c r="M111" s="36">
        <f t="shared" si="26"/>
        <v>15214.900000000001</v>
      </c>
      <c r="N111" s="37">
        <f>N110+N94+N88</f>
        <v>4651.8</v>
      </c>
      <c r="O111" s="37">
        <f>O110+O94+O88</f>
        <v>39.199999999999996</v>
      </c>
      <c r="P111" s="38">
        <f>P110+P94+P88</f>
        <v>10563.1</v>
      </c>
      <c r="Q111" s="461">
        <f t="shared" si="17"/>
        <v>-19.599999999998545</v>
      </c>
      <c r="R111" s="462">
        <f t="shared" si="24"/>
        <v>-28</v>
      </c>
      <c r="S111" s="462">
        <f t="shared" si="23"/>
        <v>0</v>
      </c>
      <c r="T111" s="463">
        <f t="shared" si="18"/>
        <v>8.4000000000014552</v>
      </c>
    </row>
    <row r="112" spans="1:20" ht="14.25" customHeight="1" thickBot="1" x14ac:dyDescent="0.25">
      <c r="A112" s="48" t="s">
        <v>10</v>
      </c>
      <c r="B112" s="1065" t="s">
        <v>12</v>
      </c>
      <c r="C112" s="1065"/>
      <c r="D112" s="1065"/>
      <c r="E112" s="1065"/>
      <c r="F112" s="1065"/>
      <c r="G112" s="1065"/>
      <c r="H112" s="1066"/>
      <c r="I112" s="39">
        <f t="shared" si="25"/>
        <v>204249.2</v>
      </c>
      <c r="J112" s="35">
        <f>J111+J47</f>
        <v>193405.5</v>
      </c>
      <c r="K112" s="35">
        <f>K111+K47</f>
        <v>126407.7</v>
      </c>
      <c r="L112" s="409">
        <f>L111+L47</f>
        <v>10843.699999999999</v>
      </c>
      <c r="M112" s="39">
        <f t="shared" si="26"/>
        <v>205012.19999999995</v>
      </c>
      <c r="N112" s="35">
        <f>N111+N47</f>
        <v>194149.59999999995</v>
      </c>
      <c r="O112" s="35">
        <f>O111+O47</f>
        <v>126988.9</v>
      </c>
      <c r="P112" s="40">
        <f>P111+P47</f>
        <v>10862.6</v>
      </c>
      <c r="Q112" s="464">
        <f t="shared" si="17"/>
        <v>762.99999999994179</v>
      </c>
      <c r="R112" s="465">
        <f t="shared" si="24"/>
        <v>744.09999999994761</v>
      </c>
      <c r="S112" s="465">
        <f t="shared" si="23"/>
        <v>581.19999999999709</v>
      </c>
      <c r="T112" s="466">
        <f t="shared" si="18"/>
        <v>18.900000000001455</v>
      </c>
    </row>
    <row r="113" spans="1:20" s="139" customFormat="1" ht="30" customHeight="1" x14ac:dyDescent="0.2">
      <c r="A113" s="1168" t="s">
        <v>126</v>
      </c>
      <c r="B113" s="1168"/>
      <c r="C113" s="1168"/>
      <c r="D113" s="1168"/>
      <c r="E113" s="1168"/>
      <c r="F113" s="1168"/>
      <c r="G113" s="1168"/>
      <c r="H113" s="1168"/>
      <c r="I113" s="1168"/>
      <c r="J113" s="1168"/>
      <c r="K113" s="1168"/>
      <c r="L113" s="1168"/>
      <c r="M113" s="1168"/>
      <c r="N113" s="1168"/>
      <c r="O113" s="1168"/>
      <c r="P113" s="1168"/>
      <c r="Q113" s="1168"/>
      <c r="R113" s="1168"/>
      <c r="S113" s="1168"/>
      <c r="T113" s="1168"/>
    </row>
    <row r="114" spans="1:20" s="6" customFormat="1" ht="14.25" customHeight="1" thickBot="1" x14ac:dyDescent="0.25">
      <c r="A114" s="1009" t="s">
        <v>2</v>
      </c>
      <c r="B114" s="1009"/>
      <c r="C114" s="1009"/>
      <c r="D114" s="1009"/>
      <c r="E114" s="1009"/>
      <c r="F114" s="1009"/>
      <c r="G114" s="1009"/>
      <c r="H114" s="1009"/>
      <c r="I114" s="1009"/>
      <c r="J114" s="1009"/>
      <c r="K114" s="1009"/>
      <c r="L114" s="1009"/>
      <c r="M114" s="1009"/>
      <c r="N114" s="1009"/>
      <c r="O114" s="1009"/>
      <c r="P114" s="1009"/>
      <c r="Q114" s="1009"/>
      <c r="R114" s="1009"/>
      <c r="S114" s="1009"/>
      <c r="T114" s="1009"/>
    </row>
    <row r="115" spans="1:20" s="7" customFormat="1" ht="34.5" customHeight="1" thickBot="1" x14ac:dyDescent="0.25">
      <c r="A115" s="1044" t="s">
        <v>3</v>
      </c>
      <c r="B115" s="1045"/>
      <c r="C115" s="1045"/>
      <c r="D115" s="1045"/>
      <c r="E115" s="1045"/>
      <c r="F115" s="1045"/>
      <c r="G115" s="1045"/>
      <c r="H115" s="1046"/>
      <c r="I115" s="865" t="s">
        <v>104</v>
      </c>
      <c r="J115" s="866"/>
      <c r="K115" s="866"/>
      <c r="L115" s="1161"/>
      <c r="M115" s="1047" t="s">
        <v>179</v>
      </c>
      <c r="N115" s="1048"/>
      <c r="O115" s="1048"/>
      <c r="P115" s="1049"/>
      <c r="Q115" s="1169" t="s">
        <v>177</v>
      </c>
      <c r="R115" s="1170"/>
      <c r="S115" s="1170"/>
      <c r="T115" s="1171"/>
    </row>
    <row r="116" spans="1:20" s="7" customFormat="1" ht="14.25" customHeight="1" x14ac:dyDescent="0.2">
      <c r="A116" s="996" t="s">
        <v>35</v>
      </c>
      <c r="B116" s="997"/>
      <c r="C116" s="997"/>
      <c r="D116" s="997"/>
      <c r="E116" s="997"/>
      <c r="F116" s="997"/>
      <c r="G116" s="997"/>
      <c r="H116" s="998"/>
      <c r="I116" s="1061">
        <f>I117+I123</f>
        <v>195770</v>
      </c>
      <c r="J116" s="1062"/>
      <c r="K116" s="1062"/>
      <c r="L116" s="1062"/>
      <c r="M116" s="1162">
        <f>M117+M123</f>
        <v>196533</v>
      </c>
      <c r="N116" s="1163"/>
      <c r="O116" s="1163"/>
      <c r="P116" s="1164"/>
      <c r="Q116" s="1165">
        <f>Q117+Q123</f>
        <v>762.99999999999636</v>
      </c>
      <c r="R116" s="1166"/>
      <c r="S116" s="1166"/>
      <c r="T116" s="1167"/>
    </row>
    <row r="117" spans="1:20" s="7" customFormat="1" ht="14.25" customHeight="1" x14ac:dyDescent="0.2">
      <c r="A117" s="1017" t="s">
        <v>145</v>
      </c>
      <c r="B117" s="1018"/>
      <c r="C117" s="1018"/>
      <c r="D117" s="1018"/>
      <c r="E117" s="1018"/>
      <c r="F117" s="1018"/>
      <c r="G117" s="1018"/>
      <c r="H117" s="1019"/>
      <c r="I117" s="1020">
        <f>SUM(I118:L122)</f>
        <v>195660.4</v>
      </c>
      <c r="J117" s="1021"/>
      <c r="K117" s="1021"/>
      <c r="L117" s="1021"/>
      <c r="M117" s="1146">
        <f>SUM(M118:P122)</f>
        <v>196423.4</v>
      </c>
      <c r="N117" s="1147"/>
      <c r="O117" s="1147"/>
      <c r="P117" s="1148"/>
      <c r="Q117" s="1146">
        <f>Q118+Q119+Q120+Q121+Q122</f>
        <v>762.99999999999636</v>
      </c>
      <c r="R117" s="1147"/>
      <c r="S117" s="1147"/>
      <c r="T117" s="1148"/>
    </row>
    <row r="118" spans="1:20" s="7" customFormat="1" ht="12" customHeight="1" x14ac:dyDescent="0.2">
      <c r="A118" s="990" t="s">
        <v>38</v>
      </c>
      <c r="B118" s="991"/>
      <c r="C118" s="991"/>
      <c r="D118" s="991"/>
      <c r="E118" s="991"/>
      <c r="F118" s="991"/>
      <c r="G118" s="991"/>
      <c r="H118" s="992"/>
      <c r="I118" s="1023">
        <f>SUMIF(H12:H109,"sb",I12:I109)</f>
        <v>72973.699999999983</v>
      </c>
      <c r="J118" s="1024"/>
      <c r="K118" s="1024"/>
      <c r="L118" s="1024"/>
      <c r="M118" s="1131">
        <f>SUMIF(H12:H109,H12,M12:M109)</f>
        <v>73804.999999999985</v>
      </c>
      <c r="N118" s="1132"/>
      <c r="O118" s="1132"/>
      <c r="P118" s="1133"/>
      <c r="Q118" s="1149">
        <f>M118-I118</f>
        <v>831.30000000000291</v>
      </c>
      <c r="R118" s="1150"/>
      <c r="S118" s="1150"/>
      <c r="T118" s="1151"/>
    </row>
    <row r="119" spans="1:20" s="7" customFormat="1" ht="14.25" customHeight="1" x14ac:dyDescent="0.2">
      <c r="A119" s="990" t="s">
        <v>46</v>
      </c>
      <c r="B119" s="991"/>
      <c r="C119" s="991"/>
      <c r="D119" s="991"/>
      <c r="E119" s="991"/>
      <c r="F119" s="991"/>
      <c r="G119" s="991"/>
      <c r="H119" s="992"/>
      <c r="I119" s="1023">
        <f>SUMIF(H10:H109,"sb(sp)",I10:I109)</f>
        <v>16604.3</v>
      </c>
      <c r="J119" s="1024"/>
      <c r="K119" s="1024"/>
      <c r="L119" s="1024"/>
      <c r="M119" s="1149">
        <f>SUMIF(H12:H109,H13,M12:M109)</f>
        <v>16161.599999999999</v>
      </c>
      <c r="N119" s="1150"/>
      <c r="O119" s="1150"/>
      <c r="P119" s="1151"/>
      <c r="Q119" s="1149">
        <f t="shared" ref="Q119:Q122" si="27">M119-I119</f>
        <v>-442.70000000000073</v>
      </c>
      <c r="R119" s="1150"/>
      <c r="S119" s="1150"/>
      <c r="T119" s="1151"/>
    </row>
    <row r="120" spans="1:20" s="7" customFormat="1" ht="14.25" customHeight="1" x14ac:dyDescent="0.2">
      <c r="A120" s="990" t="s">
        <v>39</v>
      </c>
      <c r="B120" s="991"/>
      <c r="C120" s="991"/>
      <c r="D120" s="991"/>
      <c r="E120" s="991"/>
      <c r="F120" s="991"/>
      <c r="G120" s="991"/>
      <c r="H120" s="992"/>
      <c r="I120" s="1023">
        <f>SUMIF(H12:H109,"sb(vb)",I12:I109)</f>
        <v>103923.8</v>
      </c>
      <c r="J120" s="1024"/>
      <c r="K120" s="1024"/>
      <c r="L120" s="1024"/>
      <c r="M120" s="1149">
        <f>SUMIF(H12:H108,"SB(VB)",M12:M108)</f>
        <v>104298.2</v>
      </c>
      <c r="N120" s="1150"/>
      <c r="O120" s="1150"/>
      <c r="P120" s="1151"/>
      <c r="Q120" s="1149">
        <f t="shared" si="27"/>
        <v>374.39999999999418</v>
      </c>
      <c r="R120" s="1150"/>
      <c r="S120" s="1150"/>
      <c r="T120" s="1151"/>
    </row>
    <row r="121" spans="1:20" s="7" customFormat="1" ht="15.75" customHeight="1" x14ac:dyDescent="0.2">
      <c r="A121" s="990" t="s">
        <v>0</v>
      </c>
      <c r="B121" s="991"/>
      <c r="C121" s="991"/>
      <c r="D121" s="991"/>
      <c r="E121" s="991"/>
      <c r="F121" s="991"/>
      <c r="G121" s="991"/>
      <c r="H121" s="992"/>
      <c r="I121" s="1023">
        <f>SUMIF(H16:H109,"sb(mk)",I16:I109)</f>
        <v>160</v>
      </c>
      <c r="J121" s="1024"/>
      <c r="K121" s="1024"/>
      <c r="L121" s="1024"/>
      <c r="M121" s="1149">
        <f>SUMIF(H12:H109,H16,M12:M109)</f>
        <v>160</v>
      </c>
      <c r="N121" s="1150"/>
      <c r="O121" s="1150"/>
      <c r="P121" s="1151"/>
      <c r="Q121" s="1149">
        <f t="shared" si="27"/>
        <v>0</v>
      </c>
      <c r="R121" s="1150"/>
      <c r="S121" s="1150"/>
      <c r="T121" s="1151"/>
    </row>
    <row r="122" spans="1:20" s="7" customFormat="1" ht="12.75" customHeight="1" x14ac:dyDescent="0.2">
      <c r="A122" s="990" t="s">
        <v>58</v>
      </c>
      <c r="B122" s="991"/>
      <c r="C122" s="991"/>
      <c r="D122" s="991"/>
      <c r="E122" s="991"/>
      <c r="F122" s="991"/>
      <c r="G122" s="991"/>
      <c r="H122" s="992"/>
      <c r="I122" s="993">
        <f>SUMIF(H16:H109,"sb(p)",I16:I109)</f>
        <v>1998.6000000000001</v>
      </c>
      <c r="J122" s="994"/>
      <c r="K122" s="994"/>
      <c r="L122" s="994"/>
      <c r="M122" s="1149">
        <f>SUMIF(H12:H109,H61,M12:M109)</f>
        <v>1998.6</v>
      </c>
      <c r="N122" s="1150"/>
      <c r="O122" s="1150"/>
      <c r="P122" s="1151"/>
      <c r="Q122" s="1149">
        <f t="shared" si="27"/>
        <v>0</v>
      </c>
      <c r="R122" s="1150"/>
      <c r="S122" s="1150"/>
      <c r="T122" s="1151"/>
    </row>
    <row r="123" spans="1:20" s="7" customFormat="1" ht="12.75" customHeight="1" thickBot="1" x14ac:dyDescent="0.25">
      <c r="A123" s="1031" t="s">
        <v>127</v>
      </c>
      <c r="B123" s="1032"/>
      <c r="C123" s="1032"/>
      <c r="D123" s="1032"/>
      <c r="E123" s="1032"/>
      <c r="F123" s="1032"/>
      <c r="G123" s="1032"/>
      <c r="H123" s="1033"/>
      <c r="I123" s="1034">
        <f>SUMIF(H16:H109,"pf",I16:I109)</f>
        <v>109.6</v>
      </c>
      <c r="J123" s="1035"/>
      <c r="K123" s="1035"/>
      <c r="L123" s="1036"/>
      <c r="M123" s="1181">
        <f>SUMIF(H12:H109,H82,M12:M109)</f>
        <v>109.6</v>
      </c>
      <c r="N123" s="1182"/>
      <c r="O123" s="1182"/>
      <c r="P123" s="1183"/>
      <c r="Q123" s="1181">
        <f>M123-I123</f>
        <v>0</v>
      </c>
      <c r="R123" s="1182"/>
      <c r="S123" s="1182"/>
      <c r="T123" s="1183"/>
    </row>
    <row r="124" spans="1:20" s="7" customFormat="1" ht="12.75" customHeight="1" thickBot="1" x14ac:dyDescent="0.25">
      <c r="A124" s="1025" t="s">
        <v>36</v>
      </c>
      <c r="B124" s="1026"/>
      <c r="C124" s="1026"/>
      <c r="D124" s="1026"/>
      <c r="E124" s="1026"/>
      <c r="F124" s="1026"/>
      <c r="G124" s="1026"/>
      <c r="H124" s="1027"/>
      <c r="I124" s="1028">
        <f>SUM(I125:L126)</f>
        <v>8479.2000000000007</v>
      </c>
      <c r="J124" s="1029"/>
      <c r="K124" s="1029"/>
      <c r="L124" s="1029"/>
      <c r="M124" s="1184">
        <f>SUM(M125:P126)</f>
        <v>8479.2000000000007</v>
      </c>
      <c r="N124" s="1185"/>
      <c r="O124" s="1185"/>
      <c r="P124" s="1186"/>
      <c r="Q124" s="1184">
        <f>M124-I124</f>
        <v>0</v>
      </c>
      <c r="R124" s="1185"/>
      <c r="S124" s="1185"/>
      <c r="T124" s="1186"/>
    </row>
    <row r="125" spans="1:20" s="7" customFormat="1" x14ac:dyDescent="0.2">
      <c r="A125" s="837" t="s">
        <v>40</v>
      </c>
      <c r="B125" s="1011"/>
      <c r="C125" s="1011"/>
      <c r="D125" s="1011"/>
      <c r="E125" s="1011"/>
      <c r="F125" s="1011"/>
      <c r="G125" s="1011"/>
      <c r="H125" s="1012"/>
      <c r="I125" s="993">
        <f>SUMIF(H10:H109,"es",I10:I109)</f>
        <v>7224.9000000000005</v>
      </c>
      <c r="J125" s="994"/>
      <c r="K125" s="994"/>
      <c r="L125" s="994"/>
      <c r="M125" s="1178">
        <f>SUMIF(H12:H109,"es",M12:M109)</f>
        <v>7224.9000000000005</v>
      </c>
      <c r="N125" s="1179"/>
      <c r="O125" s="1179"/>
      <c r="P125" s="1180"/>
      <c r="Q125" s="1178">
        <f>M125-I125</f>
        <v>0</v>
      </c>
      <c r="R125" s="1179"/>
      <c r="S125" s="1179"/>
      <c r="T125" s="1180"/>
    </row>
    <row r="126" spans="1:20" s="7" customFormat="1" ht="13.5" thickBot="1" x14ac:dyDescent="0.25">
      <c r="A126" s="1014" t="s">
        <v>1</v>
      </c>
      <c r="B126" s="1015"/>
      <c r="C126" s="1015"/>
      <c r="D126" s="1015"/>
      <c r="E126" s="1015"/>
      <c r="F126" s="1015"/>
      <c r="G126" s="1015"/>
      <c r="H126" s="1016"/>
      <c r="I126" s="1023">
        <f>SUMIF(H10:H109,"lrvb",I10:I109)</f>
        <v>1254.3</v>
      </c>
      <c r="J126" s="1024"/>
      <c r="K126" s="1024"/>
      <c r="L126" s="1024"/>
      <c r="M126" s="1172">
        <f>SUMIF(H12:H109,H52,M12:M109)</f>
        <v>1254.3</v>
      </c>
      <c r="N126" s="1173"/>
      <c r="O126" s="1173"/>
      <c r="P126" s="1174"/>
      <c r="Q126" s="1178">
        <f>M126-I126</f>
        <v>0</v>
      </c>
      <c r="R126" s="1179"/>
      <c r="S126" s="1179"/>
      <c r="T126" s="1180"/>
    </row>
    <row r="127" spans="1:20" ht="13.5" thickBot="1" x14ac:dyDescent="0.25">
      <c r="A127" s="1037" t="s">
        <v>37</v>
      </c>
      <c r="B127" s="1038"/>
      <c r="C127" s="1038"/>
      <c r="D127" s="1038"/>
      <c r="E127" s="1038"/>
      <c r="F127" s="1038"/>
      <c r="G127" s="1038"/>
      <c r="H127" s="1039"/>
      <c r="I127" s="1040">
        <f>I124+I116</f>
        <v>204249.2</v>
      </c>
      <c r="J127" s="1041"/>
      <c r="K127" s="1041"/>
      <c r="L127" s="1041"/>
      <c r="M127" s="1175">
        <f>M124+M116</f>
        <v>205012.2</v>
      </c>
      <c r="N127" s="1176"/>
      <c r="O127" s="1176"/>
      <c r="P127" s="1177"/>
      <c r="Q127" s="1175">
        <f>Q124+Q116</f>
        <v>762.99999999999636</v>
      </c>
      <c r="R127" s="1176"/>
      <c r="S127" s="1176"/>
      <c r="T127" s="1177"/>
    </row>
    <row r="128" spans="1:20" x14ac:dyDescent="0.2">
      <c r="L128" s="682"/>
      <c r="M128" s="328"/>
      <c r="N128" s="328"/>
      <c r="P128" s="328"/>
    </row>
    <row r="129" spans="1:16" x14ac:dyDescent="0.2">
      <c r="D129" s="2"/>
      <c r="E129" s="181"/>
      <c r="F129" s="2"/>
      <c r="G129" s="70"/>
      <c r="H129" s="137"/>
      <c r="I129" s="328"/>
      <c r="J129" s="328"/>
      <c r="K129" s="328"/>
      <c r="L129" s="689"/>
      <c r="M129" s="328"/>
      <c r="N129" s="328"/>
      <c r="O129" s="328"/>
      <c r="P129" s="328"/>
    </row>
    <row r="130" spans="1:16" x14ac:dyDescent="0.2">
      <c r="D130" s="2"/>
      <c r="E130" s="181"/>
      <c r="F130" s="2"/>
      <c r="G130" s="70"/>
      <c r="H130" s="137"/>
      <c r="I130" s="2"/>
      <c r="J130" s="2"/>
      <c r="K130" s="2"/>
      <c r="L130" s="689"/>
      <c r="M130" s="328"/>
      <c r="N130" s="328"/>
      <c r="O130" s="328"/>
      <c r="P130" s="328"/>
    </row>
    <row r="131" spans="1:16" x14ac:dyDescent="0.2">
      <c r="D131" s="2"/>
      <c r="E131" s="181"/>
      <c r="F131" s="2"/>
      <c r="G131" s="70"/>
      <c r="H131" s="137"/>
      <c r="I131" s="2"/>
      <c r="J131" s="2"/>
      <c r="K131" s="2"/>
      <c r="L131" s="690"/>
    </row>
    <row r="132" spans="1:16" x14ac:dyDescent="0.2">
      <c r="D132" s="2"/>
      <c r="E132" s="181"/>
      <c r="F132" s="2"/>
      <c r="G132" s="70"/>
      <c r="H132" s="137"/>
      <c r="I132" s="2"/>
      <c r="J132" s="2"/>
      <c r="K132" s="2"/>
      <c r="L132" s="690"/>
      <c r="M132" s="692"/>
      <c r="N132" s="328"/>
    </row>
    <row r="133" spans="1:16" x14ac:dyDescent="0.2">
      <c r="D133" s="2"/>
      <c r="E133" s="181"/>
      <c r="F133" s="2"/>
      <c r="G133" s="70"/>
      <c r="H133" s="137"/>
      <c r="I133" s="2"/>
      <c r="J133" s="2"/>
      <c r="K133" s="2"/>
      <c r="L133" s="690"/>
    </row>
    <row r="134" spans="1:16" x14ac:dyDescent="0.2">
      <c r="D134" s="2"/>
      <c r="E134" s="181"/>
      <c r="F134" s="2"/>
      <c r="G134" s="70"/>
      <c r="H134" s="137"/>
      <c r="I134" s="2"/>
      <c r="J134" s="2"/>
      <c r="K134" s="2"/>
      <c r="L134" s="2"/>
    </row>
    <row r="135" spans="1:16" x14ac:dyDescent="0.2">
      <c r="D135" s="2"/>
      <c r="E135" s="181"/>
      <c r="F135" s="2"/>
      <c r="G135" s="70"/>
      <c r="H135" s="137"/>
      <c r="I135" s="2"/>
      <c r="J135" s="2"/>
      <c r="K135" s="2"/>
      <c r="L135" s="2"/>
    </row>
    <row r="136" spans="1:16" x14ac:dyDescent="0.2">
      <c r="D136" s="2"/>
      <c r="E136" s="181"/>
      <c r="F136" s="2"/>
      <c r="G136" s="70"/>
      <c r="H136" s="137"/>
      <c r="I136" s="2"/>
      <c r="J136" s="2"/>
      <c r="K136" s="2"/>
      <c r="L136" s="2"/>
    </row>
    <row r="137" spans="1:16" x14ac:dyDescent="0.2">
      <c r="D137" s="2"/>
      <c r="E137" s="181"/>
      <c r="F137" s="2"/>
      <c r="G137" s="70"/>
      <c r="H137" s="137"/>
      <c r="I137" s="2"/>
      <c r="J137" s="2"/>
      <c r="K137" s="2"/>
      <c r="L137" s="2"/>
    </row>
    <row r="138" spans="1:16" x14ac:dyDescent="0.2">
      <c r="D138" s="2"/>
      <c r="E138" s="181"/>
      <c r="F138" s="2"/>
      <c r="G138" s="70"/>
      <c r="H138" s="137"/>
      <c r="I138" s="2"/>
      <c r="J138" s="2"/>
      <c r="K138" s="2"/>
      <c r="L138" s="2"/>
    </row>
    <row r="139" spans="1:16" x14ac:dyDescent="0.2">
      <c r="D139" s="2"/>
      <c r="E139" s="181"/>
      <c r="F139" s="2"/>
      <c r="G139" s="70"/>
      <c r="H139" s="137"/>
      <c r="I139" s="2"/>
      <c r="J139" s="2"/>
      <c r="K139" s="2"/>
      <c r="L139" s="2"/>
    </row>
    <row r="140" spans="1:16" x14ac:dyDescent="0.2">
      <c r="A140" s="2"/>
      <c r="B140" s="2"/>
      <c r="C140" s="2"/>
      <c r="D140" s="2"/>
      <c r="E140" s="181"/>
      <c r="F140" s="2"/>
      <c r="G140" s="70"/>
      <c r="H140" s="137"/>
      <c r="I140" s="2"/>
      <c r="J140" s="2"/>
      <c r="K140" s="2"/>
      <c r="L140" s="2"/>
    </row>
    <row r="141" spans="1:16" x14ac:dyDescent="0.2">
      <c r="A141" s="2"/>
      <c r="B141" s="2"/>
      <c r="C141" s="2"/>
      <c r="D141" s="2"/>
      <c r="E141" s="181"/>
      <c r="F141" s="2"/>
      <c r="G141" s="70"/>
      <c r="H141" s="137"/>
      <c r="I141" s="2"/>
      <c r="J141" s="2"/>
      <c r="K141" s="2"/>
      <c r="L141" s="2"/>
    </row>
    <row r="142" spans="1:16" x14ac:dyDescent="0.2">
      <c r="A142" s="2"/>
      <c r="B142" s="2"/>
      <c r="C142" s="2"/>
      <c r="D142" s="2"/>
      <c r="E142" s="181"/>
      <c r="F142" s="2"/>
      <c r="G142" s="70"/>
      <c r="H142" s="137"/>
      <c r="I142" s="2"/>
      <c r="J142" s="2"/>
      <c r="K142" s="2"/>
      <c r="L142" s="2"/>
    </row>
    <row r="143" spans="1:16" x14ac:dyDescent="0.2">
      <c r="A143" s="2"/>
      <c r="B143" s="2"/>
      <c r="C143" s="2"/>
      <c r="D143" s="2"/>
      <c r="E143" s="181"/>
      <c r="F143" s="2"/>
      <c r="G143" s="70"/>
      <c r="H143" s="137"/>
      <c r="I143" s="2"/>
      <c r="J143" s="2"/>
      <c r="K143" s="2"/>
      <c r="L143" s="2"/>
    </row>
    <row r="144" spans="1:16" x14ac:dyDescent="0.2">
      <c r="A144" s="2"/>
      <c r="B144" s="2"/>
      <c r="C144" s="2"/>
      <c r="D144" s="2"/>
      <c r="E144" s="181"/>
      <c r="F144" s="2"/>
      <c r="G144" s="70"/>
      <c r="H144" s="137"/>
      <c r="I144" s="2"/>
      <c r="J144" s="2"/>
      <c r="K144" s="2"/>
      <c r="L144" s="2"/>
    </row>
    <row r="145" spans="1:12" x14ac:dyDescent="0.2">
      <c r="A145" s="2"/>
      <c r="B145" s="2"/>
      <c r="C145" s="2"/>
      <c r="D145" s="2"/>
      <c r="E145" s="181"/>
      <c r="F145" s="2"/>
      <c r="G145" s="70"/>
      <c r="H145" s="137"/>
      <c r="I145" s="2"/>
      <c r="J145" s="2"/>
      <c r="K145" s="2"/>
      <c r="L145" s="2"/>
    </row>
    <row r="146" spans="1:12" x14ac:dyDescent="0.2">
      <c r="A146" s="2"/>
      <c r="B146" s="2"/>
      <c r="C146" s="2"/>
      <c r="D146" s="2"/>
      <c r="E146" s="181"/>
      <c r="F146" s="2"/>
      <c r="G146" s="70"/>
      <c r="H146" s="137"/>
      <c r="I146" s="2"/>
      <c r="J146" s="2"/>
      <c r="K146" s="2"/>
      <c r="L146" s="2"/>
    </row>
    <row r="147" spans="1:12" x14ac:dyDescent="0.2">
      <c r="A147" s="2"/>
      <c r="B147" s="2"/>
      <c r="C147" s="2"/>
      <c r="D147" s="2"/>
      <c r="E147" s="181"/>
      <c r="F147" s="2"/>
      <c r="G147" s="70"/>
      <c r="H147" s="137"/>
      <c r="I147" s="2"/>
      <c r="J147" s="2"/>
      <c r="K147" s="2"/>
      <c r="L147" s="2"/>
    </row>
    <row r="148" spans="1:12" x14ac:dyDescent="0.2">
      <c r="A148" s="2"/>
      <c r="B148" s="2"/>
      <c r="C148" s="2"/>
      <c r="D148" s="2"/>
      <c r="E148" s="181"/>
      <c r="F148" s="2"/>
      <c r="G148" s="70"/>
      <c r="H148" s="137"/>
      <c r="I148" s="2"/>
      <c r="J148" s="2"/>
      <c r="K148" s="2"/>
      <c r="L148" s="2"/>
    </row>
    <row r="149" spans="1:12" x14ac:dyDescent="0.2">
      <c r="A149" s="2"/>
      <c r="B149" s="2"/>
      <c r="C149" s="2"/>
      <c r="D149" s="2"/>
      <c r="E149" s="181"/>
      <c r="F149" s="2"/>
      <c r="G149" s="70"/>
      <c r="H149" s="137"/>
      <c r="I149" s="2"/>
      <c r="J149" s="2"/>
      <c r="K149" s="2"/>
      <c r="L149" s="2"/>
    </row>
    <row r="150" spans="1:12" x14ac:dyDescent="0.2">
      <c r="A150" s="2"/>
      <c r="B150" s="2"/>
      <c r="C150" s="2"/>
      <c r="D150" s="2"/>
      <c r="E150" s="181"/>
      <c r="F150" s="2"/>
      <c r="G150" s="70"/>
      <c r="H150" s="137"/>
      <c r="I150" s="2"/>
      <c r="J150" s="2"/>
      <c r="K150" s="2"/>
      <c r="L150" s="2"/>
    </row>
    <row r="151" spans="1:12" x14ac:dyDescent="0.2">
      <c r="A151" s="2"/>
      <c r="B151" s="2"/>
      <c r="C151" s="2"/>
      <c r="D151" s="2"/>
      <c r="E151" s="181"/>
      <c r="F151" s="2"/>
      <c r="G151" s="70"/>
      <c r="H151" s="137"/>
      <c r="I151" s="2"/>
      <c r="J151" s="2"/>
      <c r="K151" s="2"/>
      <c r="L151" s="2"/>
    </row>
    <row r="152" spans="1:12" x14ac:dyDescent="0.2">
      <c r="A152" s="2"/>
      <c r="B152" s="2"/>
      <c r="C152" s="2"/>
      <c r="D152" s="2"/>
      <c r="E152" s="181"/>
      <c r="F152" s="2"/>
      <c r="G152" s="70"/>
      <c r="H152" s="137"/>
      <c r="I152" s="2"/>
      <c r="J152" s="2"/>
      <c r="K152" s="2"/>
      <c r="L152" s="2"/>
    </row>
  </sheetData>
  <mergeCells count="200">
    <mergeCell ref="E90:E91"/>
    <mergeCell ref="F90:F91"/>
    <mergeCell ref="G90:G91"/>
    <mergeCell ref="I125:L125"/>
    <mergeCell ref="A126:H126"/>
    <mergeCell ref="C94:H94"/>
    <mergeCell ref="E97:E101"/>
    <mergeCell ref="D104:D105"/>
    <mergeCell ref="E104:E105"/>
    <mergeCell ref="F104:F105"/>
    <mergeCell ref="G104:G105"/>
    <mergeCell ref="A92:A93"/>
    <mergeCell ref="D92:D93"/>
    <mergeCell ref="E92:E93"/>
    <mergeCell ref="F92:F93"/>
    <mergeCell ref="G92:G93"/>
    <mergeCell ref="A90:A91"/>
    <mergeCell ref="B90:B91"/>
    <mergeCell ref="Q127:T127"/>
    <mergeCell ref="Q122:T122"/>
    <mergeCell ref="Q123:T123"/>
    <mergeCell ref="Q124:T124"/>
    <mergeCell ref="Q125:T125"/>
    <mergeCell ref="M123:P123"/>
    <mergeCell ref="M124:P124"/>
    <mergeCell ref="M125:P125"/>
    <mergeCell ref="M122:P122"/>
    <mergeCell ref="A127:H127"/>
    <mergeCell ref="A113:T113"/>
    <mergeCell ref="Q115:T115"/>
    <mergeCell ref="A114:T114"/>
    <mergeCell ref="B111:H111"/>
    <mergeCell ref="A108:A109"/>
    <mergeCell ref="B108:B109"/>
    <mergeCell ref="D108:D109"/>
    <mergeCell ref="E108:E109"/>
    <mergeCell ref="G108:G109"/>
    <mergeCell ref="I127:L127"/>
    <mergeCell ref="A125:H125"/>
    <mergeCell ref="I126:L126"/>
    <mergeCell ref="A122:H122"/>
    <mergeCell ref="I122:L122"/>
    <mergeCell ref="A123:H123"/>
    <mergeCell ref="I123:L123"/>
    <mergeCell ref="A124:H124"/>
    <mergeCell ref="I124:L124"/>
    <mergeCell ref="M126:P126"/>
    <mergeCell ref="M127:P127"/>
    <mergeCell ref="M120:P120"/>
    <mergeCell ref="M121:P121"/>
    <mergeCell ref="Q126:T126"/>
    <mergeCell ref="Q120:T120"/>
    <mergeCell ref="Q121:T121"/>
    <mergeCell ref="A120:H120"/>
    <mergeCell ref="I120:L120"/>
    <mergeCell ref="A121:H121"/>
    <mergeCell ref="I121:L121"/>
    <mergeCell ref="Q119:T119"/>
    <mergeCell ref="M119:P119"/>
    <mergeCell ref="D106:D107"/>
    <mergeCell ref="E106:E107"/>
    <mergeCell ref="G106:G107"/>
    <mergeCell ref="A115:H115"/>
    <mergeCell ref="I115:L115"/>
    <mergeCell ref="A116:H116"/>
    <mergeCell ref="I116:L116"/>
    <mergeCell ref="B112:H112"/>
    <mergeCell ref="M116:P116"/>
    <mergeCell ref="Q116:T116"/>
    <mergeCell ref="A119:H119"/>
    <mergeCell ref="I119:L119"/>
    <mergeCell ref="M115:P115"/>
    <mergeCell ref="M118:P118"/>
    <mergeCell ref="C89:T89"/>
    <mergeCell ref="C95:T95"/>
    <mergeCell ref="T6:T7"/>
    <mergeCell ref="M5:P5"/>
    <mergeCell ref="Q5:T5"/>
    <mergeCell ref="M6:M7"/>
    <mergeCell ref="N6:O6"/>
    <mergeCell ref="P6:P7"/>
    <mergeCell ref="Q6:Q7"/>
    <mergeCell ref="R6:S6"/>
    <mergeCell ref="A117:H117"/>
    <mergeCell ref="I117:L117"/>
    <mergeCell ref="A118:H118"/>
    <mergeCell ref="I118:L118"/>
    <mergeCell ref="Q117:T117"/>
    <mergeCell ref="Q118:T118"/>
    <mergeCell ref="M117:P117"/>
    <mergeCell ref="C110:H110"/>
    <mergeCell ref="A8:T8"/>
    <mergeCell ref="A9:T9"/>
    <mergeCell ref="B10:T10"/>
    <mergeCell ref="D90:D91"/>
    <mergeCell ref="C11:T11"/>
    <mergeCell ref="B48:T48"/>
    <mergeCell ref="C49:T49"/>
    <mergeCell ref="C39:T39"/>
    <mergeCell ref="A80:A81"/>
    <mergeCell ref="B80:B81"/>
    <mergeCell ref="C80:C81"/>
    <mergeCell ref="D80:D81"/>
    <mergeCell ref="D61:D62"/>
    <mergeCell ref="D64:D65"/>
    <mergeCell ref="E67:E70"/>
    <mergeCell ref="F69:F70"/>
    <mergeCell ref="G69:G70"/>
    <mergeCell ref="D69:D70"/>
    <mergeCell ref="D58:D59"/>
    <mergeCell ref="F58:F59"/>
    <mergeCell ref="C46:H46"/>
    <mergeCell ref="B47:H47"/>
    <mergeCell ref="G42:G43"/>
    <mergeCell ref="A44:A45"/>
    <mergeCell ref="C44:C45"/>
    <mergeCell ref="A82:A83"/>
    <mergeCell ref="B82:B83"/>
    <mergeCell ref="C82:C83"/>
    <mergeCell ref="D82:D83"/>
    <mergeCell ref="E82:E83"/>
    <mergeCell ref="C88:H88"/>
    <mergeCell ref="E86:E87"/>
    <mergeCell ref="E71:E75"/>
    <mergeCell ref="A76:A77"/>
    <mergeCell ref="B76:B77"/>
    <mergeCell ref="C76:C77"/>
    <mergeCell ref="D76:D77"/>
    <mergeCell ref="A84:A85"/>
    <mergeCell ref="B84:B85"/>
    <mergeCell ref="C84:C85"/>
    <mergeCell ref="D84:D85"/>
    <mergeCell ref="E84:E85"/>
    <mergeCell ref="A86:A87"/>
    <mergeCell ref="B86:B87"/>
    <mergeCell ref="C86:C87"/>
    <mergeCell ref="D86:D87"/>
    <mergeCell ref="D44:D45"/>
    <mergeCell ref="E44:E45"/>
    <mergeCell ref="F44:F45"/>
    <mergeCell ref="G44:G45"/>
    <mergeCell ref="A42:A43"/>
    <mergeCell ref="B42:B43"/>
    <mergeCell ref="C42:C43"/>
    <mergeCell ref="D42:D43"/>
    <mergeCell ref="E42:E43"/>
    <mergeCell ref="F42:F43"/>
    <mergeCell ref="B40:B41"/>
    <mergeCell ref="C40:C41"/>
    <mergeCell ref="D40:D41"/>
    <mergeCell ref="E40:E41"/>
    <mergeCell ref="F40:F41"/>
    <mergeCell ref="G40:G41"/>
    <mergeCell ref="C38:H38"/>
    <mergeCell ref="A35:A36"/>
    <mergeCell ref="B35:B36"/>
    <mergeCell ref="C35:C36"/>
    <mergeCell ref="D35:D37"/>
    <mergeCell ref="E35:E37"/>
    <mergeCell ref="F35:F37"/>
    <mergeCell ref="G35:G37"/>
    <mergeCell ref="D33:D34"/>
    <mergeCell ref="E33:E34"/>
    <mergeCell ref="F33:F34"/>
    <mergeCell ref="G33:G34"/>
    <mergeCell ref="D31:D32"/>
    <mergeCell ref="E31:E32"/>
    <mergeCell ref="F31:F32"/>
    <mergeCell ref="G31:G32"/>
    <mergeCell ref="D27:D28"/>
    <mergeCell ref="F12:F30"/>
    <mergeCell ref="G12:G30"/>
    <mergeCell ref="D21:D22"/>
    <mergeCell ref="B13:B30"/>
    <mergeCell ref="D15:D16"/>
    <mergeCell ref="D17:D20"/>
    <mergeCell ref="E17:E20"/>
    <mergeCell ref="D25:D26"/>
    <mergeCell ref="D29:D30"/>
    <mergeCell ref="A12:A30"/>
    <mergeCell ref="C12:C30"/>
    <mergeCell ref="D12:D13"/>
    <mergeCell ref="D23:D24"/>
    <mergeCell ref="S1:T1"/>
    <mergeCell ref="A1:R1"/>
    <mergeCell ref="G5:G7"/>
    <mergeCell ref="H5:H7"/>
    <mergeCell ref="I5:L5"/>
    <mergeCell ref="I6:I7"/>
    <mergeCell ref="J6:K6"/>
    <mergeCell ref="L6:L7"/>
    <mergeCell ref="A5:A7"/>
    <mergeCell ref="B5:B7"/>
    <mergeCell ref="C5:C7"/>
    <mergeCell ref="D5:D7"/>
    <mergeCell ref="E5:E7"/>
    <mergeCell ref="F5:F7"/>
    <mergeCell ref="C4:T4"/>
    <mergeCell ref="A3:T3"/>
    <mergeCell ref="A2:T2"/>
  </mergeCells>
  <printOptions horizontalCentered="1"/>
  <pageMargins left="0" right="0" top="0" bottom="0" header="0.31496062992125984" footer="0.31496062992125984"/>
  <pageSetup paperSize="9" scale="87" orientation="landscape" r:id="rId1"/>
  <rowBreaks count="2" manualBreakCount="2">
    <brk id="38" max="19" man="1"/>
    <brk id="63" max="19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10"/>
  <sheetViews>
    <sheetView workbookViewId="0">
      <selection activeCell="C32" sqref="C32"/>
    </sheetView>
  </sheetViews>
  <sheetFormatPr defaultRowHeight="12.75" x14ac:dyDescent="0.2"/>
  <cols>
    <col min="2" max="2" width="22.42578125" customWidth="1"/>
    <col min="3" max="3" width="55.85546875" customWidth="1"/>
  </cols>
  <sheetData>
    <row r="1" spans="2:3" ht="15.75" x14ac:dyDescent="0.2">
      <c r="B1" s="1191" t="s">
        <v>115</v>
      </c>
      <c r="C1" s="1191"/>
    </row>
    <row r="2" spans="2:3" ht="31.5" x14ac:dyDescent="0.2">
      <c r="B2" s="204" t="s">
        <v>18</v>
      </c>
      <c r="C2" s="205" t="s">
        <v>116</v>
      </c>
    </row>
    <row r="3" spans="2:3" ht="15.75" x14ac:dyDescent="0.2">
      <c r="B3" s="204">
        <v>1</v>
      </c>
      <c r="C3" s="206" t="s">
        <v>114</v>
      </c>
    </row>
    <row r="4" spans="2:3" ht="15.75" x14ac:dyDescent="0.2">
      <c r="B4" s="204">
        <v>2</v>
      </c>
      <c r="C4" s="207" t="s">
        <v>117</v>
      </c>
    </row>
    <row r="5" spans="2:3" ht="15.75" x14ac:dyDescent="0.2">
      <c r="B5" s="204">
        <v>3</v>
      </c>
      <c r="C5" s="206" t="s">
        <v>118</v>
      </c>
    </row>
    <row r="6" spans="2:3" ht="15.75" x14ac:dyDescent="0.2">
      <c r="B6" s="204">
        <v>4</v>
      </c>
      <c r="C6" s="206" t="s">
        <v>119</v>
      </c>
    </row>
    <row r="7" spans="2:3" ht="15.75" x14ac:dyDescent="0.2">
      <c r="B7" s="204">
        <v>5</v>
      </c>
      <c r="C7" s="206" t="s">
        <v>120</v>
      </c>
    </row>
    <row r="8" spans="2:3" ht="15.75" x14ac:dyDescent="0.2">
      <c r="B8" s="204">
        <v>6</v>
      </c>
      <c r="C8" s="206" t="s">
        <v>121</v>
      </c>
    </row>
    <row r="10" spans="2:3" x14ac:dyDescent="0.2">
      <c r="B10" s="1192" t="s">
        <v>122</v>
      </c>
      <c r="C10" s="1192"/>
    </row>
  </sheetData>
  <mergeCells count="2">
    <mergeCell ref="B1:C1"/>
    <mergeCell ref="B10:C10"/>
  </mergeCells>
  <phoneticPr fontId="17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3</vt:i4>
      </vt:variant>
      <vt:variant>
        <vt:lpstr>Įvardinti diapazonai</vt:lpstr>
      </vt:variant>
      <vt:variant>
        <vt:i4>3</vt:i4>
      </vt:variant>
    </vt:vector>
  </HeadingPairs>
  <TitlesOfParts>
    <vt:vector size="6" baseType="lpstr">
      <vt:lpstr>SVP 2013-2015</vt:lpstr>
      <vt:lpstr>Lyginamasis</vt:lpstr>
      <vt:lpstr>Asignavimu valdytojų kodai</vt:lpstr>
      <vt:lpstr>'SVP 2013-2015'!Print_Area</vt:lpstr>
      <vt:lpstr>Lyginamasis!Print_Titles</vt:lpstr>
      <vt:lpstr>'SVP 2013-2015'!Print_Titles</vt:lpstr>
    </vt:vector>
  </TitlesOfParts>
  <Company>valdyba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G.Uzkuriene</dc:creator>
  <cp:lastModifiedBy>Snieguole Kacerauskaite</cp:lastModifiedBy>
  <cp:lastPrinted>2013-11-21T09:15:47Z</cp:lastPrinted>
  <dcterms:created xsi:type="dcterms:W3CDTF">2006-05-12T05:50:12Z</dcterms:created>
  <dcterms:modified xsi:type="dcterms:W3CDTF">2013-12-02T09:04:27Z</dcterms:modified>
</cp:coreProperties>
</file>