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0920"/>
  </bookViews>
  <sheets>
    <sheet name="SVP 2013-2015" sheetId="10" r:id="rId1"/>
    <sheet name="Lyginamasis" sheetId="12" state="hidden" r:id="rId2"/>
    <sheet name="Asignavimų valdytojai" sheetId="11" r:id="rId3"/>
  </sheets>
  <definedNames>
    <definedName name="_xlnm.Print_Area" localSheetId="1">Lyginamasis!$A$1:$T$131</definedName>
    <definedName name="_xlnm.Print_Area" localSheetId="0">'SVP 2013-2015'!$A$1:$R$135</definedName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L33" i="10" l="1"/>
  <c r="J33" i="10"/>
  <c r="I33" i="10" s="1"/>
  <c r="I49" i="10" s="1"/>
  <c r="L32" i="10"/>
  <c r="K32" i="10"/>
  <c r="I32" i="10"/>
  <c r="I34" i="10"/>
  <c r="I35" i="10"/>
  <c r="I36" i="10"/>
  <c r="J49" i="10"/>
  <c r="K49" i="10"/>
  <c r="L49" i="10"/>
  <c r="J50" i="10"/>
  <c r="I50" i="10" s="1"/>
  <c r="J51" i="10"/>
  <c r="I51" i="10" s="1"/>
  <c r="J52" i="10"/>
  <c r="I52" i="10" s="1"/>
  <c r="J57" i="10"/>
  <c r="I57" i="10" s="1"/>
  <c r="K57" i="10"/>
  <c r="L57" i="10"/>
  <c r="I58" i="10"/>
  <c r="J59" i="10"/>
  <c r="I59" i="10" s="1"/>
  <c r="J60" i="10"/>
  <c r="I60" i="10" s="1"/>
  <c r="L60" i="10"/>
  <c r="I61" i="10"/>
  <c r="J62" i="10"/>
  <c r="I62" i="10" s="1"/>
  <c r="L62" i="10"/>
  <c r="I63" i="10"/>
  <c r="I64" i="10"/>
  <c r="I65" i="10"/>
  <c r="J65" i="10"/>
  <c r="I66" i="10"/>
  <c r="J68" i="10"/>
  <c r="I68" i="10" s="1"/>
  <c r="I69" i="10"/>
  <c r="J71" i="10"/>
  <c r="L71" i="10"/>
  <c r="I71" i="10" s="1"/>
  <c r="I72" i="10"/>
  <c r="J73" i="10"/>
  <c r="L73" i="10"/>
  <c r="I73" i="10" s="1"/>
  <c r="L29" i="10"/>
  <c r="K29" i="10"/>
  <c r="K30" i="10" s="1"/>
  <c r="J28" i="10"/>
  <c r="J29" i="10" s="1"/>
  <c r="I28" i="10"/>
  <c r="I29" i="10" s="1"/>
  <c r="L27" i="10"/>
  <c r="K27" i="10"/>
  <c r="J26" i="10"/>
  <c r="J27" i="10" s="1"/>
  <c r="I26" i="10"/>
  <c r="I27" i="10" s="1"/>
  <c r="L25" i="10"/>
  <c r="K25" i="10"/>
  <c r="J25" i="10"/>
  <c r="I25" i="10"/>
  <c r="I24" i="10"/>
  <c r="L23" i="10"/>
  <c r="K23" i="10"/>
  <c r="J23" i="10"/>
  <c r="I23" i="10" s="1"/>
  <c r="I22" i="10"/>
  <c r="L21" i="10"/>
  <c r="K21" i="10"/>
  <c r="J20" i="10"/>
  <c r="J21" i="10" s="1"/>
  <c r="I21" i="10" s="1"/>
  <c r="I20" i="10"/>
  <c r="L19" i="10"/>
  <c r="K19" i="10"/>
  <c r="J19" i="10"/>
  <c r="I19" i="10"/>
  <c r="L17" i="10"/>
  <c r="K17" i="10"/>
  <c r="K16" i="10"/>
  <c r="J16" i="10"/>
  <c r="J17" i="10" s="1"/>
  <c r="I17" i="10" s="1"/>
  <c r="J13" i="10"/>
  <c r="I13" i="10"/>
  <c r="J12" i="10"/>
  <c r="I12" i="10"/>
  <c r="J15" i="10"/>
  <c r="I15" i="10" s="1"/>
  <c r="N14" i="12"/>
  <c r="P31" i="12"/>
  <c r="N19" i="12"/>
  <c r="N12" i="12"/>
  <c r="J30" i="10" l="1"/>
  <c r="I30" i="10" s="1"/>
  <c r="I16" i="10"/>
  <c r="N27" i="12"/>
  <c r="M31" i="12"/>
  <c r="O31" i="12"/>
  <c r="I133" i="10" l="1"/>
  <c r="L118" i="10"/>
  <c r="L113" i="10"/>
  <c r="L105" i="10"/>
  <c r="M129" i="12" l="1"/>
  <c r="M128" i="12"/>
  <c r="M101" i="12" l="1"/>
  <c r="P101" i="12"/>
  <c r="Q101" i="12"/>
  <c r="T101" i="12"/>
  <c r="Q100" i="12"/>
  <c r="T100" i="12"/>
  <c r="M100" i="12"/>
  <c r="Q75" i="12" l="1"/>
  <c r="K79" i="10"/>
  <c r="J79" i="10"/>
  <c r="I79" i="10"/>
  <c r="M75" i="12"/>
  <c r="N75" i="12"/>
  <c r="O75" i="12"/>
  <c r="N85" i="12"/>
  <c r="M86" i="12"/>
  <c r="Q13" i="12" l="1"/>
  <c r="R13" i="12"/>
  <c r="O15" i="12"/>
  <c r="N15" i="12"/>
  <c r="M15" i="12"/>
  <c r="M12" i="12"/>
  <c r="I127" i="10" l="1"/>
  <c r="M123" i="12"/>
  <c r="I123" i="12"/>
  <c r="M14" i="12"/>
  <c r="N13" i="12"/>
  <c r="M13" i="12"/>
  <c r="P56" i="12"/>
  <c r="N56" i="12"/>
  <c r="M56" i="12" s="1"/>
  <c r="N48" i="12"/>
  <c r="M48" i="12" s="1"/>
  <c r="N46" i="12"/>
  <c r="M46" i="12"/>
  <c r="P32" i="12"/>
  <c r="N32" i="12"/>
  <c r="M32" i="12"/>
  <c r="M27" i="12"/>
  <c r="N25" i="12"/>
  <c r="M25" i="12"/>
  <c r="M19" i="12"/>
  <c r="I130" i="12"/>
  <c r="I128" i="12"/>
  <c r="I126" i="12"/>
  <c r="I124" i="12"/>
  <c r="L114" i="12"/>
  <c r="I114" i="12" s="1"/>
  <c r="L110" i="12"/>
  <c r="L115" i="12" s="1"/>
  <c r="L116" i="12" s="1"/>
  <c r="L117" i="12" s="1"/>
  <c r="K110" i="12"/>
  <c r="K115" i="12" s="1"/>
  <c r="K116" i="12" s="1"/>
  <c r="K117" i="12" s="1"/>
  <c r="J110" i="12"/>
  <c r="J115" i="12" s="1"/>
  <c r="I109" i="12"/>
  <c r="I108" i="12"/>
  <c r="I102" i="12"/>
  <c r="I110" i="12" s="1"/>
  <c r="L101" i="12"/>
  <c r="I99" i="12"/>
  <c r="I101" i="12" s="1"/>
  <c r="L96" i="12"/>
  <c r="L97" i="12" s="1"/>
  <c r="K96" i="12"/>
  <c r="K97" i="12" s="1"/>
  <c r="J96" i="12"/>
  <c r="J97" i="12" s="1"/>
  <c r="I92" i="12"/>
  <c r="I89" i="12"/>
  <c r="I88" i="12"/>
  <c r="I87" i="12"/>
  <c r="I86" i="12"/>
  <c r="I96" i="12" s="1"/>
  <c r="L85" i="12"/>
  <c r="K85" i="12"/>
  <c r="J85" i="12"/>
  <c r="I76" i="12"/>
  <c r="I75" i="12"/>
  <c r="I74" i="12"/>
  <c r="I85" i="12" s="1"/>
  <c r="L71" i="12"/>
  <c r="L72" i="12" s="1"/>
  <c r="J71" i="12"/>
  <c r="J72" i="12" s="1"/>
  <c r="I71" i="12"/>
  <c r="L69" i="12"/>
  <c r="J69" i="12"/>
  <c r="I69" i="12" s="1"/>
  <c r="I68" i="12"/>
  <c r="L67" i="12"/>
  <c r="J67" i="12"/>
  <c r="I67" i="12" s="1"/>
  <c r="I65" i="12"/>
  <c r="J64" i="12"/>
  <c r="I64" i="12"/>
  <c r="I62" i="12"/>
  <c r="J61" i="12"/>
  <c r="I61" i="12" s="1"/>
  <c r="I60" i="12"/>
  <c r="I59" i="12"/>
  <c r="L58" i="12"/>
  <c r="J58" i="12"/>
  <c r="I58" i="12"/>
  <c r="I57" i="12"/>
  <c r="I56" i="12"/>
  <c r="J55" i="12"/>
  <c r="I55" i="12"/>
  <c r="I54" i="12"/>
  <c r="L53" i="12"/>
  <c r="K53" i="12"/>
  <c r="K72" i="12" s="1"/>
  <c r="J53" i="12"/>
  <c r="I53" i="12" s="1"/>
  <c r="I48" i="12"/>
  <c r="J47" i="12"/>
  <c r="I47" i="12"/>
  <c r="I46" i="12"/>
  <c r="L45" i="12"/>
  <c r="K45" i="12"/>
  <c r="J45" i="12"/>
  <c r="I35" i="12"/>
  <c r="I34" i="12"/>
  <c r="I33" i="12"/>
  <c r="I32" i="12"/>
  <c r="I31" i="12"/>
  <c r="I45" i="12" s="1"/>
  <c r="L28" i="12"/>
  <c r="K28" i="12"/>
  <c r="K29" i="12" s="1"/>
  <c r="J28" i="12"/>
  <c r="I27" i="12"/>
  <c r="I28" i="12" s="1"/>
  <c r="L26" i="12"/>
  <c r="K26" i="12"/>
  <c r="J25" i="12"/>
  <c r="J26" i="12" s="1"/>
  <c r="I25" i="12"/>
  <c r="I26" i="12" s="1"/>
  <c r="L24" i="12"/>
  <c r="K24" i="12"/>
  <c r="J24" i="12"/>
  <c r="I24" i="12"/>
  <c r="I23" i="12"/>
  <c r="L22" i="12"/>
  <c r="K22" i="12"/>
  <c r="J22" i="12"/>
  <c r="I22" i="12" s="1"/>
  <c r="I21" i="12"/>
  <c r="L20" i="12"/>
  <c r="K20" i="12"/>
  <c r="J20" i="12"/>
  <c r="I20" i="12"/>
  <c r="I19" i="12"/>
  <c r="L18" i="12"/>
  <c r="K18" i="12"/>
  <c r="J18" i="12"/>
  <c r="I18" i="12" s="1"/>
  <c r="L16" i="12"/>
  <c r="I16" i="12" s="1"/>
  <c r="K16" i="12"/>
  <c r="J16" i="12"/>
  <c r="I15" i="12"/>
  <c r="J14" i="12"/>
  <c r="I14" i="12"/>
  <c r="I12" i="12"/>
  <c r="Q123" i="12" l="1"/>
  <c r="I122" i="12"/>
  <c r="Q56" i="12"/>
  <c r="I129" i="12"/>
  <c r="Q129" i="12" s="1"/>
  <c r="J116" i="12"/>
  <c r="I115" i="12"/>
  <c r="I97" i="12"/>
  <c r="I72" i="12"/>
  <c r="J29" i="12"/>
  <c r="I29" i="12" s="1"/>
  <c r="N110" i="12"/>
  <c r="Q109" i="12"/>
  <c r="R109" i="12"/>
  <c r="M109" i="12"/>
  <c r="I127" i="12" l="1"/>
  <c r="J117" i="12"/>
  <c r="I117" i="12" s="1"/>
  <c r="I116" i="12"/>
  <c r="Q33" i="12"/>
  <c r="M108" i="12" l="1"/>
  <c r="Q108" i="12" s="1"/>
  <c r="R108" i="12"/>
  <c r="N134" i="10" l="1"/>
  <c r="M134" i="10"/>
  <c r="I134" i="10"/>
  <c r="M130" i="12"/>
  <c r="Q130" i="12" s="1"/>
  <c r="M45" i="12"/>
  <c r="N45" i="12"/>
  <c r="M57" i="12" l="1"/>
  <c r="R35" i="12"/>
  <c r="M35" i="12"/>
  <c r="Q35" i="12" s="1"/>
  <c r="S31" i="12" l="1"/>
  <c r="Q57" i="12" l="1"/>
  <c r="R57" i="12"/>
  <c r="S57" i="12"/>
  <c r="T57" i="12"/>
  <c r="R60" i="12" l="1"/>
  <c r="S60" i="12"/>
  <c r="T60" i="12"/>
  <c r="M60" i="12"/>
  <c r="Q112" i="12"/>
  <c r="Q113" i="12"/>
  <c r="R112" i="12"/>
  <c r="R113" i="12"/>
  <c r="R114" i="12"/>
  <c r="S112" i="12"/>
  <c r="S113" i="12"/>
  <c r="S114" i="12"/>
  <c r="T112" i="12"/>
  <c r="T113" i="12"/>
  <c r="Q17" i="12"/>
  <c r="Q70" i="12"/>
  <c r="R15" i="12"/>
  <c r="R17" i="12"/>
  <c r="R19" i="12"/>
  <c r="R21" i="12"/>
  <c r="R23" i="12"/>
  <c r="R27" i="12"/>
  <c r="R31" i="12"/>
  <c r="R32" i="12"/>
  <c r="R33" i="12"/>
  <c r="R34" i="12"/>
  <c r="R46" i="12"/>
  <c r="R48" i="12"/>
  <c r="R54" i="12"/>
  <c r="R56" i="12"/>
  <c r="R59" i="12"/>
  <c r="R62" i="12"/>
  <c r="R65" i="12"/>
  <c r="R68" i="12"/>
  <c r="R70" i="12"/>
  <c r="R74" i="12"/>
  <c r="R75" i="12"/>
  <c r="R76" i="12"/>
  <c r="R86" i="12"/>
  <c r="R87" i="12"/>
  <c r="R88" i="12"/>
  <c r="R89" i="12"/>
  <c r="R92" i="12"/>
  <c r="R99" i="12"/>
  <c r="R102" i="12"/>
  <c r="R12" i="12"/>
  <c r="S14" i="12"/>
  <c r="S15" i="12"/>
  <c r="S17" i="12"/>
  <c r="S19" i="12"/>
  <c r="S21" i="12"/>
  <c r="S23" i="12"/>
  <c r="S25" i="12"/>
  <c r="S27" i="12"/>
  <c r="S32" i="12"/>
  <c r="S33" i="12"/>
  <c r="S34" i="12"/>
  <c r="S46" i="12"/>
  <c r="S47" i="12"/>
  <c r="S48" i="12"/>
  <c r="S54" i="12"/>
  <c r="S55" i="12"/>
  <c r="S56" i="12"/>
  <c r="S58" i="12"/>
  <c r="S59" i="12"/>
  <c r="S61" i="12"/>
  <c r="S62" i="12"/>
  <c r="S64" i="12"/>
  <c r="S65" i="12"/>
  <c r="S67" i="12"/>
  <c r="S68" i="12"/>
  <c r="S69" i="12"/>
  <c r="S70" i="12"/>
  <c r="S71" i="12"/>
  <c r="S74" i="12"/>
  <c r="S75" i="12"/>
  <c r="S76" i="12"/>
  <c r="S86" i="12"/>
  <c r="S87" i="12"/>
  <c r="S88" i="12"/>
  <c r="S89" i="12"/>
  <c r="S92" i="12"/>
  <c r="S99" i="12"/>
  <c r="S101" i="12"/>
  <c r="S102" i="12"/>
  <c r="S12" i="12"/>
  <c r="T14" i="12"/>
  <c r="T15" i="12"/>
  <c r="T17" i="12"/>
  <c r="T19" i="12"/>
  <c r="T21" i="12"/>
  <c r="T23" i="12"/>
  <c r="T25" i="12"/>
  <c r="T27" i="12"/>
  <c r="T29" i="12"/>
  <c r="T31" i="12"/>
  <c r="T32" i="12"/>
  <c r="T33" i="12"/>
  <c r="T34" i="12"/>
  <c r="T46" i="12"/>
  <c r="T47" i="12"/>
  <c r="T48" i="12"/>
  <c r="T54" i="12"/>
  <c r="T55" i="12"/>
  <c r="T56" i="12"/>
  <c r="T59" i="12"/>
  <c r="T61" i="12"/>
  <c r="T62" i="12"/>
  <c r="T64" i="12"/>
  <c r="T65" i="12"/>
  <c r="T68" i="12"/>
  <c r="T70" i="12"/>
  <c r="T74" i="12"/>
  <c r="T75" i="12"/>
  <c r="T76" i="12"/>
  <c r="T86" i="12"/>
  <c r="T87" i="12"/>
  <c r="T88" i="12"/>
  <c r="T89" i="12"/>
  <c r="T92" i="12"/>
  <c r="T99" i="12"/>
  <c r="T102" i="12"/>
  <c r="T12" i="12"/>
  <c r="P114" i="12"/>
  <c r="M114" i="12" s="1"/>
  <c r="P110" i="12"/>
  <c r="O110" i="12"/>
  <c r="O115" i="12" s="1"/>
  <c r="M102" i="12"/>
  <c r="M99" i="12"/>
  <c r="P96" i="12"/>
  <c r="O96" i="12"/>
  <c r="N96" i="12"/>
  <c r="M92" i="12"/>
  <c r="M89" i="12"/>
  <c r="M88" i="12"/>
  <c r="M87" i="12"/>
  <c r="P85" i="12"/>
  <c r="O85" i="12"/>
  <c r="S85" i="12" s="1"/>
  <c r="M76" i="12"/>
  <c r="M74" i="12"/>
  <c r="P71" i="12"/>
  <c r="N71" i="12"/>
  <c r="P69" i="12"/>
  <c r="N69" i="12"/>
  <c r="M68" i="12"/>
  <c r="P67" i="12"/>
  <c r="N67" i="12"/>
  <c r="M65" i="12"/>
  <c r="N64" i="12"/>
  <c r="M64" i="12" s="1"/>
  <c r="M62" i="12"/>
  <c r="N61" i="12"/>
  <c r="M61" i="12" s="1"/>
  <c r="M59" i="12"/>
  <c r="P58" i="12"/>
  <c r="N58" i="12"/>
  <c r="N55" i="12"/>
  <c r="M55" i="12" s="1"/>
  <c r="M54" i="12"/>
  <c r="P53" i="12"/>
  <c r="O53" i="12"/>
  <c r="N53" i="12"/>
  <c r="R53" i="12" s="1"/>
  <c r="N47" i="12"/>
  <c r="P45" i="12"/>
  <c r="O45" i="12"/>
  <c r="S45" i="12" s="1"/>
  <c r="M34" i="12"/>
  <c r="M33" i="12"/>
  <c r="P28" i="12"/>
  <c r="O28" i="12"/>
  <c r="N28" i="12"/>
  <c r="M28" i="12"/>
  <c r="P26" i="12"/>
  <c r="O26" i="12"/>
  <c r="N26" i="12"/>
  <c r="P24" i="12"/>
  <c r="O24" i="12"/>
  <c r="N24" i="12"/>
  <c r="M23" i="12"/>
  <c r="M24" i="12" s="1"/>
  <c r="P22" i="12"/>
  <c r="O22" i="12"/>
  <c r="N22" i="12"/>
  <c r="M22" i="12" s="1"/>
  <c r="M21" i="12"/>
  <c r="P20" i="12"/>
  <c r="O20" i="12"/>
  <c r="N20" i="12"/>
  <c r="M20" i="12" s="1"/>
  <c r="P18" i="12"/>
  <c r="O18" i="12"/>
  <c r="N18" i="12"/>
  <c r="M18" i="12"/>
  <c r="P16" i="12"/>
  <c r="O16" i="12"/>
  <c r="N16" i="12"/>
  <c r="M16" i="12"/>
  <c r="M125" i="12"/>
  <c r="T67" i="12"/>
  <c r="T45" i="12"/>
  <c r="R28" i="12"/>
  <c r="T26" i="12"/>
  <c r="S26" i="12"/>
  <c r="S22" i="12"/>
  <c r="S20" i="12"/>
  <c r="S18" i="12"/>
  <c r="Q18" i="12"/>
  <c r="Q16" i="12"/>
  <c r="T18" i="12"/>
  <c r="S28" i="12"/>
  <c r="T53" i="12"/>
  <c r="T58" i="12"/>
  <c r="Q65" i="12"/>
  <c r="R69" i="12"/>
  <c r="M85" i="12"/>
  <c r="M126" i="12"/>
  <c r="Q126" i="12" s="1"/>
  <c r="Q76" i="12"/>
  <c r="M96" i="12"/>
  <c r="Q88" i="12"/>
  <c r="Q92" i="12"/>
  <c r="T16" i="12"/>
  <c r="R20" i="12"/>
  <c r="T20" i="12"/>
  <c r="T22" i="12"/>
  <c r="R24" i="12"/>
  <c r="T24" i="12"/>
  <c r="T28" i="12"/>
  <c r="Q32" i="12"/>
  <c r="Q34" i="12"/>
  <c r="Q46" i="12"/>
  <c r="Q54" i="12"/>
  <c r="R58" i="12"/>
  <c r="Q59" i="12"/>
  <c r="R61" i="12"/>
  <c r="R67" i="12"/>
  <c r="Q68" i="12"/>
  <c r="T69" i="12"/>
  <c r="R85" i="12"/>
  <c r="T85" i="12"/>
  <c r="Q87" i="12"/>
  <c r="Q89" i="12"/>
  <c r="R96" i="12"/>
  <c r="T96" i="12"/>
  <c r="R101" i="12"/>
  <c r="T114" i="12"/>
  <c r="M53" i="12"/>
  <c r="Q48" i="12"/>
  <c r="Q53" i="12"/>
  <c r="Q12" i="12"/>
  <c r="Q19" i="12"/>
  <c r="N115" i="12"/>
  <c r="R115" i="12" s="1"/>
  <c r="P115" i="12"/>
  <c r="T110" i="12"/>
  <c r="S110" i="12"/>
  <c r="S96" i="12"/>
  <c r="R110" i="12"/>
  <c r="R22" i="12"/>
  <c r="R18" i="12"/>
  <c r="R16" i="12"/>
  <c r="Q102" i="12"/>
  <c r="Q99" i="12"/>
  <c r="Q86" i="12"/>
  <c r="Q74" i="12"/>
  <c r="Q31" i="12"/>
  <c r="Q27" i="12"/>
  <c r="Q23" i="12"/>
  <c r="Q15" i="12"/>
  <c r="Q21" i="12"/>
  <c r="O72" i="12"/>
  <c r="S72" i="12" s="1"/>
  <c r="M67" i="12"/>
  <c r="Q67" i="12" s="1"/>
  <c r="M69" i="12"/>
  <c r="P72" i="12"/>
  <c r="N97" i="12"/>
  <c r="P97" i="12"/>
  <c r="T71" i="12"/>
  <c r="S53" i="12"/>
  <c r="R71" i="12"/>
  <c r="R64" i="12"/>
  <c r="R55" i="12"/>
  <c r="R47" i="12"/>
  <c r="R25" i="12"/>
  <c r="M71" i="12"/>
  <c r="I125" i="12"/>
  <c r="I121" i="12" s="1"/>
  <c r="I131" i="12" s="1"/>
  <c r="N128" i="10"/>
  <c r="M128" i="10"/>
  <c r="M130" i="10"/>
  <c r="M129" i="10"/>
  <c r="N57" i="10"/>
  <c r="M57" i="10"/>
  <c r="M132" i="10"/>
  <c r="M126" i="10"/>
  <c r="M125" i="10" s="1"/>
  <c r="J113" i="10"/>
  <c r="K113" i="10"/>
  <c r="M113" i="10"/>
  <c r="N113" i="10"/>
  <c r="I106" i="10"/>
  <c r="I113" i="10" s="1"/>
  <c r="J100" i="10"/>
  <c r="K100" i="10"/>
  <c r="L100" i="10"/>
  <c r="L101" i="10" s="1"/>
  <c r="M100" i="10"/>
  <c r="N100" i="10"/>
  <c r="M49" i="10"/>
  <c r="N49" i="10"/>
  <c r="M117" i="10"/>
  <c r="M17" i="10"/>
  <c r="M15" i="10"/>
  <c r="J89" i="10"/>
  <c r="K89" i="10"/>
  <c r="K101" i="10" s="1"/>
  <c r="L89" i="10"/>
  <c r="I80" i="10"/>
  <c r="I78" i="10"/>
  <c r="I93" i="10"/>
  <c r="I92" i="10"/>
  <c r="I132" i="10" s="1"/>
  <c r="N89" i="10"/>
  <c r="M89" i="10"/>
  <c r="N75" i="10"/>
  <c r="M75" i="10"/>
  <c r="L75" i="10"/>
  <c r="J75" i="10"/>
  <c r="N133" i="10"/>
  <c r="M133" i="10"/>
  <c r="M131" i="10" s="1"/>
  <c r="M135" i="10" s="1"/>
  <c r="N132" i="10"/>
  <c r="N131" i="10" s="1"/>
  <c r="N130" i="10"/>
  <c r="N126" i="10"/>
  <c r="N125" i="10" s="1"/>
  <c r="K118" i="10"/>
  <c r="N117" i="10"/>
  <c r="L117" i="10"/>
  <c r="I117" i="10" s="1"/>
  <c r="N105" i="10"/>
  <c r="M105" i="10"/>
  <c r="M118" i="10" s="1"/>
  <c r="J105" i="10"/>
  <c r="I103" i="10"/>
  <c r="I105" i="10" s="1"/>
  <c r="I96" i="10"/>
  <c r="I91" i="10"/>
  <c r="I130" i="10" s="1"/>
  <c r="I90" i="10"/>
  <c r="N73" i="10"/>
  <c r="M73" i="10"/>
  <c r="N71" i="10"/>
  <c r="M71" i="10"/>
  <c r="N68" i="10"/>
  <c r="M68" i="10"/>
  <c r="N65" i="10"/>
  <c r="M65" i="10"/>
  <c r="N62" i="10"/>
  <c r="M62" i="10"/>
  <c r="L76" i="10"/>
  <c r="N59" i="10"/>
  <c r="M59" i="10"/>
  <c r="K76" i="10"/>
  <c r="N51" i="10"/>
  <c r="M51" i="10"/>
  <c r="N29" i="10"/>
  <c r="M29" i="10"/>
  <c r="N27" i="10"/>
  <c r="M27" i="10"/>
  <c r="N25" i="10"/>
  <c r="M25" i="10"/>
  <c r="N23" i="10"/>
  <c r="M23" i="10"/>
  <c r="N21" i="10"/>
  <c r="M21" i="10"/>
  <c r="N19" i="10"/>
  <c r="M19" i="10"/>
  <c r="N129" i="10"/>
  <c r="N15" i="10"/>
  <c r="N17" i="10"/>
  <c r="I126" i="10"/>
  <c r="I129" i="10"/>
  <c r="I100" i="10"/>
  <c r="N76" i="10"/>
  <c r="J76" i="10"/>
  <c r="M76" i="10"/>
  <c r="M30" i="10"/>
  <c r="N30" i="10"/>
  <c r="I75" i="10"/>
  <c r="J118" i="10"/>
  <c r="N118" i="10"/>
  <c r="O97" i="12" l="1"/>
  <c r="O116" i="12" s="1"/>
  <c r="O117" i="12" s="1"/>
  <c r="M127" i="12"/>
  <c r="Q128" i="12"/>
  <c r="Q127" i="12" s="1"/>
  <c r="J101" i="10"/>
  <c r="I76" i="10"/>
  <c r="O29" i="12"/>
  <c r="N29" i="12"/>
  <c r="M47" i="12"/>
  <c r="N72" i="12"/>
  <c r="R72" i="12" s="1"/>
  <c r="M110" i="12"/>
  <c r="M124" i="12"/>
  <c r="Q124" i="12" s="1"/>
  <c r="Q62" i="12"/>
  <c r="I131" i="10"/>
  <c r="R45" i="12"/>
  <c r="K119" i="10"/>
  <c r="K120" i="10" s="1"/>
  <c r="T72" i="12"/>
  <c r="S97" i="12"/>
  <c r="T115" i="12"/>
  <c r="Q96" i="12"/>
  <c r="Q69" i="12"/>
  <c r="T97" i="12"/>
  <c r="Q60" i="12"/>
  <c r="Q125" i="12"/>
  <c r="R97" i="12"/>
  <c r="M97" i="12"/>
  <c r="P116" i="12"/>
  <c r="P117" i="12" s="1"/>
  <c r="T117" i="12" s="1"/>
  <c r="S29" i="12"/>
  <c r="M115" i="12"/>
  <c r="Q115" i="12" s="1"/>
  <c r="R14" i="12"/>
  <c r="Q110" i="12"/>
  <c r="S16" i="12"/>
  <c r="Q114" i="12"/>
  <c r="Q64" i="12"/>
  <c r="N135" i="10"/>
  <c r="N101" i="10"/>
  <c r="N119" i="10" s="1"/>
  <c r="N120" i="10" s="1"/>
  <c r="I128" i="10"/>
  <c r="I125" i="10" s="1"/>
  <c r="I89" i="10"/>
  <c r="I101" i="10" s="1"/>
  <c r="Q24" i="12"/>
  <c r="S24" i="12"/>
  <c r="Q25" i="12"/>
  <c r="Q55" i="12"/>
  <c r="M58" i="12"/>
  <c r="Q58" i="12" s="1"/>
  <c r="Q45" i="12"/>
  <c r="Q22" i="12"/>
  <c r="M101" i="10"/>
  <c r="M119" i="10" s="1"/>
  <c r="M120" i="10" s="1"/>
  <c r="L119" i="10"/>
  <c r="Q71" i="12"/>
  <c r="Q14" i="12"/>
  <c r="Q28" i="12"/>
  <c r="S115" i="12"/>
  <c r="Q20" i="12"/>
  <c r="R26" i="12"/>
  <c r="Q47" i="12"/>
  <c r="Q61" i="12"/>
  <c r="R29" i="12" l="1"/>
  <c r="T116" i="12"/>
  <c r="J119" i="10"/>
  <c r="J120" i="10" s="1"/>
  <c r="M72" i="12"/>
  <c r="Q72" i="12" s="1"/>
  <c r="Q97" i="12"/>
  <c r="S116" i="12"/>
  <c r="Q85" i="12"/>
  <c r="I135" i="10"/>
  <c r="S117" i="12"/>
  <c r="M122" i="12"/>
  <c r="Q122" i="12" s="1"/>
  <c r="Q121" i="12" s="1"/>
  <c r="Q131" i="12" s="1"/>
  <c r="M26" i="12"/>
  <c r="Q26" i="12" s="1"/>
  <c r="M29" i="12"/>
  <c r="Q29" i="12" s="1"/>
  <c r="L120" i="10"/>
  <c r="I120" i="10" s="1"/>
  <c r="I118" i="10"/>
  <c r="N116" i="12"/>
  <c r="I119" i="10" l="1"/>
  <c r="M121" i="12"/>
  <c r="R116" i="12"/>
  <c r="M116" i="12"/>
  <c r="N117" i="12"/>
  <c r="Q116" i="12" l="1"/>
  <c r="M131" i="12"/>
  <c r="M117" i="12"/>
  <c r="Q117" i="12" s="1"/>
  <c r="R117" i="12"/>
</calcChain>
</file>

<file path=xl/sharedStrings.xml><?xml version="1.0" encoding="utf-8"?>
<sst xmlns="http://schemas.openxmlformats.org/spreadsheetml/2006/main" count="681" uniqueCount="198">
  <si>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</si>
  <si>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</si>
  <si>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</si>
  <si>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</si>
  <si>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</si>
  <si>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</si>
  <si>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</si>
  <si>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</si>
  <si>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</si>
  <si>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</si>
  <si>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</si>
  <si>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</si>
  <si>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</si>
  <si>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</si>
  <si>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</si>
  <si>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</si>
  <si>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</si>
  <si>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</si>
  <si>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</si>
  <si>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</si>
  <si>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</si>
  <si>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</si>
  <si>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</si>
  <si>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</si>
  <si>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</si>
  <si>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</si>
  <si>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</si>
  <si>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</si>
  <si>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</si>
  <si>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</si>
  <si>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</si>
  <si>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</si>
  <si>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</si>
  <si>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</si>
  <si>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</si>
  <si>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</si>
  <si>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</si>
  <si>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</si>
  <si>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</si>
  <si>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</si>
  <si>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</si>
  <si>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</si>
  <si>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</si>
  <si>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</si>
  <si>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Socialinio būsto fondo gyvenamųjų namų statyba ir būsto pirkimas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</si>
  <si>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</si>
  <si>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</si>
  <si>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</si>
  <si>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</si>
  <si>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</si>
  <si>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</si>
  <si>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</si>
  <si>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</si>
  <si>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</si>
  <si>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</si>
  <si>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</si>
  <si>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</si>
  <si>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</si>
  <si>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 xml:space="preserve"> TIKSLŲ, UŽDAVINIŲ, PRIEMONIŲ, PRIEMONIŲ IŠLAIDŲ IR KRITERIJŲ SUVESTINĖ</t>
  </si>
  <si>
    <t>pavadinimas</t>
  </si>
  <si>
    <t>Pritaikyta būstų neįgaliesiems</t>
  </si>
  <si>
    <t>I</t>
  </si>
  <si>
    <t>2014-ųjų metų lėšų poreikis</t>
  </si>
  <si>
    <t>2015-ųjų metų lėšų poreikis</t>
  </si>
  <si>
    <t>planas</t>
  </si>
  <si>
    <t>2013-ieji metai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</si>
  <si>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</si>
  <si>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</si>
  <si>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</si>
  <si>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Vidutinis išmokamų socialinių pašalpų ir kompensacijų skaičius per mėn.</t>
  </si>
  <si>
    <t>Vidutinškai per mėn. išmokamų laidojimo pašalpų skaičius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</si>
  <si>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</si>
  <si>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</si>
  <si>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</si>
  <si>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</si>
  <si>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</si>
  <si>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</si>
  <si>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</si>
  <si>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</si>
  <si>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Paslaugos gavėjų sk.</t>
  </si>
  <si>
    <t>Mobilių komandų sk</t>
  </si>
  <si>
    <t xml:space="preserve">BĮ Klaipėdos m. globos namų fasado perdažymas ir statinio konstrukcijos pažeidimų pašalinimas </t>
  </si>
  <si>
    <t>Nupirkta butų, sk.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</si>
  <si>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</si>
  <si>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</si>
  <si>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</si>
  <si>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</si>
  <si>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</si>
  <si>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</si>
  <si>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Parengtų remontui butų skaičius</t>
  </si>
  <si>
    <t>Suremontuotų butų skaičius</t>
  </si>
  <si>
    <t>Sutrumpėjo nuomininkų pasirinktos garantijos įvykdymo terminas (mėn.)</t>
  </si>
  <si>
    <t>Objektų, kuriuose buvo pašalintos galimų avarijų grėsmės ir likviduotos avarijos, skaičius</t>
  </si>
  <si>
    <t>2013-ųjų metų  asignavimų planas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</si>
  <si>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</si>
  <si>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</si>
  <si>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</si>
  <si>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Etatų skaičius mobilioje komandoje</t>
  </si>
  <si>
    <t>Labdaros valgyklos (Baltijos pr. 102) patalpų kosmetinis remontas</t>
  </si>
  <si>
    <t>SOCIALINĖS ATSKIRTIES MAŽINIMO PROGRAMOS (NR. 12)</t>
  </si>
  <si>
    <t>09</t>
  </si>
  <si>
    <t>Bandomojo projekto pagal Integralios pagalbos plėtros programą įgyvendinimas (dienos socialinės globos ir slaugos paslaugos į namus)</t>
  </si>
  <si>
    <t>Socialinės paslaugos kokybės vertinimas</t>
  </si>
  <si>
    <t>Parengta audito ataskaita, vnt.</t>
  </si>
  <si>
    <t>2014 m. poreikis</t>
  </si>
  <si>
    <t>2015 m. poreikis</t>
  </si>
  <si>
    <t>2013–2015 M. KLAIPĖDOS MIESTO SAVIVALDYBĖS</t>
  </si>
  <si>
    <t>Produkto vertinimo kriterijus</t>
  </si>
  <si>
    <t>2013-ųjų metų asignavimų planas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</si>
  <si>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</si>
  <si>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</si>
  <si>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</si>
  <si>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</si>
  <si>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</si>
  <si>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</si>
  <si>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</si>
  <si>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</si>
  <si>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</si>
  <si>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Socialinės infrastruktūros objektų ir viešųjų erdvių pritaikymo neįgaliesiems galimybių studijos parengimas</t>
  </si>
  <si>
    <t>Parengta studija vnt.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</si>
  <si>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</si>
  <si>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I   </t>
  </si>
  <si>
    <t>Socialinių paslaugų moterims, patyrusioms smurtą šeimoje ar nukentėjusioms nuo prekybos žmonėmis, plėtra, steigiant moterų krizių centrą</t>
  </si>
  <si>
    <t>5</t>
  </si>
  <si>
    <t>Parengtas techninis projektas, vnt.</t>
  </si>
  <si>
    <t>Įgyvendinta projektų, vnt.</t>
  </si>
  <si>
    <t>Nemokamą maitinimą gaunančių bei aprūpinamų mokinio reikmenimis mokinių sk., tūkst.</t>
  </si>
  <si>
    <t>3,8</t>
  </si>
  <si>
    <t>3,7</t>
  </si>
  <si>
    <t>3,6</t>
  </si>
  <si>
    <t xml:space="preserve">Vidutinis vienkartinių išmokų socialiai pažeidžiamiems asmenims skaičius/mėn. </t>
  </si>
  <si>
    <t xml:space="preserve">Paramą gaunančių mokinių skaičius </t>
  </si>
  <si>
    <t>7000</t>
  </si>
  <si>
    <t>6800</t>
  </si>
  <si>
    <t>6600</t>
  </si>
  <si>
    <t>BĮ Klaipėdos miesto globos namuose;</t>
  </si>
  <si>
    <t>BĮ Klaipėdos miesto socialinės paramos centre;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</si>
  <si>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</si>
  <si>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</si>
  <si>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</si>
  <si>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</si>
  <si>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</si>
  <si>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</si>
  <si>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Senyvo amžiaus asmenų dienos socialinės globos centre (Kretingos g. 44);</t>
  </si>
  <si>
    <t>Suaugusių asmenų su psichine negalia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</si>
  <si>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</si>
  <si>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</si>
  <si>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socialinę globą per mėn. gaunančių asmenų skaičius</t>
  </si>
  <si>
    <t xml:space="preserve">Parengta techninių projektų, sk. </t>
  </si>
  <si>
    <t>Atlikti remonto darbai įstaigose, įstaigų sk.</t>
  </si>
  <si>
    <t xml:space="preserve"> NVO projektų, gaunančių dalinį finansavimą iš savivaldybės biudžeto, sk.</t>
  </si>
  <si>
    <t>Paslaugų gavėjų skaičius</t>
  </si>
  <si>
    <t>Planinis vietų skaičius stacioanarias paslaugas teikiančiose įstaigose</t>
  </si>
  <si>
    <t>BĮ Klaipėdos vaikų globos namų „Rytas“ šildymo, vandentiekio sistemų rekonstravimas</t>
  </si>
  <si>
    <t>Strateginis tikslas 03.  Užtikrinti gyventojams aukštą švietimo, kultūros, socialinių, sporto ir sveikatos apsaugos paslaugų kokybę ir prieinamumą</t>
  </si>
  <si>
    <t>BĮ Klaipėdos nakvynės namų pastatų (Viršutinė g. 21 ir Šilutės pl. 8) avarinių vamzdynų keitimo darbai</t>
  </si>
  <si>
    <t xml:space="preserve">Užtikrinti Klaipėdos miesto socialinio būsto fondo plėtrą ir valstybės politikos, padedančios apsirūpinti būstu, įgyvendinimą </t>
  </si>
  <si>
    <t>Politinių kalinių ir tremtinių bei jų šeimų narių sugrįžimo į Lietuvą programos įgyvendinimas- daugiabučio gyvenamojo namo statybos sklype Rambyno g. 14A, Klaipėdoje, techninio projekto parengimas</t>
  </si>
  <si>
    <t>Daugiabučių namų, kuriuose  buvo vykdomi atnaujinimo darbai, skaičius</t>
  </si>
  <si>
    <t xml:space="preserve">Surinkta nuomos mokesčio  proc. nuo priskaičiuoto </t>
  </si>
  <si>
    <t>Savivaldybės gyvenamųjų patalpų  tinkamos fizinės būklės užtikrinimas ir nuomos administravimas:</t>
  </si>
  <si>
    <t>Skirtumas</t>
  </si>
  <si>
    <t>Siūlomas keisti 2013-ųjų metų maksimalių asignavimų planas</t>
  </si>
  <si>
    <t xml:space="preserve">Nemokamo maitinimo organizavimas labdaros valgykloje Klaipėdos mieste gyvenantiems asmenims, nepajėgiantiems maitintis savo namuose </t>
  </si>
  <si>
    <t>Dienos socialinės priežiūros paslauga vaikams iš socialinės rizikos šeimų vaikų dienos centruose;</t>
  </si>
  <si>
    <t>Nemokamą maitinimą labdaros valgykloje per mėn. gaunančių asmenų sk</t>
  </si>
  <si>
    <t>Siūlomas 2013-ųjų metų asignavimų planas</t>
  </si>
  <si>
    <t>1.3.3.2, 1.3.3.6</t>
  </si>
  <si>
    <t>1.3.1.2, 1.3.1.3, 1.3.2.1, 1.3.3.1, 1.3.3.6</t>
  </si>
  <si>
    <t>1.3.3.6</t>
  </si>
  <si>
    <t>1.3.1.5, 1.3.3.3</t>
  </si>
  <si>
    <t>1.3.1.2, 1.3.1.4, 1.3.2.1, 1.3.2.2, 1.3.2.3</t>
  </si>
  <si>
    <t>1.3.3.2</t>
  </si>
  <si>
    <t>1.3.3.1</t>
  </si>
  <si>
    <t>1.3.5.2</t>
  </si>
  <si>
    <t>1.3.5.3</t>
  </si>
  <si>
    <t>Kompensacijų Nepriklausomybės gynėjams, nukentėjusiems nuo 1991 m. sausio 11-13 d. ir po to vykdytos SSRS agresijos bei jų šeimoms, sk.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</si>
  <si>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</si>
  <si>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</si>
  <si>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</si>
  <si>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</si>
  <si>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  <r>
      <rPr>
        <sz val="10"/>
        <rFont val="Times New Roman"/>
        <family val="1"/>
        <charset val="186"/>
      </rPr>
      <t xml:space="preserve"> įgyvendinimas</t>
    </r>
  </si>
  <si>
    <r>
      <rPr>
        <b/>
        <sz val="10"/>
        <rFont val="Times New Roman"/>
        <family val="1"/>
        <charset val="186"/>
      </rPr>
      <t xml:space="preserve">Pastato, adresu Kretingos g. 44, Klaipėda, I-IV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</si>
  <si>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</si>
  <si>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</si>
  <si>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</si>
  <si>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</si>
  <si>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</si>
  <si>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</si>
  <si>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</si>
  <si>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                                                                       </t>
  </si>
  <si>
    <t xml:space="preserve">SB(SP) </t>
  </si>
  <si>
    <t>SB(TA)</t>
  </si>
  <si>
    <r>
      <t xml:space="preserve">Valstybės ir savivaldybės biudžeto tarpusavio atsiskaitymų lėšos </t>
    </r>
    <r>
      <rPr>
        <b/>
        <sz val="10"/>
        <rFont val="Times New Roman"/>
        <family val="1"/>
        <charset val="186"/>
      </rPr>
      <t>SB(TA)</t>
    </r>
  </si>
  <si>
    <t>Senyvo amžiaus asmenų bei asmenų su negalia, apgyvendintų globos institucijose per metus, sk.</t>
  </si>
  <si>
    <t>Suaugusių asmenų su protine negalia dienos socialinės globos centre (Klaipėdos „Mdeinės“ mokykla, III a.)</t>
  </si>
  <si>
    <r>
      <t>Suaugusių asmenų su protine negalia dienos socialinės globos centre (</t>
    </r>
    <r>
      <rPr>
        <strike/>
        <sz val="10"/>
        <rFont val="Times New Roman"/>
        <family val="1"/>
        <charset val="186"/>
      </rPr>
      <t>2 spec.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Klaipėdos „Medeinės“ </t>
    </r>
    <r>
      <rPr>
        <sz val="10"/>
        <rFont val="Times New Roman"/>
        <family val="1"/>
        <charset val="186"/>
      </rPr>
      <t>mokykla, III a.)</t>
    </r>
  </si>
  <si>
    <t>Lyginamasis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</si>
</sst>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</font>
    <font>
      <sz val="7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10"/>
      <name val="Arial"/>
      <family val="2"/>
      <charset val="186"/>
    </font>
    <font>
      <strike/>
      <sz val="1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5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164" fontId="6" fillId="4" borderId="8" xfId="0" applyNumberFormat="1" applyFont="1" applyFill="1" applyBorder="1" applyAlignment="1">
      <alignment horizontal="center" vertical="top" wrapText="1"/>
    </xf>
    <xf numFmtId="164" fontId="6" fillId="7" borderId="8" xfId="0" applyNumberFormat="1" applyFont="1" applyFill="1" applyBorder="1" applyAlignment="1">
      <alignment horizontal="center" vertical="top" wrapText="1"/>
    </xf>
    <xf numFmtId="164" fontId="6" fillId="7" borderId="17" xfId="0" applyNumberFormat="1" applyFont="1" applyFill="1" applyBorder="1" applyAlignment="1">
      <alignment horizontal="center" vertical="top" wrapText="1"/>
    </xf>
    <xf numFmtId="164" fontId="7" fillId="7" borderId="32" xfId="0" applyNumberFormat="1" applyFont="1" applyFill="1" applyBorder="1" applyAlignment="1">
      <alignment horizontal="center" vertical="top"/>
    </xf>
    <xf numFmtId="164" fontId="7" fillId="7" borderId="2" xfId="0" applyNumberFormat="1" applyFont="1" applyFill="1" applyBorder="1" applyAlignment="1">
      <alignment horizontal="center" vertical="top"/>
    </xf>
    <xf numFmtId="164" fontId="6" fillId="7" borderId="6" xfId="0" applyNumberFormat="1" applyFont="1" applyFill="1" applyBorder="1" applyAlignment="1">
      <alignment horizontal="center" vertical="top"/>
    </xf>
    <xf numFmtId="164" fontId="6" fillId="7" borderId="8" xfId="0" applyNumberFormat="1" applyFont="1" applyFill="1" applyBorder="1" applyAlignment="1">
      <alignment horizontal="center" vertical="top"/>
    </xf>
    <xf numFmtId="164" fontId="6" fillId="7" borderId="37" xfId="0" applyNumberFormat="1" applyFont="1" applyFill="1" applyBorder="1" applyAlignment="1">
      <alignment horizontal="center" vertical="top" wrapText="1"/>
    </xf>
    <xf numFmtId="164" fontId="10" fillId="9" borderId="17" xfId="0" applyNumberFormat="1" applyFont="1" applyFill="1" applyBorder="1" applyAlignment="1">
      <alignment horizontal="center" vertical="top"/>
    </xf>
    <xf numFmtId="49" fontId="13" fillId="0" borderId="7" xfId="0" applyNumberFormat="1" applyFont="1" applyBorder="1" applyAlignment="1">
      <alignment horizontal="center" vertical="top"/>
    </xf>
    <xf numFmtId="0" fontId="13" fillId="4" borderId="10" xfId="0" applyFont="1" applyFill="1" applyBorder="1" applyAlignment="1">
      <alignment vertical="top" wrapText="1"/>
    </xf>
    <xf numFmtId="0" fontId="13" fillId="0" borderId="9" xfId="0" applyNumberFormat="1" applyFont="1" applyBorder="1" applyAlignment="1">
      <alignment horizontal="center" vertical="top"/>
    </xf>
    <xf numFmtId="49" fontId="13" fillId="0" borderId="16" xfId="0" applyNumberFormat="1" applyFont="1" applyBorder="1" applyAlignment="1">
      <alignment horizontal="center" vertical="top"/>
    </xf>
    <xf numFmtId="0" fontId="13" fillId="0" borderId="16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center" vertical="top"/>
    </xf>
    <xf numFmtId="0" fontId="6" fillId="4" borderId="24" xfId="0" applyFont="1" applyFill="1" applyBorder="1" applyAlignment="1">
      <alignment vertical="top" wrapText="1"/>
    </xf>
    <xf numFmtId="49" fontId="6" fillId="0" borderId="17" xfId="0" applyNumberFormat="1" applyFont="1" applyBorder="1" applyAlignment="1">
      <alignment vertical="top" wrapText="1"/>
    </xf>
    <xf numFmtId="49" fontId="13" fillId="0" borderId="36" xfId="0" applyNumberFormat="1" applyFont="1" applyBorder="1" applyAlignment="1">
      <alignment horizontal="center" vertical="top"/>
    </xf>
    <xf numFmtId="0" fontId="13" fillId="0" borderId="38" xfId="0" applyNumberFormat="1" applyFont="1" applyBorder="1" applyAlignment="1">
      <alignment horizontal="center" vertical="top"/>
    </xf>
    <xf numFmtId="0" fontId="6" fillId="4" borderId="41" xfId="0" applyFont="1" applyFill="1" applyBorder="1" applyAlignment="1">
      <alignment horizontal="center" vertical="top"/>
    </xf>
    <xf numFmtId="0" fontId="6" fillId="4" borderId="60" xfId="0" applyFont="1" applyFill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/>
    </xf>
    <xf numFmtId="0" fontId="6" fillId="0" borderId="60" xfId="0" applyFont="1" applyFill="1" applyBorder="1" applyAlignment="1">
      <alignment horizontal="center" vertical="top"/>
    </xf>
    <xf numFmtId="0" fontId="6" fillId="0" borderId="60" xfId="0" applyFont="1" applyBorder="1" applyAlignment="1">
      <alignment vertical="top"/>
    </xf>
    <xf numFmtId="0" fontId="6" fillId="0" borderId="47" xfId="0" applyFont="1" applyFill="1" applyBorder="1" applyAlignment="1">
      <alignment horizontal="center" vertical="top"/>
    </xf>
    <xf numFmtId="49" fontId="13" fillId="2" borderId="15" xfId="0" applyNumberFormat="1" applyFont="1" applyFill="1" applyBorder="1" applyAlignment="1">
      <alignment vertical="top" wrapText="1"/>
    </xf>
    <xf numFmtId="49" fontId="13" fillId="3" borderId="17" xfId="0" applyNumberFormat="1" applyFont="1" applyFill="1" applyBorder="1" applyAlignment="1">
      <alignment vertical="top" wrapText="1"/>
    </xf>
    <xf numFmtId="49" fontId="13" fillId="0" borderId="17" xfId="0" applyNumberFormat="1" applyFont="1" applyBorder="1" applyAlignment="1">
      <alignment vertical="top" wrapText="1"/>
    </xf>
    <xf numFmtId="0" fontId="7" fillId="0" borderId="15" xfId="0" applyFont="1" applyFill="1" applyBorder="1" applyAlignment="1">
      <alignment vertical="center" textRotation="90" wrapText="1"/>
    </xf>
    <xf numFmtId="0" fontId="6" fillId="0" borderId="17" xfId="0" applyFont="1" applyBorder="1" applyAlignment="1">
      <alignment vertical="top" wrapText="1"/>
    </xf>
    <xf numFmtId="49" fontId="13" fillId="0" borderId="26" xfId="0" applyNumberFormat="1" applyFont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164" fontId="6" fillId="4" borderId="24" xfId="0" applyNumberFormat="1" applyFont="1" applyFill="1" applyBorder="1" applyAlignment="1">
      <alignment horizontal="center" vertical="top" wrapText="1"/>
    </xf>
    <xf numFmtId="164" fontId="6" fillId="4" borderId="39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 wrapText="1"/>
    </xf>
    <xf numFmtId="49" fontId="13" fillId="2" borderId="35" xfId="0" applyNumberFormat="1" applyFont="1" applyFill="1" applyBorder="1" applyAlignment="1">
      <alignment vertical="top" wrapText="1"/>
    </xf>
    <xf numFmtId="49" fontId="13" fillId="3" borderId="37" xfId="0" applyNumberFormat="1" applyFont="1" applyFill="1" applyBorder="1" applyAlignment="1">
      <alignment vertical="top" wrapText="1"/>
    </xf>
    <xf numFmtId="49" fontId="13" fillId="0" borderId="37" xfId="0" applyNumberFormat="1" applyFont="1" applyBorder="1" applyAlignment="1">
      <alignment vertical="top" wrapText="1"/>
    </xf>
    <xf numFmtId="0" fontId="7" fillId="0" borderId="35" xfId="0" applyFont="1" applyFill="1" applyBorder="1" applyAlignment="1">
      <alignment vertical="center" textRotation="90" wrapText="1"/>
    </xf>
    <xf numFmtId="0" fontId="6" fillId="0" borderId="37" xfId="0" applyFont="1" applyBorder="1" applyAlignment="1">
      <alignment vertical="top" wrapText="1"/>
    </xf>
    <xf numFmtId="49" fontId="13" fillId="0" borderId="68" xfId="0" applyNumberFormat="1" applyFont="1" applyBorder="1" applyAlignment="1">
      <alignment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6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left" vertical="top" wrapText="1"/>
    </xf>
    <xf numFmtId="0" fontId="16" fillId="0" borderId="15" xfId="0" applyFont="1" applyBorder="1" applyAlignment="1">
      <alignment vertical="center" textRotation="90"/>
    </xf>
    <xf numFmtId="49" fontId="17" fillId="0" borderId="22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164" fontId="8" fillId="4" borderId="18" xfId="0" applyNumberFormat="1" applyFont="1" applyFill="1" applyBorder="1" applyAlignment="1">
      <alignment horizontal="center" vertical="top" wrapText="1"/>
    </xf>
    <xf numFmtId="164" fontId="8" fillId="4" borderId="57" xfId="0" applyNumberFormat="1" applyFont="1" applyFill="1" applyBorder="1" applyAlignment="1">
      <alignment horizontal="center" vertical="top" wrapText="1"/>
    </xf>
    <xf numFmtId="0" fontId="8" fillId="0" borderId="62" xfId="0" applyFont="1" applyFill="1" applyBorder="1" applyAlignment="1">
      <alignment vertical="top" wrapText="1"/>
    </xf>
    <xf numFmtId="1" fontId="17" fillId="0" borderId="25" xfId="0" applyNumberFormat="1" applyFont="1" applyFill="1" applyBorder="1" applyAlignment="1">
      <alignment horizontal="center" vertical="top"/>
    </xf>
    <xf numFmtId="1" fontId="17" fillId="0" borderId="1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vertical="center" textRotation="90"/>
    </xf>
    <xf numFmtId="0" fontId="1" fillId="0" borderId="51" xfId="0" applyFont="1" applyFill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center" vertical="top"/>
    </xf>
    <xf numFmtId="164" fontId="8" fillId="0" borderId="58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center" textRotation="90"/>
    </xf>
    <xf numFmtId="0" fontId="9" fillId="4" borderId="10" xfId="0" applyFont="1" applyFill="1" applyBorder="1" applyAlignment="1">
      <alignment vertical="top" wrapText="1"/>
    </xf>
    <xf numFmtId="49" fontId="1" fillId="0" borderId="8" xfId="0" applyNumberFormat="1" applyFont="1" applyBorder="1" applyAlignment="1">
      <alignment vertical="top"/>
    </xf>
    <xf numFmtId="0" fontId="1" fillId="0" borderId="50" xfId="0" applyFont="1" applyFill="1" applyBorder="1" applyAlignment="1">
      <alignment horizontal="center" vertical="top" wrapText="1"/>
    </xf>
    <xf numFmtId="164" fontId="1" fillId="4" borderId="50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49" fontId="13" fillId="2" borderId="4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49" fontId="13" fillId="2" borderId="4" xfId="0" applyNumberFormat="1" applyFont="1" applyFill="1" applyBorder="1" applyAlignment="1">
      <alignment horizontal="center" vertical="top"/>
    </xf>
    <xf numFmtId="49" fontId="13" fillId="3" borderId="5" xfId="0" applyNumberFormat="1" applyFont="1" applyFill="1" applyBorder="1" applyAlignment="1">
      <alignment horizontal="center" vertical="top"/>
    </xf>
    <xf numFmtId="49" fontId="13" fillId="3" borderId="7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center" textRotation="90" wrapText="1"/>
    </xf>
    <xf numFmtId="49" fontId="13" fillId="0" borderId="9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/>
    </xf>
    <xf numFmtId="164" fontId="6" fillId="4" borderId="7" xfId="0" applyNumberFormat="1" applyFont="1" applyFill="1" applyBorder="1" applyAlignment="1">
      <alignment horizontal="center" vertical="top"/>
    </xf>
    <xf numFmtId="164" fontId="6" fillId="4" borderId="10" xfId="0" applyNumberFormat="1" applyFont="1" applyFill="1" applyBorder="1" applyAlignment="1">
      <alignment horizontal="center" vertical="top"/>
    </xf>
    <xf numFmtId="0" fontId="14" fillId="0" borderId="14" xfId="0" applyFont="1" applyFill="1" applyBorder="1" applyAlignment="1">
      <alignment vertical="top" wrapText="1"/>
    </xf>
    <xf numFmtId="1" fontId="15" fillId="0" borderId="11" xfId="0" applyNumberFormat="1" applyFont="1" applyFill="1" applyBorder="1" applyAlignment="1">
      <alignment horizontal="center" vertical="top"/>
    </xf>
    <xf numFmtId="1" fontId="15" fillId="0" borderId="12" xfId="0" applyNumberFormat="1" applyFont="1" applyFill="1" applyBorder="1" applyAlignment="1">
      <alignment horizontal="center" vertical="top"/>
    </xf>
    <xf numFmtId="1" fontId="15" fillId="0" borderId="30" xfId="0" applyNumberFormat="1" applyFont="1" applyFill="1" applyBorder="1" applyAlignment="1">
      <alignment horizontal="center" vertical="top"/>
    </xf>
    <xf numFmtId="49" fontId="13" fillId="3" borderId="16" xfId="0" applyNumberFormat="1" applyFont="1" applyFill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textRotation="90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/>
    </xf>
    <xf numFmtId="164" fontId="6" fillId="4" borderId="20" xfId="0" applyNumberFormat="1" applyFont="1" applyFill="1" applyBorder="1" applyAlignment="1">
      <alignment horizontal="center" vertical="top"/>
    </xf>
    <xf numFmtId="164" fontId="6" fillId="4" borderId="18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 wrapText="1"/>
    </xf>
    <xf numFmtId="0" fontId="15" fillId="4" borderId="21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center" vertical="top"/>
    </xf>
    <xf numFmtId="0" fontId="15" fillId="4" borderId="23" xfId="0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164" fontId="6" fillId="4" borderId="16" xfId="0" applyNumberFormat="1" applyFont="1" applyFill="1" applyBorder="1" applyAlignment="1">
      <alignment horizontal="center" vertical="top"/>
    </xf>
    <xf numFmtId="164" fontId="6" fillId="4" borderId="24" xfId="0" applyNumberFormat="1" applyFont="1" applyFill="1" applyBorder="1" applyAlignment="1">
      <alignment horizontal="center" vertical="top"/>
    </xf>
    <xf numFmtId="164" fontId="14" fillId="0" borderId="31" xfId="0" applyNumberFormat="1" applyFont="1" applyFill="1" applyBorder="1" applyAlignment="1">
      <alignment horizontal="center" vertical="top"/>
    </xf>
    <xf numFmtId="164" fontId="14" fillId="0" borderId="14" xfId="0" applyNumberFormat="1" applyFont="1" applyFill="1" applyBorder="1" applyAlignment="1">
      <alignment horizontal="center" vertical="top"/>
    </xf>
    <xf numFmtId="49" fontId="13" fillId="3" borderId="36" xfId="0" applyNumberFormat="1" applyFont="1" applyFill="1" applyBorder="1" applyAlignment="1">
      <alignment horizontal="center" vertical="top"/>
    </xf>
    <xf numFmtId="49" fontId="13" fillId="0" borderId="38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/>
    </xf>
    <xf numFmtId="0" fontId="14" fillId="0" borderId="38" xfId="0" applyFont="1" applyFill="1" applyBorder="1" applyAlignment="1">
      <alignment horizontal="center" vertical="center" textRotation="90" wrapText="1"/>
    </xf>
    <xf numFmtId="164" fontId="8" fillId="0" borderId="24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0" fontId="14" fillId="0" borderId="10" xfId="0" applyFont="1" applyFill="1" applyBorder="1" applyAlignment="1">
      <alignment vertical="top" wrapText="1"/>
    </xf>
    <xf numFmtId="49" fontId="19" fillId="0" borderId="61" xfId="0" applyNumberFormat="1" applyFont="1" applyFill="1" applyBorder="1" applyAlignment="1">
      <alignment horizontal="center" vertical="top"/>
    </xf>
    <xf numFmtId="49" fontId="19" fillId="0" borderId="8" xfId="0" applyNumberFormat="1" applyFont="1" applyFill="1" applyBorder="1" applyAlignment="1">
      <alignment horizontal="center" vertical="top"/>
    </xf>
    <xf numFmtId="49" fontId="19" fillId="0" borderId="13" xfId="0" applyNumberFormat="1" applyFont="1" applyFill="1" applyBorder="1" applyAlignment="1">
      <alignment horizontal="center" vertical="top"/>
    </xf>
    <xf numFmtId="0" fontId="14" fillId="0" borderId="40" xfId="0" applyFont="1" applyFill="1" applyBorder="1" applyAlignment="1">
      <alignment vertical="top" wrapText="1"/>
    </xf>
    <xf numFmtId="49" fontId="19" fillId="0" borderId="53" xfId="0" applyNumberFormat="1" applyFont="1" applyFill="1" applyBorder="1" applyAlignment="1">
      <alignment horizontal="center" vertical="top"/>
    </xf>
    <xf numFmtId="49" fontId="19" fillId="0" borderId="17" xfId="0" applyNumberFormat="1" applyFont="1" applyFill="1" applyBorder="1" applyAlignment="1">
      <alignment horizontal="center" vertical="top"/>
    </xf>
    <xf numFmtId="49" fontId="19" fillId="0" borderId="26" xfId="0" applyNumberFormat="1" applyFont="1" applyFill="1" applyBorder="1" applyAlignment="1">
      <alignment horizontal="center" vertical="top"/>
    </xf>
    <xf numFmtId="0" fontId="14" fillId="0" borderId="60" xfId="0" applyFont="1" applyFill="1" applyBorder="1" applyAlignment="1">
      <alignment horizontal="center" vertical="center" textRotation="90" wrapText="1"/>
    </xf>
    <xf numFmtId="49" fontId="13" fillId="0" borderId="39" xfId="0" applyNumberFormat="1" applyFont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164" fontId="8" fillId="0" borderId="31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vertical="top"/>
    </xf>
    <xf numFmtId="49" fontId="6" fillId="0" borderId="8" xfId="0" applyNumberFormat="1" applyFont="1" applyBorder="1" applyAlignment="1">
      <alignment horizontal="center" vertical="top"/>
    </xf>
    <xf numFmtId="0" fontId="9" fillId="0" borderId="9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49" fontId="13" fillId="0" borderId="37" xfId="0" applyNumberFormat="1" applyFont="1" applyBorder="1" applyAlignment="1">
      <alignment vertical="top"/>
    </xf>
    <xf numFmtId="0" fontId="14" fillId="0" borderId="47" xfId="0" applyFont="1" applyFill="1" applyBorder="1" applyAlignment="1">
      <alignment vertical="top" wrapText="1"/>
    </xf>
    <xf numFmtId="49" fontId="1" fillId="0" borderId="35" xfId="0" applyNumberFormat="1" applyFont="1" applyFill="1" applyBorder="1" applyAlignment="1">
      <alignment horizontal="center" vertical="top"/>
    </xf>
    <xf numFmtId="49" fontId="1" fillId="0" borderId="37" xfId="0" applyNumberFormat="1" applyFont="1" applyFill="1" applyBorder="1" applyAlignment="1">
      <alignment horizontal="center" vertical="top"/>
    </xf>
    <xf numFmtId="49" fontId="1" fillId="0" borderId="68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48" xfId="0" applyNumberFormat="1" applyFont="1" applyFill="1" applyBorder="1" applyAlignment="1">
      <alignment horizontal="center" vertical="top"/>
    </xf>
    <xf numFmtId="164" fontId="13" fillId="3" borderId="5" xfId="0" applyNumberFormat="1" applyFont="1" applyFill="1" applyBorder="1" applyAlignment="1">
      <alignment horizontal="center" vertical="top"/>
    </xf>
    <xf numFmtId="164" fontId="13" fillId="3" borderId="49" xfId="0" applyNumberFormat="1" applyFont="1" applyFill="1" applyBorder="1" applyAlignment="1">
      <alignment horizontal="center" vertical="top"/>
    </xf>
    <xf numFmtId="49" fontId="13" fillId="2" borderId="50" xfId="0" applyNumberFormat="1" applyFont="1" applyFill="1" applyBorder="1" applyAlignment="1">
      <alignment horizontal="center" vertical="top"/>
    </xf>
    <xf numFmtId="164" fontId="8" fillId="4" borderId="76" xfId="0" applyNumberFormat="1" applyFont="1" applyFill="1" applyBorder="1" applyAlignment="1">
      <alignment horizontal="center" vertical="top"/>
    </xf>
    <xf numFmtId="164" fontId="8" fillId="4" borderId="14" xfId="0" applyNumberFormat="1" applyFont="1" applyFill="1" applyBorder="1" applyAlignment="1">
      <alignment horizontal="center" vertical="top"/>
    </xf>
    <xf numFmtId="0" fontId="6" fillId="4" borderId="50" xfId="0" applyNumberFormat="1" applyFont="1" applyFill="1" applyBorder="1" applyAlignment="1">
      <alignment horizontal="center" vertical="top" wrapText="1"/>
    </xf>
    <xf numFmtId="0" fontId="6" fillId="4" borderId="8" xfId="0" applyNumberFormat="1" applyFont="1" applyFill="1" applyBorder="1" applyAlignment="1">
      <alignment horizontal="center" vertical="top" wrapText="1"/>
    </xf>
    <xf numFmtId="0" fontId="6" fillId="4" borderId="13" xfId="0" applyNumberFormat="1" applyFont="1" applyFill="1" applyBorder="1" applyAlignment="1">
      <alignment horizontal="center" vertical="top" wrapText="1"/>
    </xf>
    <xf numFmtId="164" fontId="8" fillId="4" borderId="39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39" xfId="0" applyFont="1" applyBorder="1" applyAlignment="1">
      <alignment vertical="top"/>
    </xf>
    <xf numFmtId="164" fontId="14" fillId="4" borderId="57" xfId="0" applyNumberFormat="1" applyFont="1" applyFill="1" applyBorder="1" applyAlignment="1">
      <alignment horizontal="center" vertical="top" wrapText="1"/>
    </xf>
    <xf numFmtId="164" fontId="14" fillId="4" borderId="70" xfId="0" applyNumberFormat="1" applyFont="1" applyFill="1" applyBorder="1" applyAlignment="1">
      <alignment horizontal="center" vertical="top" wrapText="1"/>
    </xf>
    <xf numFmtId="2" fontId="14" fillId="0" borderId="24" xfId="0" applyNumberFormat="1" applyFont="1" applyFill="1" applyBorder="1" applyAlignment="1">
      <alignment vertical="top" wrapText="1"/>
    </xf>
    <xf numFmtId="0" fontId="14" fillId="0" borderId="60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14" fillId="0" borderId="39" xfId="0" applyFont="1" applyFill="1" applyBorder="1" applyAlignment="1">
      <alignment horizontal="center" vertical="top"/>
    </xf>
    <xf numFmtId="164" fontId="14" fillId="4" borderId="58" xfId="0" applyNumberFormat="1" applyFont="1" applyFill="1" applyBorder="1" applyAlignment="1">
      <alignment horizontal="center" vertical="top" wrapText="1"/>
    </xf>
    <xf numFmtId="164" fontId="14" fillId="4" borderId="46" xfId="0" applyNumberFormat="1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top"/>
    </xf>
    <xf numFmtId="0" fontId="15" fillId="0" borderId="26" xfId="0" applyFont="1" applyFill="1" applyBorder="1" applyAlignment="1">
      <alignment horizontal="center" vertical="top"/>
    </xf>
    <xf numFmtId="164" fontId="14" fillId="4" borderId="39" xfId="0" applyNumberFormat="1" applyFont="1" applyFill="1" applyBorder="1" applyAlignment="1">
      <alignment horizontal="center" vertical="top" wrapText="1"/>
    </xf>
    <xf numFmtId="164" fontId="14" fillId="4" borderId="0" xfId="0" applyNumberFormat="1" applyFont="1" applyFill="1" applyBorder="1" applyAlignment="1">
      <alignment horizontal="center" vertical="top" wrapText="1"/>
    </xf>
    <xf numFmtId="164" fontId="14" fillId="0" borderId="39" xfId="0" applyNumberFormat="1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15" fillId="0" borderId="60" xfId="0" applyFont="1" applyFill="1" applyBorder="1" applyAlignment="1">
      <alignment horizontal="center" vertical="top"/>
    </xf>
    <xf numFmtId="0" fontId="15" fillId="0" borderId="39" xfId="0" applyFont="1" applyFill="1" applyBorder="1" applyAlignment="1">
      <alignment horizontal="center" vertical="top"/>
    </xf>
    <xf numFmtId="164" fontId="14" fillId="4" borderId="67" xfId="0" applyNumberFormat="1" applyFont="1" applyFill="1" applyBorder="1" applyAlignment="1">
      <alignment horizontal="center" vertical="top" wrapText="1"/>
    </xf>
    <xf numFmtId="164" fontId="14" fillId="4" borderId="38" xfId="0" applyNumberFormat="1" applyFont="1" applyFill="1" applyBorder="1" applyAlignment="1">
      <alignment horizontal="center" vertical="top" wrapText="1"/>
    </xf>
    <xf numFmtId="2" fontId="14" fillId="0" borderId="40" xfId="0" applyNumberFormat="1" applyFont="1" applyFill="1" applyBorder="1" applyAlignment="1">
      <alignment vertical="top" wrapText="1"/>
    </xf>
    <xf numFmtId="0" fontId="15" fillId="0" borderId="47" xfId="0" applyFont="1" applyFill="1" applyBorder="1" applyAlignment="1">
      <alignment horizontal="center" vertical="top"/>
    </xf>
    <xf numFmtId="0" fontId="15" fillId="0" borderId="67" xfId="0" applyFont="1" applyFill="1" applyBorder="1" applyAlignment="1">
      <alignment horizontal="center" vertical="top"/>
    </xf>
    <xf numFmtId="49" fontId="13" fillId="0" borderId="16" xfId="0" applyNumberFormat="1" applyFont="1" applyFill="1" applyBorder="1" applyAlignment="1">
      <alignment horizontal="center" vertical="top"/>
    </xf>
    <xf numFmtId="0" fontId="16" fillId="0" borderId="15" xfId="0" applyFont="1" applyFill="1" applyBorder="1" applyAlignment="1">
      <alignment vertical="center" textRotation="90" wrapText="1"/>
    </xf>
    <xf numFmtId="49" fontId="1" fillId="0" borderId="17" xfId="0" applyNumberFormat="1" applyFont="1" applyFill="1" applyBorder="1" applyAlignment="1">
      <alignment horizontal="center" vertical="top" wrapText="1"/>
    </xf>
    <xf numFmtId="164" fontId="14" fillId="4" borderId="24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6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 wrapText="1"/>
    </xf>
    <xf numFmtId="49" fontId="13" fillId="0" borderId="16" xfId="0" applyNumberFormat="1" applyFont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/>
    </xf>
    <xf numFmtId="164" fontId="14" fillId="4" borderId="54" xfId="0" applyNumberFormat="1" applyFont="1" applyFill="1" applyBorder="1" applyAlignment="1">
      <alignment horizontal="center" vertical="top" wrapText="1"/>
    </xf>
    <xf numFmtId="164" fontId="14" fillId="4" borderId="77" xfId="0" applyNumberFormat="1" applyFont="1" applyFill="1" applyBorder="1" applyAlignment="1">
      <alignment horizontal="center" vertical="top" wrapText="1"/>
    </xf>
    <xf numFmtId="0" fontId="16" fillId="0" borderId="35" xfId="0" applyFont="1" applyFill="1" applyBorder="1" applyAlignment="1">
      <alignment vertical="center" textRotation="90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164" fontId="6" fillId="4" borderId="43" xfId="0" applyNumberFormat="1" applyFont="1" applyFill="1" applyBorder="1" applyAlignment="1">
      <alignment horizontal="center" vertical="top"/>
    </xf>
    <xf numFmtId="0" fontId="6" fillId="0" borderId="60" xfId="0" applyNumberFormat="1" applyFont="1" applyFill="1" applyBorder="1" applyAlignment="1">
      <alignment horizontal="center" vertical="top" wrapText="1"/>
    </xf>
    <xf numFmtId="0" fontId="6" fillId="0" borderId="17" xfId="0" applyNumberFormat="1" applyFont="1" applyFill="1" applyBorder="1" applyAlignment="1">
      <alignment horizontal="center" vertical="top" wrapText="1"/>
    </xf>
    <xf numFmtId="0" fontId="6" fillId="0" borderId="39" xfId="0" applyNumberFormat="1" applyFont="1" applyFill="1" applyBorder="1" applyAlignment="1">
      <alignment horizontal="center" vertical="top"/>
    </xf>
    <xf numFmtId="0" fontId="1" fillId="0" borderId="47" xfId="0" applyNumberFormat="1" applyFont="1" applyFill="1" applyBorder="1" applyAlignment="1">
      <alignment horizontal="center" vertical="top"/>
    </xf>
    <xf numFmtId="0" fontId="1" fillId="0" borderId="37" xfId="0" applyNumberFormat="1" applyFont="1" applyFill="1" applyBorder="1" applyAlignment="1">
      <alignment horizontal="center" vertical="top"/>
    </xf>
    <xf numFmtId="0" fontId="1" fillId="0" borderId="67" xfId="0" applyNumberFormat="1" applyFont="1" applyFill="1" applyBorder="1" applyAlignment="1">
      <alignment horizontal="center" vertical="top"/>
    </xf>
    <xf numFmtId="164" fontId="6" fillId="4" borderId="10" xfId="0" applyNumberFormat="1" applyFont="1" applyFill="1" applyBorder="1" applyAlignment="1">
      <alignment horizontal="center" vertical="top" wrapText="1"/>
    </xf>
    <xf numFmtId="164" fontId="6" fillId="4" borderId="43" xfId="0" applyNumberFormat="1" applyFont="1" applyFill="1" applyBorder="1" applyAlignment="1">
      <alignment horizontal="center" vertical="top" wrapText="1"/>
    </xf>
    <xf numFmtId="0" fontId="6" fillId="0" borderId="50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49" fontId="13" fillId="2" borderId="15" xfId="0" applyNumberFormat="1" applyFont="1" applyFill="1" applyBorder="1" applyAlignment="1">
      <alignment horizontal="center" vertical="top" wrapText="1"/>
    </xf>
    <xf numFmtId="49" fontId="13" fillId="3" borderId="17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49" fontId="9" fillId="0" borderId="39" xfId="0" applyNumberFormat="1" applyFont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vertical="top" wrapText="1"/>
    </xf>
    <xf numFmtId="0" fontId="6" fillId="0" borderId="15" xfId="0" applyNumberFormat="1" applyFont="1" applyFill="1" applyBorder="1" applyAlignment="1">
      <alignment horizontal="center" vertical="top" wrapText="1"/>
    </xf>
    <xf numFmtId="0" fontId="6" fillId="0" borderId="26" xfId="0" applyNumberFormat="1" applyFont="1" applyFill="1" applyBorder="1" applyAlignment="1">
      <alignment horizontal="center" vertical="top" wrapText="1"/>
    </xf>
    <xf numFmtId="0" fontId="6" fillId="4" borderId="40" xfId="0" applyFont="1" applyFill="1" applyBorder="1" applyAlignment="1">
      <alignment vertical="top" wrapText="1"/>
    </xf>
    <xf numFmtId="0" fontId="6" fillId="0" borderId="40" xfId="0" applyFont="1" applyBorder="1" applyAlignment="1">
      <alignment horizontal="center" vertical="top" wrapText="1"/>
    </xf>
    <xf numFmtId="164" fontId="6" fillId="4" borderId="40" xfId="0" applyNumberFormat="1" applyFont="1" applyFill="1" applyBorder="1" applyAlignment="1">
      <alignment horizontal="center" vertical="top" wrapText="1"/>
    </xf>
    <xf numFmtId="164" fontId="6" fillId="4" borderId="67" xfId="0" applyNumberFormat="1" applyFont="1" applyFill="1" applyBorder="1" applyAlignment="1">
      <alignment horizontal="center" vertical="top" wrapText="1"/>
    </xf>
    <xf numFmtId="0" fontId="6" fillId="0" borderId="40" xfId="0" applyFont="1" applyFill="1" applyBorder="1" applyAlignment="1">
      <alignment vertical="top" wrapText="1"/>
    </xf>
    <xf numFmtId="164" fontId="6" fillId="4" borderId="9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 wrapText="1"/>
    </xf>
    <xf numFmtId="49" fontId="9" fillId="0" borderId="43" xfId="0" applyNumberFormat="1" applyFont="1" applyFill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/>
    </xf>
    <xf numFmtId="49" fontId="9" fillId="0" borderId="39" xfId="0" applyNumberFormat="1" applyFont="1" applyFill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/>
    </xf>
    <xf numFmtId="164" fontId="6" fillId="4" borderId="58" xfId="0" applyNumberFormat="1" applyFont="1" applyFill="1" applyBorder="1" applyAlignment="1">
      <alignment horizontal="center" vertical="top"/>
    </xf>
    <xf numFmtId="0" fontId="6" fillId="0" borderId="39" xfId="0" applyNumberFormat="1" applyFont="1" applyFill="1" applyBorder="1" applyAlignment="1">
      <alignment horizontal="center" vertical="top" wrapText="1"/>
    </xf>
    <xf numFmtId="0" fontId="6" fillId="0" borderId="60" xfId="0" applyNumberFormat="1" applyFont="1" applyFill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9" fillId="0" borderId="39" xfId="0" applyFont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top" wrapText="1"/>
    </xf>
    <xf numFmtId="0" fontId="20" fillId="0" borderId="38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 wrapText="1"/>
    </xf>
    <xf numFmtId="0" fontId="6" fillId="0" borderId="47" xfId="0" applyNumberFormat="1" applyFont="1" applyFill="1" applyBorder="1" applyAlignment="1">
      <alignment horizontal="left" vertical="top" wrapText="1"/>
    </xf>
    <xf numFmtId="0" fontId="6" fillId="0" borderId="47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67" xfId="0" applyNumberFormat="1" applyFont="1" applyFill="1" applyBorder="1" applyAlignment="1">
      <alignment horizontal="center" vertical="top" wrapText="1"/>
    </xf>
    <xf numFmtId="164" fontId="14" fillId="4" borderId="14" xfId="0" applyNumberFormat="1" applyFont="1" applyFill="1" applyBorder="1" applyAlignment="1">
      <alignment horizontal="center" vertical="top" wrapText="1"/>
    </xf>
    <xf numFmtId="164" fontId="14" fillId="4" borderId="31" xfId="0" applyNumberFormat="1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vertical="top" wrapText="1"/>
    </xf>
    <xf numFmtId="1" fontId="15" fillId="0" borderId="25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center" vertical="top"/>
    </xf>
    <xf numFmtId="1" fontId="15" fillId="0" borderId="19" xfId="0" applyNumberFormat="1" applyFont="1" applyFill="1" applyBorder="1" applyAlignment="1">
      <alignment horizontal="center" vertical="top"/>
    </xf>
    <xf numFmtId="0" fontId="14" fillId="4" borderId="40" xfId="0" applyFont="1" applyFill="1" applyBorder="1" applyAlignment="1">
      <alignment horizontal="left" vertical="top" wrapText="1"/>
    </xf>
    <xf numFmtId="164" fontId="7" fillId="3" borderId="69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49" fontId="13" fillId="2" borderId="69" xfId="0" applyNumberFormat="1" applyFont="1" applyFill="1" applyBorder="1" applyAlignment="1">
      <alignment horizontal="center" vertical="top"/>
    </xf>
    <xf numFmtId="49" fontId="9" fillId="4" borderId="8" xfId="0" applyNumberFormat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 textRotation="90" wrapText="1"/>
    </xf>
    <xf numFmtId="49" fontId="1" fillId="0" borderId="8" xfId="0" applyNumberFormat="1" applyFont="1" applyBorder="1" applyAlignment="1">
      <alignment vertical="top" wrapText="1"/>
    </xf>
    <xf numFmtId="0" fontId="9" fillId="0" borderId="13" xfId="0" applyNumberFormat="1" applyFont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horizontal="center" vertical="top" wrapText="1"/>
    </xf>
    <xf numFmtId="0" fontId="6" fillId="4" borderId="43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Border="1" applyAlignment="1">
      <alignment vertical="top" wrapText="1"/>
    </xf>
    <xf numFmtId="0" fontId="9" fillId="0" borderId="26" xfId="0" applyNumberFormat="1" applyFont="1" applyBorder="1" applyAlignment="1">
      <alignment vertical="top"/>
    </xf>
    <xf numFmtId="0" fontId="6" fillId="4" borderId="18" xfId="0" applyFont="1" applyFill="1" applyBorder="1" applyAlignment="1">
      <alignment horizontal="center" vertical="top" wrapText="1"/>
    </xf>
    <xf numFmtId="164" fontId="6" fillId="4" borderId="18" xfId="0" applyNumberFormat="1" applyFont="1" applyFill="1" applyBorder="1" applyAlignment="1">
      <alignment horizontal="center" vertical="top" wrapText="1"/>
    </xf>
    <xf numFmtId="164" fontId="6" fillId="4" borderId="57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top" wrapText="1"/>
    </xf>
    <xf numFmtId="0" fontId="6" fillId="4" borderId="17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49" fontId="1" fillId="0" borderId="63" xfId="0" applyNumberFormat="1" applyFont="1" applyBorder="1" applyAlignment="1">
      <alignment vertical="top" wrapText="1"/>
    </xf>
    <xf numFmtId="0" fontId="9" fillId="0" borderId="71" xfId="0" applyNumberFormat="1" applyFont="1" applyBorder="1" applyAlignment="1">
      <alignment vertical="top"/>
    </xf>
    <xf numFmtId="0" fontId="9" fillId="4" borderId="51" xfId="0" applyFont="1" applyFill="1" applyBorder="1" applyAlignment="1">
      <alignment horizontal="center" vertical="top" wrapText="1"/>
    </xf>
    <xf numFmtId="164" fontId="9" fillId="4" borderId="18" xfId="0" applyNumberFormat="1" applyFont="1" applyFill="1" applyBorder="1" applyAlignment="1">
      <alignment horizontal="center" vertical="top" wrapText="1"/>
    </xf>
    <xf numFmtId="164" fontId="9" fillId="4" borderId="57" xfId="0" applyNumberFormat="1" applyFont="1" applyFill="1" applyBorder="1" applyAlignment="1">
      <alignment horizontal="center" vertical="top" wrapText="1"/>
    </xf>
    <xf numFmtId="0" fontId="6" fillId="4" borderId="60" xfId="0" applyNumberFormat="1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0" fontId="9" fillId="0" borderId="58" xfId="0" applyNumberFormat="1" applyFont="1" applyBorder="1" applyAlignment="1">
      <alignment horizontal="center" vertical="top"/>
    </xf>
    <xf numFmtId="0" fontId="6" fillId="4" borderId="51" xfId="0" applyFont="1" applyFill="1" applyBorder="1" applyAlignment="1">
      <alignment horizontal="center" vertical="top" wrapText="1"/>
    </xf>
    <xf numFmtId="0" fontId="9" fillId="0" borderId="39" xfId="0" applyNumberFormat="1" applyFont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 wrapText="1"/>
    </xf>
    <xf numFmtId="49" fontId="1" fillId="4" borderId="37" xfId="0" applyNumberFormat="1" applyFont="1" applyFill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 wrapText="1"/>
    </xf>
    <xf numFmtId="0" fontId="9" fillId="0" borderId="67" xfId="0" applyNumberFormat="1" applyFont="1" applyBorder="1" applyAlignment="1">
      <alignment horizontal="center" vertical="top"/>
    </xf>
    <xf numFmtId="0" fontId="6" fillId="4" borderId="38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67" xfId="0" applyNumberFormat="1" applyFont="1" applyFill="1" applyBorder="1" applyAlignment="1">
      <alignment horizontal="center" vertical="top" wrapText="1"/>
    </xf>
    <xf numFmtId="49" fontId="9" fillId="4" borderId="5" xfId="0" applyNumberFormat="1" applyFont="1" applyFill="1" applyBorder="1" applyAlignment="1">
      <alignment horizontal="center" vertical="top"/>
    </xf>
    <xf numFmtId="0" fontId="9" fillId="4" borderId="49" xfId="0" applyFont="1" applyFill="1" applyBorder="1" applyAlignment="1">
      <alignment vertical="top" wrapText="1"/>
    </xf>
    <xf numFmtId="0" fontId="16" fillId="0" borderId="48" xfId="0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48" xfId="0" applyNumberFormat="1" applyFont="1" applyBorder="1" applyAlignment="1">
      <alignment horizontal="center" vertical="top"/>
    </xf>
    <xf numFmtId="0" fontId="6" fillId="4" borderId="49" xfId="0" applyFont="1" applyFill="1" applyBorder="1" applyAlignment="1">
      <alignment horizontal="center" vertical="top" wrapText="1"/>
    </xf>
    <xf numFmtId="164" fontId="6" fillId="4" borderId="49" xfId="0" applyNumberFormat="1" applyFont="1" applyFill="1" applyBorder="1" applyAlignment="1">
      <alignment horizontal="center" vertical="top" wrapText="1"/>
    </xf>
    <xf numFmtId="164" fontId="6" fillId="4" borderId="75" xfId="0" applyNumberFormat="1" applyFont="1" applyFill="1" applyBorder="1" applyAlignment="1">
      <alignment horizontal="center" vertical="top" wrapText="1"/>
    </xf>
    <xf numFmtId="0" fontId="6" fillId="4" borderId="49" xfId="0" applyNumberFormat="1" applyFont="1" applyFill="1" applyBorder="1" applyAlignment="1">
      <alignment vertical="top" wrapText="1"/>
    </xf>
    <xf numFmtId="0" fontId="6" fillId="4" borderId="69" xfId="0" applyNumberFormat="1" applyFont="1" applyFill="1" applyBorder="1" applyAlignment="1">
      <alignment horizontal="center" vertical="top" wrapText="1"/>
    </xf>
    <xf numFmtId="0" fontId="6" fillId="4" borderId="5" xfId="0" applyNumberFormat="1" applyFont="1" applyFill="1" applyBorder="1" applyAlignment="1">
      <alignment horizontal="center" vertical="top" wrapText="1"/>
    </xf>
    <xf numFmtId="0" fontId="6" fillId="4" borderId="75" xfId="0" applyNumberFormat="1" applyFont="1" applyFill="1" applyBorder="1" applyAlignment="1">
      <alignment horizontal="center" vertical="top" wrapText="1"/>
    </xf>
    <xf numFmtId="0" fontId="6" fillId="4" borderId="54" xfId="0" applyFont="1" applyFill="1" applyBorder="1" applyAlignment="1">
      <alignment horizontal="center" vertical="top" wrapText="1"/>
    </xf>
    <xf numFmtId="164" fontId="6" fillId="4" borderId="54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164" fontId="9" fillId="4" borderId="51" xfId="0" applyNumberFormat="1" applyFont="1" applyFill="1" applyBorder="1" applyAlignment="1">
      <alignment horizontal="center" vertical="top" wrapText="1"/>
    </xf>
    <xf numFmtId="164" fontId="9" fillId="4" borderId="58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vertical="top"/>
    </xf>
    <xf numFmtId="0" fontId="6" fillId="0" borderId="60" xfId="0" applyFont="1" applyBorder="1" applyAlignment="1">
      <alignment horizontal="center" vertical="top"/>
    </xf>
    <xf numFmtId="0" fontId="6" fillId="0" borderId="39" xfId="0" applyFont="1" applyBorder="1" applyAlignment="1">
      <alignment horizontal="center" vertical="top"/>
    </xf>
    <xf numFmtId="0" fontId="6" fillId="4" borderId="18" xfId="0" applyFont="1" applyFill="1" applyBorder="1" applyAlignment="1">
      <alignment horizontal="left" vertical="top" wrapText="1"/>
    </xf>
    <xf numFmtId="49" fontId="15" fillId="0" borderId="22" xfId="0" applyNumberFormat="1" applyFont="1" applyBorder="1" applyAlignment="1">
      <alignment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vertical="top" wrapText="1"/>
    </xf>
    <xf numFmtId="1" fontId="6" fillId="0" borderId="21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1" fontId="6" fillId="0" borderId="23" xfId="0" applyNumberFormat="1" applyFont="1" applyFill="1" applyBorder="1" applyAlignment="1">
      <alignment horizontal="center" vertical="top"/>
    </xf>
    <xf numFmtId="0" fontId="2" fillId="0" borderId="0" xfId="0" applyFont="1" applyBorder="1"/>
    <xf numFmtId="49" fontId="15" fillId="0" borderId="17" xfId="0" applyNumberFormat="1" applyFont="1" applyBorder="1" applyAlignment="1">
      <alignment vertical="top" wrapText="1"/>
    </xf>
    <xf numFmtId="0" fontId="6" fillId="4" borderId="18" xfId="0" applyFont="1" applyFill="1" applyBorder="1" applyAlignment="1">
      <alignment horizontal="center" vertical="top"/>
    </xf>
    <xf numFmtId="164" fontId="14" fillId="4" borderId="18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vertical="top" wrapText="1"/>
    </xf>
    <xf numFmtId="1" fontId="6" fillId="0" borderId="53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0" fontId="13" fillId="4" borderId="51" xfId="0" applyFont="1" applyFill="1" applyBorder="1" applyAlignment="1">
      <alignment horizontal="center" vertical="top"/>
    </xf>
    <xf numFmtId="164" fontId="7" fillId="4" borderId="51" xfId="0" applyNumberFormat="1" applyFont="1" applyFill="1" applyBorder="1" applyAlignment="1">
      <alignment horizontal="center" vertical="top"/>
    </xf>
    <xf numFmtId="164" fontId="7" fillId="4" borderId="58" xfId="0" applyNumberFormat="1" applyFont="1" applyFill="1" applyBorder="1" applyAlignment="1">
      <alignment horizontal="center" vertical="top"/>
    </xf>
    <xf numFmtId="164" fontId="6" fillId="0" borderId="53" xfId="0" applyNumberFormat="1" applyFont="1" applyFill="1" applyBorder="1" applyAlignment="1">
      <alignment horizontal="center" vertical="top"/>
    </xf>
    <xf numFmtId="164" fontId="6" fillId="0" borderId="39" xfId="0" applyNumberFormat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 textRotation="90"/>
    </xf>
    <xf numFmtId="1" fontId="6" fillId="0" borderId="17" xfId="0" applyNumberFormat="1" applyFont="1" applyFill="1" applyBorder="1" applyAlignment="1">
      <alignment horizontal="center" vertical="top"/>
    </xf>
    <xf numFmtId="1" fontId="6" fillId="0" borderId="26" xfId="0" applyNumberFormat="1" applyFont="1" applyFill="1" applyBorder="1" applyAlignment="1">
      <alignment horizontal="center" vertical="top"/>
    </xf>
    <xf numFmtId="49" fontId="13" fillId="2" borderId="65" xfId="0" applyNumberFormat="1" applyFont="1" applyFill="1" applyBorder="1" applyAlignment="1">
      <alignment horizontal="center" vertical="top"/>
    </xf>
    <xf numFmtId="49" fontId="13" fillId="3" borderId="63" xfId="0" applyNumberFormat="1" applyFont="1" applyFill="1" applyBorder="1" applyAlignment="1">
      <alignment horizontal="center" vertical="top"/>
    </xf>
    <xf numFmtId="49" fontId="16" fillId="0" borderId="16" xfId="0" applyNumberFormat="1" applyFont="1" applyBorder="1" applyAlignment="1">
      <alignment vertical="top"/>
    </xf>
    <xf numFmtId="0" fontId="6" fillId="0" borderId="54" xfId="0" applyFont="1" applyFill="1" applyBorder="1" applyAlignment="1">
      <alignment horizontal="left" vertical="top" wrapText="1"/>
    </xf>
    <xf numFmtId="164" fontId="6" fillId="0" borderId="55" xfId="0" applyNumberFormat="1" applyFont="1" applyFill="1" applyBorder="1" applyAlignment="1">
      <alignment horizontal="center" vertical="top"/>
    </xf>
    <xf numFmtId="0" fontId="6" fillId="0" borderId="63" xfId="0" applyFont="1" applyFill="1" applyBorder="1" applyAlignment="1">
      <alignment horizontal="center" vertical="top"/>
    </xf>
    <xf numFmtId="0" fontId="6" fillId="0" borderId="71" xfId="0" applyFont="1" applyFill="1" applyBorder="1" applyAlignment="1">
      <alignment horizontal="center" vertical="top"/>
    </xf>
    <xf numFmtId="164" fontId="16" fillId="3" borderId="32" xfId="0" applyNumberFormat="1" applyFont="1" applyFill="1" applyBorder="1" applyAlignment="1">
      <alignment horizontal="center" vertical="top"/>
    </xf>
    <xf numFmtId="164" fontId="16" fillId="3" borderId="2" xfId="0" applyNumberFormat="1" applyFont="1" applyFill="1" applyBorder="1" applyAlignment="1">
      <alignment horizontal="center" vertical="top"/>
    </xf>
    <xf numFmtId="164" fontId="16" fillId="3" borderId="33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top"/>
    </xf>
    <xf numFmtId="164" fontId="16" fillId="3" borderId="28" xfId="0" applyNumberFormat="1" applyFont="1" applyFill="1" applyBorder="1" applyAlignment="1">
      <alignment horizontal="center" vertical="top"/>
    </xf>
    <xf numFmtId="49" fontId="13" fillId="3" borderId="72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0" fontId="6" fillId="4" borderId="50" xfId="0" applyNumberFormat="1" applyFont="1" applyFill="1" applyBorder="1" applyAlignment="1">
      <alignment horizontal="left" vertical="top" wrapText="1"/>
    </xf>
    <xf numFmtId="0" fontId="6" fillId="0" borderId="60" xfId="0" applyNumberFormat="1" applyFont="1" applyBorder="1" applyAlignment="1">
      <alignment horizontal="left" vertical="top" wrapText="1"/>
    </xf>
    <xf numFmtId="0" fontId="6" fillId="0" borderId="60" xfId="0" applyNumberFormat="1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47" xfId="0" applyNumberFormat="1" applyFont="1" applyFill="1" applyBorder="1" applyAlignment="1">
      <alignment horizontal="left" vertical="top"/>
    </xf>
    <xf numFmtId="0" fontId="13" fillId="0" borderId="47" xfId="0" applyNumberFormat="1" applyFont="1" applyFill="1" applyBorder="1" applyAlignment="1">
      <alignment horizontal="center" vertical="top"/>
    </xf>
    <xf numFmtId="0" fontId="13" fillId="0" borderId="37" xfId="0" applyNumberFormat="1" applyFont="1" applyFill="1" applyBorder="1" applyAlignment="1">
      <alignment horizontal="center" vertical="top"/>
    </xf>
    <xf numFmtId="0" fontId="13" fillId="0" borderId="67" xfId="0" applyNumberFormat="1" applyFont="1" applyFill="1" applyBorder="1" applyAlignment="1">
      <alignment horizontal="center" vertical="top"/>
    </xf>
    <xf numFmtId="49" fontId="13" fillId="2" borderId="4" xfId="0" applyNumberFormat="1" applyFont="1" applyFill="1" applyBorder="1" applyAlignment="1">
      <alignment vertical="top"/>
    </xf>
    <xf numFmtId="49" fontId="13" fillId="3" borderId="5" xfId="0" applyNumberFormat="1" applyFont="1" applyFill="1" applyBorder="1" applyAlignment="1">
      <alignment vertical="top"/>
    </xf>
    <xf numFmtId="49" fontId="13" fillId="4" borderId="5" xfId="0" applyNumberFormat="1" applyFont="1" applyFill="1" applyBorder="1" applyAlignment="1">
      <alignment horizontal="center" vertical="top"/>
    </xf>
    <xf numFmtId="49" fontId="9" fillId="4" borderId="49" xfId="0" applyNumberFormat="1" applyFont="1" applyFill="1" applyBorder="1" applyAlignment="1">
      <alignment vertical="top" wrapText="1"/>
    </xf>
    <xf numFmtId="0" fontId="7" fillId="0" borderId="48" xfId="0" applyFont="1" applyBorder="1" applyAlignment="1">
      <alignment horizontal="center" vertical="center" textRotation="90"/>
    </xf>
    <xf numFmtId="49" fontId="6" fillId="4" borderId="5" xfId="0" applyNumberFormat="1" applyFont="1" applyFill="1" applyBorder="1" applyAlignment="1">
      <alignment horizontal="center" vertical="top"/>
    </xf>
    <xf numFmtId="49" fontId="9" fillId="0" borderId="48" xfId="0" applyNumberFormat="1" applyFont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/>
    </xf>
    <xf numFmtId="164" fontId="14" fillId="4" borderId="49" xfId="0" applyNumberFormat="1" applyFont="1" applyFill="1" applyBorder="1" applyAlignment="1">
      <alignment horizontal="center" vertical="top" wrapText="1"/>
    </xf>
    <xf numFmtId="164" fontId="14" fillId="4" borderId="75" xfId="0" applyNumberFormat="1" applyFont="1" applyFill="1" applyBorder="1" applyAlignment="1">
      <alignment horizontal="center" vertical="top" wrapText="1"/>
    </xf>
    <xf numFmtId="0" fontId="14" fillId="0" borderId="48" xfId="0" applyFont="1" applyFill="1" applyBorder="1" applyAlignment="1">
      <alignment vertical="top" wrapText="1"/>
    </xf>
    <xf numFmtId="1" fontId="15" fillId="0" borderId="4" xfId="0" applyNumberFormat="1" applyFont="1" applyFill="1" applyBorder="1" applyAlignment="1">
      <alignment horizontal="center" vertical="top"/>
    </xf>
    <xf numFmtId="1" fontId="15" fillId="0" borderId="5" xfId="0" applyNumberFormat="1" applyFont="1" applyFill="1" applyBorder="1" applyAlignment="1">
      <alignment horizontal="center" vertical="top"/>
    </xf>
    <xf numFmtId="1" fontId="15" fillId="0" borderId="74" xfId="0" applyNumberFormat="1" applyFont="1" applyFill="1" applyBorder="1" applyAlignment="1">
      <alignment horizontal="center" vertical="top"/>
    </xf>
    <xf numFmtId="49" fontId="13" fillId="2" borderId="15" xfId="0" applyNumberFormat="1" applyFont="1" applyFill="1" applyBorder="1" applyAlignment="1">
      <alignment vertical="top"/>
    </xf>
    <xf numFmtId="49" fontId="13" fillId="3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center" textRotation="90"/>
    </xf>
    <xf numFmtId="49" fontId="15" fillId="0" borderId="17" xfId="0" applyNumberFormat="1" applyFont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1" fontId="15" fillId="0" borderId="15" xfId="0" applyNumberFormat="1" applyFont="1" applyFill="1" applyBorder="1" applyAlignment="1">
      <alignment horizontal="center" vertical="top"/>
    </xf>
    <xf numFmtId="1" fontId="15" fillId="0" borderId="26" xfId="0" applyNumberFormat="1" applyFont="1" applyFill="1" applyBorder="1" applyAlignment="1">
      <alignment horizontal="center" vertical="top"/>
    </xf>
    <xf numFmtId="49" fontId="13" fillId="2" borderId="60" xfId="0" applyNumberFormat="1" applyFont="1" applyFill="1" applyBorder="1" applyAlignment="1">
      <alignment horizontal="center" vertical="top"/>
    </xf>
    <xf numFmtId="49" fontId="13" fillId="2" borderId="6" xfId="0" applyNumberFormat="1" applyFont="1" applyFill="1" applyBorder="1" applyAlignment="1">
      <alignment vertical="top"/>
    </xf>
    <xf numFmtId="49" fontId="13" fillId="3" borderId="8" xfId="0" applyNumberFormat="1" applyFont="1" applyFill="1" applyBorder="1" applyAlignment="1">
      <alignment vertical="top"/>
    </xf>
    <xf numFmtId="0" fontId="1" fillId="4" borderId="51" xfId="0" applyFont="1" applyFill="1" applyBorder="1" applyAlignment="1">
      <alignment vertical="top" wrapText="1"/>
    </xf>
    <xf numFmtId="49" fontId="6" fillId="0" borderId="22" xfId="0" applyNumberFormat="1" applyFont="1" applyBorder="1" applyAlignment="1">
      <alignment vertical="top"/>
    </xf>
    <xf numFmtId="49" fontId="9" fillId="0" borderId="58" xfId="0" applyNumberFormat="1" applyFont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>
      <alignment horizontal="center" vertical="top" wrapText="1"/>
    </xf>
    <xf numFmtId="164" fontId="6" fillId="4" borderId="51" xfId="0" applyNumberFormat="1" applyFont="1" applyFill="1" applyBorder="1" applyAlignment="1">
      <alignment horizontal="center" vertical="top" wrapText="1"/>
    </xf>
    <xf numFmtId="0" fontId="6" fillId="4" borderId="51" xfId="0" applyNumberFormat="1" applyFont="1" applyFill="1" applyBorder="1" applyAlignment="1">
      <alignment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6" fillId="4" borderId="23" xfId="0" applyNumberFormat="1" applyFont="1" applyFill="1" applyBorder="1" applyAlignment="1">
      <alignment horizontal="center" vertical="top" wrapText="1"/>
    </xf>
    <xf numFmtId="0" fontId="1" fillId="0" borderId="70" xfId="0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49" fontId="13" fillId="2" borderId="35" xfId="0" applyNumberFormat="1" applyFont="1" applyFill="1" applyBorder="1" applyAlignment="1">
      <alignment vertical="top"/>
    </xf>
    <xf numFmtId="49" fontId="13" fillId="3" borderId="37" xfId="0" applyNumberFormat="1" applyFont="1" applyFill="1" applyBorder="1" applyAlignment="1">
      <alignment vertical="top"/>
    </xf>
    <xf numFmtId="0" fontId="6" fillId="4" borderId="40" xfId="0" applyNumberFormat="1" applyFont="1" applyFill="1" applyBorder="1" applyAlignment="1">
      <alignment vertical="top" wrapText="1"/>
    </xf>
    <xf numFmtId="0" fontId="6" fillId="0" borderId="35" xfId="0" applyNumberFormat="1" applyFont="1" applyFill="1" applyBorder="1" applyAlignment="1">
      <alignment horizontal="center" vertical="top" wrapText="1"/>
    </xf>
    <xf numFmtId="0" fontId="6" fillId="4" borderId="68" xfId="0" applyNumberFormat="1" applyFont="1" applyFill="1" applyBorder="1" applyAlignment="1">
      <alignment horizontal="center" vertical="top" wrapText="1"/>
    </xf>
    <xf numFmtId="164" fontId="16" fillId="3" borderId="4" xfId="0" applyNumberFormat="1" applyFont="1" applyFill="1" applyBorder="1" applyAlignment="1">
      <alignment horizontal="center" vertical="top"/>
    </xf>
    <xf numFmtId="164" fontId="16" fillId="3" borderId="5" xfId="0" applyNumberFormat="1" applyFont="1" applyFill="1" applyBorder="1" applyAlignment="1">
      <alignment horizontal="center" vertical="top"/>
    </xf>
    <xf numFmtId="164" fontId="16" fillId="3" borderId="74" xfId="0" applyNumberFormat="1" applyFont="1" applyFill="1" applyBorder="1" applyAlignment="1">
      <alignment horizontal="center" vertical="top"/>
    </xf>
    <xf numFmtId="164" fontId="16" fillId="3" borderId="49" xfId="0" applyNumberFormat="1" applyFont="1" applyFill="1" applyBorder="1" applyAlignment="1">
      <alignment horizontal="center" vertical="top"/>
    </xf>
    <xf numFmtId="164" fontId="16" fillId="3" borderId="48" xfId="0" applyNumberFormat="1" applyFont="1" applyFill="1" applyBorder="1" applyAlignment="1">
      <alignment horizontal="center" vertical="top"/>
    </xf>
    <xf numFmtId="49" fontId="13" fillId="2" borderId="36" xfId="0" applyNumberFormat="1" applyFont="1" applyFill="1" applyBorder="1" applyAlignment="1">
      <alignment horizontal="center" vertical="top"/>
    </xf>
    <xf numFmtId="164" fontId="13" fillId="2" borderId="4" xfId="0" applyNumberFormat="1" applyFont="1" applyFill="1" applyBorder="1" applyAlignment="1">
      <alignment horizontal="center" vertical="top"/>
    </xf>
    <xf numFmtId="164" fontId="13" fillId="2" borderId="5" xfId="0" applyNumberFormat="1" applyFont="1" applyFill="1" applyBorder="1" applyAlignment="1">
      <alignment horizontal="center" vertical="top"/>
    </xf>
    <xf numFmtId="164" fontId="13" fillId="2" borderId="74" xfId="0" applyNumberFormat="1" applyFont="1" applyFill="1" applyBorder="1" applyAlignment="1">
      <alignment horizontal="center" vertical="top"/>
    </xf>
    <xf numFmtId="164" fontId="13" fillId="2" borderId="48" xfId="0" applyNumberFormat="1" applyFont="1" applyFill="1" applyBorder="1" applyAlignment="1">
      <alignment horizontal="center" vertical="top"/>
    </xf>
    <xf numFmtId="164" fontId="13" fillId="2" borderId="49" xfId="0" applyNumberFormat="1" applyFont="1" applyFill="1" applyBorder="1" applyAlignment="1">
      <alignment horizontal="center" vertical="top"/>
    </xf>
    <xf numFmtId="49" fontId="13" fillId="5" borderId="4" xfId="0" applyNumberFormat="1" applyFont="1" applyFill="1" applyBorder="1" applyAlignment="1">
      <alignment horizontal="center" vertical="top"/>
    </xf>
    <xf numFmtId="164" fontId="7" fillId="5" borderId="35" xfId="0" applyNumberFormat="1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5" borderId="68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164" fontId="7" fillId="5" borderId="40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top"/>
    </xf>
    <xf numFmtId="49" fontId="13" fillId="0" borderId="0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6" fillId="4" borderId="0" xfId="0" applyFont="1" applyFill="1" applyBorder="1" applyAlignment="1">
      <alignment vertical="top"/>
    </xf>
    <xf numFmtId="0" fontId="22" fillId="0" borderId="49" xfId="0" applyFont="1" applyBorder="1" applyAlignment="1">
      <alignment horizontal="center" vertical="center" wrapText="1"/>
    </xf>
    <xf numFmtId="164" fontId="9" fillId="5" borderId="49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Border="1" applyAlignment="1">
      <alignment horizontal="center" vertical="top" wrapText="1"/>
    </xf>
    <xf numFmtId="164" fontId="1" fillId="0" borderId="39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1" fillId="0" borderId="18" xfId="0" applyNumberFormat="1" applyFont="1" applyBorder="1" applyAlignment="1">
      <alignment horizontal="center" vertical="top" wrapText="1"/>
    </xf>
    <xf numFmtId="164" fontId="1" fillId="0" borderId="39" xfId="0" applyNumberFormat="1" applyFont="1" applyFill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/>
    </xf>
    <xf numFmtId="164" fontId="9" fillId="4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4" borderId="24" xfId="0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center" vertical="top"/>
    </xf>
    <xf numFmtId="49" fontId="13" fillId="2" borderId="35" xfId="0" applyNumberFormat="1" applyFont="1" applyFill="1" applyBorder="1" applyAlignment="1">
      <alignment horizontal="center" vertical="top"/>
    </xf>
    <xf numFmtId="49" fontId="13" fillId="3" borderId="8" xfId="0" applyNumberFormat="1" applyFont="1" applyFill="1" applyBorder="1" applyAlignment="1">
      <alignment horizontal="center" vertical="top"/>
    </xf>
    <xf numFmtId="49" fontId="13" fillId="3" borderId="37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49" fontId="13" fillId="2" borderId="15" xfId="0" applyNumberFormat="1" applyFont="1" applyFill="1" applyBorder="1" applyAlignment="1">
      <alignment horizontal="center" vertical="top"/>
    </xf>
    <xf numFmtId="49" fontId="13" fillId="3" borderId="17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 wrapText="1"/>
    </xf>
    <xf numFmtId="49" fontId="9" fillId="0" borderId="67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1" fillId="4" borderId="54" xfId="0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3" fillId="2" borderId="35" xfId="0" applyNumberFormat="1" applyFont="1" applyFill="1" applyBorder="1" applyAlignment="1">
      <alignment horizontal="center" vertical="top" wrapText="1"/>
    </xf>
    <xf numFmtId="49" fontId="13" fillId="3" borderId="8" xfId="0" applyNumberFormat="1" applyFont="1" applyFill="1" applyBorder="1" applyAlignment="1">
      <alignment horizontal="center" vertical="top" wrapText="1"/>
    </xf>
    <xf numFmtId="49" fontId="13" fillId="3" borderId="37" xfId="0" applyNumberFormat="1" applyFont="1" applyFill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49" fontId="1" fillId="4" borderId="17" xfId="0" applyNumberFormat="1" applyFont="1" applyFill="1" applyBorder="1" applyAlignment="1">
      <alignment horizontal="center" vertical="top"/>
    </xf>
    <xf numFmtId="49" fontId="13" fillId="2" borderId="28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0" borderId="37" xfId="0" applyNumberFormat="1" applyFont="1" applyBorder="1" applyAlignment="1">
      <alignment horizontal="center" vertical="top"/>
    </xf>
    <xf numFmtId="49" fontId="13" fillId="4" borderId="17" xfId="0" applyNumberFormat="1" applyFont="1" applyFill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 wrapText="1"/>
    </xf>
    <xf numFmtId="49" fontId="13" fillId="4" borderId="26" xfId="0" applyNumberFormat="1" applyFont="1" applyFill="1" applyBorder="1" applyAlignment="1">
      <alignment horizontal="center" vertical="top"/>
    </xf>
    <xf numFmtId="49" fontId="6" fillId="0" borderId="37" xfId="0" applyNumberFormat="1" applyFont="1" applyBorder="1" applyAlignment="1">
      <alignment horizontal="center" vertical="top"/>
    </xf>
    <xf numFmtId="49" fontId="13" fillId="2" borderId="60" xfId="0" applyNumberFormat="1" applyFont="1" applyFill="1" applyBorder="1" applyAlignment="1">
      <alignment horizontal="center" vertical="top" wrapText="1"/>
    </xf>
    <xf numFmtId="49" fontId="13" fillId="2" borderId="25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 textRotation="90" wrapText="1"/>
    </xf>
    <xf numFmtId="164" fontId="6" fillId="7" borderId="15" xfId="0" applyNumberFormat="1" applyFont="1" applyFill="1" applyBorder="1" applyAlignment="1">
      <alignment horizontal="center" vertical="top"/>
    </xf>
    <xf numFmtId="164" fontId="6" fillId="7" borderId="17" xfId="0" applyNumberFormat="1" applyFont="1" applyFill="1" applyBorder="1" applyAlignment="1">
      <alignment horizontal="center" vertical="top"/>
    </xf>
    <xf numFmtId="164" fontId="6" fillId="7" borderId="26" xfId="0" applyNumberFormat="1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6" fillId="4" borderId="17" xfId="0" applyNumberFormat="1" applyFont="1" applyFill="1" applyBorder="1" applyAlignment="1">
      <alignment horizontal="center" vertical="top"/>
    </xf>
    <xf numFmtId="164" fontId="6" fillId="0" borderId="11" xfId="0" applyNumberFormat="1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vertical="top"/>
    </xf>
    <xf numFmtId="164" fontId="6" fillId="0" borderId="30" xfId="0" applyNumberFormat="1" applyFont="1" applyBorder="1" applyAlignment="1">
      <alignment horizontal="center" vertical="top"/>
    </xf>
    <xf numFmtId="164" fontId="6" fillId="7" borderId="25" xfId="0" applyNumberFormat="1" applyFont="1" applyFill="1" applyBorder="1" applyAlignment="1">
      <alignment horizontal="center" vertical="top"/>
    </xf>
    <xf numFmtId="164" fontId="6" fillId="7" borderId="1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0" borderId="25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/>
    </xf>
    <xf numFmtId="0" fontId="13" fillId="7" borderId="27" xfId="0" applyFont="1" applyFill="1" applyBorder="1" applyAlignment="1">
      <alignment horizontal="center" vertical="top"/>
    </xf>
    <xf numFmtId="164" fontId="13" fillId="7" borderId="28" xfId="0" applyNumberFormat="1" applyFont="1" applyFill="1" applyBorder="1" applyAlignment="1">
      <alignment horizontal="center" vertical="top"/>
    </xf>
    <xf numFmtId="164" fontId="13" fillId="7" borderId="2" xfId="0" applyNumberFormat="1" applyFont="1" applyFill="1" applyBorder="1" applyAlignment="1">
      <alignment horizontal="center" vertical="top"/>
    </xf>
    <xf numFmtId="164" fontId="13" fillId="7" borderId="29" xfId="0" applyNumberFormat="1" applyFont="1" applyFill="1" applyBorder="1" applyAlignment="1">
      <alignment horizontal="center" vertical="top"/>
    </xf>
    <xf numFmtId="164" fontId="9" fillId="7" borderId="21" xfId="0" applyNumberFormat="1" applyFont="1" applyFill="1" applyBorder="1" applyAlignment="1">
      <alignment horizontal="center" vertical="top"/>
    </xf>
    <xf numFmtId="164" fontId="9" fillId="7" borderId="22" xfId="0" applyNumberFormat="1" applyFont="1" applyFill="1" applyBorder="1" applyAlignment="1">
      <alignment horizontal="center" vertical="top"/>
    </xf>
    <xf numFmtId="164" fontId="9" fillId="7" borderId="23" xfId="0" applyNumberFormat="1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center" textRotation="90" wrapText="1"/>
    </xf>
    <xf numFmtId="164" fontId="14" fillId="7" borderId="11" xfId="0" applyNumberFormat="1" applyFont="1" applyFill="1" applyBorder="1" applyAlignment="1">
      <alignment horizontal="center" vertical="top"/>
    </xf>
    <xf numFmtId="164" fontId="14" fillId="7" borderId="12" xfId="0" applyNumberFormat="1" applyFont="1" applyFill="1" applyBorder="1" applyAlignment="1">
      <alignment horizontal="center" vertical="top"/>
    </xf>
    <xf numFmtId="164" fontId="14" fillId="7" borderId="30" xfId="0" applyNumberFormat="1" applyFont="1" applyFill="1" applyBorder="1" applyAlignment="1">
      <alignment horizontal="center" vertical="top"/>
    </xf>
    <xf numFmtId="164" fontId="14" fillId="4" borderId="11" xfId="0" applyNumberFormat="1" applyFont="1" applyFill="1" applyBorder="1" applyAlignment="1">
      <alignment horizontal="center" vertical="top"/>
    </xf>
    <xf numFmtId="164" fontId="14" fillId="4" borderId="12" xfId="0" applyNumberFormat="1" applyFont="1" applyFill="1" applyBorder="1" applyAlignment="1">
      <alignment horizontal="center" vertical="top"/>
    </xf>
    <xf numFmtId="164" fontId="14" fillId="4" borderId="59" xfId="0" applyNumberFormat="1" applyFont="1" applyFill="1" applyBorder="1" applyAlignment="1">
      <alignment horizontal="center" vertical="top"/>
    </xf>
    <xf numFmtId="0" fontId="15" fillId="0" borderId="38" xfId="0" applyFont="1" applyFill="1" applyBorder="1" applyAlignment="1">
      <alignment horizontal="center" vertical="center" textRotation="90" wrapText="1"/>
    </xf>
    <xf numFmtId="164" fontId="7" fillId="7" borderId="28" xfId="0" applyNumberFormat="1" applyFont="1" applyFill="1" applyBorder="1" applyAlignment="1">
      <alignment horizontal="center" vertical="top"/>
    </xf>
    <xf numFmtId="164" fontId="7" fillId="7" borderId="33" xfId="0" applyNumberFormat="1" applyFont="1" applyFill="1" applyBorder="1" applyAlignment="1">
      <alignment horizontal="center" vertical="top"/>
    </xf>
    <xf numFmtId="164" fontId="7" fillId="7" borderId="34" xfId="0" applyNumberFormat="1" applyFont="1" applyFill="1" applyBorder="1" applyAlignment="1">
      <alignment horizontal="center" vertical="top"/>
    </xf>
    <xf numFmtId="164" fontId="9" fillId="7" borderId="28" xfId="0" applyNumberFormat="1" applyFont="1" applyFill="1" applyBorder="1" applyAlignment="1">
      <alignment horizontal="center" vertical="top"/>
    </xf>
    <xf numFmtId="164" fontId="9" fillId="7" borderId="2" xfId="0" applyNumberFormat="1" applyFont="1" applyFill="1" applyBorder="1" applyAlignment="1">
      <alignment horizontal="center" vertical="top"/>
    </xf>
    <xf numFmtId="164" fontId="9" fillId="7" borderId="3" xfId="0" applyNumberFormat="1" applyFont="1" applyFill="1" applyBorder="1" applyAlignment="1">
      <alignment horizontal="center" vertical="top"/>
    </xf>
    <xf numFmtId="164" fontId="8" fillId="7" borderId="11" xfId="0" applyNumberFormat="1" applyFont="1" applyFill="1" applyBorder="1" applyAlignment="1">
      <alignment horizontal="center" vertical="top"/>
    </xf>
    <xf numFmtId="164" fontId="8" fillId="7" borderId="12" xfId="0" applyNumberFormat="1" applyFont="1" applyFill="1" applyBorder="1" applyAlignment="1">
      <alignment horizontal="center" vertical="top"/>
    </xf>
    <xf numFmtId="164" fontId="8" fillId="4" borderId="11" xfId="0" applyNumberFormat="1" applyFont="1" applyFill="1" applyBorder="1" applyAlignment="1">
      <alignment horizontal="center" vertical="top"/>
    </xf>
    <xf numFmtId="164" fontId="8" fillId="4" borderId="12" xfId="0" applyNumberFormat="1" applyFont="1" applyFill="1" applyBorder="1" applyAlignment="1">
      <alignment horizontal="center" vertical="top"/>
    </xf>
    <xf numFmtId="164" fontId="7" fillId="4" borderId="59" xfId="0" applyNumberFormat="1" applyFont="1" applyFill="1" applyBorder="1" applyAlignment="1">
      <alignment horizontal="center" vertical="top"/>
    </xf>
    <xf numFmtId="164" fontId="6" fillId="0" borderId="65" xfId="0" applyNumberFormat="1" applyFont="1" applyBorder="1" applyAlignment="1">
      <alignment horizontal="center" vertical="top"/>
    </xf>
    <xf numFmtId="164" fontId="6" fillId="0" borderId="63" xfId="0" applyNumberFormat="1" applyFont="1" applyBorder="1" applyAlignment="1">
      <alignment horizontal="center" vertical="top"/>
    </xf>
    <xf numFmtId="164" fontId="6" fillId="0" borderId="71" xfId="0" applyNumberFormat="1" applyFont="1" applyBorder="1" applyAlignment="1">
      <alignment horizontal="center" vertical="top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29" xfId="0" applyNumberFormat="1" applyFont="1" applyFill="1" applyBorder="1" applyAlignment="1">
      <alignment horizontal="center" vertical="top"/>
    </xf>
    <xf numFmtId="164" fontId="7" fillId="7" borderId="12" xfId="0" applyNumberFormat="1" applyFont="1" applyFill="1" applyBorder="1" applyAlignment="1">
      <alignment horizontal="center" vertical="top"/>
    </xf>
    <xf numFmtId="164" fontId="7" fillId="4" borderId="12" xfId="0" applyNumberFormat="1" applyFont="1" applyFill="1" applyBorder="1" applyAlignment="1">
      <alignment horizontal="center" vertical="top"/>
    </xf>
    <xf numFmtId="164" fontId="8" fillId="7" borderId="6" xfId="0" applyNumberFormat="1" applyFont="1" applyFill="1" applyBorder="1" applyAlignment="1">
      <alignment horizontal="center" vertical="top"/>
    </xf>
    <xf numFmtId="164" fontId="8" fillId="7" borderId="8" xfId="0" applyNumberFormat="1" applyFont="1" applyFill="1" applyBorder="1" applyAlignment="1">
      <alignment horizontal="center" vertical="top"/>
    </xf>
    <xf numFmtId="164" fontId="7" fillId="7" borderId="8" xfId="0" applyNumberFormat="1" applyFont="1" applyFill="1" applyBorder="1" applyAlignment="1">
      <alignment horizontal="center" vertical="top"/>
    </xf>
    <xf numFmtId="164" fontId="8" fillId="4" borderId="6" xfId="0" applyNumberFormat="1" applyFont="1" applyFill="1" applyBorder="1" applyAlignment="1">
      <alignment horizontal="center" vertical="top"/>
    </xf>
    <xf numFmtId="164" fontId="8" fillId="4" borderId="8" xfId="0" applyNumberFormat="1" applyFont="1" applyFill="1" applyBorder="1" applyAlignment="1">
      <alignment horizontal="center" vertical="top"/>
    </xf>
    <xf numFmtId="164" fontId="7" fillId="4" borderId="8" xfId="0" applyNumberFormat="1" applyFont="1" applyFill="1" applyBorder="1" applyAlignment="1">
      <alignment horizontal="center" vertical="top"/>
    </xf>
    <xf numFmtId="164" fontId="7" fillId="4" borderId="7" xfId="0" applyNumberFormat="1" applyFont="1" applyFill="1" applyBorder="1" applyAlignment="1">
      <alignment horizontal="center" vertical="top"/>
    </xf>
    <xf numFmtId="0" fontId="15" fillId="0" borderId="60" xfId="0" applyFont="1" applyFill="1" applyBorder="1" applyAlignment="1">
      <alignment horizontal="center" vertical="center" textRotation="90" wrapText="1"/>
    </xf>
    <xf numFmtId="164" fontId="8" fillId="7" borderId="41" xfId="0" applyNumberFormat="1" applyFont="1" applyFill="1" applyBorder="1" applyAlignment="1">
      <alignment horizontal="center" vertical="top"/>
    </xf>
    <xf numFmtId="164" fontId="7" fillId="7" borderId="42" xfId="0" applyNumberFormat="1" applyFont="1" applyFill="1" applyBorder="1" applyAlignment="1">
      <alignment horizontal="center" vertical="top"/>
    </xf>
    <xf numFmtId="164" fontId="8" fillId="4" borderId="41" xfId="0" applyNumberFormat="1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0" fontId="6" fillId="0" borderId="50" xfId="0" applyFont="1" applyFill="1" applyBorder="1" applyAlignment="1">
      <alignment horizontal="center" vertical="center" textRotation="90" wrapText="1"/>
    </xf>
    <xf numFmtId="164" fontId="8" fillId="7" borderId="14" xfId="0" applyNumberFormat="1" applyFont="1" applyFill="1" applyBorder="1" applyAlignment="1">
      <alignment horizontal="center" vertical="top"/>
    </xf>
    <xf numFmtId="164" fontId="8" fillId="4" borderId="59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9" fillId="7" borderId="27" xfId="0" applyFont="1" applyFill="1" applyBorder="1" applyAlignment="1">
      <alignment horizontal="center" vertical="top" wrapText="1"/>
    </xf>
    <xf numFmtId="164" fontId="7" fillId="7" borderId="44" xfId="0" applyNumberFormat="1" applyFont="1" applyFill="1" applyBorder="1" applyAlignment="1">
      <alignment horizontal="center" vertical="top"/>
    </xf>
    <xf numFmtId="164" fontId="7" fillId="7" borderId="46" xfId="0" applyNumberFormat="1" applyFont="1" applyFill="1" applyBorder="1" applyAlignment="1">
      <alignment horizontal="center" vertical="top"/>
    </xf>
    <xf numFmtId="164" fontId="9" fillId="3" borderId="4" xfId="0" applyNumberFormat="1" applyFont="1" applyFill="1" applyBorder="1" applyAlignment="1">
      <alignment horizontal="center" vertical="top"/>
    </xf>
    <xf numFmtId="164" fontId="9" fillId="3" borderId="5" xfId="0" applyNumberFormat="1" applyFont="1" applyFill="1" applyBorder="1" applyAlignment="1">
      <alignment horizontal="center" vertical="top"/>
    </xf>
    <xf numFmtId="164" fontId="9" fillId="3" borderId="74" xfId="0" applyNumberFormat="1" applyFont="1" applyFill="1" applyBorder="1" applyAlignment="1">
      <alignment horizontal="center" vertical="top"/>
    </xf>
    <xf numFmtId="49" fontId="9" fillId="0" borderId="72" xfId="0" applyNumberFormat="1" applyFont="1" applyBorder="1" applyAlignment="1">
      <alignment horizontal="center" vertical="top"/>
    </xf>
    <xf numFmtId="0" fontId="1" fillId="0" borderId="4" xfId="0" applyFont="1" applyFill="1" applyBorder="1" applyAlignment="1">
      <alignment vertical="center" textRotation="90" wrapText="1"/>
    </xf>
    <xf numFmtId="0" fontId="1" fillId="4" borderId="49" xfId="0" applyFont="1" applyFill="1" applyBorder="1" applyAlignment="1">
      <alignment horizontal="center" vertical="top"/>
    </xf>
    <xf numFmtId="164" fontId="8" fillId="7" borderId="80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vertical="center" textRotation="90" wrapText="1"/>
    </xf>
    <xf numFmtId="0" fontId="9" fillId="0" borderId="16" xfId="0" applyNumberFormat="1" applyFont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/>
    </xf>
    <xf numFmtId="164" fontId="8" fillId="7" borderId="53" xfId="0" applyNumberFormat="1" applyFont="1" applyFill="1" applyBorder="1" applyAlignment="1">
      <alignment horizontal="center" vertical="top"/>
    </xf>
    <xf numFmtId="164" fontId="14" fillId="7" borderId="1" xfId="0" applyNumberFormat="1" applyFont="1" applyFill="1" applyBorder="1" applyAlignment="1">
      <alignment horizontal="center" vertical="top"/>
    </xf>
    <xf numFmtId="164" fontId="14" fillId="4" borderId="25" xfId="0" applyNumberFormat="1" applyFont="1" applyFill="1" applyBorder="1" applyAlignment="1">
      <alignment horizontal="center" vertical="top"/>
    </xf>
    <xf numFmtId="164" fontId="14" fillId="4" borderId="1" xfId="0" applyNumberFormat="1" applyFont="1" applyFill="1" applyBorder="1" applyAlignment="1">
      <alignment horizontal="center" vertical="top"/>
    </xf>
    <xf numFmtId="164" fontId="14" fillId="4" borderId="19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1" fillId="4" borderId="24" xfId="0" applyFont="1" applyFill="1" applyBorder="1" applyAlignment="1">
      <alignment vertical="top" wrapText="1"/>
    </xf>
    <xf numFmtId="164" fontId="14" fillId="7" borderId="45" xfId="0" applyNumberFormat="1" applyFont="1" applyFill="1" applyBorder="1" applyAlignment="1">
      <alignment horizontal="center" vertical="top"/>
    </xf>
    <xf numFmtId="164" fontId="14" fillId="7" borderId="22" xfId="0" applyNumberFormat="1" applyFont="1" applyFill="1" applyBorder="1" applyAlignment="1">
      <alignment horizontal="center" vertical="top"/>
    </xf>
    <xf numFmtId="164" fontId="14" fillId="4" borderId="21" xfId="0" applyNumberFormat="1" applyFont="1" applyFill="1" applyBorder="1" applyAlignment="1">
      <alignment horizontal="center" vertical="top"/>
    </xf>
    <xf numFmtId="164" fontId="14" fillId="4" borderId="22" xfId="0" applyNumberFormat="1" applyFont="1" applyFill="1" applyBorder="1" applyAlignment="1">
      <alignment horizontal="center" vertical="top"/>
    </xf>
    <xf numFmtId="164" fontId="14" fillId="4" borderId="23" xfId="0" applyNumberFormat="1" applyFont="1" applyFill="1" applyBorder="1" applyAlignment="1">
      <alignment horizontal="center" vertical="top"/>
    </xf>
    <xf numFmtId="164" fontId="6" fillId="0" borderId="21" xfId="0" applyNumberFormat="1" applyFont="1" applyBorder="1" applyAlignment="1">
      <alignment horizontal="center" vertical="top"/>
    </xf>
    <xf numFmtId="164" fontId="6" fillId="0" borderId="22" xfId="0" applyNumberFormat="1" applyFont="1" applyBorder="1" applyAlignment="1">
      <alignment horizontal="center" vertical="top"/>
    </xf>
    <xf numFmtId="164" fontId="6" fillId="0" borderId="23" xfId="0" applyNumberFormat="1" applyFont="1" applyBorder="1" applyAlignment="1">
      <alignment horizontal="center" vertical="top"/>
    </xf>
    <xf numFmtId="164" fontId="14" fillId="7" borderId="53" xfId="0" applyNumberFormat="1" applyFont="1" applyFill="1" applyBorder="1" applyAlignment="1">
      <alignment horizontal="center" vertical="top"/>
    </xf>
    <xf numFmtId="164" fontId="15" fillId="7" borderId="17" xfId="0" applyNumberFormat="1" applyFont="1" applyFill="1" applyBorder="1" applyAlignment="1">
      <alignment horizontal="center" vertical="top"/>
    </xf>
    <xf numFmtId="164" fontId="14" fillId="7" borderId="17" xfId="0" applyNumberFormat="1" applyFont="1" applyFill="1" applyBorder="1" applyAlignment="1">
      <alignment horizontal="center" vertical="top"/>
    </xf>
    <xf numFmtId="164" fontId="14" fillId="4" borderId="15" xfId="0" applyNumberFormat="1" applyFont="1" applyFill="1" applyBorder="1" applyAlignment="1">
      <alignment horizontal="center" vertical="top"/>
    </xf>
    <xf numFmtId="164" fontId="15" fillId="4" borderId="17" xfId="0" applyNumberFormat="1" applyFont="1" applyFill="1" applyBorder="1" applyAlignment="1">
      <alignment horizontal="center" vertical="top"/>
    </xf>
    <xf numFmtId="164" fontId="14" fillId="4" borderId="17" xfId="0" applyNumberFormat="1" applyFont="1" applyFill="1" applyBorder="1" applyAlignment="1">
      <alignment horizontal="center" vertical="top"/>
    </xf>
    <xf numFmtId="164" fontId="14" fillId="4" borderId="26" xfId="0" applyNumberFormat="1" applyFont="1" applyFill="1" applyBorder="1" applyAlignment="1">
      <alignment horizontal="center" vertical="top"/>
    </xf>
    <xf numFmtId="164" fontId="6" fillId="0" borderId="15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164" fontId="6" fillId="0" borderId="26" xfId="0" applyNumberFormat="1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 textRotation="90" wrapText="1"/>
    </xf>
    <xf numFmtId="0" fontId="13" fillId="0" borderId="60" xfId="0" applyFont="1" applyFill="1" applyBorder="1" applyAlignment="1">
      <alignment horizontal="center" vertical="center" textRotation="90" wrapText="1"/>
    </xf>
    <xf numFmtId="0" fontId="9" fillId="0" borderId="60" xfId="0" applyFont="1" applyFill="1" applyBorder="1" applyAlignment="1">
      <alignment horizontal="center" vertical="center" textRotation="90" wrapText="1"/>
    </xf>
    <xf numFmtId="164" fontId="14" fillId="4" borderId="53" xfId="0" applyNumberFormat="1" applyFont="1" applyFill="1" applyBorder="1" applyAlignment="1">
      <alignment horizontal="center" vertical="top"/>
    </xf>
    <xf numFmtId="164" fontId="14" fillId="4" borderId="39" xfId="0" applyNumberFormat="1" applyFont="1" applyFill="1" applyBorder="1" applyAlignment="1">
      <alignment horizontal="center" vertical="top"/>
    </xf>
    <xf numFmtId="164" fontId="7" fillId="7" borderId="45" xfId="0" applyNumberFormat="1" applyFont="1" applyFill="1" applyBorder="1" applyAlignment="1">
      <alignment horizontal="center" vertical="center"/>
    </xf>
    <xf numFmtId="164" fontId="7" fillId="7" borderId="21" xfId="0" applyNumberFormat="1" applyFont="1" applyFill="1" applyBorder="1" applyAlignment="1">
      <alignment horizontal="center" vertical="center"/>
    </xf>
    <xf numFmtId="164" fontId="7" fillId="7" borderId="58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top"/>
    </xf>
    <xf numFmtId="164" fontId="6" fillId="4" borderId="8" xfId="0" applyNumberFormat="1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vertical="center" textRotation="90" wrapText="1"/>
    </xf>
    <xf numFmtId="164" fontId="6" fillId="0" borderId="6" xfId="0" applyNumberFormat="1" applyFont="1" applyBorder="1" applyAlignment="1">
      <alignment horizontal="center" vertical="top"/>
    </xf>
    <xf numFmtId="164" fontId="6" fillId="0" borderId="8" xfId="0" applyNumberFormat="1" applyFont="1" applyBorder="1" applyAlignment="1">
      <alignment horizontal="center" vertical="top"/>
    </xf>
    <xf numFmtId="164" fontId="6" fillId="0" borderId="13" xfId="0" applyNumberFormat="1" applyFont="1" applyBorder="1" applyAlignment="1">
      <alignment horizontal="center" vertical="top"/>
    </xf>
    <xf numFmtId="0" fontId="13" fillId="0" borderId="15" xfId="0" applyFont="1" applyFill="1" applyBorder="1" applyAlignment="1">
      <alignment vertical="center" textRotation="90" wrapText="1"/>
    </xf>
    <xf numFmtId="164" fontId="6" fillId="4" borderId="60" xfId="0" applyNumberFormat="1" applyFont="1" applyFill="1" applyBorder="1" applyAlignment="1">
      <alignment horizontal="center" vertical="top" wrapText="1"/>
    </xf>
    <xf numFmtId="164" fontId="6" fillId="4" borderId="17" xfId="0" applyNumberFormat="1" applyFont="1" applyFill="1" applyBorder="1" applyAlignment="1">
      <alignment horizontal="center" vertical="top" wrapText="1"/>
    </xf>
    <xf numFmtId="0" fontId="13" fillId="0" borderId="35" xfId="0" applyFont="1" applyFill="1" applyBorder="1" applyAlignment="1">
      <alignment vertical="center" textRotation="90" wrapText="1"/>
    </xf>
    <xf numFmtId="164" fontId="6" fillId="4" borderId="47" xfId="0" applyNumberFormat="1" applyFont="1" applyFill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164" fontId="6" fillId="0" borderId="35" xfId="0" applyNumberFormat="1" applyFont="1" applyBorder="1" applyAlignment="1">
      <alignment horizontal="center" vertical="top"/>
    </xf>
    <xf numFmtId="164" fontId="6" fillId="0" borderId="37" xfId="0" applyNumberFormat="1" applyFont="1" applyBorder="1" applyAlignment="1">
      <alignment horizontal="center" vertical="top"/>
    </xf>
    <xf numFmtId="164" fontId="6" fillId="0" borderId="68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vertical="top" wrapText="1"/>
    </xf>
    <xf numFmtId="49" fontId="9" fillId="0" borderId="68" xfId="0" applyNumberFormat="1" applyFont="1" applyBorder="1" applyAlignment="1">
      <alignment vertical="top" wrapText="1"/>
    </xf>
    <xf numFmtId="0" fontId="13" fillId="0" borderId="9" xfId="0" applyFont="1" applyFill="1" applyBorder="1" applyAlignment="1">
      <alignment horizontal="center" vertical="top" wrapText="1"/>
    </xf>
    <xf numFmtId="164" fontId="6" fillId="7" borderId="11" xfId="0" applyNumberFormat="1" applyFont="1" applyFill="1" applyBorder="1" applyAlignment="1">
      <alignment horizontal="center" vertical="top"/>
    </xf>
    <xf numFmtId="164" fontId="6" fillId="7" borderId="12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164" fontId="6" fillId="7" borderId="16" xfId="0" applyNumberFormat="1" applyFont="1" applyFill="1" applyBorder="1" applyAlignment="1">
      <alignment horizontal="center" vertical="top"/>
    </xf>
    <xf numFmtId="164" fontId="6" fillId="9" borderId="15" xfId="0" applyNumberFormat="1" applyFont="1" applyFill="1" applyBorder="1" applyAlignment="1">
      <alignment horizontal="center" vertical="top"/>
    </xf>
    <xf numFmtId="164" fontId="6" fillId="9" borderId="17" xfId="0" applyNumberFormat="1" applyFont="1" applyFill="1" applyBorder="1" applyAlignment="1">
      <alignment horizontal="center" vertical="top"/>
    </xf>
    <xf numFmtId="164" fontId="6" fillId="9" borderId="26" xfId="0" applyNumberFormat="1" applyFont="1" applyFill="1" applyBorder="1" applyAlignment="1">
      <alignment horizontal="center" vertical="top"/>
    </xf>
    <xf numFmtId="164" fontId="6" fillId="7" borderId="65" xfId="0" applyNumberFormat="1" applyFont="1" applyFill="1" applyBorder="1" applyAlignment="1">
      <alignment horizontal="center" vertical="top"/>
    </xf>
    <xf numFmtId="164" fontId="6" fillId="7" borderId="63" xfId="0" applyNumberFormat="1" applyFont="1" applyFill="1" applyBorder="1" applyAlignment="1">
      <alignment horizontal="center" vertical="top"/>
    </xf>
    <xf numFmtId="164" fontId="6" fillId="4" borderId="65" xfId="0" applyNumberFormat="1" applyFont="1" applyFill="1" applyBorder="1" applyAlignment="1">
      <alignment horizontal="center" vertical="top"/>
    </xf>
    <xf numFmtId="164" fontId="6" fillId="4" borderId="63" xfId="0" applyNumberFormat="1" applyFont="1" applyFill="1" applyBorder="1" applyAlignment="1">
      <alignment horizontal="center" vertical="top"/>
    </xf>
    <xf numFmtId="164" fontId="6" fillId="4" borderId="7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164" fontId="6" fillId="7" borderId="21" xfId="0" applyNumberFormat="1" applyFont="1" applyFill="1" applyBorder="1" applyAlignment="1">
      <alignment horizontal="center" vertical="top"/>
    </xf>
    <xf numFmtId="164" fontId="6" fillId="7" borderId="22" xfId="0" applyNumberFormat="1" applyFont="1" applyFill="1" applyBorder="1" applyAlignment="1">
      <alignment horizontal="center" vertical="top"/>
    </xf>
    <xf numFmtId="164" fontId="6" fillId="4" borderId="21" xfId="0" applyNumberFormat="1" applyFont="1" applyFill="1" applyBorder="1" applyAlignment="1">
      <alignment horizontal="center" vertical="top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23" xfId="0" applyNumberFormat="1" applyFont="1" applyFill="1" applyBorder="1" applyAlignment="1">
      <alignment horizontal="center" vertical="top"/>
    </xf>
    <xf numFmtId="0" fontId="9" fillId="7" borderId="27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6" fillId="4" borderId="26" xfId="0" applyNumberFormat="1" applyFont="1" applyFill="1" applyBorder="1" applyAlignment="1">
      <alignment horizontal="center" vertical="top"/>
    </xf>
    <xf numFmtId="0" fontId="2" fillId="0" borderId="38" xfId="0" applyFont="1" applyBorder="1" applyAlignment="1">
      <alignment horizontal="center" vertical="center" wrapText="1"/>
    </xf>
    <xf numFmtId="164" fontId="9" fillId="7" borderId="32" xfId="0" applyNumberFormat="1" applyFont="1" applyFill="1" applyBorder="1" applyAlignment="1">
      <alignment horizontal="center" vertical="top"/>
    </xf>
    <xf numFmtId="164" fontId="9" fillId="7" borderId="33" xfId="0" applyNumberFormat="1" applyFont="1" applyFill="1" applyBorder="1" applyAlignment="1">
      <alignment horizontal="center" vertical="top"/>
    </xf>
    <xf numFmtId="164" fontId="14" fillId="7" borderId="59" xfId="0" applyNumberFormat="1" applyFont="1" applyFill="1" applyBorder="1" applyAlignment="1">
      <alignment horizontal="center" vertical="top"/>
    </xf>
    <xf numFmtId="164" fontId="14" fillId="4" borderId="30" xfId="0" applyNumberFormat="1" applyFont="1" applyFill="1" applyBorder="1" applyAlignment="1">
      <alignment horizontal="center" vertical="top"/>
    </xf>
    <xf numFmtId="164" fontId="14" fillId="7" borderId="15" xfId="0" applyNumberFormat="1" applyFont="1" applyFill="1" applyBorder="1" applyAlignment="1">
      <alignment horizontal="center" vertical="top"/>
    </xf>
    <xf numFmtId="164" fontId="7" fillId="7" borderId="28" xfId="0" applyNumberFormat="1" applyFont="1" applyFill="1" applyBorder="1" applyAlignment="1">
      <alignment horizontal="center" vertical="center"/>
    </xf>
    <xf numFmtId="164" fontId="7" fillId="7" borderId="34" xfId="0" applyNumberFormat="1" applyFont="1" applyFill="1" applyBorder="1" applyAlignment="1">
      <alignment horizontal="center" vertical="center"/>
    </xf>
    <xf numFmtId="164" fontId="7" fillId="7" borderId="64" xfId="0" applyNumberFormat="1" applyFont="1" applyFill="1" applyBorder="1" applyAlignment="1">
      <alignment horizontal="center" vertical="center"/>
    </xf>
    <xf numFmtId="164" fontId="7" fillId="3" borderId="50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top"/>
    </xf>
    <xf numFmtId="164" fontId="9" fillId="3" borderId="17" xfId="0" applyNumberFormat="1" applyFont="1" applyFill="1" applyBorder="1" applyAlignment="1">
      <alignment horizontal="center" vertical="top"/>
    </xf>
    <xf numFmtId="164" fontId="9" fillId="3" borderId="26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 textRotation="180" wrapText="1"/>
    </xf>
    <xf numFmtId="49" fontId="1" fillId="0" borderId="61" xfId="0" applyNumberFormat="1" applyFont="1" applyBorder="1" applyAlignment="1">
      <alignment vertical="top" wrapText="1"/>
    </xf>
    <xf numFmtId="164" fontId="6" fillId="7" borderId="6" xfId="0" applyNumberFormat="1" applyFont="1" applyFill="1" applyBorder="1" applyAlignment="1">
      <alignment horizontal="center" vertical="top" wrapText="1"/>
    </xf>
    <xf numFmtId="164" fontId="6" fillId="4" borderId="6" xfId="0" applyNumberFormat="1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49" fontId="1" fillId="0" borderId="53" xfId="0" applyNumberFormat="1" applyFont="1" applyBorder="1" applyAlignment="1">
      <alignment vertical="top" wrapText="1"/>
    </xf>
    <xf numFmtId="164" fontId="6" fillId="7" borderId="25" xfId="0" applyNumberFormat="1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6" fillId="7" borderId="20" xfId="0" applyNumberFormat="1" applyFont="1" applyFill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19" xfId="0" applyNumberFormat="1" applyFont="1" applyFill="1" applyBorder="1" applyAlignment="1">
      <alignment horizontal="center" vertical="top" wrapText="1"/>
    </xf>
    <xf numFmtId="164" fontId="6" fillId="4" borderId="20" xfId="0" applyNumberFormat="1" applyFont="1" applyFill="1" applyBorder="1" applyAlignment="1">
      <alignment horizontal="center" vertical="top" wrapText="1"/>
    </xf>
    <xf numFmtId="49" fontId="1" fillId="0" borderId="55" xfId="0" applyNumberFormat="1" applyFont="1" applyBorder="1" applyAlignment="1">
      <alignment vertical="top" wrapText="1"/>
    </xf>
    <xf numFmtId="164" fontId="9" fillId="7" borderId="21" xfId="0" applyNumberFormat="1" applyFont="1" applyFill="1" applyBorder="1" applyAlignment="1">
      <alignment horizontal="center" vertical="top" wrapText="1"/>
    </xf>
    <xf numFmtId="164" fontId="9" fillId="7" borderId="52" xfId="0" applyNumberFormat="1" applyFont="1" applyFill="1" applyBorder="1" applyAlignment="1">
      <alignment horizontal="center" vertical="top" wrapText="1"/>
    </xf>
    <xf numFmtId="164" fontId="9" fillId="4" borderId="21" xfId="0" applyNumberFormat="1" applyFont="1" applyFill="1" applyBorder="1" applyAlignment="1">
      <alignment horizontal="center" vertical="top" wrapText="1"/>
    </xf>
    <xf numFmtId="164" fontId="9" fillId="4" borderId="52" xfId="0" applyNumberFormat="1" applyFont="1" applyFill="1" applyBorder="1" applyAlignment="1">
      <alignment horizontal="center" vertical="top" wrapText="1"/>
    </xf>
    <xf numFmtId="164" fontId="9" fillId="4" borderId="23" xfId="0" applyNumberFormat="1" applyFont="1" applyFill="1" applyBorder="1" applyAlignment="1">
      <alignment horizontal="center" vertical="top" wrapText="1"/>
    </xf>
    <xf numFmtId="49" fontId="1" fillId="0" borderId="45" xfId="0" applyNumberFormat="1" applyFont="1" applyBorder="1" applyAlignment="1">
      <alignment horizontal="center" vertical="top" wrapText="1"/>
    </xf>
    <xf numFmtId="164" fontId="6" fillId="7" borderId="44" xfId="0" applyNumberFormat="1" applyFont="1" applyFill="1" applyBorder="1" applyAlignment="1">
      <alignment horizontal="center" vertical="top" wrapText="1"/>
    </xf>
    <xf numFmtId="164" fontId="6" fillId="7" borderId="52" xfId="0" applyNumberFormat="1" applyFont="1" applyFill="1" applyBorder="1" applyAlignment="1">
      <alignment horizontal="center" vertical="top" wrapText="1"/>
    </xf>
    <xf numFmtId="164" fontId="6" fillId="4" borderId="52" xfId="0" applyNumberFormat="1" applyFont="1" applyFill="1" applyBorder="1" applyAlignment="1">
      <alignment horizontal="center" vertical="top" wrapText="1"/>
    </xf>
    <xf numFmtId="164" fontId="6" fillId="4" borderId="23" xfId="0" applyNumberFormat="1" applyFont="1" applyFill="1" applyBorder="1" applyAlignment="1">
      <alignment horizontal="center" vertical="top" wrapText="1"/>
    </xf>
    <xf numFmtId="49" fontId="1" fillId="0" borderId="53" xfId="0" applyNumberFormat="1" applyFont="1" applyBorder="1" applyAlignment="1">
      <alignment horizontal="center" vertical="top" wrapText="1"/>
    </xf>
    <xf numFmtId="164" fontId="6" fillId="7" borderId="70" xfId="0" applyNumberFormat="1" applyFont="1" applyFill="1" applyBorder="1" applyAlignment="1">
      <alignment horizontal="center" vertical="top" wrapText="1"/>
    </xf>
    <xf numFmtId="49" fontId="1" fillId="0" borderId="73" xfId="0" applyNumberFormat="1" applyFont="1" applyBorder="1" applyAlignment="1">
      <alignment horizontal="center" vertical="top" wrapText="1"/>
    </xf>
    <xf numFmtId="0" fontId="6" fillId="4" borderId="27" xfId="0" applyFont="1" applyFill="1" applyBorder="1" applyAlignment="1">
      <alignment horizontal="center" vertical="top" wrapText="1"/>
    </xf>
    <xf numFmtId="164" fontId="6" fillId="7" borderId="32" xfId="0" applyNumberFormat="1" applyFont="1" applyFill="1" applyBorder="1" applyAlignment="1">
      <alignment horizontal="center" vertical="top" wrapText="1"/>
    </xf>
    <xf numFmtId="164" fontId="6" fillId="7" borderId="29" xfId="0" applyNumberFormat="1" applyFont="1" applyFill="1" applyBorder="1" applyAlignment="1">
      <alignment horizontal="center" vertical="top" wrapText="1"/>
    </xf>
    <xf numFmtId="164" fontId="6" fillId="4" borderId="32" xfId="0" applyNumberFormat="1" applyFont="1" applyFill="1" applyBorder="1" applyAlignment="1">
      <alignment horizontal="center" vertical="top" wrapText="1"/>
    </xf>
    <xf numFmtId="164" fontId="6" fillId="4" borderId="29" xfId="0" applyNumberFormat="1" applyFont="1" applyFill="1" applyBorder="1" applyAlignment="1">
      <alignment horizontal="center" vertical="top" wrapText="1"/>
    </xf>
    <xf numFmtId="164" fontId="6" fillId="4" borderId="3" xfId="0" applyNumberFormat="1" applyFont="1" applyFill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6" fillId="7" borderId="65" xfId="0" applyNumberFormat="1" applyFont="1" applyFill="1" applyBorder="1" applyAlignment="1">
      <alignment horizontal="center" vertical="top" wrapText="1"/>
    </xf>
    <xf numFmtId="164" fontId="6" fillId="7" borderId="63" xfId="0" applyNumberFormat="1" applyFont="1" applyFill="1" applyBorder="1" applyAlignment="1">
      <alignment horizontal="center" vertical="top" wrapText="1"/>
    </xf>
    <xf numFmtId="164" fontId="6" fillId="4" borderId="65" xfId="0" applyNumberFormat="1" applyFont="1" applyFill="1" applyBorder="1" applyAlignment="1">
      <alignment horizontal="center" vertical="top" wrapText="1"/>
    </xf>
    <xf numFmtId="164" fontId="6" fillId="4" borderId="63" xfId="0" applyNumberFormat="1" applyFont="1" applyFill="1" applyBorder="1" applyAlignment="1">
      <alignment horizontal="center" vertical="top" wrapText="1"/>
    </xf>
    <xf numFmtId="164" fontId="6" fillId="4" borderId="71" xfId="0" applyNumberFormat="1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0" fontId="9" fillId="7" borderId="40" xfId="0" applyFont="1" applyFill="1" applyBorder="1" applyAlignment="1">
      <alignment horizontal="center" vertical="top" wrapText="1"/>
    </xf>
    <xf numFmtId="164" fontId="9" fillId="7" borderId="47" xfId="0" applyNumberFormat="1" applyFont="1" applyFill="1" applyBorder="1" applyAlignment="1">
      <alignment horizontal="center" vertical="top" wrapText="1"/>
    </xf>
    <xf numFmtId="164" fontId="9" fillId="7" borderId="2" xfId="0" applyNumberFormat="1" applyFont="1" applyFill="1" applyBorder="1" applyAlignment="1">
      <alignment horizontal="center" vertical="top" wrapText="1"/>
    </xf>
    <xf numFmtId="164" fontId="9" fillId="7" borderId="6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wrapText="1"/>
    </xf>
    <xf numFmtId="164" fontId="6" fillId="7" borderId="4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49" fontId="15" fillId="0" borderId="45" xfId="0" applyNumberFormat="1" applyFont="1" applyBorder="1" applyAlignment="1">
      <alignment vertical="top" wrapText="1"/>
    </xf>
    <xf numFmtId="164" fontId="14" fillId="7" borderId="25" xfId="0" applyNumberFormat="1" applyFont="1" applyFill="1" applyBorder="1" applyAlignment="1">
      <alignment horizontal="center" vertical="top"/>
    </xf>
    <xf numFmtId="49" fontId="15" fillId="0" borderId="53" xfId="0" applyNumberFormat="1" applyFont="1" applyBorder="1" applyAlignment="1">
      <alignment vertical="top" wrapText="1"/>
    </xf>
    <xf numFmtId="164" fontId="7" fillId="7" borderId="21" xfId="0" applyNumberFormat="1" applyFont="1" applyFill="1" applyBorder="1" applyAlignment="1">
      <alignment horizontal="center" vertical="top"/>
    </xf>
    <xf numFmtId="164" fontId="7" fillId="7" borderId="45" xfId="0" applyNumberFormat="1" applyFont="1" applyFill="1" applyBorder="1" applyAlignment="1">
      <alignment horizontal="center" vertical="top"/>
    </xf>
    <xf numFmtId="164" fontId="7" fillId="4" borderId="21" xfId="0" applyNumberFormat="1" applyFont="1" applyFill="1" applyBorder="1" applyAlignment="1">
      <alignment horizontal="center" vertical="top"/>
    </xf>
    <xf numFmtId="164" fontId="7" fillId="4" borderId="45" xfId="0" applyNumberFormat="1" applyFont="1" applyFill="1" applyBorder="1" applyAlignment="1">
      <alignment horizontal="center" vertical="top"/>
    </xf>
    <xf numFmtId="49" fontId="13" fillId="0" borderId="24" xfId="0" applyNumberFormat="1" applyFont="1" applyBorder="1" applyAlignment="1">
      <alignment horizontal="center" vertical="top" textRotation="90"/>
    </xf>
    <xf numFmtId="0" fontId="13" fillId="7" borderId="51" xfId="0" applyFont="1" applyFill="1" applyBorder="1" applyAlignment="1">
      <alignment horizontal="center" vertical="top"/>
    </xf>
    <xf numFmtId="164" fontId="7" fillId="7" borderId="70" xfId="0" applyNumberFormat="1" applyFont="1" applyFill="1" applyBorder="1" applyAlignment="1">
      <alignment horizontal="center" vertical="top"/>
    </xf>
    <xf numFmtId="164" fontId="7" fillId="7" borderId="1" xfId="0" applyNumberFormat="1" applyFont="1" applyFill="1" applyBorder="1" applyAlignment="1">
      <alignment horizontal="center" vertical="top"/>
    </xf>
    <xf numFmtId="164" fontId="7" fillId="7" borderId="62" xfId="0" applyNumberFormat="1" applyFont="1" applyFill="1" applyBorder="1" applyAlignment="1">
      <alignment horizontal="center" vertical="top"/>
    </xf>
    <xf numFmtId="164" fontId="7" fillId="7" borderId="19" xfId="0" applyNumberFormat="1" applyFont="1" applyFill="1" applyBorder="1" applyAlignment="1">
      <alignment horizontal="center" vertical="top"/>
    </xf>
    <xf numFmtId="164" fontId="9" fillId="3" borderId="28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6" fillId="7" borderId="15" xfId="0" applyNumberFormat="1" applyFont="1" applyFill="1" applyBorder="1" applyAlignment="1">
      <alignment horizontal="center" vertical="top" wrapText="1"/>
    </xf>
    <xf numFmtId="164" fontId="6" fillId="4" borderId="15" xfId="0" applyNumberFormat="1" applyFont="1" applyFill="1" applyBorder="1" applyAlignment="1">
      <alignment horizontal="center" vertical="top" wrapText="1"/>
    </xf>
    <xf numFmtId="164" fontId="13" fillId="7" borderId="33" xfId="0" applyNumberFormat="1" applyFont="1" applyFill="1" applyBorder="1" applyAlignment="1">
      <alignment horizontal="center" vertical="top"/>
    </xf>
    <xf numFmtId="164" fontId="13" fillId="7" borderId="64" xfId="0" applyNumberFormat="1" applyFont="1" applyFill="1" applyBorder="1" applyAlignment="1">
      <alignment horizontal="center" vertical="top"/>
    </xf>
    <xf numFmtId="49" fontId="13" fillId="4" borderId="8" xfId="0" applyNumberFormat="1" applyFont="1" applyFill="1" applyBorder="1" applyAlignment="1">
      <alignment horizontal="center" vertical="top"/>
    </xf>
    <xf numFmtId="49" fontId="9" fillId="4" borderId="10" xfId="0" applyNumberFormat="1" applyFont="1" applyFill="1" applyBorder="1" applyAlignment="1">
      <alignment vertical="top" wrapText="1"/>
    </xf>
    <xf numFmtId="0" fontId="13" fillId="0" borderId="9" xfId="0" applyFont="1" applyBorder="1" applyAlignment="1">
      <alignment horizontal="center" vertical="center" textRotation="90"/>
    </xf>
    <xf numFmtId="49" fontId="6" fillId="4" borderId="8" xfId="0" applyNumberFormat="1" applyFont="1" applyFill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3" fillId="0" borderId="0" xfId="0" applyFont="1" applyBorder="1" applyAlignment="1">
      <alignment vertical="center" textRotation="90"/>
    </xf>
    <xf numFmtId="49" fontId="15" fillId="0" borderId="1" xfId="0" applyNumberFormat="1" applyFont="1" applyBorder="1" applyAlignment="1">
      <alignment horizontal="center" vertical="top" wrapText="1"/>
    </xf>
    <xf numFmtId="164" fontId="14" fillId="7" borderId="1" xfId="0" applyNumberFormat="1" applyFont="1" applyFill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164" fontId="14" fillId="4" borderId="19" xfId="0" applyNumberFormat="1" applyFont="1" applyFill="1" applyBorder="1" applyAlignment="1">
      <alignment horizontal="center" vertical="top" wrapText="1"/>
    </xf>
    <xf numFmtId="164" fontId="14" fillId="7" borderId="63" xfId="0" applyNumberFormat="1" applyFont="1" applyFill="1" applyBorder="1" applyAlignment="1">
      <alignment horizontal="center" vertical="top" wrapText="1"/>
    </xf>
    <xf numFmtId="164" fontId="14" fillId="4" borderId="65" xfId="0" applyNumberFormat="1" applyFont="1" applyFill="1" applyBorder="1" applyAlignment="1">
      <alignment horizontal="center" vertical="top"/>
    </xf>
    <xf numFmtId="164" fontId="14" fillId="4" borderId="63" xfId="0" applyNumberFormat="1" applyFont="1" applyFill="1" applyBorder="1" applyAlignment="1">
      <alignment horizontal="center" vertical="top" wrapText="1"/>
    </xf>
    <xf numFmtId="164" fontId="14" fillId="4" borderId="71" xfId="0" applyNumberFormat="1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49" fontId="13" fillId="2" borderId="60" xfId="0" applyNumberFormat="1" applyFont="1" applyFill="1" applyBorder="1" applyAlignment="1">
      <alignment vertical="top"/>
    </xf>
    <xf numFmtId="164" fontId="14" fillId="4" borderId="45" xfId="0" applyNumberFormat="1" applyFont="1" applyFill="1" applyBorder="1" applyAlignment="1">
      <alignment horizontal="center" vertical="top"/>
    </xf>
    <xf numFmtId="164" fontId="14" fillId="4" borderId="58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center" textRotation="90"/>
    </xf>
    <xf numFmtId="164" fontId="7" fillId="7" borderId="64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49" fontId="6" fillId="0" borderId="8" xfId="0" applyNumberFormat="1" applyFont="1" applyBorder="1" applyAlignment="1">
      <alignment vertical="top"/>
    </xf>
    <xf numFmtId="164" fontId="1" fillId="4" borderId="21" xfId="0" applyNumberFormat="1" applyFont="1" applyFill="1" applyBorder="1" applyAlignment="1">
      <alignment horizontal="center" vertical="top"/>
    </xf>
    <xf numFmtId="164" fontId="1" fillId="4" borderId="22" xfId="0" applyNumberFormat="1" applyFont="1" applyFill="1" applyBorder="1" applyAlignment="1">
      <alignment horizontal="center" vertical="top"/>
    </xf>
    <xf numFmtId="164" fontId="1" fillId="4" borderId="23" xfId="0" applyNumberFormat="1" applyFont="1" applyFill="1" applyBorder="1" applyAlignment="1">
      <alignment horizontal="center" vertical="top"/>
    </xf>
    <xf numFmtId="0" fontId="2" fillId="0" borderId="60" xfId="0" applyFont="1" applyBorder="1"/>
    <xf numFmtId="0" fontId="6" fillId="0" borderId="46" xfId="0" applyFont="1" applyBorder="1" applyAlignment="1">
      <alignment vertical="top"/>
    </xf>
    <xf numFmtId="164" fontId="6" fillId="7" borderId="21" xfId="0" applyNumberFormat="1" applyFont="1" applyFill="1" applyBorder="1" applyAlignment="1">
      <alignment horizontal="center" vertical="top" wrapText="1"/>
    </xf>
    <xf numFmtId="164" fontId="6" fillId="7" borderId="22" xfId="0" applyNumberFormat="1" applyFont="1" applyFill="1" applyBorder="1" applyAlignment="1">
      <alignment horizontal="center" vertical="top" wrapText="1"/>
    </xf>
    <xf numFmtId="164" fontId="6" fillId="4" borderId="45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0" fontId="13" fillId="7" borderId="47" xfId="0" applyFont="1" applyFill="1" applyBorder="1" applyAlignment="1">
      <alignment horizontal="right" vertical="top" wrapText="1"/>
    </xf>
    <xf numFmtId="164" fontId="13" fillId="7" borderId="35" xfId="0" applyNumberFormat="1" applyFont="1" applyFill="1" applyBorder="1" applyAlignment="1">
      <alignment horizontal="center" vertical="top"/>
    </xf>
    <xf numFmtId="164" fontId="13" fillId="7" borderId="73" xfId="0" applyNumberFormat="1" applyFont="1" applyFill="1" applyBorder="1" applyAlignment="1">
      <alignment horizontal="center" vertical="top"/>
    </xf>
    <xf numFmtId="164" fontId="13" fillId="7" borderId="37" xfId="0" applyNumberFormat="1" applyFont="1" applyFill="1" applyBorder="1" applyAlignment="1">
      <alignment horizontal="center" vertical="top"/>
    </xf>
    <xf numFmtId="164" fontId="13" fillId="7" borderId="68" xfId="0" applyNumberFormat="1" applyFont="1" applyFill="1" applyBorder="1" applyAlignment="1">
      <alignment horizontal="center" vertical="top"/>
    </xf>
    <xf numFmtId="164" fontId="9" fillId="8" borderId="28" xfId="0" applyNumberFormat="1" applyFont="1" applyFill="1" applyBorder="1" applyAlignment="1">
      <alignment horizontal="center" vertical="top"/>
    </xf>
    <xf numFmtId="164" fontId="9" fillId="8" borderId="2" xfId="0" applyNumberFormat="1" applyFont="1" applyFill="1" applyBorder="1" applyAlignment="1">
      <alignment horizontal="center" vertical="top"/>
    </xf>
    <xf numFmtId="164" fontId="9" fillId="8" borderId="3" xfId="0" applyNumberFormat="1" applyFont="1" applyFill="1" applyBorder="1" applyAlignment="1">
      <alignment horizontal="center" vertical="top"/>
    </xf>
    <xf numFmtId="164" fontId="9" fillId="5" borderId="28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5" borderId="3" xfId="0" applyNumberFormat="1" applyFont="1" applyFill="1" applyBorder="1" applyAlignment="1">
      <alignment horizontal="center" vertical="top"/>
    </xf>
    <xf numFmtId="164" fontId="2" fillId="0" borderId="0" xfId="0" applyNumberFormat="1" applyFont="1"/>
    <xf numFmtId="164" fontId="6" fillId="7" borderId="20" xfId="0" applyNumberFormat="1" applyFont="1" applyFill="1" applyBorder="1" applyAlignment="1">
      <alignment horizontal="center" vertical="top"/>
    </xf>
    <xf numFmtId="164" fontId="7" fillId="7" borderId="59" xfId="0" applyNumberFormat="1" applyFont="1" applyFill="1" applyBorder="1" applyAlignment="1">
      <alignment horizontal="center" vertical="top"/>
    </xf>
    <xf numFmtId="164" fontId="7" fillId="7" borderId="7" xfId="0" applyNumberFormat="1" applyFont="1" applyFill="1" applyBorder="1" applyAlignment="1">
      <alignment horizontal="center" vertical="top"/>
    </xf>
    <xf numFmtId="164" fontId="8" fillId="7" borderId="59" xfId="0" applyNumberFormat="1" applyFont="1" applyFill="1" applyBorder="1" applyAlignment="1">
      <alignment horizontal="center" vertical="top"/>
    </xf>
    <xf numFmtId="164" fontId="6" fillId="10" borderId="15" xfId="0" applyNumberFormat="1" applyFont="1" applyFill="1" applyBorder="1" applyAlignment="1">
      <alignment horizontal="center" vertical="top"/>
    </xf>
    <xf numFmtId="164" fontId="6" fillId="10" borderId="17" xfId="0" applyNumberFormat="1" applyFont="1" applyFill="1" applyBorder="1" applyAlignment="1">
      <alignment horizontal="center" vertical="top"/>
    </xf>
    <xf numFmtId="164" fontId="6" fillId="10" borderId="16" xfId="0" applyNumberFormat="1" applyFont="1" applyFill="1" applyBorder="1" applyAlignment="1">
      <alignment horizontal="center" vertical="top"/>
    </xf>
    <xf numFmtId="164" fontId="6" fillId="10" borderId="1" xfId="0" applyNumberFormat="1" applyFont="1" applyFill="1" applyBorder="1" applyAlignment="1">
      <alignment horizontal="center" vertical="top"/>
    </xf>
    <xf numFmtId="164" fontId="13" fillId="10" borderId="28" xfId="0" applyNumberFormat="1" applyFont="1" applyFill="1" applyBorder="1" applyAlignment="1">
      <alignment horizontal="center" vertical="top"/>
    </xf>
    <xf numFmtId="164" fontId="13" fillId="10" borderId="2" xfId="0" applyNumberFormat="1" applyFont="1" applyFill="1" applyBorder="1" applyAlignment="1">
      <alignment horizontal="center" vertical="top"/>
    </xf>
    <xf numFmtId="164" fontId="13" fillId="10" borderId="29" xfId="0" applyNumberFormat="1" applyFont="1" applyFill="1" applyBorder="1" applyAlignment="1">
      <alignment horizontal="center" vertical="top"/>
    </xf>
    <xf numFmtId="164" fontId="14" fillId="10" borderId="11" xfId="0" applyNumberFormat="1" applyFont="1" applyFill="1" applyBorder="1" applyAlignment="1">
      <alignment horizontal="center" vertical="top"/>
    </xf>
    <xf numFmtId="164" fontId="14" fillId="10" borderId="12" xfId="0" applyNumberFormat="1" applyFont="1" applyFill="1" applyBorder="1" applyAlignment="1">
      <alignment horizontal="center" vertical="top"/>
    </xf>
    <xf numFmtId="164" fontId="7" fillId="10" borderId="28" xfId="0" applyNumberFormat="1" applyFont="1" applyFill="1" applyBorder="1" applyAlignment="1">
      <alignment horizontal="center" vertical="top"/>
    </xf>
    <xf numFmtId="164" fontId="7" fillId="10" borderId="33" xfId="0" applyNumberFormat="1" applyFont="1" applyFill="1" applyBorder="1" applyAlignment="1">
      <alignment horizontal="center" vertical="top"/>
    </xf>
    <xf numFmtId="164" fontId="7" fillId="10" borderId="2" xfId="0" applyNumberFormat="1" applyFont="1" applyFill="1" applyBorder="1" applyAlignment="1">
      <alignment horizontal="center" vertical="top"/>
    </xf>
    <xf numFmtId="164" fontId="8" fillId="10" borderId="11" xfId="0" applyNumberFormat="1" applyFont="1" applyFill="1" applyBorder="1" applyAlignment="1">
      <alignment horizontal="center" vertical="top"/>
    </xf>
    <xf numFmtId="164" fontId="8" fillId="10" borderId="12" xfId="0" applyNumberFormat="1" applyFont="1" applyFill="1" applyBorder="1" applyAlignment="1">
      <alignment horizontal="center" vertical="top"/>
    </xf>
    <xf numFmtId="164" fontId="7" fillId="10" borderId="32" xfId="0" applyNumberFormat="1" applyFont="1" applyFill="1" applyBorder="1" applyAlignment="1">
      <alignment horizontal="center" vertical="top"/>
    </xf>
    <xf numFmtId="164" fontId="7" fillId="10" borderId="12" xfId="0" applyNumberFormat="1" applyFont="1" applyFill="1" applyBorder="1" applyAlignment="1">
      <alignment horizontal="center" vertical="top"/>
    </xf>
    <xf numFmtId="164" fontId="8" fillId="10" borderId="6" xfId="0" applyNumberFormat="1" applyFont="1" applyFill="1" applyBorder="1" applyAlignment="1">
      <alignment horizontal="center" vertical="top"/>
    </xf>
    <xf numFmtId="164" fontId="8" fillId="10" borderId="8" xfId="0" applyNumberFormat="1" applyFont="1" applyFill="1" applyBorder="1" applyAlignment="1">
      <alignment horizontal="center" vertical="top"/>
    </xf>
    <xf numFmtId="164" fontId="7" fillId="10" borderId="8" xfId="0" applyNumberFormat="1" applyFont="1" applyFill="1" applyBorder="1" applyAlignment="1">
      <alignment horizontal="center" vertical="top"/>
    </xf>
    <xf numFmtId="164" fontId="8" fillId="10" borderId="41" xfId="0" applyNumberFormat="1" applyFont="1" applyFill="1" applyBorder="1" applyAlignment="1">
      <alignment horizontal="center" vertical="top"/>
    </xf>
    <xf numFmtId="164" fontId="7" fillId="10" borderId="42" xfId="0" applyNumberFormat="1" applyFont="1" applyFill="1" applyBorder="1" applyAlignment="1">
      <alignment horizontal="center" vertical="top"/>
    </xf>
    <xf numFmtId="164" fontId="8" fillId="10" borderId="14" xfId="0" applyNumberFormat="1" applyFont="1" applyFill="1" applyBorder="1" applyAlignment="1">
      <alignment horizontal="center" vertical="top"/>
    </xf>
    <xf numFmtId="164" fontId="7" fillId="10" borderId="44" xfId="0" applyNumberFormat="1" applyFont="1" applyFill="1" applyBorder="1" applyAlignment="1">
      <alignment horizontal="center" vertical="top"/>
    </xf>
    <xf numFmtId="164" fontId="7" fillId="10" borderId="46" xfId="0" applyNumberFormat="1" applyFont="1" applyFill="1" applyBorder="1" applyAlignment="1">
      <alignment horizontal="center" vertical="top"/>
    </xf>
    <xf numFmtId="164" fontId="8" fillId="7" borderId="4" xfId="0" applyNumberFormat="1" applyFont="1" applyFill="1" applyBorder="1" applyAlignment="1">
      <alignment horizontal="center" vertical="top"/>
    </xf>
    <xf numFmtId="164" fontId="8" fillId="7" borderId="75" xfId="0" applyNumberFormat="1" applyFont="1" applyFill="1" applyBorder="1" applyAlignment="1">
      <alignment horizontal="center" vertical="top"/>
    </xf>
    <xf numFmtId="164" fontId="8" fillId="7" borderId="15" xfId="0" applyNumberFormat="1" applyFont="1" applyFill="1" applyBorder="1" applyAlignment="1">
      <alignment horizontal="center" vertical="top"/>
    </xf>
    <xf numFmtId="164" fontId="8" fillId="7" borderId="39" xfId="0" applyNumberFormat="1" applyFont="1" applyFill="1" applyBorder="1" applyAlignment="1">
      <alignment horizontal="center" vertical="top"/>
    </xf>
    <xf numFmtId="164" fontId="14" fillId="7" borderId="19" xfId="0" applyNumberFormat="1" applyFont="1" applyFill="1" applyBorder="1" applyAlignment="1">
      <alignment horizontal="center" vertical="top"/>
    </xf>
    <xf numFmtId="164" fontId="14" fillId="7" borderId="21" xfId="0" applyNumberFormat="1" applyFont="1" applyFill="1" applyBorder="1" applyAlignment="1">
      <alignment horizontal="center" vertical="top"/>
    </xf>
    <xf numFmtId="164" fontId="14" fillId="7" borderId="23" xfId="0" applyNumberFormat="1" applyFont="1" applyFill="1" applyBorder="1" applyAlignment="1">
      <alignment horizontal="center" vertical="top"/>
    </xf>
    <xf numFmtId="164" fontId="14" fillId="7" borderId="26" xfId="0" applyNumberFormat="1" applyFont="1" applyFill="1" applyBorder="1" applyAlignment="1">
      <alignment horizontal="center" vertical="top"/>
    </xf>
    <xf numFmtId="164" fontId="14" fillId="7" borderId="39" xfId="0" applyNumberFormat="1" applyFont="1" applyFill="1" applyBorder="1" applyAlignment="1">
      <alignment horizontal="center" vertical="top"/>
    </xf>
    <xf numFmtId="164" fontId="6" fillId="7" borderId="13" xfId="0" applyNumberFormat="1" applyFont="1" applyFill="1" applyBorder="1" applyAlignment="1">
      <alignment horizontal="center" vertical="top"/>
    </xf>
    <xf numFmtId="164" fontId="6" fillId="7" borderId="50" xfId="0" applyNumberFormat="1" applyFont="1" applyFill="1" applyBorder="1" applyAlignment="1">
      <alignment horizontal="center" vertical="top" wrapText="1"/>
    </xf>
    <xf numFmtId="164" fontId="6" fillId="7" borderId="43" xfId="0" applyNumberFormat="1" applyFont="1" applyFill="1" applyBorder="1" applyAlignment="1">
      <alignment horizontal="center" vertical="top" wrapText="1"/>
    </xf>
    <xf numFmtId="164" fontId="6" fillId="7" borderId="60" xfId="0" applyNumberFormat="1" applyFont="1" applyFill="1" applyBorder="1" applyAlignment="1">
      <alignment horizontal="center" vertical="top" wrapText="1"/>
    </xf>
    <xf numFmtId="164" fontId="6" fillId="7" borderId="39" xfId="0" applyNumberFormat="1" applyFont="1" applyFill="1" applyBorder="1" applyAlignment="1">
      <alignment horizontal="center" vertical="top" wrapText="1"/>
    </xf>
    <xf numFmtId="164" fontId="6" fillId="7" borderId="47" xfId="0" applyNumberFormat="1" applyFont="1" applyFill="1" applyBorder="1" applyAlignment="1">
      <alignment horizontal="center" vertical="top" wrapText="1"/>
    </xf>
    <xf numFmtId="164" fontId="6" fillId="7" borderId="67" xfId="0" applyNumberFormat="1" applyFont="1" applyFill="1" applyBorder="1" applyAlignment="1">
      <alignment horizontal="center" vertical="top" wrapText="1"/>
    </xf>
    <xf numFmtId="164" fontId="6" fillId="7" borderId="30" xfId="0" applyNumberFormat="1" applyFont="1" applyFill="1" applyBorder="1" applyAlignment="1">
      <alignment horizontal="center" vertical="top"/>
    </xf>
    <xf numFmtId="164" fontId="6" fillId="7" borderId="71" xfId="0" applyNumberFormat="1" applyFont="1" applyFill="1" applyBorder="1" applyAlignment="1">
      <alignment horizontal="center" vertical="top"/>
    </xf>
    <xf numFmtId="164" fontId="6" fillId="7" borderId="23" xfId="0" applyNumberFormat="1" applyFont="1" applyFill="1" applyBorder="1" applyAlignment="1">
      <alignment horizontal="center" vertical="top"/>
    </xf>
    <xf numFmtId="164" fontId="6" fillId="7" borderId="13" xfId="0" applyNumberFormat="1" applyFont="1" applyFill="1" applyBorder="1" applyAlignment="1">
      <alignment horizontal="center" vertical="top" wrapText="1"/>
    </xf>
    <xf numFmtId="164" fontId="6" fillId="7" borderId="19" xfId="0" applyNumberFormat="1" applyFont="1" applyFill="1" applyBorder="1" applyAlignment="1">
      <alignment horizontal="center" vertical="top" wrapText="1"/>
    </xf>
    <xf numFmtId="164" fontId="9" fillId="7" borderId="23" xfId="0" applyNumberFormat="1" applyFont="1" applyFill="1" applyBorder="1" applyAlignment="1">
      <alignment horizontal="center" vertical="top" wrapText="1"/>
    </xf>
    <xf numFmtId="164" fontId="6" fillId="7" borderId="23" xfId="0" applyNumberFormat="1" applyFont="1" applyFill="1" applyBorder="1" applyAlignment="1">
      <alignment horizontal="center" vertical="top" wrapText="1"/>
    </xf>
    <xf numFmtId="164" fontId="6" fillId="7" borderId="3" xfId="0" applyNumberFormat="1" applyFont="1" applyFill="1" applyBorder="1" applyAlignment="1">
      <alignment horizontal="center" vertical="top" wrapText="1"/>
    </xf>
    <xf numFmtId="164" fontId="6" fillId="7" borderId="71" xfId="0" applyNumberFormat="1" applyFont="1" applyFill="1" applyBorder="1" applyAlignment="1">
      <alignment horizontal="center" vertical="top" wrapText="1"/>
    </xf>
    <xf numFmtId="164" fontId="6" fillId="7" borderId="26" xfId="0" applyNumberFormat="1" applyFont="1" applyFill="1" applyBorder="1" applyAlignment="1">
      <alignment horizontal="center" vertical="top" wrapText="1"/>
    </xf>
    <xf numFmtId="164" fontId="7" fillId="7" borderId="58" xfId="0" applyNumberFormat="1" applyFont="1" applyFill="1" applyBorder="1" applyAlignment="1">
      <alignment horizontal="center" vertical="top"/>
    </xf>
    <xf numFmtId="164" fontId="14" fillId="7" borderId="19" xfId="0" applyNumberFormat="1" applyFont="1" applyFill="1" applyBorder="1" applyAlignment="1">
      <alignment horizontal="center" vertical="top" wrapText="1"/>
    </xf>
    <xf numFmtId="164" fontId="14" fillId="7" borderId="65" xfId="0" applyNumberFormat="1" applyFont="1" applyFill="1" applyBorder="1" applyAlignment="1">
      <alignment horizontal="center" vertical="top"/>
    </xf>
    <xf numFmtId="164" fontId="14" fillId="7" borderId="71" xfId="0" applyNumberFormat="1" applyFont="1" applyFill="1" applyBorder="1" applyAlignment="1">
      <alignment horizontal="center" vertical="top" wrapText="1"/>
    </xf>
    <xf numFmtId="164" fontId="14" fillId="7" borderId="58" xfId="0" applyNumberFormat="1" applyFont="1" applyFill="1" applyBorder="1" applyAlignment="1">
      <alignment horizontal="center" vertical="top"/>
    </xf>
    <xf numFmtId="164" fontId="11" fillId="9" borderId="11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41" xfId="0" applyNumberFormat="1" applyFont="1" applyFill="1" applyBorder="1" applyAlignment="1">
      <alignment horizontal="center" vertical="top"/>
    </xf>
    <xf numFmtId="164" fontId="14" fillId="9" borderId="1" xfId="0" applyNumberFormat="1" applyFont="1" applyFill="1" applyBorder="1" applyAlignment="1">
      <alignment horizontal="center" vertical="top"/>
    </xf>
    <xf numFmtId="164" fontId="12" fillId="9" borderId="12" xfId="0" applyNumberFormat="1" applyFont="1" applyFill="1" applyBorder="1" applyAlignment="1">
      <alignment horizontal="center" vertical="top"/>
    </xf>
    <xf numFmtId="164" fontId="14" fillId="9" borderId="25" xfId="0" applyNumberFormat="1" applyFont="1" applyFill="1" applyBorder="1" applyAlignment="1">
      <alignment horizontal="center" vertical="top"/>
    </xf>
    <xf numFmtId="164" fontId="14" fillId="9" borderId="19" xfId="0" applyNumberFormat="1" applyFont="1" applyFill="1" applyBorder="1" applyAlignment="1">
      <alignment horizontal="center" vertical="top"/>
    </xf>
    <xf numFmtId="164" fontId="12" fillId="9" borderId="4" xfId="0" applyNumberFormat="1" applyFont="1" applyFill="1" applyBorder="1" applyAlignment="1">
      <alignment horizontal="center" vertical="top"/>
    </xf>
    <xf numFmtId="164" fontId="12" fillId="9" borderId="5" xfId="0" applyNumberFormat="1" applyFont="1" applyFill="1" applyBorder="1" applyAlignment="1">
      <alignment horizontal="center" vertical="top"/>
    </xf>
    <xf numFmtId="164" fontId="12" fillId="9" borderId="74" xfId="0" applyNumberFormat="1" applyFont="1" applyFill="1" applyBorder="1" applyAlignment="1">
      <alignment horizontal="center" vertical="top"/>
    </xf>
    <xf numFmtId="164" fontId="10" fillId="9" borderId="1" xfId="0" applyNumberFormat="1" applyFont="1" applyFill="1" applyBorder="1" applyAlignment="1">
      <alignment horizontal="center" vertical="top"/>
    </xf>
    <xf numFmtId="164" fontId="10" fillId="9" borderId="22" xfId="0" applyNumberFormat="1" applyFont="1" applyFill="1" applyBorder="1" applyAlignment="1">
      <alignment horizontal="center" vertical="top" wrapText="1"/>
    </xf>
    <xf numFmtId="164" fontId="10" fillId="9" borderId="8" xfId="0" applyNumberFormat="1" applyFont="1" applyFill="1" applyBorder="1" applyAlignment="1">
      <alignment horizontal="center" vertical="top" wrapText="1"/>
    </xf>
    <xf numFmtId="164" fontId="10" fillId="9" borderId="11" xfId="0" applyNumberFormat="1" applyFont="1" applyFill="1" applyBorder="1" applyAlignment="1">
      <alignment horizontal="center" vertical="top"/>
    </xf>
    <xf numFmtId="164" fontId="10" fillId="9" borderId="12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5" xfId="0" applyNumberFormat="1" applyFont="1" applyFill="1" applyBorder="1" applyAlignment="1">
      <alignment horizontal="center" vertical="top" wrapText="1"/>
    </xf>
    <xf numFmtId="164" fontId="10" fillId="9" borderId="1" xfId="0" applyNumberFormat="1" applyFont="1" applyFill="1" applyBorder="1" applyAlignment="1">
      <alignment horizontal="center" vertical="top" wrapText="1"/>
    </xf>
    <xf numFmtId="164" fontId="10" fillId="9" borderId="25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2" fillId="9" borderId="11" xfId="0" applyNumberFormat="1" applyFont="1" applyFill="1" applyBorder="1" applyAlignment="1">
      <alignment horizontal="center" vertical="top"/>
    </xf>
    <xf numFmtId="164" fontId="14" fillId="9" borderId="12" xfId="0" applyNumberFormat="1" applyFont="1" applyFill="1" applyBorder="1" applyAlignment="1">
      <alignment horizontal="center" vertical="top"/>
    </xf>
    <xf numFmtId="164" fontId="12" fillId="9" borderId="30" xfId="0" applyNumberFormat="1" applyFont="1" applyFill="1" applyBorder="1" applyAlignment="1">
      <alignment horizontal="center" vertical="top"/>
    </xf>
    <xf numFmtId="164" fontId="6" fillId="10" borderId="6" xfId="0" applyNumberFormat="1" applyFont="1" applyFill="1" applyBorder="1" applyAlignment="1">
      <alignment horizontal="center" vertical="top"/>
    </xf>
    <xf numFmtId="164" fontId="6" fillId="10" borderId="8" xfId="0" applyNumberFormat="1" applyFont="1" applyFill="1" applyBorder="1" applyAlignment="1">
      <alignment horizontal="center" vertical="top"/>
    </xf>
    <xf numFmtId="164" fontId="6" fillId="10" borderId="13" xfId="0" applyNumberFormat="1" applyFont="1" applyFill="1" applyBorder="1" applyAlignment="1">
      <alignment horizontal="center" vertical="top"/>
    </xf>
    <xf numFmtId="164" fontId="6" fillId="10" borderId="19" xfId="0" applyNumberFormat="1" applyFont="1" applyFill="1" applyBorder="1" applyAlignment="1">
      <alignment horizontal="center" vertical="top"/>
    </xf>
    <xf numFmtId="164" fontId="6" fillId="10" borderId="26" xfId="0" applyNumberFormat="1" applyFont="1" applyFill="1" applyBorder="1" applyAlignment="1">
      <alignment horizontal="center" vertical="top"/>
    </xf>
    <xf numFmtId="164" fontId="13" fillId="10" borderId="3" xfId="0" applyNumberFormat="1" applyFont="1" applyFill="1" applyBorder="1" applyAlignment="1">
      <alignment horizontal="center" vertical="top"/>
    </xf>
    <xf numFmtId="164" fontId="14" fillId="10" borderId="30" xfId="0" applyNumberFormat="1" applyFont="1" applyFill="1" applyBorder="1" applyAlignment="1">
      <alignment horizontal="center" vertical="top"/>
    </xf>
    <xf numFmtId="164" fontId="7" fillId="10" borderId="34" xfId="0" applyNumberFormat="1" applyFont="1" applyFill="1" applyBorder="1" applyAlignment="1">
      <alignment horizontal="center" vertical="top"/>
    </xf>
    <xf numFmtId="164" fontId="7" fillId="10" borderId="3" xfId="0" applyNumberFormat="1" applyFont="1" applyFill="1" applyBorder="1" applyAlignment="1">
      <alignment horizontal="center" vertical="top"/>
    </xf>
    <xf numFmtId="0" fontId="13" fillId="10" borderId="27" xfId="0" applyFont="1" applyFill="1" applyBorder="1" applyAlignment="1">
      <alignment horizontal="center" vertical="top"/>
    </xf>
    <xf numFmtId="164" fontId="13" fillId="10" borderId="27" xfId="0" applyNumberFormat="1" applyFont="1" applyFill="1" applyBorder="1" applyAlignment="1">
      <alignment horizontal="center" vertical="top"/>
    </xf>
    <xf numFmtId="0" fontId="13" fillId="10" borderId="32" xfId="0" applyFont="1" applyFill="1" applyBorder="1" applyAlignment="1">
      <alignment horizontal="center" vertical="top"/>
    </xf>
    <xf numFmtId="164" fontId="7" fillId="10" borderId="27" xfId="0" applyNumberFormat="1" applyFont="1" applyFill="1" applyBorder="1" applyAlignment="1">
      <alignment horizontal="center" vertical="top"/>
    </xf>
    <xf numFmtId="0" fontId="9" fillId="10" borderId="27" xfId="0" applyFont="1" applyFill="1" applyBorder="1" applyAlignment="1">
      <alignment horizontal="center" vertical="top" wrapText="1"/>
    </xf>
    <xf numFmtId="164" fontId="7" fillId="10" borderId="21" xfId="0" applyNumberFormat="1" applyFont="1" applyFill="1" applyBorder="1" applyAlignment="1">
      <alignment horizontal="center" vertical="top"/>
    </xf>
    <xf numFmtId="164" fontId="14" fillId="10" borderId="1" xfId="0" applyNumberFormat="1" applyFont="1" applyFill="1" applyBorder="1" applyAlignment="1">
      <alignment horizontal="center" vertical="top"/>
    </xf>
    <xf numFmtId="164" fontId="15" fillId="10" borderId="1" xfId="0" applyNumberFormat="1" applyFont="1" applyFill="1" applyBorder="1" applyAlignment="1">
      <alignment horizontal="center" vertical="top"/>
    </xf>
    <xf numFmtId="0" fontId="6" fillId="10" borderId="1" xfId="0" applyFont="1" applyFill="1" applyBorder="1" applyAlignment="1">
      <alignment vertical="top"/>
    </xf>
    <xf numFmtId="164" fontId="14" fillId="10" borderId="2" xfId="0" applyNumberFormat="1" applyFont="1" applyFill="1" applyBorder="1" applyAlignment="1">
      <alignment horizontal="center" vertical="top"/>
    </xf>
    <xf numFmtId="164" fontId="14" fillId="10" borderId="53" xfId="0" applyNumberFormat="1" applyFont="1" applyFill="1" applyBorder="1" applyAlignment="1">
      <alignment horizontal="center" vertical="top"/>
    </xf>
    <xf numFmtId="164" fontId="14" fillId="10" borderId="17" xfId="0" applyNumberFormat="1" applyFont="1" applyFill="1" applyBorder="1" applyAlignment="1">
      <alignment horizontal="center" vertical="top"/>
    </xf>
    <xf numFmtId="164" fontId="14" fillId="10" borderId="16" xfId="0" applyNumberFormat="1" applyFont="1" applyFill="1" applyBorder="1" applyAlignment="1">
      <alignment horizontal="center" vertical="top"/>
    </xf>
    <xf numFmtId="164" fontId="14" fillId="10" borderId="0" xfId="0" applyNumberFormat="1" applyFont="1" applyFill="1" applyBorder="1" applyAlignment="1">
      <alignment horizontal="center" vertical="top"/>
    </xf>
    <xf numFmtId="164" fontId="14" fillId="10" borderId="55" xfId="0" applyNumberFormat="1" applyFont="1" applyFill="1" applyBorder="1" applyAlignment="1">
      <alignment horizontal="center" vertical="top"/>
    </xf>
    <xf numFmtId="164" fontId="15" fillId="10" borderId="55" xfId="0" applyNumberFormat="1" applyFont="1" applyFill="1" applyBorder="1" applyAlignment="1">
      <alignment horizontal="center" vertical="top"/>
    </xf>
    <xf numFmtId="164" fontId="14" fillId="10" borderId="77" xfId="0" applyNumberFormat="1" applyFont="1" applyFill="1" applyBorder="1" applyAlignment="1">
      <alignment horizontal="center" vertical="top"/>
    </xf>
    <xf numFmtId="164" fontId="7" fillId="10" borderId="45" xfId="0" applyNumberFormat="1" applyFont="1" applyFill="1" applyBorder="1" applyAlignment="1">
      <alignment horizontal="center" vertical="center"/>
    </xf>
    <xf numFmtId="164" fontId="7" fillId="10" borderId="46" xfId="0" applyNumberFormat="1" applyFont="1" applyFill="1" applyBorder="1" applyAlignment="1">
      <alignment horizontal="center" vertical="center"/>
    </xf>
    <xf numFmtId="164" fontId="6" fillId="10" borderId="7" xfId="0" applyNumberFormat="1" applyFont="1" applyFill="1" applyBorder="1" applyAlignment="1">
      <alignment horizontal="center" vertical="top"/>
    </xf>
    <xf numFmtId="164" fontId="6" fillId="10" borderId="9" xfId="0" applyNumberFormat="1" applyFont="1" applyFill="1" applyBorder="1" applyAlignment="1">
      <alignment horizontal="center" vertical="top" wrapText="1"/>
    </xf>
    <xf numFmtId="164" fontId="6" fillId="10" borderId="8" xfId="0" applyNumberFormat="1" applyFont="1" applyFill="1" applyBorder="1" applyAlignment="1">
      <alignment horizontal="center" vertical="top" wrapText="1"/>
    </xf>
    <xf numFmtId="164" fontId="6" fillId="10" borderId="0" xfId="0" applyNumberFormat="1" applyFont="1" applyFill="1" applyBorder="1" applyAlignment="1">
      <alignment horizontal="center" vertical="top" wrapText="1"/>
    </xf>
    <xf numFmtId="164" fontId="6" fillId="10" borderId="17" xfId="0" applyNumberFormat="1" applyFont="1" applyFill="1" applyBorder="1" applyAlignment="1">
      <alignment horizontal="center" vertical="top" wrapText="1"/>
    </xf>
    <xf numFmtId="164" fontId="6" fillId="10" borderId="38" xfId="0" applyNumberFormat="1" applyFont="1" applyFill="1" applyBorder="1" applyAlignment="1">
      <alignment horizontal="center" vertical="top" wrapText="1"/>
    </xf>
    <xf numFmtId="164" fontId="6" fillId="10" borderId="37" xfId="0" applyNumberFormat="1" applyFont="1" applyFill="1" applyBorder="1" applyAlignment="1">
      <alignment horizontal="center" vertical="top" wrapText="1"/>
    </xf>
    <xf numFmtId="164" fontId="6" fillId="10" borderId="63" xfId="0" applyNumberFormat="1" applyFont="1" applyFill="1" applyBorder="1" applyAlignment="1">
      <alignment horizontal="center" vertical="top" wrapText="1"/>
    </xf>
    <xf numFmtId="164" fontId="9" fillId="10" borderId="28" xfId="0" applyNumberFormat="1" applyFont="1" applyFill="1" applyBorder="1" applyAlignment="1">
      <alignment horizontal="center" vertical="top"/>
    </xf>
    <xf numFmtId="164" fontId="9" fillId="10" borderId="2" xfId="0" applyNumberFormat="1" applyFont="1" applyFill="1" applyBorder="1" applyAlignment="1">
      <alignment horizontal="center" vertical="top"/>
    </xf>
    <xf numFmtId="164" fontId="9" fillId="10" borderId="29" xfId="0" applyNumberFormat="1" applyFont="1" applyFill="1" applyBorder="1" applyAlignment="1">
      <alignment horizontal="center" vertical="top"/>
    </xf>
    <xf numFmtId="164" fontId="6" fillId="10" borderId="65" xfId="0" applyNumberFormat="1" applyFont="1" applyFill="1" applyBorder="1" applyAlignment="1">
      <alignment horizontal="center" vertical="top"/>
    </xf>
    <xf numFmtId="164" fontId="6" fillId="10" borderId="63" xfId="0" applyNumberFormat="1" applyFont="1" applyFill="1" applyBorder="1" applyAlignment="1">
      <alignment horizontal="center" vertical="top"/>
    </xf>
    <xf numFmtId="164" fontId="6" fillId="10" borderId="66" xfId="0" applyNumberFormat="1" applyFont="1" applyFill="1" applyBorder="1" applyAlignment="1">
      <alignment horizontal="center" vertical="top"/>
    </xf>
    <xf numFmtId="164" fontId="6" fillId="10" borderId="21" xfId="0" applyNumberFormat="1" applyFont="1" applyFill="1" applyBorder="1" applyAlignment="1">
      <alignment horizontal="center" vertical="top"/>
    </xf>
    <xf numFmtId="164" fontId="6" fillId="10" borderId="22" xfId="0" applyNumberFormat="1" applyFont="1" applyFill="1" applyBorder="1" applyAlignment="1">
      <alignment horizontal="center" vertical="top"/>
    </xf>
    <xf numFmtId="164" fontId="6" fillId="10" borderId="52" xfId="0" applyNumberFormat="1" applyFont="1" applyFill="1" applyBorder="1" applyAlignment="1">
      <alignment horizontal="center" vertical="top"/>
    </xf>
    <xf numFmtId="164" fontId="9" fillId="10" borderId="32" xfId="0" applyNumberFormat="1" applyFont="1" applyFill="1" applyBorder="1" applyAlignment="1">
      <alignment horizontal="center" vertical="top"/>
    </xf>
    <xf numFmtId="164" fontId="9" fillId="10" borderId="33" xfId="0" applyNumberFormat="1" applyFont="1" applyFill="1" applyBorder="1" applyAlignment="1">
      <alignment horizontal="center" vertical="top"/>
    </xf>
    <xf numFmtId="164" fontId="14" fillId="10" borderId="15" xfId="0" applyNumberFormat="1" applyFont="1" applyFill="1" applyBorder="1" applyAlignment="1">
      <alignment horizontal="center" vertical="top"/>
    </xf>
    <xf numFmtId="164" fontId="14" fillId="10" borderId="39" xfId="0" applyNumberFormat="1" applyFont="1" applyFill="1" applyBorder="1" applyAlignment="1">
      <alignment horizontal="center" vertical="top"/>
    </xf>
    <xf numFmtId="164" fontId="7" fillId="10" borderId="28" xfId="0" applyNumberFormat="1" applyFont="1" applyFill="1" applyBorder="1" applyAlignment="1">
      <alignment horizontal="center" vertical="center"/>
    </xf>
    <xf numFmtId="164" fontId="7" fillId="10" borderId="34" xfId="0" applyNumberFormat="1" applyFont="1" applyFill="1" applyBorder="1" applyAlignment="1">
      <alignment horizontal="center" vertical="center"/>
    </xf>
    <xf numFmtId="164" fontId="7" fillId="10" borderId="64" xfId="0" applyNumberFormat="1" applyFont="1" applyFill="1" applyBorder="1" applyAlignment="1">
      <alignment horizontal="center" vertical="center"/>
    </xf>
    <xf numFmtId="164" fontId="7" fillId="10" borderId="27" xfId="0" applyNumberFormat="1" applyFont="1" applyFill="1" applyBorder="1" applyAlignment="1">
      <alignment horizontal="center" vertical="center"/>
    </xf>
    <xf numFmtId="164" fontId="9" fillId="10" borderId="27" xfId="0" applyNumberFormat="1" applyFont="1" applyFill="1" applyBorder="1" applyAlignment="1">
      <alignment horizontal="center" vertical="top"/>
    </xf>
    <xf numFmtId="164" fontId="9" fillId="10" borderId="64" xfId="0" applyNumberFormat="1" applyFont="1" applyFill="1" applyBorder="1" applyAlignment="1">
      <alignment horizontal="center" vertical="top"/>
    </xf>
    <xf numFmtId="0" fontId="9" fillId="10" borderId="27" xfId="0" applyFont="1" applyFill="1" applyBorder="1" applyAlignment="1">
      <alignment horizontal="center" vertical="top"/>
    </xf>
    <xf numFmtId="164" fontId="7" fillId="10" borderId="33" xfId="0" applyNumberFormat="1" applyFont="1" applyFill="1" applyBorder="1" applyAlignment="1">
      <alignment horizontal="center" vertical="center"/>
    </xf>
    <xf numFmtId="164" fontId="6" fillId="10" borderId="6" xfId="0" applyNumberFormat="1" applyFont="1" applyFill="1" applyBorder="1" applyAlignment="1">
      <alignment horizontal="center" vertical="top" wrapText="1"/>
    </xf>
    <xf numFmtId="164" fontId="6" fillId="10" borderId="7" xfId="0" applyNumberFormat="1" applyFont="1" applyFill="1" applyBorder="1" applyAlignment="1">
      <alignment horizontal="center" vertical="top" wrapText="1"/>
    </xf>
    <xf numFmtId="164" fontId="6" fillId="10" borderId="25" xfId="0" applyNumberFormat="1" applyFont="1" applyFill="1" applyBorder="1" applyAlignment="1">
      <alignment horizontal="center" vertical="top" wrapText="1"/>
    </xf>
    <xf numFmtId="164" fontId="6" fillId="10" borderId="1" xfId="0" applyNumberFormat="1" applyFont="1" applyFill="1" applyBorder="1" applyAlignment="1">
      <alignment horizontal="center" vertical="top" wrapText="1"/>
    </xf>
    <xf numFmtId="164" fontId="6" fillId="10" borderId="19" xfId="0" applyNumberFormat="1" applyFont="1" applyFill="1" applyBorder="1" applyAlignment="1">
      <alignment horizontal="center" vertical="top" wrapText="1"/>
    </xf>
    <xf numFmtId="164" fontId="6" fillId="10" borderId="20" xfId="0" applyNumberFormat="1" applyFont="1" applyFill="1" applyBorder="1" applyAlignment="1">
      <alignment horizontal="center" vertical="top" wrapText="1"/>
    </xf>
    <xf numFmtId="164" fontId="9" fillId="10" borderId="21" xfId="0" applyNumberFormat="1" applyFont="1" applyFill="1" applyBorder="1" applyAlignment="1">
      <alignment horizontal="center" vertical="top" wrapText="1"/>
    </xf>
    <xf numFmtId="164" fontId="9" fillId="10" borderId="52" xfId="0" applyNumberFormat="1" applyFont="1" applyFill="1" applyBorder="1" applyAlignment="1">
      <alignment horizontal="center" vertical="top" wrapText="1"/>
    </xf>
    <xf numFmtId="164" fontId="6" fillId="10" borderId="44" xfId="0" applyNumberFormat="1" applyFont="1" applyFill="1" applyBorder="1" applyAlignment="1">
      <alignment horizontal="center" vertical="top" wrapText="1"/>
    </xf>
    <xf numFmtId="164" fontId="6" fillId="10" borderId="52" xfId="0" applyNumberFormat="1" applyFont="1" applyFill="1" applyBorder="1" applyAlignment="1">
      <alignment horizontal="center" vertical="top" wrapText="1"/>
    </xf>
    <xf numFmtId="164" fontId="6" fillId="10" borderId="23" xfId="0" applyNumberFormat="1" applyFont="1" applyFill="1" applyBorder="1" applyAlignment="1">
      <alignment horizontal="center" vertical="top" wrapText="1"/>
    </xf>
    <xf numFmtId="164" fontId="6" fillId="10" borderId="70" xfId="0" applyNumberFormat="1" applyFont="1" applyFill="1" applyBorder="1" applyAlignment="1">
      <alignment horizontal="center" vertical="top" wrapText="1"/>
    </xf>
    <xf numFmtId="164" fontId="6" fillId="10" borderId="16" xfId="0" applyNumberFormat="1" applyFont="1" applyFill="1" applyBorder="1" applyAlignment="1">
      <alignment horizontal="center" vertical="top" wrapText="1"/>
    </xf>
    <xf numFmtId="164" fontId="9" fillId="10" borderId="47" xfId="0" applyNumberFormat="1" applyFont="1" applyFill="1" applyBorder="1" applyAlignment="1">
      <alignment horizontal="center" vertical="top" wrapText="1"/>
    </xf>
    <xf numFmtId="164" fontId="9" fillId="10" borderId="2" xfId="0" applyNumberFormat="1" applyFont="1" applyFill="1" applyBorder="1" applyAlignment="1">
      <alignment horizontal="center" vertical="top" wrapText="1"/>
    </xf>
    <xf numFmtId="164" fontId="9" fillId="10" borderId="38" xfId="0" applyNumberFormat="1" applyFont="1" applyFill="1" applyBorder="1" applyAlignment="1">
      <alignment horizontal="center" vertical="top" wrapText="1"/>
    </xf>
    <xf numFmtId="164" fontId="6" fillId="10" borderId="80" xfId="0" applyNumberFormat="1" applyFont="1" applyFill="1" applyBorder="1" applyAlignment="1">
      <alignment horizontal="center" vertical="top" wrapText="1"/>
    </xf>
    <xf numFmtId="164" fontId="6" fillId="10" borderId="5" xfId="0" applyNumberFormat="1" applyFont="1" applyFill="1" applyBorder="1" applyAlignment="1">
      <alignment horizontal="center" vertical="top" wrapText="1"/>
    </xf>
    <xf numFmtId="164" fontId="6" fillId="10" borderId="72" xfId="0" applyNumberFormat="1" applyFont="1" applyFill="1" applyBorder="1" applyAlignment="1">
      <alignment horizontal="center" vertical="top" wrapText="1"/>
    </xf>
    <xf numFmtId="164" fontId="6" fillId="10" borderId="55" xfId="0" applyNumberFormat="1" applyFont="1" applyFill="1" applyBorder="1" applyAlignment="1">
      <alignment horizontal="center" vertical="top" wrapText="1"/>
    </xf>
    <xf numFmtId="164" fontId="6" fillId="10" borderId="66" xfId="0" applyNumberFormat="1" applyFont="1" applyFill="1" applyBorder="1" applyAlignment="1">
      <alignment horizontal="center" vertical="top" wrapText="1"/>
    </xf>
    <xf numFmtId="164" fontId="6" fillId="10" borderId="45" xfId="0" applyNumberFormat="1" applyFont="1" applyFill="1" applyBorder="1" applyAlignment="1">
      <alignment horizontal="center" vertical="top" wrapText="1"/>
    </xf>
    <xf numFmtId="164" fontId="9" fillId="10" borderId="45" xfId="0" applyNumberFormat="1" applyFont="1" applyFill="1" applyBorder="1" applyAlignment="1">
      <alignment horizontal="center" vertical="top" wrapText="1"/>
    </xf>
    <xf numFmtId="164" fontId="14" fillId="10" borderId="25" xfId="0" applyNumberFormat="1" applyFont="1" applyFill="1" applyBorder="1" applyAlignment="1">
      <alignment horizontal="center" vertical="top"/>
    </xf>
    <xf numFmtId="164" fontId="14" fillId="10" borderId="20" xfId="0" applyNumberFormat="1" applyFont="1" applyFill="1" applyBorder="1" applyAlignment="1">
      <alignment horizontal="center" vertical="top"/>
    </xf>
    <xf numFmtId="164" fontId="7" fillId="10" borderId="45" xfId="0" applyNumberFormat="1" applyFont="1" applyFill="1" applyBorder="1" applyAlignment="1">
      <alignment horizontal="center" vertical="top"/>
    </xf>
    <xf numFmtId="164" fontId="7" fillId="10" borderId="70" xfId="0" applyNumberFormat="1" applyFont="1" applyFill="1" applyBorder="1" applyAlignment="1">
      <alignment horizontal="center" vertical="top"/>
    </xf>
    <xf numFmtId="164" fontId="7" fillId="10" borderId="1" xfId="0" applyNumberFormat="1" applyFont="1" applyFill="1" applyBorder="1" applyAlignment="1">
      <alignment horizontal="center" vertical="top"/>
    </xf>
    <xf numFmtId="164" fontId="7" fillId="10" borderId="62" xfId="0" applyNumberFormat="1" applyFont="1" applyFill="1" applyBorder="1" applyAlignment="1">
      <alignment horizontal="center" vertical="top"/>
    </xf>
    <xf numFmtId="164" fontId="7" fillId="10" borderId="19" xfId="0" applyNumberFormat="1" applyFont="1" applyFill="1" applyBorder="1" applyAlignment="1">
      <alignment horizontal="center" vertical="top"/>
    </xf>
    <xf numFmtId="0" fontId="9" fillId="10" borderId="40" xfId="0" applyFont="1" applyFill="1" applyBorder="1" applyAlignment="1">
      <alignment horizontal="center" vertical="top" wrapText="1"/>
    </xf>
    <xf numFmtId="164" fontId="9" fillId="10" borderId="27" xfId="0" applyNumberFormat="1" applyFont="1" applyFill="1" applyBorder="1" applyAlignment="1">
      <alignment horizontal="center" vertical="top" wrapText="1"/>
    </xf>
    <xf numFmtId="164" fontId="9" fillId="10" borderId="64" xfId="0" applyNumberFormat="1" applyFont="1" applyFill="1" applyBorder="1" applyAlignment="1">
      <alignment horizontal="center" vertical="top" wrapText="1"/>
    </xf>
    <xf numFmtId="0" fontId="13" fillId="10" borderId="51" xfId="0" applyFont="1" applyFill="1" applyBorder="1" applyAlignment="1">
      <alignment horizontal="center" vertical="top"/>
    </xf>
    <xf numFmtId="164" fontId="7" fillId="10" borderId="18" xfId="0" applyNumberFormat="1" applyFont="1" applyFill="1" applyBorder="1" applyAlignment="1">
      <alignment horizontal="center" vertical="top"/>
    </xf>
    <xf numFmtId="164" fontId="7" fillId="10" borderId="56" xfId="0" applyNumberFormat="1" applyFont="1" applyFill="1" applyBorder="1" applyAlignment="1">
      <alignment horizontal="center" vertical="top"/>
    </xf>
    <xf numFmtId="164" fontId="6" fillId="10" borderId="15" xfId="0" applyNumberFormat="1" applyFont="1" applyFill="1" applyBorder="1" applyAlignment="1">
      <alignment horizontal="center" vertical="top" wrapText="1"/>
    </xf>
    <xf numFmtId="164" fontId="13" fillId="10" borderId="33" xfId="0" applyNumberFormat="1" applyFont="1" applyFill="1" applyBorder="1" applyAlignment="1">
      <alignment horizontal="center" vertical="top"/>
    </xf>
    <xf numFmtId="164" fontId="14" fillId="10" borderId="80" xfId="0" applyNumberFormat="1" applyFont="1" applyFill="1" applyBorder="1" applyAlignment="1">
      <alignment horizontal="center" vertical="top"/>
    </xf>
    <xf numFmtId="164" fontId="14" fillId="10" borderId="5" xfId="0" applyNumberFormat="1" applyFont="1" applyFill="1" applyBorder="1" applyAlignment="1">
      <alignment horizontal="center" vertical="top"/>
    </xf>
    <xf numFmtId="164" fontId="14" fillId="10" borderId="72" xfId="0" applyNumberFormat="1" applyFont="1" applyFill="1" applyBorder="1" applyAlignment="1">
      <alignment horizontal="center" vertical="top"/>
    </xf>
    <xf numFmtId="164" fontId="14" fillId="10" borderId="17" xfId="0" applyNumberFormat="1" applyFont="1" applyFill="1" applyBorder="1" applyAlignment="1">
      <alignment horizontal="center" vertical="top" wrapText="1"/>
    </xf>
    <xf numFmtId="164" fontId="8" fillId="10" borderId="56" xfId="0" applyNumberFormat="1" applyFont="1" applyFill="1" applyBorder="1" applyAlignment="1">
      <alignment horizontal="center" vertical="top"/>
    </xf>
    <xf numFmtId="164" fontId="8" fillId="10" borderId="1" xfId="0" applyNumberFormat="1" applyFont="1" applyFill="1" applyBorder="1" applyAlignment="1">
      <alignment horizontal="center" vertical="top" wrapText="1"/>
    </xf>
    <xf numFmtId="164" fontId="8" fillId="10" borderId="20" xfId="0" applyNumberFormat="1" applyFont="1" applyFill="1" applyBorder="1" applyAlignment="1">
      <alignment horizontal="center" vertical="top" wrapText="1"/>
    </xf>
    <xf numFmtId="164" fontId="8" fillId="10" borderId="22" xfId="0" applyNumberFormat="1" applyFont="1" applyFill="1" applyBorder="1" applyAlignment="1">
      <alignment horizontal="center" vertical="top"/>
    </xf>
    <xf numFmtId="164" fontId="8" fillId="10" borderId="52" xfId="0" applyNumberFormat="1" applyFont="1" applyFill="1" applyBorder="1" applyAlignment="1">
      <alignment horizontal="center" vertical="top"/>
    </xf>
    <xf numFmtId="164" fontId="16" fillId="10" borderId="34" xfId="0" applyNumberFormat="1" applyFont="1" applyFill="1" applyBorder="1" applyAlignment="1">
      <alignment horizontal="center" vertical="top"/>
    </xf>
    <xf numFmtId="164" fontId="16" fillId="10" borderId="33" xfId="0" applyNumberFormat="1" applyFont="1" applyFill="1" applyBorder="1" applyAlignment="1">
      <alignment horizontal="center" vertical="top"/>
    </xf>
    <xf numFmtId="164" fontId="1" fillId="10" borderId="6" xfId="0" applyNumberFormat="1" applyFont="1" applyFill="1" applyBorder="1" applyAlignment="1">
      <alignment horizontal="center" vertical="top" wrapText="1"/>
    </xf>
    <xf numFmtId="164" fontId="1" fillId="10" borderId="8" xfId="0" applyNumberFormat="1" applyFont="1" applyFill="1" applyBorder="1" applyAlignment="1">
      <alignment horizontal="center" vertical="top" wrapText="1"/>
    </xf>
    <xf numFmtId="164" fontId="1" fillId="10" borderId="13" xfId="0" applyNumberFormat="1" applyFont="1" applyFill="1" applyBorder="1" applyAlignment="1">
      <alignment horizontal="center" vertical="top" wrapText="1"/>
    </xf>
    <xf numFmtId="164" fontId="6" fillId="10" borderId="21" xfId="0" applyNumberFormat="1" applyFont="1" applyFill="1" applyBorder="1" applyAlignment="1">
      <alignment horizontal="center" vertical="top" wrapText="1"/>
    </xf>
    <xf numFmtId="164" fontId="6" fillId="10" borderId="22" xfId="0" applyNumberFormat="1" applyFont="1" applyFill="1" applyBorder="1" applyAlignment="1">
      <alignment horizontal="center" vertical="top" wrapText="1"/>
    </xf>
    <xf numFmtId="164" fontId="13" fillId="10" borderId="35" xfId="0" applyNumberFormat="1" applyFont="1" applyFill="1" applyBorder="1" applyAlignment="1">
      <alignment horizontal="center" vertical="top"/>
    </xf>
    <xf numFmtId="164" fontId="13" fillId="10" borderId="73" xfId="0" applyNumberFormat="1" applyFont="1" applyFill="1" applyBorder="1" applyAlignment="1">
      <alignment horizontal="center" vertical="top"/>
    </xf>
    <xf numFmtId="164" fontId="13" fillId="10" borderId="37" xfId="0" applyNumberFormat="1" applyFont="1" applyFill="1" applyBorder="1" applyAlignment="1">
      <alignment horizontal="center" vertical="top"/>
    </xf>
    <xf numFmtId="164" fontId="13" fillId="10" borderId="68" xfId="0" applyNumberFormat="1" applyFont="1" applyFill="1" applyBorder="1" applyAlignment="1">
      <alignment horizontal="center" vertical="top"/>
    </xf>
    <xf numFmtId="0" fontId="13" fillId="10" borderId="27" xfId="0" applyFont="1" applyFill="1" applyBorder="1" applyAlignment="1">
      <alignment horizontal="left" vertical="top" wrapText="1"/>
    </xf>
    <xf numFmtId="164" fontId="13" fillId="10" borderId="64" xfId="0" applyNumberFormat="1" applyFont="1" applyFill="1" applyBorder="1" applyAlignment="1">
      <alignment horizontal="center" vertical="top"/>
    </xf>
    <xf numFmtId="164" fontId="16" fillId="10" borderId="27" xfId="0" applyNumberFormat="1" applyFont="1" applyFill="1" applyBorder="1" applyAlignment="1">
      <alignment horizontal="center" vertical="top"/>
    </xf>
    <xf numFmtId="0" fontId="13" fillId="10" borderId="47" xfId="0" applyFont="1" applyFill="1" applyBorder="1" applyAlignment="1">
      <alignment horizontal="right" vertical="top" wrapText="1"/>
    </xf>
    <xf numFmtId="164" fontId="13" fillId="10" borderId="47" xfId="0" applyNumberFormat="1" applyFont="1" applyFill="1" applyBorder="1" applyAlignment="1">
      <alignment horizontal="center" vertical="top"/>
    </xf>
    <xf numFmtId="164" fontId="13" fillId="10" borderId="40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49" fontId="6" fillId="0" borderId="17" xfId="0" applyNumberFormat="1" applyFont="1" applyBorder="1" applyAlignment="1">
      <alignment vertical="top"/>
    </xf>
    <xf numFmtId="0" fontId="8" fillId="0" borderId="50" xfId="0" applyFont="1" applyBorder="1" applyAlignment="1">
      <alignment vertical="top"/>
    </xf>
    <xf numFmtId="164" fontId="14" fillId="10" borderId="19" xfId="0" applyNumberFormat="1" applyFont="1" applyFill="1" applyBorder="1" applyAlignment="1">
      <alignment horizontal="center" vertical="top"/>
    </xf>
    <xf numFmtId="0" fontId="6" fillId="10" borderId="25" xfId="0" applyFont="1" applyFill="1" applyBorder="1" applyAlignment="1">
      <alignment vertical="top"/>
    </xf>
    <xf numFmtId="0" fontId="6" fillId="10" borderId="19" xfId="0" applyFont="1" applyFill="1" applyBorder="1" applyAlignment="1">
      <alignment vertical="top"/>
    </xf>
    <xf numFmtId="164" fontId="14" fillId="10" borderId="28" xfId="0" applyNumberFormat="1" applyFont="1" applyFill="1" applyBorder="1" applyAlignment="1">
      <alignment horizontal="center" vertical="top"/>
    </xf>
    <xf numFmtId="164" fontId="14" fillId="10" borderId="3" xfId="0" applyNumberFormat="1" applyFont="1" applyFill="1" applyBorder="1" applyAlignment="1">
      <alignment horizontal="center" vertical="top"/>
    </xf>
    <xf numFmtId="164" fontId="9" fillId="10" borderId="49" xfId="0" applyNumberFormat="1" applyFont="1" applyFill="1" applyBorder="1" applyAlignment="1">
      <alignment horizontal="center" vertical="top" wrapText="1"/>
    </xf>
    <xf numFmtId="164" fontId="10" fillId="9" borderId="6" xfId="0" applyNumberFormat="1" applyFont="1" applyFill="1" applyBorder="1" applyAlignment="1">
      <alignment horizontal="center" vertical="top"/>
    </xf>
    <xf numFmtId="164" fontId="10" fillId="9" borderId="8" xfId="0" applyNumberFormat="1" applyFont="1" applyFill="1" applyBorder="1" applyAlignment="1">
      <alignment horizontal="center" vertical="top"/>
    </xf>
    <xf numFmtId="164" fontId="10" fillId="0" borderId="24" xfId="0" applyNumberFormat="1" applyFont="1" applyFill="1" applyBorder="1" applyAlignment="1">
      <alignment horizontal="center" vertical="top"/>
    </xf>
    <xf numFmtId="164" fontId="10" fillId="0" borderId="18" xfId="0" applyNumberFormat="1" applyFont="1" applyFill="1" applyBorder="1" applyAlignment="1">
      <alignment horizontal="center" vertical="top"/>
    </xf>
    <xf numFmtId="164" fontId="13" fillId="7" borderId="27" xfId="0" applyNumberFormat="1" applyFont="1" applyFill="1" applyBorder="1" applyAlignment="1">
      <alignment horizontal="center" vertical="top"/>
    </xf>
    <xf numFmtId="164" fontId="10" fillId="0" borderId="41" xfId="0" applyNumberFormat="1" applyFont="1" applyFill="1" applyBorder="1" applyAlignment="1">
      <alignment horizontal="center" vertical="top"/>
    </xf>
    <xf numFmtId="164" fontId="13" fillId="7" borderId="32" xfId="0" applyNumberFormat="1" applyFont="1" applyFill="1" applyBorder="1" applyAlignment="1">
      <alignment horizontal="center" vertical="top"/>
    </xf>
    <xf numFmtId="164" fontId="6" fillId="0" borderId="31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 wrapText="1"/>
    </xf>
    <xf numFmtId="164" fontId="9" fillId="7" borderId="27" xfId="0" applyNumberFormat="1" applyFont="1" applyFill="1" applyBorder="1" applyAlignment="1">
      <alignment horizontal="center" vertical="top" wrapText="1"/>
    </xf>
    <xf numFmtId="164" fontId="6" fillId="7" borderId="60" xfId="0" applyNumberFormat="1" applyFont="1" applyFill="1" applyBorder="1" applyAlignment="1">
      <alignment vertical="top"/>
    </xf>
    <xf numFmtId="164" fontId="6" fillId="7" borderId="17" xfId="0" applyNumberFormat="1" applyFont="1" applyFill="1" applyBorder="1" applyAlignment="1">
      <alignment vertical="top"/>
    </xf>
    <xf numFmtId="164" fontId="6" fillId="7" borderId="0" xfId="0" applyNumberFormat="1" applyFont="1" applyFill="1" applyBorder="1" applyAlignment="1">
      <alignment vertical="top"/>
    </xf>
    <xf numFmtId="164" fontId="6" fillId="7" borderId="26" xfId="0" applyNumberFormat="1" applyFont="1" applyFill="1" applyBorder="1" applyAlignment="1">
      <alignment vertical="top"/>
    </xf>
    <xf numFmtId="164" fontId="6" fillId="4" borderId="60" xfId="0" applyNumberFormat="1" applyFont="1" applyFill="1" applyBorder="1" applyAlignment="1">
      <alignment vertical="top"/>
    </xf>
    <xf numFmtId="164" fontId="6" fillId="4" borderId="17" xfId="0" applyNumberFormat="1" applyFont="1" applyFill="1" applyBorder="1" applyAlignment="1">
      <alignment vertical="top"/>
    </xf>
    <xf numFmtId="164" fontId="6" fillId="4" borderId="0" xfId="0" applyNumberFormat="1" applyFont="1" applyFill="1" applyBorder="1" applyAlignment="1">
      <alignment vertical="top"/>
    </xf>
    <xf numFmtId="164" fontId="6" fillId="4" borderId="26" xfId="0" applyNumberFormat="1" applyFont="1" applyFill="1" applyBorder="1" applyAlignment="1">
      <alignment vertical="top"/>
    </xf>
    <xf numFmtId="0" fontId="23" fillId="0" borderId="0" xfId="0" applyFont="1"/>
    <xf numFmtId="164" fontId="6" fillId="7" borderId="62" xfId="0" applyNumberFormat="1" applyFont="1" applyFill="1" applyBorder="1" applyAlignment="1">
      <alignment horizontal="center" vertical="top" wrapText="1"/>
    </xf>
    <xf numFmtId="164" fontId="6" fillId="7" borderId="57" xfId="0" applyNumberFormat="1" applyFont="1" applyFill="1" applyBorder="1" applyAlignment="1">
      <alignment horizontal="center" vertical="top" wrapText="1"/>
    </xf>
    <xf numFmtId="0" fontId="13" fillId="7" borderId="27" xfId="0" applyFont="1" applyFill="1" applyBorder="1" applyAlignment="1">
      <alignment horizontal="right" vertical="top" wrapText="1"/>
    </xf>
    <xf numFmtId="164" fontId="10" fillId="4" borderId="25" xfId="0" applyNumberFormat="1" applyFont="1" applyFill="1" applyBorder="1" applyAlignment="1">
      <alignment horizontal="center" vertical="top" wrapText="1"/>
    </xf>
    <xf numFmtId="164" fontId="10" fillId="4" borderId="62" xfId="0" applyNumberFormat="1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164" fontId="10" fillId="4" borderId="57" xfId="0" applyNumberFormat="1" applyFont="1" applyFill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/>
    </xf>
    <xf numFmtId="164" fontId="10" fillId="0" borderId="17" xfId="0" applyNumberFormat="1" applyFont="1" applyBorder="1" applyAlignment="1">
      <alignment horizontal="center" vertical="top"/>
    </xf>
    <xf numFmtId="164" fontId="10" fillId="0" borderId="26" xfId="0" applyNumberFormat="1" applyFont="1" applyBorder="1" applyAlignment="1">
      <alignment horizontal="center" vertical="top"/>
    </xf>
    <xf numFmtId="0" fontId="10" fillId="4" borderId="18" xfId="0" applyFont="1" applyFill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164" fontId="10" fillId="0" borderId="74" xfId="0" applyNumberFormat="1" applyFont="1" applyBorder="1" applyAlignment="1">
      <alignment horizontal="center" vertical="top"/>
    </xf>
    <xf numFmtId="164" fontId="10" fillId="0" borderId="65" xfId="0" applyNumberFormat="1" applyFont="1" applyBorder="1" applyAlignment="1">
      <alignment horizontal="center" vertical="top"/>
    </xf>
    <xf numFmtId="164" fontId="10" fillId="0" borderId="63" xfId="0" applyNumberFormat="1" applyFont="1" applyBorder="1" applyAlignment="1">
      <alignment horizontal="center" vertical="top"/>
    </xf>
    <xf numFmtId="164" fontId="10" fillId="0" borderId="71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/>
    </xf>
    <xf numFmtId="164" fontId="10" fillId="0" borderId="30" xfId="0" applyNumberFormat="1" applyFont="1" applyBorder="1" applyAlignment="1">
      <alignment horizontal="center" vertical="top"/>
    </xf>
    <xf numFmtId="164" fontId="10" fillId="0" borderId="25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/>
    </xf>
    <xf numFmtId="164" fontId="10" fillId="0" borderId="6" xfId="0" applyNumberFormat="1" applyFont="1" applyBorder="1" applyAlignment="1">
      <alignment horizontal="center" vertical="top"/>
    </xf>
    <xf numFmtId="164" fontId="10" fillId="0" borderId="8" xfId="0" applyNumberFormat="1" applyFont="1" applyBorder="1" applyAlignment="1">
      <alignment horizontal="center" vertical="top"/>
    </xf>
    <xf numFmtId="164" fontId="14" fillId="10" borderId="65" xfId="0" applyNumberFormat="1" applyFont="1" applyFill="1" applyBorder="1" applyAlignment="1">
      <alignment horizontal="center" vertical="top"/>
    </xf>
    <xf numFmtId="164" fontId="14" fillId="10" borderId="63" xfId="0" applyNumberFormat="1" applyFont="1" applyFill="1" applyBorder="1" applyAlignment="1">
      <alignment horizontal="center" vertical="top"/>
    </xf>
    <xf numFmtId="164" fontId="14" fillId="10" borderId="71" xfId="0" applyNumberFormat="1" applyFont="1" applyFill="1" applyBorder="1" applyAlignment="1">
      <alignment horizontal="center" vertical="top"/>
    </xf>
    <xf numFmtId="164" fontId="14" fillId="10" borderId="59" xfId="0" applyNumberFormat="1" applyFont="1" applyFill="1" applyBorder="1" applyAlignment="1">
      <alignment horizontal="center" vertical="top"/>
    </xf>
    <xf numFmtId="164" fontId="7" fillId="10" borderId="59" xfId="0" applyNumberFormat="1" applyFont="1" applyFill="1" applyBorder="1" applyAlignment="1">
      <alignment horizontal="center" vertical="top"/>
    </xf>
    <xf numFmtId="164" fontId="7" fillId="10" borderId="29" xfId="0" applyNumberFormat="1" applyFont="1" applyFill="1" applyBorder="1" applyAlignment="1">
      <alignment horizontal="center" vertical="top"/>
    </xf>
    <xf numFmtId="164" fontId="7" fillId="10" borderId="7" xfId="0" applyNumberFormat="1" applyFont="1" applyFill="1" applyBorder="1" applyAlignment="1">
      <alignment horizontal="center" vertical="top"/>
    </xf>
    <xf numFmtId="164" fontId="8" fillId="10" borderId="59" xfId="0" applyNumberFormat="1" applyFont="1" applyFill="1" applyBorder="1" applyAlignment="1">
      <alignment horizontal="center" vertical="top"/>
    </xf>
    <xf numFmtId="49" fontId="13" fillId="4" borderId="17" xfId="0" applyNumberFormat="1" applyFont="1" applyFill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0" fontId="1" fillId="4" borderId="54" xfId="0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/>
    </xf>
    <xf numFmtId="0" fontId="13" fillId="0" borderId="77" xfId="0" applyFont="1" applyBorder="1" applyAlignment="1">
      <alignment vertical="center" textRotation="90"/>
    </xf>
    <xf numFmtId="49" fontId="15" fillId="0" borderId="63" xfId="0" applyNumberFormat="1" applyFont="1" applyBorder="1" applyAlignment="1">
      <alignment horizontal="center" vertical="top" wrapText="1"/>
    </xf>
    <xf numFmtId="49" fontId="9" fillId="0" borderId="77" xfId="0" applyNumberFormat="1" applyFont="1" applyBorder="1" applyAlignment="1">
      <alignment horizontal="center" vertical="top"/>
    </xf>
    <xf numFmtId="49" fontId="13" fillId="4" borderId="68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left" vertical="top" wrapText="1"/>
    </xf>
    <xf numFmtId="0" fontId="13" fillId="0" borderId="38" xfId="0" applyFont="1" applyBorder="1" applyAlignment="1">
      <alignment vertical="center" textRotation="90"/>
    </xf>
    <xf numFmtId="49" fontId="15" fillId="0" borderId="2" xfId="0" applyNumberFormat="1" applyFont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/>
    </xf>
    <xf numFmtId="164" fontId="14" fillId="7" borderId="28" xfId="0" applyNumberFormat="1" applyFont="1" applyFill="1" applyBorder="1" applyAlignment="1">
      <alignment horizontal="center" vertical="top"/>
    </xf>
    <xf numFmtId="164" fontId="14" fillId="7" borderId="2" xfId="0" applyNumberFormat="1" applyFont="1" applyFill="1" applyBorder="1" applyAlignment="1">
      <alignment horizontal="center" vertical="top" wrapText="1"/>
    </xf>
    <xf numFmtId="164" fontId="14" fillId="7" borderId="3" xfId="0" applyNumberFormat="1" applyFont="1" applyFill="1" applyBorder="1" applyAlignment="1">
      <alignment horizontal="center" vertical="top" wrapText="1"/>
    </xf>
    <xf numFmtId="164" fontId="14" fillId="4" borderId="28" xfId="0" applyNumberFormat="1" applyFont="1" applyFill="1" applyBorder="1" applyAlignment="1">
      <alignment horizontal="center" vertical="top"/>
    </xf>
    <xf numFmtId="164" fontId="14" fillId="4" borderId="2" xfId="0" applyNumberFormat="1" applyFont="1" applyFill="1" applyBorder="1" applyAlignment="1">
      <alignment horizontal="center" vertical="top" wrapText="1"/>
    </xf>
    <xf numFmtId="164" fontId="14" fillId="4" borderId="3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6" fillId="4" borderId="0" xfId="0" applyNumberFormat="1" applyFont="1" applyFill="1" applyBorder="1" applyAlignment="1">
      <alignment horizontal="center" vertical="top" wrapText="1"/>
    </xf>
    <xf numFmtId="164" fontId="9" fillId="10" borderId="75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57" xfId="0" applyNumberFormat="1" applyFont="1" applyBorder="1" applyAlignment="1">
      <alignment horizontal="center" vertical="top" wrapText="1"/>
    </xf>
    <xf numFmtId="49" fontId="13" fillId="0" borderId="17" xfId="0" applyNumberFormat="1" applyFont="1" applyBorder="1" applyAlignment="1">
      <alignment horizontal="center" vertical="top"/>
    </xf>
    <xf numFmtId="49" fontId="13" fillId="0" borderId="37" xfId="0" applyNumberFormat="1" applyFont="1" applyBorder="1" applyAlignment="1">
      <alignment horizontal="center" vertical="top"/>
    </xf>
    <xf numFmtId="0" fontId="1" fillId="4" borderId="24" xfId="0" applyFont="1" applyFill="1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top"/>
    </xf>
    <xf numFmtId="49" fontId="13" fillId="2" borderId="28" xfId="0" applyNumberFormat="1" applyFont="1" applyFill="1" applyBorder="1" applyAlignment="1">
      <alignment horizontal="center" vertical="top"/>
    </xf>
    <xf numFmtId="49" fontId="13" fillId="3" borderId="17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4" borderId="17" xfId="0" applyNumberFormat="1" applyFont="1" applyFill="1" applyBorder="1" applyAlignment="1">
      <alignment horizontal="center" vertical="top"/>
    </xf>
    <xf numFmtId="49" fontId="17" fillId="0" borderId="17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/>
    </xf>
    <xf numFmtId="0" fontId="6" fillId="4" borderId="24" xfId="0" applyNumberFormat="1" applyFont="1" applyFill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49" fontId="13" fillId="4" borderId="26" xfId="0" applyNumberFormat="1" applyFont="1" applyFill="1" applyBorder="1" applyAlignment="1">
      <alignment horizontal="center" vertical="top"/>
    </xf>
    <xf numFmtId="1" fontId="15" fillId="0" borderId="6" xfId="0" applyNumberFormat="1" applyFont="1" applyFill="1" applyBorder="1" applyAlignment="1">
      <alignment horizontal="center" vertical="top"/>
    </xf>
    <xf numFmtId="1" fontId="15" fillId="0" borderId="8" xfId="0" applyNumberFormat="1" applyFont="1" applyFill="1" applyBorder="1" applyAlignment="1">
      <alignment horizontal="center" vertical="top"/>
    </xf>
    <xf numFmtId="1" fontId="15" fillId="0" borderId="13" xfId="0" applyNumberFormat="1" applyFont="1" applyFill="1" applyBorder="1" applyAlignment="1">
      <alignment horizontal="center" vertical="top"/>
    </xf>
    <xf numFmtId="0" fontId="1" fillId="4" borderId="54" xfId="0" applyFont="1" applyFill="1" applyBorder="1" applyAlignment="1">
      <alignment horizontal="left" vertical="top" wrapText="1"/>
    </xf>
    <xf numFmtId="0" fontId="16" fillId="0" borderId="60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49" fontId="1" fillId="4" borderId="17" xfId="0" applyNumberFormat="1" applyFont="1" applyFill="1" applyBorder="1" applyAlignment="1">
      <alignment horizontal="center" vertical="top"/>
    </xf>
    <xf numFmtId="49" fontId="13" fillId="2" borderId="6" xfId="0" applyNumberFormat="1" applyFont="1" applyFill="1" applyBorder="1" applyAlignment="1">
      <alignment horizontal="center" vertical="top"/>
    </xf>
    <xf numFmtId="49" fontId="13" fillId="3" borderId="8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left" vertical="top" wrapText="1"/>
    </xf>
    <xf numFmtId="49" fontId="9" fillId="0" borderId="43" xfId="0" applyNumberFormat="1" applyFont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left" vertical="top" wrapText="1"/>
    </xf>
    <xf numFmtId="0" fontId="14" fillId="0" borderId="50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left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3" fillId="2" borderId="35" xfId="0" applyNumberFormat="1" applyFont="1" applyFill="1" applyBorder="1" applyAlignment="1">
      <alignment horizontal="center" vertical="top" wrapText="1"/>
    </xf>
    <xf numFmtId="49" fontId="13" fillId="3" borderId="8" xfId="0" applyNumberFormat="1" applyFont="1" applyFill="1" applyBorder="1" applyAlignment="1">
      <alignment horizontal="center" vertical="top" wrapText="1"/>
    </xf>
    <xf numFmtId="49" fontId="13" fillId="3" borderId="37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 wrapText="1"/>
    </xf>
    <xf numFmtId="49" fontId="9" fillId="0" borderId="67" xfId="0" applyNumberFormat="1" applyFont="1" applyBorder="1" applyAlignment="1">
      <alignment horizontal="center" vertical="top" wrapText="1"/>
    </xf>
    <xf numFmtId="1" fontId="15" fillId="0" borderId="17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4" borderId="24" xfId="0" applyFont="1" applyFill="1" applyBorder="1" applyAlignment="1">
      <alignment horizontal="left" vertical="top" wrapText="1"/>
    </xf>
    <xf numFmtId="49" fontId="13" fillId="2" borderId="35" xfId="0" applyNumberFormat="1" applyFont="1" applyFill="1" applyBorder="1" applyAlignment="1">
      <alignment horizontal="center" vertical="top"/>
    </xf>
    <xf numFmtId="49" fontId="13" fillId="3" borderId="37" xfId="0" applyNumberFormat="1" applyFont="1" applyFill="1" applyBorder="1" applyAlignment="1">
      <alignment horizontal="center" vertical="top"/>
    </xf>
    <xf numFmtId="49" fontId="15" fillId="0" borderId="13" xfId="0" applyNumberFormat="1" applyFont="1" applyFill="1" applyBorder="1" applyAlignment="1">
      <alignment horizontal="center" vertical="top"/>
    </xf>
    <xf numFmtId="164" fontId="6" fillId="0" borderId="50" xfId="0" applyNumberFormat="1" applyFont="1" applyFill="1" applyBorder="1" applyAlignment="1">
      <alignment horizontal="left" vertical="top" wrapText="1"/>
    </xf>
    <xf numFmtId="49" fontId="15" fillId="0" borderId="8" xfId="0" applyNumberFormat="1" applyFont="1" applyFill="1" applyBorder="1" applyAlignment="1">
      <alignment horizontal="center" vertical="top"/>
    </xf>
    <xf numFmtId="49" fontId="15" fillId="0" borderId="6" xfId="0" applyNumberFormat="1" applyFont="1" applyFill="1" applyBorder="1" applyAlignment="1">
      <alignment horizontal="center" vertical="top"/>
    </xf>
    <xf numFmtId="0" fontId="15" fillId="0" borderId="37" xfId="0" applyFont="1" applyFill="1" applyBorder="1" applyAlignment="1">
      <alignment horizontal="center" vertical="top"/>
    </xf>
    <xf numFmtId="0" fontId="15" fillId="0" borderId="68" xfId="0" applyFont="1" applyFill="1" applyBorder="1" applyAlignment="1">
      <alignment horizontal="center" vertical="top"/>
    </xf>
    <xf numFmtId="0" fontId="15" fillId="0" borderId="35" xfId="0" applyFont="1" applyFill="1" applyBorder="1" applyAlignment="1">
      <alignment horizontal="center" vertical="top"/>
    </xf>
    <xf numFmtId="0" fontId="6" fillId="4" borderId="10" xfId="0" applyNumberFormat="1" applyFont="1" applyFill="1" applyBorder="1" applyAlignment="1">
      <alignment horizontal="left" vertical="top" wrapText="1"/>
    </xf>
    <xf numFmtId="49" fontId="15" fillId="0" borderId="17" xfId="0" applyNumberFormat="1" applyFont="1" applyBorder="1" applyAlignment="1">
      <alignment horizontal="center" vertical="top" wrapText="1"/>
    </xf>
    <xf numFmtId="164" fontId="1" fillId="0" borderId="62" xfId="0" applyNumberFormat="1" applyFont="1" applyBorder="1" applyAlignment="1">
      <alignment horizontal="center" vertical="top" wrapText="1"/>
    </xf>
    <xf numFmtId="164" fontId="1" fillId="0" borderId="57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65" xfId="0" applyFont="1" applyBorder="1" applyAlignment="1">
      <alignment horizontal="left" vertical="top" wrapText="1"/>
    </xf>
    <xf numFmtId="0" fontId="6" fillId="0" borderId="63" xfId="0" applyFont="1" applyBorder="1" applyAlignment="1">
      <alignment horizontal="left" vertical="top" wrapText="1"/>
    </xf>
    <xf numFmtId="0" fontId="6" fillId="0" borderId="71" xfId="0" applyFont="1" applyBorder="1" applyAlignment="1">
      <alignment horizontal="left" vertical="top" wrapText="1"/>
    </xf>
    <xf numFmtId="0" fontId="13" fillId="5" borderId="4" xfId="0" applyFont="1" applyFill="1" applyBorder="1" applyAlignment="1">
      <alignment horizontal="right" vertical="top" wrapText="1"/>
    </xf>
    <xf numFmtId="0" fontId="13" fillId="5" borderId="5" xfId="0" applyFont="1" applyFill="1" applyBorder="1" applyAlignment="1">
      <alignment horizontal="right" vertical="top" wrapText="1"/>
    </xf>
    <xf numFmtId="0" fontId="13" fillId="5" borderId="74" xfId="0" applyFont="1" applyFill="1" applyBorder="1" applyAlignment="1">
      <alignment horizontal="right" vertical="top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164" fontId="9" fillId="5" borderId="48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49" fontId="15" fillId="0" borderId="8" xfId="0" applyNumberFormat="1" applyFont="1" applyFill="1" applyBorder="1" applyAlignment="1">
      <alignment horizontal="center" vertical="top"/>
    </xf>
    <xf numFmtId="49" fontId="2" fillId="0" borderId="37" xfId="0" applyNumberFormat="1" applyFont="1" applyFill="1" applyBorder="1" applyAlignment="1">
      <alignment horizontal="center" vertical="top"/>
    </xf>
    <xf numFmtId="49" fontId="15" fillId="0" borderId="13" xfId="0" applyNumberFormat="1" applyFont="1" applyFill="1" applyBorder="1" applyAlignment="1">
      <alignment horizontal="center" vertical="top"/>
    </xf>
    <xf numFmtId="49" fontId="2" fillId="0" borderId="68" xfId="0" applyNumberFormat="1" applyFont="1" applyFill="1" applyBorder="1" applyAlignment="1">
      <alignment horizontal="center" vertical="top"/>
    </xf>
    <xf numFmtId="0" fontId="14" fillId="0" borderId="50" xfId="0" applyFont="1" applyFill="1" applyBorder="1" applyAlignment="1">
      <alignment vertical="top" wrapText="1"/>
    </xf>
    <xf numFmtId="0" fontId="2" fillId="0" borderId="47" xfId="0" applyFont="1" applyFill="1" applyBorder="1" applyAlignment="1">
      <alignment vertical="top" wrapText="1"/>
    </xf>
    <xf numFmtId="49" fontId="15" fillId="0" borderId="6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49" fontId="13" fillId="3" borderId="80" xfId="0" applyNumberFormat="1" applyFont="1" applyFill="1" applyBorder="1" applyAlignment="1">
      <alignment horizontal="right" vertical="top"/>
    </xf>
    <xf numFmtId="49" fontId="6" fillId="3" borderId="5" xfId="0" applyNumberFormat="1" applyFont="1" applyFill="1" applyBorder="1" applyAlignment="1">
      <alignment horizontal="right" vertical="top"/>
    </xf>
    <xf numFmtId="49" fontId="6" fillId="3" borderId="72" xfId="0" applyNumberFormat="1" applyFont="1" applyFill="1" applyBorder="1" applyAlignment="1">
      <alignment horizontal="right" vertical="top"/>
    </xf>
    <xf numFmtId="0" fontId="6" fillId="4" borderId="10" xfId="0" applyFont="1" applyFill="1" applyBorder="1" applyAlignment="1">
      <alignment horizontal="left" vertical="top" wrapText="1"/>
    </xf>
    <xf numFmtId="0" fontId="6" fillId="4" borderId="40" xfId="0" applyFont="1" applyFill="1" applyBorder="1" applyAlignment="1">
      <alignment horizontal="left" vertical="top" wrapText="1"/>
    </xf>
    <xf numFmtId="0" fontId="6" fillId="4" borderId="10" xfId="0" applyNumberFormat="1" applyFont="1" applyFill="1" applyBorder="1" applyAlignment="1">
      <alignment horizontal="left" vertical="top" wrapText="1"/>
    </xf>
    <xf numFmtId="0" fontId="6" fillId="4" borderId="24" xfId="0" applyNumberFormat="1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6" fillId="0" borderId="3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7" fillId="0" borderId="35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38" xfId="0" applyFont="1" applyBorder="1" applyAlignment="1">
      <alignment horizontal="right" vertical="top"/>
    </xf>
    <xf numFmtId="1" fontId="15" fillId="0" borderId="39" xfId="0" applyNumberFormat="1" applyFont="1" applyFill="1" applyBorder="1" applyAlignment="1">
      <alignment horizontal="center" vertical="top"/>
    </xf>
    <xf numFmtId="1" fontId="15" fillId="0" borderId="67" xfId="0" applyNumberFormat="1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left" vertical="top" wrapText="1"/>
    </xf>
    <xf numFmtId="164" fontId="6" fillId="0" borderId="24" xfId="0" applyNumberFormat="1" applyFont="1" applyFill="1" applyBorder="1" applyAlignment="1">
      <alignment horizontal="left" vertical="top" wrapText="1"/>
    </xf>
    <xf numFmtId="1" fontId="15" fillId="0" borderId="17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center" vertical="center" textRotation="90" wrapText="1"/>
    </xf>
    <xf numFmtId="0" fontId="13" fillId="0" borderId="40" xfId="0" applyFont="1" applyBorder="1" applyAlignment="1">
      <alignment horizontal="center" vertical="center" textRotation="90" wrapText="1"/>
    </xf>
    <xf numFmtId="0" fontId="6" fillId="0" borderId="6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textRotation="90" wrapText="1"/>
    </xf>
    <xf numFmtId="0" fontId="6" fillId="0" borderId="35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top" wrapText="1"/>
    </xf>
    <xf numFmtId="0" fontId="15" fillId="0" borderId="67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left" vertical="top"/>
    </xf>
    <xf numFmtId="0" fontId="13" fillId="3" borderId="43" xfId="0" applyFont="1" applyFill="1" applyBorder="1" applyAlignment="1">
      <alignment horizontal="left" vertical="top"/>
    </xf>
    <xf numFmtId="164" fontId="6" fillId="3" borderId="69" xfId="0" applyNumberFormat="1" applyFont="1" applyFill="1" applyBorder="1" applyAlignment="1">
      <alignment horizontal="center" vertical="top"/>
    </xf>
    <xf numFmtId="164" fontId="6" fillId="3" borderId="48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0" fontId="14" fillId="0" borderId="23" xfId="0" applyFont="1" applyFill="1" applyBorder="1" applyAlignment="1">
      <alignment horizontal="center" vertical="center" textRotation="90" wrapText="1"/>
    </xf>
    <xf numFmtId="0" fontId="14" fillId="0" borderId="68" xfId="0" applyFont="1" applyFill="1" applyBorder="1" applyAlignment="1">
      <alignment horizontal="center" vertical="center" textRotation="90" wrapText="1"/>
    </xf>
    <xf numFmtId="0" fontId="14" fillId="4" borderId="46" xfId="0" applyFont="1" applyFill="1" applyBorder="1" applyAlignment="1">
      <alignment horizontal="left" vertical="top" wrapText="1"/>
    </xf>
    <xf numFmtId="0" fontId="14" fillId="4" borderId="38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center" vertical="top"/>
    </xf>
    <xf numFmtId="0" fontId="15" fillId="0" borderId="35" xfId="0" applyFont="1" applyFill="1" applyBorder="1" applyAlignment="1">
      <alignment horizontal="center" vertical="top"/>
    </xf>
    <xf numFmtId="49" fontId="13" fillId="6" borderId="41" xfId="0" applyNumberFormat="1" applyFont="1" applyFill="1" applyBorder="1" applyAlignment="1">
      <alignment horizontal="left" vertical="top" wrapText="1"/>
    </xf>
    <xf numFmtId="49" fontId="13" fillId="6" borderId="14" xfId="0" applyNumberFormat="1" applyFont="1" applyFill="1" applyBorder="1" applyAlignment="1">
      <alignment horizontal="left" vertical="top" wrapText="1"/>
    </xf>
    <xf numFmtId="49" fontId="13" fillId="6" borderId="76" xfId="0" applyNumberFormat="1" applyFont="1" applyFill="1" applyBorder="1" applyAlignment="1">
      <alignment horizontal="left" vertical="top" wrapText="1"/>
    </xf>
    <xf numFmtId="0" fontId="18" fillId="5" borderId="70" xfId="0" applyFont="1" applyFill="1" applyBorder="1" applyAlignment="1">
      <alignment horizontal="left" vertical="top" wrapText="1"/>
    </xf>
    <xf numFmtId="0" fontId="18" fillId="5" borderId="46" xfId="0" applyFont="1" applyFill="1" applyBorder="1" applyAlignment="1">
      <alignment horizontal="left" vertical="top" wrapText="1"/>
    </xf>
    <xf numFmtId="0" fontId="18" fillId="5" borderId="58" xfId="0" applyFont="1" applyFill="1" applyBorder="1" applyAlignment="1">
      <alignment horizontal="left" vertical="top" wrapText="1"/>
    </xf>
    <xf numFmtId="0" fontId="13" fillId="2" borderId="48" xfId="0" applyFont="1" applyFill="1" applyBorder="1" applyAlignment="1">
      <alignment horizontal="left" vertical="top"/>
    </xf>
    <xf numFmtId="0" fontId="13" fillId="2" borderId="75" xfId="0" applyFont="1" applyFill="1" applyBorder="1" applyAlignment="1">
      <alignment horizontal="left" vertical="top"/>
    </xf>
    <xf numFmtId="0" fontId="13" fillId="3" borderId="48" xfId="0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3" fillId="3" borderId="43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center" vertical="top"/>
    </xf>
    <xf numFmtId="0" fontId="15" fillId="0" borderId="37" xfId="0" applyFont="1" applyFill="1" applyBorder="1" applyAlignment="1">
      <alignment horizontal="center" vertical="top"/>
    </xf>
    <xf numFmtId="0" fontId="15" fillId="0" borderId="23" xfId="0" applyFont="1" applyFill="1" applyBorder="1" applyAlignment="1">
      <alignment horizontal="center" vertical="top"/>
    </xf>
    <xf numFmtId="0" fontId="15" fillId="0" borderId="68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4" fillId="0" borderId="36" xfId="0" applyFont="1" applyBorder="1" applyAlignment="1">
      <alignment horizontal="center" vertical="center" textRotation="90" wrapText="1"/>
    </xf>
    <xf numFmtId="0" fontId="6" fillId="4" borderId="24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textRotation="90" wrapText="1"/>
    </xf>
    <xf numFmtId="0" fontId="1" fillId="0" borderId="39" xfId="0" applyNumberFormat="1" applyFont="1" applyBorder="1" applyAlignment="1">
      <alignment horizontal="center" vertical="center" textRotation="90" wrapText="1"/>
    </xf>
    <xf numFmtId="0" fontId="1" fillId="0" borderId="67" xfId="0" applyNumberFormat="1" applyFont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left" vertical="top" wrapText="1"/>
    </xf>
    <xf numFmtId="0" fontId="15" fillId="0" borderId="50" xfId="0" applyFont="1" applyFill="1" applyBorder="1" applyAlignment="1">
      <alignment horizontal="center" vertical="top" wrapText="1"/>
    </xf>
    <xf numFmtId="0" fontId="15" fillId="0" borderId="47" xfId="0" applyFont="1" applyFill="1" applyBorder="1" applyAlignment="1">
      <alignment horizontal="center" vertical="top" wrapText="1"/>
    </xf>
    <xf numFmtId="0" fontId="15" fillId="0" borderId="8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14" fillId="0" borderId="35" xfId="0" applyFont="1" applyFill="1" applyBorder="1" applyAlignment="1">
      <alignment horizontal="center" vertical="center" textRotation="90" wrapText="1"/>
    </xf>
    <xf numFmtId="49" fontId="13" fillId="2" borderId="6" xfId="0" applyNumberFormat="1" applyFont="1" applyFill="1" applyBorder="1" applyAlignment="1">
      <alignment horizontal="center" vertical="top"/>
    </xf>
    <xf numFmtId="49" fontId="13" fillId="2" borderId="35" xfId="0" applyNumberFormat="1" applyFont="1" applyFill="1" applyBorder="1" applyAlignment="1">
      <alignment horizontal="center" vertical="top"/>
    </xf>
    <xf numFmtId="49" fontId="13" fillId="3" borderId="8" xfId="0" applyNumberFormat="1" applyFont="1" applyFill="1" applyBorder="1" applyAlignment="1">
      <alignment horizontal="center" vertical="top"/>
    </xf>
    <xf numFmtId="49" fontId="13" fillId="3" borderId="37" xfId="0" applyNumberFormat="1" applyFont="1" applyFill="1" applyBorder="1" applyAlignment="1">
      <alignment horizontal="center" vertical="top"/>
    </xf>
    <xf numFmtId="164" fontId="6" fillId="0" borderId="50" xfId="0" applyNumberFormat="1" applyFont="1" applyFill="1" applyBorder="1" applyAlignment="1">
      <alignment horizontal="left" vertical="top" wrapText="1"/>
    </xf>
    <xf numFmtId="164" fontId="6" fillId="0" borderId="47" xfId="0" applyNumberFormat="1" applyFont="1" applyFill="1" applyBorder="1" applyAlignment="1">
      <alignment horizontal="left" vertical="top" wrapText="1"/>
    </xf>
    <xf numFmtId="49" fontId="13" fillId="0" borderId="8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49" fontId="2" fillId="0" borderId="68" xfId="0" applyNumberFormat="1" applyFont="1" applyBorder="1" applyAlignment="1">
      <alignment horizontal="center" vertical="top"/>
    </xf>
    <xf numFmtId="0" fontId="15" fillId="0" borderId="61" xfId="0" applyFont="1" applyFill="1" applyBorder="1" applyAlignment="1">
      <alignment horizontal="center" vertical="top" wrapText="1"/>
    </xf>
    <xf numFmtId="0" fontId="15" fillId="0" borderId="7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68" xfId="0" applyFont="1" applyFill="1" applyBorder="1" applyAlignment="1">
      <alignment horizontal="center" vertical="top" wrapText="1"/>
    </xf>
    <xf numFmtId="49" fontId="13" fillId="0" borderId="43" xfId="0" applyNumberFormat="1" applyFont="1" applyFill="1" applyBorder="1" applyAlignment="1">
      <alignment horizontal="center" vertical="top" wrapText="1"/>
    </xf>
    <xf numFmtId="49" fontId="13" fillId="0" borderId="67" xfId="0" applyNumberFormat="1" applyFont="1" applyFill="1" applyBorder="1" applyAlignment="1">
      <alignment horizontal="center" vertical="top" wrapText="1"/>
    </xf>
    <xf numFmtId="49" fontId="13" fillId="2" borderId="15" xfId="0" applyNumberFormat="1" applyFont="1" applyFill="1" applyBorder="1" applyAlignment="1">
      <alignment horizontal="center" vertical="top"/>
    </xf>
    <xf numFmtId="49" fontId="13" fillId="3" borderId="17" xfId="0" applyNumberFormat="1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 wrapText="1"/>
    </xf>
    <xf numFmtId="49" fontId="13" fillId="0" borderId="37" xfId="0" applyNumberFormat="1" applyFont="1" applyBorder="1" applyAlignment="1">
      <alignment horizontal="center" vertical="top" wrapText="1"/>
    </xf>
    <xf numFmtId="0" fontId="14" fillId="0" borderId="50" xfId="0" applyFont="1" applyFill="1" applyBorder="1" applyAlignment="1">
      <alignment horizontal="center" vertical="center" textRotation="90" wrapText="1"/>
    </xf>
    <xf numFmtId="0" fontId="14" fillId="0" borderId="47" xfId="0" applyFont="1" applyFill="1" applyBorder="1" applyAlignment="1">
      <alignment horizontal="center" vertical="center" textRotation="90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 wrapText="1"/>
    </xf>
    <xf numFmtId="49" fontId="9" fillId="0" borderId="67" xfId="0" applyNumberFormat="1" applyFont="1" applyBorder="1" applyAlignment="1">
      <alignment horizontal="center" vertical="top" wrapText="1"/>
    </xf>
    <xf numFmtId="0" fontId="7" fillId="0" borderId="50" xfId="0" applyFont="1" applyFill="1" applyBorder="1" applyAlignment="1">
      <alignment horizontal="center" vertical="center" textRotation="90" wrapText="1"/>
    </xf>
    <xf numFmtId="0" fontId="7" fillId="0" borderId="47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10" xfId="0" applyNumberFormat="1" applyFont="1" applyFill="1" applyBorder="1" applyAlignment="1">
      <alignment horizontal="left" vertical="top" wrapText="1"/>
    </xf>
    <xf numFmtId="0" fontId="6" fillId="0" borderId="24" xfId="0" applyNumberFormat="1" applyFont="1" applyFill="1" applyBorder="1" applyAlignment="1">
      <alignment horizontal="left" vertical="top" wrapText="1"/>
    </xf>
    <xf numFmtId="49" fontId="15" fillId="0" borderId="60" xfId="0" applyNumberFormat="1" applyFont="1" applyFill="1" applyBorder="1" applyAlignment="1">
      <alignment horizontal="center" vertical="top"/>
    </xf>
    <xf numFmtId="49" fontId="15" fillId="0" borderId="47" xfId="0" applyNumberFormat="1" applyFont="1" applyFill="1" applyBorder="1" applyAlignment="1">
      <alignment horizontal="center" vertical="top"/>
    </xf>
    <xf numFmtId="1" fontId="15" fillId="0" borderId="37" xfId="0" applyNumberFormat="1" applyFont="1" applyFill="1" applyBorder="1" applyAlignment="1">
      <alignment horizontal="center" vertical="top"/>
    </xf>
    <xf numFmtId="0" fontId="6" fillId="0" borderId="40" xfId="0" applyNumberFormat="1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6" fillId="0" borderId="6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8" xfId="0" applyNumberFormat="1" applyFont="1" applyFill="1" applyBorder="1" applyAlignment="1">
      <alignment horizontal="center" vertical="top"/>
    </xf>
    <xf numFmtId="0" fontId="6" fillId="0" borderId="37" xfId="0" applyNumberFormat="1" applyFont="1" applyFill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textRotation="90" wrapText="1"/>
    </xf>
    <xf numFmtId="0" fontId="7" fillId="0" borderId="15" xfId="0" applyFont="1" applyFill="1" applyBorder="1" applyAlignment="1">
      <alignment horizontal="center" vertical="top" textRotation="90" wrapText="1"/>
    </xf>
    <xf numFmtId="0" fontId="7" fillId="0" borderId="35" xfId="0" applyFont="1" applyFill="1" applyBorder="1" applyAlignment="1">
      <alignment horizontal="center" vertical="top" textRotation="90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54" xfId="0" applyFont="1" applyFill="1" applyBorder="1" applyAlignment="1">
      <alignment horizontal="left" vertical="top" wrapText="1"/>
    </xf>
    <xf numFmtId="164" fontId="6" fillId="0" borderId="40" xfId="0" applyNumberFormat="1" applyFont="1" applyFill="1" applyBorder="1" applyAlignment="1">
      <alignment horizontal="left" vertical="top" wrapText="1"/>
    </xf>
    <xf numFmtId="49" fontId="9" fillId="2" borderId="6" xfId="0" applyNumberFormat="1" applyFont="1" applyFill="1" applyBorder="1" applyAlignment="1">
      <alignment horizontal="center" vertical="top"/>
    </xf>
    <xf numFmtId="49" fontId="9" fillId="2" borderId="35" xfId="0" applyNumberFormat="1" applyFont="1" applyFill="1" applyBorder="1" applyAlignment="1">
      <alignment horizontal="center" vertical="top"/>
    </xf>
    <xf numFmtId="49" fontId="9" fillId="3" borderId="8" xfId="0" applyNumberFormat="1" applyFont="1" applyFill="1" applyBorder="1" applyAlignment="1">
      <alignment horizontal="center" vertical="top"/>
    </xf>
    <xf numFmtId="49" fontId="9" fillId="3" borderId="37" xfId="0" applyNumberFormat="1" applyFont="1" applyFill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37" xfId="0" applyNumberFormat="1" applyFont="1" applyBorder="1" applyAlignment="1">
      <alignment horizontal="center" vertical="top"/>
    </xf>
    <xf numFmtId="0" fontId="16" fillId="0" borderId="50" xfId="0" applyFont="1" applyFill="1" applyBorder="1" applyAlignment="1">
      <alignment horizontal="center" vertical="center" textRotation="90" wrapText="1"/>
    </xf>
    <xf numFmtId="0" fontId="16" fillId="0" borderId="60" xfId="0" applyFont="1" applyFill="1" applyBorder="1" applyAlignment="1">
      <alignment horizontal="center" vertical="center" textRotation="90" wrapText="1"/>
    </xf>
    <xf numFmtId="0" fontId="16" fillId="0" borderId="47" xfId="0" applyFont="1" applyFill="1" applyBorder="1" applyAlignment="1">
      <alignment horizontal="center" vertical="center" textRotation="90" wrapText="1"/>
    </xf>
    <xf numFmtId="49" fontId="13" fillId="2" borderId="6" xfId="0" applyNumberFormat="1" applyFont="1" applyFill="1" applyBorder="1" applyAlignment="1">
      <alignment horizontal="center" vertical="top" wrapText="1"/>
    </xf>
    <xf numFmtId="49" fontId="13" fillId="2" borderId="35" xfId="0" applyNumberFormat="1" applyFont="1" applyFill="1" applyBorder="1" applyAlignment="1">
      <alignment horizontal="center" vertical="top" wrapText="1"/>
    </xf>
    <xf numFmtId="49" fontId="13" fillId="3" borderId="8" xfId="0" applyNumberFormat="1" applyFont="1" applyFill="1" applyBorder="1" applyAlignment="1">
      <alignment horizontal="center" vertical="top" wrapText="1"/>
    </xf>
    <xf numFmtId="49" fontId="13" fillId="3" borderId="37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center" vertical="top"/>
    </xf>
    <xf numFmtId="0" fontId="6" fillId="0" borderId="68" xfId="0" applyNumberFormat="1" applyFont="1" applyFill="1" applyBorder="1" applyAlignment="1">
      <alignment horizontal="center" vertical="top"/>
    </xf>
    <xf numFmtId="0" fontId="6" fillId="9" borderId="10" xfId="0" applyFont="1" applyFill="1" applyBorder="1" applyAlignment="1">
      <alignment horizontal="left" vertical="top" wrapText="1"/>
    </xf>
    <xf numFmtId="0" fontId="6" fillId="9" borderId="24" xfId="0" applyFont="1" applyFill="1" applyBorder="1" applyAlignment="1">
      <alignment horizontal="left" vertical="top" wrapText="1"/>
    </xf>
    <xf numFmtId="0" fontId="6" fillId="9" borderId="40" xfId="0" applyFont="1" applyFill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9" fillId="0" borderId="43" xfId="0" applyNumberFormat="1" applyFont="1" applyBorder="1" applyAlignment="1">
      <alignment horizontal="center" vertical="top"/>
    </xf>
    <xf numFmtId="49" fontId="9" fillId="0" borderId="39" xfId="0" applyNumberFormat="1" applyFont="1" applyBorder="1" applyAlignment="1">
      <alignment horizontal="center" vertical="top"/>
    </xf>
    <xf numFmtId="49" fontId="9" fillId="0" borderId="67" xfId="0" applyNumberFormat="1" applyFont="1" applyBorder="1" applyAlignment="1">
      <alignment horizontal="center" vertical="top"/>
    </xf>
    <xf numFmtId="0" fontId="6" fillId="4" borderId="40" xfId="0" applyNumberFormat="1" applyFont="1" applyFill="1" applyBorder="1" applyAlignment="1">
      <alignment horizontal="left" vertical="top" wrapText="1"/>
    </xf>
    <xf numFmtId="164" fontId="6" fillId="0" borderId="10" xfId="0" applyNumberFormat="1" applyFont="1" applyFill="1" applyBorder="1" applyAlignment="1">
      <alignment horizontal="left" vertical="top" wrapText="1"/>
    </xf>
    <xf numFmtId="1" fontId="15" fillId="0" borderId="13" xfId="0" applyNumberFormat="1" applyFont="1" applyFill="1" applyBorder="1" applyAlignment="1">
      <alignment horizontal="center" vertical="top"/>
    </xf>
    <xf numFmtId="1" fontId="15" fillId="0" borderId="68" xfId="0" applyNumberFormat="1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left" vertical="top"/>
    </xf>
    <xf numFmtId="0" fontId="9" fillId="3" borderId="48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1" fontId="15" fillId="0" borderId="8" xfId="0" applyNumberFormat="1" applyFont="1" applyFill="1" applyBorder="1" applyAlignment="1">
      <alignment horizontal="center" vertical="top"/>
    </xf>
    <xf numFmtId="1" fontId="15" fillId="0" borderId="6" xfId="0" applyNumberFormat="1" applyFont="1" applyFill="1" applyBorder="1" applyAlignment="1">
      <alignment horizontal="center" vertical="top"/>
    </xf>
    <xf numFmtId="1" fontId="15" fillId="0" borderId="35" xfId="0" applyNumberFormat="1" applyFont="1" applyFill="1" applyBorder="1" applyAlignment="1">
      <alignment horizontal="center" vertical="top"/>
    </xf>
    <xf numFmtId="0" fontId="1" fillId="4" borderId="54" xfId="0" applyFont="1" applyFill="1" applyBorder="1" applyAlignment="1">
      <alignment horizontal="left" vertical="top" wrapText="1"/>
    </xf>
    <xf numFmtId="0" fontId="16" fillId="0" borderId="60" xfId="0" applyFont="1" applyFill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49" fontId="13" fillId="3" borderId="48" xfId="0" applyNumberFormat="1" applyFont="1" applyFill="1" applyBorder="1" applyAlignment="1">
      <alignment horizontal="right" vertical="top"/>
    </xf>
    <xf numFmtId="49" fontId="13" fillId="3" borderId="75" xfId="0" applyNumberFormat="1" applyFont="1" applyFill="1" applyBorder="1" applyAlignment="1">
      <alignment horizontal="right" vertical="top"/>
    </xf>
    <xf numFmtId="164" fontId="6" fillId="3" borderId="69" xfId="0" applyNumberFormat="1" applyFont="1" applyFill="1" applyBorder="1" applyAlignment="1">
      <alignment horizontal="center" vertical="center"/>
    </xf>
    <xf numFmtId="164" fontId="6" fillId="3" borderId="48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49" fontId="1" fillId="4" borderId="17" xfId="0" applyNumberFormat="1" applyFont="1" applyFill="1" applyBorder="1" applyAlignment="1">
      <alignment horizontal="center" vertical="top"/>
    </xf>
    <xf numFmtId="0" fontId="1" fillId="4" borderId="51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65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9" fillId="4" borderId="51" xfId="0" applyFont="1" applyFill="1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4" borderId="40" xfId="0" applyFont="1" applyFill="1" applyBorder="1" applyAlignment="1">
      <alignment horizontal="left" vertical="top" wrapText="1"/>
    </xf>
    <xf numFmtId="49" fontId="13" fillId="2" borderId="11" xfId="0" applyNumberFormat="1" applyFont="1" applyFill="1" applyBorder="1" applyAlignment="1">
      <alignment horizontal="center" vertical="top"/>
    </xf>
    <xf numFmtId="49" fontId="13" fillId="2" borderId="28" xfId="0" applyNumberFormat="1" applyFont="1" applyFill="1" applyBorder="1" applyAlignment="1">
      <alignment horizontal="center" vertical="top"/>
    </xf>
    <xf numFmtId="49" fontId="13" fillId="3" borderId="12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0" borderId="37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49" fontId="13" fillId="4" borderId="17" xfId="0" applyNumberFormat="1" applyFont="1" applyFill="1" applyBorder="1" applyAlignment="1">
      <alignment horizontal="center" vertical="top"/>
    </xf>
    <xf numFmtId="49" fontId="13" fillId="4" borderId="37" xfId="0" applyNumberFormat="1" applyFont="1" applyFill="1" applyBorder="1" applyAlignment="1">
      <alignment horizontal="center" vertical="top"/>
    </xf>
    <xf numFmtId="0" fontId="1" fillId="4" borderId="40" xfId="0" applyFont="1" applyFill="1" applyBorder="1" applyAlignment="1">
      <alignment horizontal="left" vertical="top" wrapText="1"/>
    </xf>
    <xf numFmtId="49" fontId="17" fillId="0" borderId="17" xfId="0" applyNumberFormat="1" applyFont="1" applyBorder="1" applyAlignment="1">
      <alignment horizontal="center" vertical="top" wrapText="1"/>
    </xf>
    <xf numFmtId="49" fontId="17" fillId="0" borderId="37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/>
    </xf>
    <xf numFmtId="164" fontId="8" fillId="3" borderId="32" xfId="0" applyNumberFormat="1" applyFont="1" applyFill="1" applyBorder="1" applyAlignment="1">
      <alignment horizontal="center" vertical="top"/>
    </xf>
    <xf numFmtId="164" fontId="8" fillId="3" borderId="33" xfId="0" applyNumberFormat="1" applyFont="1" applyFill="1" applyBorder="1" applyAlignment="1">
      <alignment horizontal="center" vertical="top"/>
    </xf>
    <xf numFmtId="164" fontId="8" fillId="3" borderId="64" xfId="0" applyNumberFormat="1" applyFont="1" applyFill="1" applyBorder="1" applyAlignment="1">
      <alignment horizontal="center" vertical="top"/>
    </xf>
    <xf numFmtId="49" fontId="13" fillId="3" borderId="69" xfId="0" applyNumberFormat="1" applyFont="1" applyFill="1" applyBorder="1" applyAlignment="1">
      <alignment horizontal="left" vertical="top"/>
    </xf>
    <xf numFmtId="49" fontId="13" fillId="3" borderId="48" xfId="0" applyNumberFormat="1" applyFont="1" applyFill="1" applyBorder="1" applyAlignment="1">
      <alignment horizontal="left" vertical="top"/>
    </xf>
    <xf numFmtId="49" fontId="13" fillId="3" borderId="75" xfId="0" applyNumberFormat="1" applyFont="1" applyFill="1" applyBorder="1" applyAlignment="1">
      <alignment horizontal="left" vertical="top"/>
    </xf>
    <xf numFmtId="49" fontId="9" fillId="0" borderId="9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center" textRotation="90"/>
    </xf>
    <xf numFmtId="49" fontId="7" fillId="0" borderId="0" xfId="0" applyNumberFormat="1" applyFont="1" applyBorder="1" applyAlignment="1">
      <alignment horizontal="center" vertical="center" textRotation="90"/>
    </xf>
    <xf numFmtId="49" fontId="7" fillId="0" borderId="38" xfId="0" applyNumberFormat="1" applyFont="1" applyBorder="1" applyAlignment="1">
      <alignment horizontal="center" vertical="center" textRotation="90"/>
    </xf>
    <xf numFmtId="49" fontId="16" fillId="0" borderId="52" xfId="0" applyNumberFormat="1" applyFont="1" applyBorder="1" applyAlignment="1">
      <alignment horizontal="center" vertical="top"/>
    </xf>
    <xf numFmtId="49" fontId="16" fillId="0" borderId="16" xfId="0" applyNumberFormat="1" applyFont="1" applyBorder="1" applyAlignment="1">
      <alignment horizontal="center" vertical="top"/>
    </xf>
    <xf numFmtId="0" fontId="6" fillId="4" borderId="51" xfId="0" applyFont="1" applyFill="1" applyBorder="1" applyAlignment="1">
      <alignment horizontal="left" vertical="top" wrapText="1"/>
    </xf>
    <xf numFmtId="0" fontId="6" fillId="4" borderId="54" xfId="0" applyFont="1" applyFill="1" applyBorder="1" applyAlignment="1">
      <alignment horizontal="left" vertical="top" wrapText="1"/>
    </xf>
    <xf numFmtId="49" fontId="13" fillId="3" borderId="29" xfId="0" applyNumberFormat="1" applyFont="1" applyFill="1" applyBorder="1" applyAlignment="1">
      <alignment horizontal="right" vertical="top"/>
    </xf>
    <xf numFmtId="49" fontId="13" fillId="3" borderId="33" xfId="0" applyNumberFormat="1" applyFont="1" applyFill="1" applyBorder="1" applyAlignment="1">
      <alignment horizontal="right" vertical="top"/>
    </xf>
    <xf numFmtId="49" fontId="13" fillId="3" borderId="64" xfId="0" applyNumberFormat="1" applyFont="1" applyFill="1" applyBorder="1" applyAlignment="1">
      <alignment horizontal="right" vertical="top"/>
    </xf>
    <xf numFmtId="49" fontId="7" fillId="0" borderId="21" xfId="0" applyNumberFormat="1" applyFont="1" applyBorder="1" applyAlignment="1">
      <alignment horizontal="center" vertical="top" textRotation="90"/>
    </xf>
    <xf numFmtId="49" fontId="7" fillId="0" borderId="15" xfId="0" applyNumberFormat="1" applyFont="1" applyBorder="1" applyAlignment="1">
      <alignment horizontal="center" vertical="top" textRotation="90"/>
    </xf>
    <xf numFmtId="49" fontId="13" fillId="4" borderId="26" xfId="0" applyNumberFormat="1" applyFont="1" applyFill="1" applyBorder="1" applyAlignment="1">
      <alignment horizontal="center" vertical="top"/>
    </xf>
    <xf numFmtId="1" fontId="17" fillId="0" borderId="21" xfId="0" applyNumberFormat="1" applyFont="1" applyFill="1" applyBorder="1" applyAlignment="1">
      <alignment horizontal="center" vertical="top"/>
    </xf>
    <xf numFmtId="1" fontId="17" fillId="0" borderId="35" xfId="0" applyNumberFormat="1" applyFont="1" applyFill="1" applyBorder="1" applyAlignment="1">
      <alignment horizontal="center" vertical="top"/>
    </xf>
    <xf numFmtId="1" fontId="17" fillId="0" borderId="22" xfId="0" applyNumberFormat="1" applyFont="1" applyFill="1" applyBorder="1" applyAlignment="1">
      <alignment horizontal="center" vertical="top"/>
    </xf>
    <xf numFmtId="1" fontId="17" fillId="0" borderId="37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49" fontId="9" fillId="0" borderId="23" xfId="0" applyNumberFormat="1" applyFont="1" applyBorder="1" applyAlignment="1">
      <alignment horizontal="center" vertical="top" wrapText="1"/>
    </xf>
    <xf numFmtId="49" fontId="9" fillId="0" borderId="68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/>
    </xf>
    <xf numFmtId="49" fontId="6" fillId="0" borderId="37" xfId="0" applyNumberFormat="1" applyFont="1" applyBorder="1" applyAlignment="1">
      <alignment horizontal="center" vertical="top"/>
    </xf>
    <xf numFmtId="164" fontId="16" fillId="4" borderId="0" xfId="0" applyNumberFormat="1" applyFont="1" applyFill="1" applyBorder="1" applyAlignment="1">
      <alignment horizontal="center" vertical="top" wrapText="1"/>
    </xf>
    <xf numFmtId="2" fontId="13" fillId="5" borderId="72" xfId="0" applyNumberFormat="1" applyFont="1" applyFill="1" applyBorder="1" applyAlignment="1">
      <alignment horizontal="right" vertical="center"/>
    </xf>
    <xf numFmtId="2" fontId="13" fillId="5" borderId="48" xfId="0" applyNumberFormat="1" applyFont="1" applyFill="1" applyBorder="1" applyAlignment="1">
      <alignment horizontal="right" vertical="center"/>
    </xf>
    <xf numFmtId="164" fontId="14" fillId="5" borderId="69" xfId="0" applyNumberFormat="1" applyFont="1" applyFill="1" applyBorder="1" applyAlignment="1">
      <alignment horizontal="center" vertical="center" wrapText="1"/>
    </xf>
    <xf numFmtId="164" fontId="14" fillId="5" borderId="48" xfId="0" applyNumberFormat="1" applyFont="1" applyFill="1" applyBorder="1" applyAlignment="1">
      <alignment horizontal="center" vertical="center" wrapText="1"/>
    </xf>
    <xf numFmtId="164" fontId="14" fillId="5" borderId="75" xfId="0" applyNumberFormat="1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center" wrapText="1"/>
    </xf>
    <xf numFmtId="164" fontId="8" fillId="3" borderId="69" xfId="0" applyNumberFormat="1" applyFont="1" applyFill="1" applyBorder="1" applyAlignment="1">
      <alignment horizontal="center" vertical="top"/>
    </xf>
    <xf numFmtId="164" fontId="8" fillId="3" borderId="48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3" fillId="2" borderId="38" xfId="0" applyNumberFormat="1" applyFont="1" applyFill="1" applyBorder="1" applyAlignment="1">
      <alignment horizontal="right" vertical="top"/>
    </xf>
    <xf numFmtId="164" fontId="6" fillId="2" borderId="69" xfId="0" applyNumberFormat="1" applyFont="1" applyFill="1" applyBorder="1" applyAlignment="1">
      <alignment horizontal="center" vertical="top"/>
    </xf>
    <xf numFmtId="164" fontId="6" fillId="2" borderId="48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1" fontId="15" fillId="0" borderId="23" xfId="0" applyNumberFormat="1" applyFont="1" applyFill="1" applyBorder="1" applyAlignment="1">
      <alignment horizontal="center" vertical="top"/>
    </xf>
    <xf numFmtId="0" fontId="8" fillId="0" borderId="44" xfId="0" applyFont="1" applyFill="1" applyBorder="1" applyAlignment="1">
      <alignment horizontal="left" vertical="top" wrapText="1"/>
    </xf>
    <xf numFmtId="0" fontId="8" fillId="0" borderId="47" xfId="0" applyFont="1" applyFill="1" applyBorder="1" applyAlignment="1">
      <alignment horizontal="left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17" fillId="0" borderId="9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38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 vertical="center" wrapText="1"/>
    </xf>
    <xf numFmtId="164" fontId="9" fillId="10" borderId="48" xfId="0" applyNumberFormat="1" applyFont="1" applyFill="1" applyBorder="1" applyAlignment="1">
      <alignment horizontal="center" vertical="top" wrapText="1"/>
    </xf>
    <xf numFmtId="164" fontId="9" fillId="10" borderId="75" xfId="0" applyNumberFormat="1" applyFont="1" applyFill="1" applyBorder="1" applyAlignment="1">
      <alignment horizontal="center" vertical="top" wrapText="1"/>
    </xf>
    <xf numFmtId="164" fontId="1" fillId="0" borderId="33" xfId="0" applyNumberFormat="1" applyFont="1" applyFill="1" applyBorder="1" applyAlignment="1">
      <alignment horizontal="center" vertical="top" wrapText="1"/>
    </xf>
    <xf numFmtId="164" fontId="1" fillId="0" borderId="64" xfId="0" applyNumberFormat="1" applyFont="1" applyFill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64" xfId="0" applyNumberFormat="1" applyFont="1" applyBorder="1" applyAlignment="1">
      <alignment horizontal="center" vertical="top" wrapText="1"/>
    </xf>
    <xf numFmtId="0" fontId="6" fillId="4" borderId="65" xfId="0" applyFont="1" applyFill="1" applyBorder="1" applyAlignment="1">
      <alignment horizontal="left" vertical="top" wrapText="1"/>
    </xf>
    <xf numFmtId="0" fontId="6" fillId="4" borderId="63" xfId="0" applyFont="1" applyFill="1" applyBorder="1" applyAlignment="1">
      <alignment horizontal="left" vertical="top" wrapText="1"/>
    </xf>
    <xf numFmtId="0" fontId="6" fillId="4" borderId="71" xfId="0" applyFont="1" applyFill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13" fillId="10" borderId="4" xfId="0" applyFont="1" applyFill="1" applyBorder="1" applyAlignment="1">
      <alignment horizontal="right" vertical="top" wrapText="1"/>
    </xf>
    <xf numFmtId="0" fontId="13" fillId="10" borderId="5" xfId="0" applyFont="1" applyFill="1" applyBorder="1" applyAlignment="1">
      <alignment horizontal="right" vertical="top" wrapText="1"/>
    </xf>
    <xf numFmtId="0" fontId="13" fillId="10" borderId="74" xfId="0" applyFont="1" applyFill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textRotation="90" wrapText="1"/>
    </xf>
    <xf numFmtId="0" fontId="8" fillId="0" borderId="68" xfId="0" applyFont="1" applyFill="1" applyBorder="1" applyAlignment="1">
      <alignment horizontal="center" vertical="center" textRotation="90" wrapText="1"/>
    </xf>
    <xf numFmtId="49" fontId="13" fillId="6" borderId="50" xfId="0" applyNumberFormat="1" applyFont="1" applyFill="1" applyBorder="1" applyAlignment="1">
      <alignment horizontal="left" vertical="top" wrapText="1"/>
    </xf>
    <xf numFmtId="49" fontId="13" fillId="6" borderId="9" xfId="0" applyNumberFormat="1" applyFont="1" applyFill="1" applyBorder="1" applyAlignment="1">
      <alignment horizontal="left" vertical="top" wrapText="1"/>
    </xf>
    <xf numFmtId="49" fontId="13" fillId="6" borderId="43" xfId="0" applyNumberFormat="1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3" fillId="3" borderId="53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center" vertical="center" textRotation="90" wrapText="1"/>
    </xf>
    <xf numFmtId="0" fontId="13" fillId="7" borderId="4" xfId="0" applyFont="1" applyFill="1" applyBorder="1" applyAlignment="1">
      <alignment horizontal="right" vertical="top" wrapText="1"/>
    </xf>
    <xf numFmtId="0" fontId="13" fillId="7" borderId="5" xfId="0" applyFont="1" applyFill="1" applyBorder="1" applyAlignment="1">
      <alignment horizontal="right" vertical="top" wrapText="1"/>
    </xf>
    <xf numFmtId="0" fontId="13" fillId="7" borderId="74" xfId="0" applyFont="1" applyFill="1" applyBorder="1" applyAlignment="1">
      <alignment horizontal="right" vertical="top" wrapText="1"/>
    </xf>
    <xf numFmtId="164" fontId="9" fillId="7" borderId="48" xfId="0" applyNumberFormat="1" applyFont="1" applyFill="1" applyBorder="1" applyAlignment="1">
      <alignment horizontal="center" vertical="top" wrapText="1"/>
    </xf>
    <xf numFmtId="164" fontId="9" fillId="7" borderId="75" xfId="0" applyNumberFormat="1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left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0" borderId="38" xfId="0" applyFont="1" applyBorder="1" applyAlignment="1">
      <alignment horizontal="center" vertical="top"/>
    </xf>
    <xf numFmtId="0" fontId="17" fillId="0" borderId="9" xfId="0" applyNumberFormat="1" applyFont="1" applyBorder="1" applyAlignment="1">
      <alignment horizontal="left" vertical="top" wrapText="1"/>
    </xf>
    <xf numFmtId="49" fontId="21" fillId="0" borderId="38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Border="1" applyAlignment="1">
      <alignment horizontal="center" vertical="top" wrapText="1"/>
    </xf>
    <xf numFmtId="49" fontId="9" fillId="0" borderId="36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left" vertical="top" wrapText="1"/>
    </xf>
    <xf numFmtId="0" fontId="1" fillId="0" borderId="62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164" fontId="1" fillId="0" borderId="70" xfId="0" applyNumberFormat="1" applyFont="1" applyBorder="1" applyAlignment="1">
      <alignment horizontal="center" vertical="top" wrapText="1"/>
    </xf>
    <xf numFmtId="49" fontId="15" fillId="0" borderId="17" xfId="0" applyNumberFormat="1" applyFont="1" applyBorder="1" applyAlignment="1">
      <alignment horizontal="center" vertical="top" wrapText="1"/>
    </xf>
    <xf numFmtId="49" fontId="15" fillId="0" borderId="37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center" textRotation="90"/>
    </xf>
    <xf numFmtId="49" fontId="13" fillId="0" borderId="38" xfId="0" applyNumberFormat="1" applyFont="1" applyBorder="1" applyAlignment="1">
      <alignment horizontal="center" vertical="center" textRotation="90"/>
    </xf>
    <xf numFmtId="0" fontId="13" fillId="0" borderId="24" xfId="0" applyFont="1" applyFill="1" applyBorder="1" applyAlignment="1">
      <alignment horizontal="center" vertical="top" wrapText="1"/>
    </xf>
    <xf numFmtId="0" fontId="13" fillId="0" borderId="40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49" fontId="13" fillId="0" borderId="51" xfId="0" applyNumberFormat="1" applyFont="1" applyBorder="1" applyAlignment="1">
      <alignment horizontal="center" vertical="top" textRotation="90"/>
    </xf>
    <xf numFmtId="49" fontId="13" fillId="0" borderId="24" xfId="0" applyNumberFormat="1" applyFont="1" applyBorder="1" applyAlignment="1">
      <alignment horizontal="center" vertical="top" textRotation="90"/>
    </xf>
    <xf numFmtId="0" fontId="13" fillId="0" borderId="51" xfId="0" applyFont="1" applyFill="1" applyBorder="1" applyAlignment="1">
      <alignment horizontal="center" vertical="top" wrapText="1"/>
    </xf>
    <xf numFmtId="0" fontId="15" fillId="0" borderId="50" xfId="0" applyFont="1" applyFill="1" applyBorder="1" applyAlignment="1">
      <alignment horizontal="center" vertical="center" textRotation="90" wrapText="1"/>
    </xf>
    <xf numFmtId="0" fontId="15" fillId="0" borderId="47" xfId="0" applyFont="1" applyFill="1" applyBorder="1" applyAlignment="1">
      <alignment horizontal="center" vertical="center" textRotation="90" wrapText="1"/>
    </xf>
    <xf numFmtId="49" fontId="13" fillId="3" borderId="9" xfId="0" applyNumberFormat="1" applyFont="1" applyFill="1" applyBorder="1" applyAlignment="1">
      <alignment horizontal="right" vertical="top"/>
    </xf>
    <xf numFmtId="49" fontId="13" fillId="3" borderId="43" xfId="0" applyNumberFormat="1" applyFont="1" applyFill="1" applyBorder="1" applyAlignment="1">
      <alignment horizontal="right" vertical="top"/>
    </xf>
    <xf numFmtId="0" fontId="9" fillId="0" borderId="51" xfId="0" applyFont="1" applyFill="1" applyBorder="1" applyAlignment="1">
      <alignment horizontal="center" vertical="top" wrapText="1"/>
    </xf>
    <xf numFmtId="0" fontId="9" fillId="0" borderId="54" xfId="0" applyFont="1" applyFill="1" applyBorder="1" applyAlignment="1">
      <alignment horizontal="center" vertical="top" wrapText="1"/>
    </xf>
    <xf numFmtId="0" fontId="9" fillId="3" borderId="69" xfId="0" applyFont="1" applyFill="1" applyBorder="1" applyAlignment="1">
      <alignment horizontal="left" vertical="top"/>
    </xf>
    <xf numFmtId="0" fontId="15" fillId="0" borderId="60" xfId="0" applyFont="1" applyFill="1" applyBorder="1" applyAlignment="1">
      <alignment horizontal="center" vertical="center" textRotation="90" wrapText="1"/>
    </xf>
    <xf numFmtId="0" fontId="13" fillId="0" borderId="50" xfId="0" applyFont="1" applyFill="1" applyBorder="1" applyAlignment="1">
      <alignment horizontal="center" vertical="center" textRotation="90" wrapText="1"/>
    </xf>
    <xf numFmtId="0" fontId="13" fillId="0" borderId="47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164" fontId="9" fillId="7" borderId="69" xfId="0" applyNumberFormat="1" applyFont="1" applyFill="1" applyBorder="1" applyAlignment="1">
      <alignment horizontal="center" vertical="top"/>
    </xf>
    <xf numFmtId="164" fontId="9" fillId="7" borderId="48" xfId="0" applyNumberFormat="1" applyFont="1" applyFill="1" applyBorder="1" applyAlignment="1">
      <alignment horizontal="center" vertical="top"/>
    </xf>
    <xf numFmtId="164" fontId="9" fillId="7" borderId="75" xfId="0" applyNumberFormat="1" applyFont="1" applyFill="1" applyBorder="1" applyAlignment="1">
      <alignment horizontal="center" vertical="top"/>
    </xf>
    <xf numFmtId="164" fontId="6" fillId="0" borderId="32" xfId="0" applyNumberFormat="1" applyFont="1" applyBorder="1" applyAlignment="1">
      <alignment horizontal="center" vertical="top"/>
    </xf>
    <xf numFmtId="164" fontId="6" fillId="0" borderId="33" xfId="0" applyNumberFormat="1" applyFont="1" applyBorder="1" applyAlignment="1">
      <alignment horizontal="center" vertical="top"/>
    </xf>
    <xf numFmtId="164" fontId="6" fillId="0" borderId="64" xfId="0" applyNumberFormat="1" applyFont="1" applyBorder="1" applyAlignment="1">
      <alignment horizontal="center" vertical="top"/>
    </xf>
    <xf numFmtId="164" fontId="9" fillId="5" borderId="69" xfId="0" applyNumberFormat="1" applyFont="1" applyFill="1" applyBorder="1" applyAlignment="1">
      <alignment horizontal="center" vertical="top"/>
    </xf>
    <xf numFmtId="164" fontId="9" fillId="5" borderId="48" xfId="0" applyNumberFormat="1" applyFont="1" applyFill="1" applyBorder="1" applyAlignment="1">
      <alignment horizontal="center" vertical="top"/>
    </xf>
    <xf numFmtId="164" fontId="9" fillId="5" borderId="75" xfId="0" applyNumberFormat="1" applyFont="1" applyFill="1" applyBorder="1" applyAlignment="1">
      <alignment horizontal="center" vertical="top"/>
    </xf>
    <xf numFmtId="164" fontId="6" fillId="0" borderId="78" xfId="0" applyNumberFormat="1" applyFont="1" applyBorder="1" applyAlignment="1">
      <alignment horizontal="center" vertical="top"/>
    </xf>
    <xf numFmtId="164" fontId="6" fillId="0" borderId="77" xfId="0" applyNumberFormat="1" applyFont="1" applyBorder="1" applyAlignment="1">
      <alignment horizontal="center" vertical="top"/>
    </xf>
    <xf numFmtId="164" fontId="6" fillId="0" borderId="79" xfId="0" applyNumberFormat="1" applyFont="1" applyBorder="1" applyAlignment="1">
      <alignment horizontal="center" vertical="top"/>
    </xf>
    <xf numFmtId="164" fontId="10" fillId="0" borderId="78" xfId="0" applyNumberFormat="1" applyFont="1" applyBorder="1" applyAlignment="1">
      <alignment horizontal="center" vertical="top"/>
    </xf>
    <xf numFmtId="164" fontId="10" fillId="0" borderId="77" xfId="0" applyNumberFormat="1" applyFont="1" applyBorder="1" applyAlignment="1">
      <alignment horizontal="center" vertical="top"/>
    </xf>
    <xf numFmtId="164" fontId="10" fillId="0" borderId="79" xfId="0" applyNumberFormat="1" applyFont="1" applyBorder="1" applyAlignment="1">
      <alignment horizontal="center" vertical="top"/>
    </xf>
    <xf numFmtId="164" fontId="10" fillId="0" borderId="60" xfId="0" applyNumberFormat="1" applyFont="1" applyBorder="1" applyAlignment="1">
      <alignment horizontal="center" vertical="top"/>
    </xf>
    <xf numFmtId="164" fontId="10" fillId="0" borderId="0" xfId="0" applyNumberFormat="1" applyFont="1" applyBorder="1" applyAlignment="1">
      <alignment horizontal="center" vertical="top"/>
    </xf>
    <xf numFmtId="164" fontId="10" fillId="0" borderId="39" xfId="0" applyNumberFormat="1" applyFont="1" applyBorder="1" applyAlignment="1">
      <alignment horizontal="center" vertical="top"/>
    </xf>
    <xf numFmtId="164" fontId="10" fillId="0" borderId="70" xfId="0" applyNumberFormat="1" applyFont="1" applyBorder="1" applyAlignment="1">
      <alignment horizontal="center" vertical="top"/>
    </xf>
    <xf numFmtId="164" fontId="10" fillId="0" borderId="62" xfId="0" applyNumberFormat="1" applyFont="1" applyBorder="1" applyAlignment="1">
      <alignment horizontal="center" vertical="top"/>
    </xf>
    <xf numFmtId="164" fontId="10" fillId="0" borderId="57" xfId="0" applyNumberFormat="1" applyFont="1" applyBorder="1" applyAlignment="1">
      <alignment horizontal="center" vertical="top"/>
    </xf>
    <xf numFmtId="0" fontId="13" fillId="3" borderId="47" xfId="0" applyFont="1" applyFill="1" applyBorder="1" applyAlignment="1">
      <alignment horizontal="left" vertical="top" wrapText="1"/>
    </xf>
    <xf numFmtId="0" fontId="13" fillId="3" borderId="38" xfId="0" applyFont="1" applyFill="1" applyBorder="1" applyAlignment="1">
      <alignment horizontal="left" vertical="top" wrapText="1"/>
    </xf>
    <xf numFmtId="0" fontId="13" fillId="3" borderId="6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36" xfId="0" applyFont="1" applyBorder="1" applyAlignment="1">
      <alignment horizontal="center" vertical="center" textRotation="90" wrapText="1"/>
    </xf>
    <xf numFmtId="0" fontId="18" fillId="5" borderId="62" xfId="0" applyFont="1" applyFill="1" applyBorder="1" applyAlignment="1">
      <alignment horizontal="left" vertical="top" wrapText="1"/>
    </xf>
    <xf numFmtId="0" fontId="18" fillId="5" borderId="57" xfId="0" applyFont="1" applyFill="1" applyBorder="1" applyAlignment="1">
      <alignment horizontal="left" vertical="top" wrapText="1"/>
    </xf>
    <xf numFmtId="0" fontId="13" fillId="2" borderId="70" xfId="0" applyFont="1" applyFill="1" applyBorder="1" applyAlignment="1">
      <alignment horizontal="left" vertical="top"/>
    </xf>
    <xf numFmtId="0" fontId="13" fillId="2" borderId="62" xfId="0" applyFont="1" applyFill="1" applyBorder="1" applyAlignment="1">
      <alignment horizontal="left" vertical="top"/>
    </xf>
    <xf numFmtId="0" fontId="13" fillId="2" borderId="57" xfId="0" applyFont="1" applyFill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164" fontId="6" fillId="10" borderId="25" xfId="0" applyNumberFormat="1" applyFont="1" applyFill="1" applyBorder="1" applyAlignment="1">
      <alignment horizontal="center" vertical="top"/>
    </xf>
    <xf numFmtId="0" fontId="6" fillId="0" borderId="41" xfId="0" applyFont="1" applyFill="1" applyBorder="1" applyAlignment="1">
      <alignment horizontal="center" vertical="top"/>
    </xf>
    <xf numFmtId="164" fontId="14" fillId="10" borderId="6" xfId="0" applyNumberFormat="1" applyFont="1" applyFill="1" applyBorder="1" applyAlignment="1">
      <alignment horizontal="center" vertical="top"/>
    </xf>
    <xf numFmtId="164" fontId="14" fillId="10" borderId="8" xfId="0" applyNumberFormat="1" applyFont="1" applyFill="1" applyBorder="1" applyAlignment="1">
      <alignment horizontal="center" vertical="top"/>
    </xf>
    <xf numFmtId="164" fontId="14" fillId="10" borderId="13" xfId="0" applyNumberFormat="1" applyFont="1" applyFill="1" applyBorder="1" applyAlignment="1">
      <alignment horizontal="center" vertical="top"/>
    </xf>
    <xf numFmtId="164" fontId="6" fillId="10" borderId="11" xfId="0" applyNumberFormat="1" applyFont="1" applyFill="1" applyBorder="1" applyAlignment="1">
      <alignment horizontal="center" vertical="top"/>
    </xf>
    <xf numFmtId="164" fontId="6" fillId="10" borderId="12" xfId="0" applyNumberFormat="1" applyFont="1" applyFill="1" applyBorder="1" applyAlignment="1">
      <alignment horizontal="center" vertical="top"/>
    </xf>
    <xf numFmtId="164" fontId="6" fillId="10" borderId="59" xfId="0" applyNumberFormat="1" applyFont="1" applyFill="1" applyBorder="1" applyAlignment="1">
      <alignment horizontal="center" vertical="top"/>
    </xf>
    <xf numFmtId="164" fontId="6" fillId="10" borderId="62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1"/>
  <sheetViews>
    <sheetView tabSelected="1" zoomScale="120" zoomScaleNormal="120" zoomScaleSheetLayoutView="90" workbookViewId="0">
      <selection activeCell="B10" sqref="B10:R10"/>
    </sheetView>
  </sheetViews>
  <sheetFormatPr defaultRowHeight="12.75" x14ac:dyDescent="0.2"/>
  <cols>
    <col min="1" max="2" width="2.7109375" style="76" customWidth="1"/>
    <col min="3" max="3" width="2.85546875" style="76" customWidth="1"/>
    <col min="4" max="4" width="32.7109375" style="76" customWidth="1"/>
    <col min="5" max="5" width="4.5703125" style="434" customWidth="1"/>
    <col min="6" max="6" width="2.85546875" style="431" customWidth="1"/>
    <col min="7" max="7" width="2.7109375" style="435" customWidth="1"/>
    <col min="8" max="8" width="7.5703125" style="76" customWidth="1"/>
    <col min="9" max="9" width="9.140625" style="76"/>
    <col min="10" max="10" width="7.5703125" style="76" customWidth="1"/>
    <col min="11" max="11" width="6.140625" style="76" customWidth="1"/>
    <col min="12" max="12" width="9" style="76" customWidth="1"/>
    <col min="13" max="13" width="8.42578125" style="76" customWidth="1"/>
    <col min="14" max="14" width="8.140625" style="76" customWidth="1"/>
    <col min="15" max="15" width="22.42578125" style="430" customWidth="1"/>
    <col min="16" max="17" width="5.140625" style="431" customWidth="1"/>
    <col min="18" max="18" width="5.140625" style="432" customWidth="1"/>
    <col min="19" max="16384" width="9.140625" style="76"/>
  </cols>
  <sheetData>
    <row r="1" spans="1:18" ht="15.75" x14ac:dyDescent="0.25">
      <c r="A1" s="1146" t="s">
        <v>106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</row>
    <row r="2" spans="1:18" s="77" customFormat="1" x14ac:dyDescent="0.25">
      <c r="A2" s="1147" t="s">
        <v>99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</row>
    <row r="3" spans="1:18" s="77" customFormat="1" x14ac:dyDescent="0.25">
      <c r="A3" s="1148" t="s">
        <v>58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</row>
    <row r="4" spans="1:18" s="77" customFormat="1" ht="13.5" thickBot="1" x14ac:dyDescent="0.3">
      <c r="A4" s="1149" t="s">
        <v>0</v>
      </c>
      <c r="B4" s="1149"/>
      <c r="C4" s="1149"/>
      <c r="D4" s="1149"/>
      <c r="E4" s="1149"/>
      <c r="F4" s="1149"/>
      <c r="G4" s="1149"/>
      <c r="H4" s="1149"/>
      <c r="I4" s="1149"/>
      <c r="J4" s="1149"/>
      <c r="K4" s="1149"/>
      <c r="L4" s="1149"/>
      <c r="M4" s="1149"/>
      <c r="N4" s="1149"/>
      <c r="O4" s="1149"/>
      <c r="P4" s="1149"/>
      <c r="Q4" s="1149"/>
      <c r="R4" s="1149"/>
    </row>
    <row r="5" spans="1:18" s="78" customFormat="1" ht="13.5" customHeight="1" thickBot="1" x14ac:dyDescent="0.3">
      <c r="A5" s="1208" t="s">
        <v>1</v>
      </c>
      <c r="B5" s="1211" t="s">
        <v>2</v>
      </c>
      <c r="C5" s="1214" t="s">
        <v>3</v>
      </c>
      <c r="D5" s="1217" t="s">
        <v>4</v>
      </c>
      <c r="E5" s="1204" t="s">
        <v>5</v>
      </c>
      <c r="F5" s="1211" t="s">
        <v>177</v>
      </c>
      <c r="G5" s="1220" t="s">
        <v>6</v>
      </c>
      <c r="H5" s="1198" t="s">
        <v>7</v>
      </c>
      <c r="I5" s="1201" t="s">
        <v>108</v>
      </c>
      <c r="J5" s="1202"/>
      <c r="K5" s="1202"/>
      <c r="L5" s="1203"/>
      <c r="M5" s="1160" t="s">
        <v>62</v>
      </c>
      <c r="N5" s="1160" t="s">
        <v>63</v>
      </c>
      <c r="O5" s="1163" t="s">
        <v>107</v>
      </c>
      <c r="P5" s="1164"/>
      <c r="Q5" s="1164"/>
      <c r="R5" s="1165"/>
    </row>
    <row r="6" spans="1:18" s="78" customFormat="1" ht="12.75" customHeight="1" x14ac:dyDescent="0.25">
      <c r="A6" s="1209"/>
      <c r="B6" s="1212"/>
      <c r="C6" s="1215"/>
      <c r="D6" s="1218"/>
      <c r="E6" s="1205"/>
      <c r="F6" s="1212"/>
      <c r="G6" s="1221"/>
      <c r="H6" s="1199"/>
      <c r="I6" s="1166" t="s">
        <v>8</v>
      </c>
      <c r="J6" s="1168" t="s">
        <v>9</v>
      </c>
      <c r="K6" s="1169"/>
      <c r="L6" s="1177" t="s">
        <v>10</v>
      </c>
      <c r="M6" s="1161"/>
      <c r="N6" s="1161"/>
      <c r="O6" s="1155" t="s">
        <v>59</v>
      </c>
      <c r="P6" s="1157" t="s">
        <v>64</v>
      </c>
      <c r="Q6" s="1158"/>
      <c r="R6" s="1159"/>
    </row>
    <row r="7" spans="1:18" s="78" customFormat="1" ht="115.5" customHeight="1" thickBot="1" x14ac:dyDescent="0.3">
      <c r="A7" s="1210"/>
      <c r="B7" s="1213"/>
      <c r="C7" s="1216"/>
      <c r="D7" s="1219"/>
      <c r="E7" s="1206"/>
      <c r="F7" s="1213"/>
      <c r="G7" s="1222"/>
      <c r="H7" s="1200"/>
      <c r="I7" s="1167"/>
      <c r="J7" s="79" t="s">
        <v>8</v>
      </c>
      <c r="K7" s="79" t="s">
        <v>11</v>
      </c>
      <c r="L7" s="1178"/>
      <c r="M7" s="1162"/>
      <c r="N7" s="1162"/>
      <c r="O7" s="1156"/>
      <c r="P7" s="80" t="s">
        <v>65</v>
      </c>
      <c r="Q7" s="80" t="s">
        <v>66</v>
      </c>
      <c r="R7" s="81" t="s">
        <v>67</v>
      </c>
    </row>
    <row r="8" spans="1:18" s="77" customFormat="1" x14ac:dyDescent="0.25">
      <c r="A8" s="1183" t="s">
        <v>154</v>
      </c>
      <c r="B8" s="1184"/>
      <c r="C8" s="1184"/>
      <c r="D8" s="1184"/>
      <c r="E8" s="1184"/>
      <c r="F8" s="1184"/>
      <c r="G8" s="1184"/>
      <c r="H8" s="1184"/>
      <c r="I8" s="1184"/>
      <c r="J8" s="1184"/>
      <c r="K8" s="1184"/>
      <c r="L8" s="1184"/>
      <c r="M8" s="1184"/>
      <c r="N8" s="1184"/>
      <c r="O8" s="1184"/>
      <c r="P8" s="1184"/>
      <c r="Q8" s="1184"/>
      <c r="R8" s="1185"/>
    </row>
    <row r="9" spans="1:18" s="77" customFormat="1" ht="13.5" thickBot="1" x14ac:dyDescent="0.3">
      <c r="A9" s="1186" t="s">
        <v>12</v>
      </c>
      <c r="B9" s="1187"/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7"/>
      <c r="O9" s="1187"/>
      <c r="P9" s="1187"/>
      <c r="Q9" s="1187"/>
      <c r="R9" s="1188"/>
    </row>
    <row r="10" spans="1:18" s="83" customFormat="1" ht="15" customHeight="1" thickBot="1" x14ac:dyDescent="0.3">
      <c r="A10" s="82" t="s">
        <v>13</v>
      </c>
      <c r="B10" s="1189" t="s">
        <v>14</v>
      </c>
      <c r="C10" s="1189"/>
      <c r="D10" s="1189"/>
      <c r="E10" s="1189"/>
      <c r="F10" s="1189"/>
      <c r="G10" s="1189"/>
      <c r="H10" s="1189"/>
      <c r="I10" s="1189"/>
      <c r="J10" s="1189"/>
      <c r="K10" s="1189"/>
      <c r="L10" s="1189"/>
      <c r="M10" s="1189"/>
      <c r="N10" s="1189"/>
      <c r="O10" s="1189"/>
      <c r="P10" s="1189"/>
      <c r="Q10" s="1189"/>
      <c r="R10" s="1190"/>
    </row>
    <row r="11" spans="1:18" s="83" customFormat="1" ht="13.5" thickBot="1" x14ac:dyDescent="0.3">
      <c r="A11" s="84" t="s">
        <v>13</v>
      </c>
      <c r="B11" s="85" t="s">
        <v>13</v>
      </c>
      <c r="C11" s="1191" t="s">
        <v>15</v>
      </c>
      <c r="D11" s="1191"/>
      <c r="E11" s="1191"/>
      <c r="F11" s="1191"/>
      <c r="G11" s="1191"/>
      <c r="H11" s="1192"/>
      <c r="I11" s="1192"/>
      <c r="J11" s="1192"/>
      <c r="K11" s="1192"/>
      <c r="L11" s="1192"/>
      <c r="M11" s="1192"/>
      <c r="N11" s="1192"/>
      <c r="O11" s="1192"/>
      <c r="P11" s="1192"/>
      <c r="Q11" s="1192"/>
      <c r="R11" s="1193"/>
    </row>
    <row r="12" spans="1:18" s="83" customFormat="1" ht="39" customHeight="1" x14ac:dyDescent="0.25">
      <c r="A12" s="1072" t="s">
        <v>13</v>
      </c>
      <c r="B12" s="86" t="s">
        <v>13</v>
      </c>
      <c r="C12" s="1083" t="s">
        <v>13</v>
      </c>
      <c r="D12" s="1137" t="s">
        <v>68</v>
      </c>
      <c r="E12" s="87"/>
      <c r="F12" s="1061" t="s">
        <v>16</v>
      </c>
      <c r="G12" s="88" t="s">
        <v>26</v>
      </c>
      <c r="H12" s="89" t="s">
        <v>17</v>
      </c>
      <c r="I12" s="836">
        <f>J12+L12</f>
        <v>24704.5</v>
      </c>
      <c r="J12" s="837">
        <f>22494.2+1971.8+238.5</f>
        <v>24704.5</v>
      </c>
      <c r="K12" s="837"/>
      <c r="L12" s="838"/>
      <c r="M12" s="90">
        <v>29773.9</v>
      </c>
      <c r="N12" s="91">
        <v>29773.9</v>
      </c>
      <c r="O12" s="92" t="s">
        <v>69</v>
      </c>
      <c r="P12" s="93">
        <v>27039</v>
      </c>
      <c r="Q12" s="94">
        <v>27034</v>
      </c>
      <c r="R12" s="95">
        <v>27034</v>
      </c>
    </row>
    <row r="13" spans="1:18" s="83" customFormat="1" ht="57.75" customHeight="1" x14ac:dyDescent="0.25">
      <c r="A13" s="1051"/>
      <c r="B13" s="96"/>
      <c r="C13" s="97"/>
      <c r="D13" s="1207"/>
      <c r="E13" s="98"/>
      <c r="F13" s="1062"/>
      <c r="G13" s="99"/>
      <c r="H13" s="100" t="s">
        <v>192</v>
      </c>
      <c r="I13" s="1519">
        <f>+J13+L13</f>
        <v>80.2</v>
      </c>
      <c r="J13" s="761">
        <f>52.1+28.1</f>
        <v>80.2</v>
      </c>
      <c r="K13" s="761"/>
      <c r="L13" s="839"/>
      <c r="M13" s="101"/>
      <c r="N13" s="102"/>
      <c r="O13" s="103" t="s">
        <v>176</v>
      </c>
      <c r="P13" s="104">
        <v>5</v>
      </c>
      <c r="Q13" s="105">
        <v>5</v>
      </c>
      <c r="R13" s="106">
        <v>5</v>
      </c>
    </row>
    <row r="14" spans="1:18" s="83" customFormat="1" ht="15" customHeight="1" x14ac:dyDescent="0.25">
      <c r="A14" s="1051"/>
      <c r="B14" s="96"/>
      <c r="C14" s="97"/>
      <c r="D14" s="1207"/>
      <c r="E14" s="98"/>
      <c r="F14" s="1062"/>
      <c r="G14" s="99"/>
      <c r="H14" s="107"/>
      <c r="I14" s="758"/>
      <c r="J14" s="759"/>
      <c r="K14" s="759"/>
      <c r="L14" s="840"/>
      <c r="M14" s="108"/>
      <c r="N14" s="109"/>
      <c r="O14" s="1179" t="s">
        <v>70</v>
      </c>
      <c r="P14" s="1181">
        <v>185</v>
      </c>
      <c r="Q14" s="1194">
        <v>185</v>
      </c>
      <c r="R14" s="1196">
        <v>185</v>
      </c>
    </row>
    <row r="15" spans="1:18" s="83" customFormat="1" ht="13.5" thickBot="1" x14ac:dyDescent="0.3">
      <c r="A15" s="1051"/>
      <c r="B15" s="96"/>
      <c r="C15" s="97"/>
      <c r="D15" s="1093"/>
      <c r="E15" s="98"/>
      <c r="F15" s="1062"/>
      <c r="G15" s="99"/>
      <c r="H15" s="845" t="s">
        <v>18</v>
      </c>
      <c r="I15" s="762">
        <f>J15+L15</f>
        <v>24784.7</v>
      </c>
      <c r="J15" s="763">
        <f>SUM(J12:J14)</f>
        <v>24784.7</v>
      </c>
      <c r="K15" s="763"/>
      <c r="L15" s="841"/>
      <c r="M15" s="764">
        <f>SUM(M12:M14)</f>
        <v>29773.9</v>
      </c>
      <c r="N15" s="846">
        <f>SUM(N12:N14)</f>
        <v>29773.9</v>
      </c>
      <c r="O15" s="1180"/>
      <c r="P15" s="1182"/>
      <c r="Q15" s="1195"/>
      <c r="R15" s="1197"/>
    </row>
    <row r="16" spans="1:18" s="83" customFormat="1" ht="34.5" customHeight="1" x14ac:dyDescent="0.25">
      <c r="A16" s="1072" t="s">
        <v>13</v>
      </c>
      <c r="B16" s="86" t="s">
        <v>13</v>
      </c>
      <c r="C16" s="1083" t="s">
        <v>19</v>
      </c>
      <c r="D16" s="1085" t="s">
        <v>71</v>
      </c>
      <c r="E16" s="1141" t="s">
        <v>167</v>
      </c>
      <c r="F16" s="1061" t="s">
        <v>16</v>
      </c>
      <c r="G16" s="88" t="s">
        <v>26</v>
      </c>
      <c r="H16" s="1520" t="s">
        <v>17</v>
      </c>
      <c r="I16" s="765">
        <f>J16+L16</f>
        <v>3148.3</v>
      </c>
      <c r="J16" s="766">
        <f>2816.3+332</f>
        <v>3148.3</v>
      </c>
      <c r="K16" s="766">
        <f>914.3+70.9</f>
        <v>985.19999999999993</v>
      </c>
      <c r="L16" s="1015"/>
      <c r="M16" s="110">
        <v>4099.7</v>
      </c>
      <c r="N16" s="111">
        <v>4099.7</v>
      </c>
      <c r="O16" s="1223" t="s">
        <v>72</v>
      </c>
      <c r="P16" s="1225">
        <v>361</v>
      </c>
      <c r="Q16" s="1227">
        <v>361</v>
      </c>
      <c r="R16" s="1170">
        <v>361</v>
      </c>
    </row>
    <row r="17" spans="1:18" s="83" customFormat="1" ht="17.25" customHeight="1" thickBot="1" x14ac:dyDescent="0.3">
      <c r="A17" s="1094"/>
      <c r="B17" s="112"/>
      <c r="C17" s="1084"/>
      <c r="D17" s="1086"/>
      <c r="E17" s="1142"/>
      <c r="F17" s="1063"/>
      <c r="G17" s="113"/>
      <c r="H17" s="847" t="s">
        <v>18</v>
      </c>
      <c r="I17" s="767">
        <f>L17+J17</f>
        <v>3148.3</v>
      </c>
      <c r="J17" s="768">
        <f>SUM(J16:J16)</f>
        <v>3148.3</v>
      </c>
      <c r="K17" s="769">
        <f>SUM(K16:K16)</f>
        <v>985.19999999999993</v>
      </c>
      <c r="L17" s="768">
        <f>SUM(L16:L16)</f>
        <v>0</v>
      </c>
      <c r="M17" s="848">
        <f>SUM(M16:M16)</f>
        <v>4099.7</v>
      </c>
      <c r="N17" s="843">
        <f>SUM(N16:N16)</f>
        <v>4099.7</v>
      </c>
      <c r="O17" s="1224"/>
      <c r="P17" s="1226"/>
      <c r="Q17" s="1228"/>
      <c r="R17" s="1171"/>
    </row>
    <row r="18" spans="1:18" s="83" customFormat="1" ht="25.5" x14ac:dyDescent="0.25">
      <c r="A18" s="1072" t="s">
        <v>13</v>
      </c>
      <c r="B18" s="86" t="s">
        <v>13</v>
      </c>
      <c r="C18" s="1083" t="s">
        <v>22</v>
      </c>
      <c r="D18" s="1137" t="s">
        <v>73</v>
      </c>
      <c r="E18" s="87"/>
      <c r="F18" s="1061" t="s">
        <v>16</v>
      </c>
      <c r="G18" s="88" t="s">
        <v>26</v>
      </c>
      <c r="H18" s="114" t="s">
        <v>17</v>
      </c>
      <c r="I18" s="770">
        <v>436.2</v>
      </c>
      <c r="J18" s="771">
        <v>436.2</v>
      </c>
      <c r="K18" s="771">
        <v>333</v>
      </c>
      <c r="L18" s="1016"/>
      <c r="M18" s="110">
        <v>385.9</v>
      </c>
      <c r="N18" s="110">
        <v>385.9</v>
      </c>
      <c r="O18" s="1223" t="s">
        <v>74</v>
      </c>
      <c r="P18" s="1240">
        <v>14</v>
      </c>
      <c r="Q18" s="1227">
        <v>14</v>
      </c>
      <c r="R18" s="1242">
        <v>14</v>
      </c>
    </row>
    <row r="19" spans="1:18" s="83" customFormat="1" ht="13.5" thickBot="1" x14ac:dyDescent="0.3">
      <c r="A19" s="1094"/>
      <c r="B19" s="112"/>
      <c r="C19" s="1084"/>
      <c r="D19" s="1138"/>
      <c r="E19" s="115"/>
      <c r="F19" s="1063"/>
      <c r="G19" s="113"/>
      <c r="H19" s="845" t="s">
        <v>18</v>
      </c>
      <c r="I19" s="772">
        <f t="shared" ref="I19:I24" si="0">J19+L19</f>
        <v>436.2</v>
      </c>
      <c r="J19" s="769">
        <f>+J18</f>
        <v>436.2</v>
      </c>
      <c r="K19" s="768">
        <f>+K18</f>
        <v>333</v>
      </c>
      <c r="L19" s="1017">
        <f>+L18</f>
        <v>0</v>
      </c>
      <c r="M19" s="767">
        <f>+M18</f>
        <v>385.9</v>
      </c>
      <c r="N19" s="767">
        <f>+N18</f>
        <v>385.9</v>
      </c>
      <c r="O19" s="1224"/>
      <c r="P19" s="1241"/>
      <c r="Q19" s="1228"/>
      <c r="R19" s="1243"/>
    </row>
    <row r="20" spans="1:18" s="83" customFormat="1" ht="36.75" customHeight="1" x14ac:dyDescent="0.25">
      <c r="A20" s="1072" t="s">
        <v>13</v>
      </c>
      <c r="B20" s="86" t="s">
        <v>13</v>
      </c>
      <c r="C20" s="1083" t="s">
        <v>24</v>
      </c>
      <c r="D20" s="1137" t="s">
        <v>75</v>
      </c>
      <c r="E20" s="1229"/>
      <c r="F20" s="1061" t="s">
        <v>16</v>
      </c>
      <c r="G20" s="88" t="s">
        <v>26</v>
      </c>
      <c r="H20" s="114" t="s">
        <v>17</v>
      </c>
      <c r="I20" s="770">
        <f t="shared" si="0"/>
        <v>3051.4</v>
      </c>
      <c r="J20" s="771">
        <f>3440.6-280-109.2</f>
        <v>3051.4</v>
      </c>
      <c r="K20" s="773"/>
      <c r="L20" s="1016"/>
      <c r="M20" s="110">
        <v>3341.2</v>
      </c>
      <c r="N20" s="110">
        <v>3241.8</v>
      </c>
      <c r="O20" s="1223" t="s">
        <v>126</v>
      </c>
      <c r="P20" s="1132" t="s">
        <v>127</v>
      </c>
      <c r="Q20" s="1126" t="s">
        <v>128</v>
      </c>
      <c r="R20" s="1128" t="s">
        <v>129</v>
      </c>
    </row>
    <row r="21" spans="1:18" s="83" customFormat="1" ht="15.75" customHeight="1" thickBot="1" x14ac:dyDescent="0.3">
      <c r="A21" s="1094"/>
      <c r="B21" s="112"/>
      <c r="C21" s="1084"/>
      <c r="D21" s="1138"/>
      <c r="E21" s="1230"/>
      <c r="F21" s="1063"/>
      <c r="G21" s="113"/>
      <c r="H21" s="845" t="s">
        <v>18</v>
      </c>
      <c r="I21" s="772">
        <f t="shared" si="0"/>
        <v>3051.4</v>
      </c>
      <c r="J21" s="769">
        <f>+J20</f>
        <v>3051.4</v>
      </c>
      <c r="K21" s="768">
        <f>+K20</f>
        <v>0</v>
      </c>
      <c r="L21" s="1017">
        <f>+L20</f>
        <v>0</v>
      </c>
      <c r="M21" s="767">
        <f>+M20</f>
        <v>3341.2</v>
      </c>
      <c r="N21" s="767">
        <f>+N20</f>
        <v>3241.8</v>
      </c>
      <c r="O21" s="1224"/>
      <c r="P21" s="1133"/>
      <c r="Q21" s="1127"/>
      <c r="R21" s="1239"/>
    </row>
    <row r="22" spans="1:18" s="83" customFormat="1" ht="39" customHeight="1" x14ac:dyDescent="0.25">
      <c r="A22" s="1231" t="s">
        <v>13</v>
      </c>
      <c r="B22" s="1233" t="s">
        <v>13</v>
      </c>
      <c r="C22" s="1248" t="s">
        <v>28</v>
      </c>
      <c r="D22" s="1137" t="s">
        <v>20</v>
      </c>
      <c r="E22" s="1250"/>
      <c r="F22" s="1252" t="s">
        <v>16</v>
      </c>
      <c r="G22" s="1244" t="s">
        <v>26</v>
      </c>
      <c r="H22" s="89" t="s">
        <v>21</v>
      </c>
      <c r="I22" s="774">
        <f t="shared" si="0"/>
        <v>30396.45</v>
      </c>
      <c r="J22" s="775">
        <v>30396.45</v>
      </c>
      <c r="K22" s="776"/>
      <c r="L22" s="1018"/>
      <c r="M22" s="116">
        <v>33888</v>
      </c>
      <c r="N22" s="117">
        <v>33888</v>
      </c>
      <c r="O22" s="118" t="s">
        <v>76</v>
      </c>
      <c r="P22" s="119">
        <v>6513</v>
      </c>
      <c r="Q22" s="120">
        <v>6513</v>
      </c>
      <c r="R22" s="121">
        <v>6513</v>
      </c>
    </row>
    <row r="23" spans="1:18" s="83" customFormat="1" ht="13.5" thickBot="1" x14ac:dyDescent="0.3">
      <c r="A23" s="1232"/>
      <c r="B23" s="1234"/>
      <c r="C23" s="1249"/>
      <c r="D23" s="1138"/>
      <c r="E23" s="1251"/>
      <c r="F23" s="1253"/>
      <c r="G23" s="1245"/>
      <c r="H23" s="845" t="s">
        <v>18</v>
      </c>
      <c r="I23" s="772">
        <f t="shared" si="0"/>
        <v>30396.45</v>
      </c>
      <c r="J23" s="769">
        <f>+J22</f>
        <v>30396.45</v>
      </c>
      <c r="K23" s="768">
        <f>+K22</f>
        <v>0</v>
      </c>
      <c r="L23" s="1017">
        <f>+L22</f>
        <v>0</v>
      </c>
      <c r="M23" s="767">
        <f>+M22</f>
        <v>33888</v>
      </c>
      <c r="N23" s="848">
        <f>+N22</f>
        <v>33888</v>
      </c>
      <c r="O23" s="122"/>
      <c r="P23" s="123"/>
      <c r="Q23" s="124"/>
      <c r="R23" s="125"/>
    </row>
    <row r="24" spans="1:18" s="83" customFormat="1" ht="17.25" customHeight="1" x14ac:dyDescent="0.25">
      <c r="A24" s="1051" t="s">
        <v>13</v>
      </c>
      <c r="B24" s="96" t="s">
        <v>13</v>
      </c>
      <c r="C24" s="97" t="s">
        <v>36</v>
      </c>
      <c r="D24" s="1137" t="s">
        <v>23</v>
      </c>
      <c r="E24" s="126"/>
      <c r="F24" s="1062" t="s">
        <v>16</v>
      </c>
      <c r="G24" s="127" t="s">
        <v>26</v>
      </c>
      <c r="H24" s="128" t="s">
        <v>21</v>
      </c>
      <c r="I24" s="777">
        <f t="shared" si="0"/>
        <v>10511.7</v>
      </c>
      <c r="J24" s="771">
        <v>10511.7</v>
      </c>
      <c r="K24" s="778"/>
      <c r="L24" s="1016"/>
      <c r="M24" s="110">
        <v>11259</v>
      </c>
      <c r="N24" s="111">
        <v>11259</v>
      </c>
      <c r="O24" s="1130" t="s">
        <v>76</v>
      </c>
      <c r="P24" s="1132">
        <v>5127</v>
      </c>
      <c r="Q24" s="1126">
        <v>5127</v>
      </c>
      <c r="R24" s="1128">
        <v>5127</v>
      </c>
    </row>
    <row r="25" spans="1:18" s="83" customFormat="1" ht="13.5" thickBot="1" x14ac:dyDescent="0.3">
      <c r="A25" s="1051"/>
      <c r="B25" s="96"/>
      <c r="C25" s="97"/>
      <c r="D25" s="1138"/>
      <c r="E25" s="98"/>
      <c r="F25" s="1062"/>
      <c r="G25" s="99"/>
      <c r="H25" s="845" t="s">
        <v>18</v>
      </c>
      <c r="I25" s="772">
        <f t="shared" ref="I25:L25" si="1">+I24</f>
        <v>10511.7</v>
      </c>
      <c r="J25" s="769">
        <f t="shared" si="1"/>
        <v>10511.7</v>
      </c>
      <c r="K25" s="768">
        <f t="shared" si="1"/>
        <v>0</v>
      </c>
      <c r="L25" s="1017">
        <f t="shared" si="1"/>
        <v>0</v>
      </c>
      <c r="M25" s="767">
        <f t="shared" ref="M25:N25" si="2">+M24</f>
        <v>11259</v>
      </c>
      <c r="N25" s="767">
        <f t="shared" si="2"/>
        <v>11259</v>
      </c>
      <c r="O25" s="1131"/>
      <c r="P25" s="1133"/>
      <c r="Q25" s="1127"/>
      <c r="R25" s="1129"/>
    </row>
    <row r="26" spans="1:18" s="77" customFormat="1" ht="42" customHeight="1" x14ac:dyDescent="0.25">
      <c r="A26" s="1231" t="s">
        <v>13</v>
      </c>
      <c r="B26" s="1233" t="s">
        <v>13</v>
      </c>
      <c r="C26" s="1237" t="s">
        <v>38</v>
      </c>
      <c r="D26" s="129" t="s">
        <v>25</v>
      </c>
      <c r="E26" s="1077"/>
      <c r="F26" s="1092">
        <v>10</v>
      </c>
      <c r="G26" s="1075" t="s">
        <v>26</v>
      </c>
      <c r="H26" s="130" t="s">
        <v>27</v>
      </c>
      <c r="I26" s="777">
        <f>J26+L26</f>
        <v>437.6</v>
      </c>
      <c r="J26" s="771">
        <f>408.5-15+44.1</f>
        <v>437.6</v>
      </c>
      <c r="K26" s="779"/>
      <c r="L26" s="1019"/>
      <c r="M26" s="131">
        <v>400</v>
      </c>
      <c r="N26" s="111">
        <v>400</v>
      </c>
      <c r="O26" s="1235" t="s">
        <v>130</v>
      </c>
      <c r="P26" s="1132">
        <v>215</v>
      </c>
      <c r="Q26" s="1126">
        <v>217</v>
      </c>
      <c r="R26" s="1128">
        <v>217</v>
      </c>
    </row>
    <row r="27" spans="1:18" s="83" customFormat="1" ht="13.5" thickBot="1" x14ac:dyDescent="0.3">
      <c r="A27" s="1246"/>
      <c r="B27" s="1247"/>
      <c r="C27" s="1238"/>
      <c r="D27" s="21"/>
      <c r="E27" s="98"/>
      <c r="F27" s="1062"/>
      <c r="G27" s="99"/>
      <c r="H27" s="845" t="s">
        <v>18</v>
      </c>
      <c r="I27" s="772">
        <f t="shared" ref="I27:L27" si="3">+I26</f>
        <v>437.6</v>
      </c>
      <c r="J27" s="769">
        <f t="shared" si="3"/>
        <v>437.6</v>
      </c>
      <c r="K27" s="768">
        <f t="shared" si="3"/>
        <v>0</v>
      </c>
      <c r="L27" s="1017">
        <f t="shared" si="3"/>
        <v>0</v>
      </c>
      <c r="M27" s="767">
        <f t="shared" ref="M27:N27" si="4">+M26</f>
        <v>400</v>
      </c>
      <c r="N27" s="767">
        <f t="shared" si="4"/>
        <v>400</v>
      </c>
      <c r="O27" s="1236"/>
      <c r="P27" s="1133"/>
      <c r="Q27" s="1127"/>
      <c r="R27" s="1129"/>
    </row>
    <row r="28" spans="1:18" s="78" customFormat="1" ht="30" customHeight="1" x14ac:dyDescent="0.25">
      <c r="A28" s="1231" t="s">
        <v>13</v>
      </c>
      <c r="B28" s="1233" t="s">
        <v>13</v>
      </c>
      <c r="C28" s="132" t="s">
        <v>77</v>
      </c>
      <c r="D28" s="1137" t="s">
        <v>29</v>
      </c>
      <c r="E28" s="87"/>
      <c r="F28" s="133" t="s">
        <v>16</v>
      </c>
      <c r="G28" s="134">
        <v>3</v>
      </c>
      <c r="H28" s="135" t="s">
        <v>27</v>
      </c>
      <c r="I28" s="777">
        <f>J28+L28</f>
        <v>608.79999999999995</v>
      </c>
      <c r="J28" s="771">
        <f>735.3-60-66.5</f>
        <v>608.79999999999995</v>
      </c>
      <c r="K28" s="779"/>
      <c r="L28" s="1019"/>
      <c r="M28" s="110">
        <v>714.4</v>
      </c>
      <c r="N28" s="111">
        <v>714.4</v>
      </c>
      <c r="O28" s="1097" t="s">
        <v>131</v>
      </c>
      <c r="P28" s="1099" t="s">
        <v>132</v>
      </c>
      <c r="Q28" s="1098" t="s">
        <v>133</v>
      </c>
      <c r="R28" s="1096" t="s">
        <v>134</v>
      </c>
    </row>
    <row r="29" spans="1:18" s="78" customFormat="1" ht="13.5" thickBot="1" x14ac:dyDescent="0.3">
      <c r="A29" s="1232"/>
      <c r="B29" s="1234"/>
      <c r="C29" s="136"/>
      <c r="D29" s="1138"/>
      <c r="E29" s="98"/>
      <c r="F29" s="1049"/>
      <c r="G29" s="1070"/>
      <c r="H29" s="849" t="s">
        <v>18</v>
      </c>
      <c r="I29" s="780">
        <f t="shared" ref="I29:L29" si="5">+I28</f>
        <v>608.79999999999995</v>
      </c>
      <c r="J29" s="769">
        <f t="shared" si="5"/>
        <v>608.79999999999995</v>
      </c>
      <c r="K29" s="781">
        <f t="shared" si="5"/>
        <v>0</v>
      </c>
      <c r="L29" s="1017">
        <f t="shared" si="5"/>
        <v>0</v>
      </c>
      <c r="M29" s="850">
        <f t="shared" ref="M29:N29" si="6">+M28</f>
        <v>714.4</v>
      </c>
      <c r="N29" s="850">
        <f t="shared" si="6"/>
        <v>714.4</v>
      </c>
      <c r="O29" s="137"/>
      <c r="P29" s="138"/>
      <c r="Q29" s="139"/>
      <c r="R29" s="140"/>
    </row>
    <row r="30" spans="1:18" s="77" customFormat="1" ht="13.5" thickBot="1" x14ac:dyDescent="0.3">
      <c r="A30" s="84" t="s">
        <v>13</v>
      </c>
      <c r="B30" s="85" t="s">
        <v>13</v>
      </c>
      <c r="C30" s="1134" t="s">
        <v>30</v>
      </c>
      <c r="D30" s="1135"/>
      <c r="E30" s="1135"/>
      <c r="F30" s="1135"/>
      <c r="G30" s="1135"/>
      <c r="H30" s="1136"/>
      <c r="I30" s="141">
        <f>J30+L30</f>
        <v>73375.150000000009</v>
      </c>
      <c r="J30" s="142">
        <f>J29+J27+J25+J23+J21+J19+J17+J15</f>
        <v>73375.150000000009</v>
      </c>
      <c r="K30" s="143">
        <f>K29+K27+K25+K23+K21+K19+K17+K15</f>
        <v>1318.1999999999998</v>
      </c>
      <c r="L30" s="142"/>
      <c r="M30" s="144">
        <f>M29+M27+M25+M23+M21+M19+M17+M15</f>
        <v>83862.100000000006</v>
      </c>
      <c r="N30" s="142">
        <f>N29+N27+N25+N23+N21+N19+N17+N15</f>
        <v>83762.700000000012</v>
      </c>
      <c r="O30" s="1174"/>
      <c r="P30" s="1175"/>
      <c r="Q30" s="1175"/>
      <c r="R30" s="1176"/>
    </row>
    <row r="31" spans="1:18" s="77" customFormat="1" ht="13.5" thickBot="1" x14ac:dyDescent="0.3">
      <c r="A31" s="145" t="s">
        <v>13</v>
      </c>
      <c r="B31" s="1073" t="s">
        <v>19</v>
      </c>
      <c r="C31" s="1172" t="s">
        <v>31</v>
      </c>
      <c r="D31" s="1172"/>
      <c r="E31" s="1172"/>
      <c r="F31" s="1172"/>
      <c r="G31" s="1172"/>
      <c r="H31" s="1172"/>
      <c r="I31" s="1172"/>
      <c r="J31" s="1172"/>
      <c r="K31" s="1172"/>
      <c r="L31" s="1172"/>
      <c r="M31" s="1172"/>
      <c r="N31" s="1172"/>
      <c r="O31" s="1172"/>
      <c r="P31" s="1172"/>
      <c r="Q31" s="1172"/>
      <c r="R31" s="1173"/>
    </row>
    <row r="32" spans="1:18" s="78" customFormat="1" ht="28.5" customHeight="1" x14ac:dyDescent="0.25">
      <c r="A32" s="1072" t="s">
        <v>13</v>
      </c>
      <c r="B32" s="1073" t="s">
        <v>19</v>
      </c>
      <c r="C32" s="15" t="s">
        <v>13</v>
      </c>
      <c r="D32" s="16" t="s">
        <v>57</v>
      </c>
      <c r="E32" s="1143" t="s">
        <v>168</v>
      </c>
      <c r="F32" s="1061" t="s">
        <v>16</v>
      </c>
      <c r="G32" s="17">
        <v>3</v>
      </c>
      <c r="H32" s="25" t="s">
        <v>27</v>
      </c>
      <c r="I32" s="1521">
        <f>J32+L32</f>
        <v>6982.5999999999995</v>
      </c>
      <c r="J32" s="1522">
        <v>6892.2</v>
      </c>
      <c r="K32" s="1522">
        <f>4567.2-13.6-108.2+15.1</f>
        <v>4460.5</v>
      </c>
      <c r="L32" s="1523">
        <f>55.1+35.3</f>
        <v>90.4</v>
      </c>
      <c r="M32" s="146">
        <v>9723.7999999999993</v>
      </c>
      <c r="N32" s="147">
        <v>9780.7999999999993</v>
      </c>
      <c r="O32" s="1139" t="s">
        <v>152</v>
      </c>
      <c r="P32" s="148">
        <v>422</v>
      </c>
      <c r="Q32" s="149">
        <v>422</v>
      </c>
      <c r="R32" s="150">
        <v>422</v>
      </c>
    </row>
    <row r="33" spans="1:18" s="78" customFormat="1" ht="15.75" customHeight="1" x14ac:dyDescent="0.25">
      <c r="A33" s="1051"/>
      <c r="B33" s="1053"/>
      <c r="C33" s="18"/>
      <c r="D33" s="1093" t="s">
        <v>135</v>
      </c>
      <c r="E33" s="1144"/>
      <c r="F33" s="1062"/>
      <c r="G33" s="19"/>
      <c r="H33" s="26" t="s">
        <v>32</v>
      </c>
      <c r="I33" s="916">
        <f>J33+L33</f>
        <v>1593.5</v>
      </c>
      <c r="J33" s="851">
        <f>1573.4+7.8</f>
        <v>1581.2</v>
      </c>
      <c r="K33" s="851">
        <v>585.4</v>
      </c>
      <c r="L33" s="960">
        <f>3+9.3</f>
        <v>12.3</v>
      </c>
      <c r="M33" s="151">
        <v>2044.4</v>
      </c>
      <c r="N33" s="152">
        <v>2074.4</v>
      </c>
      <c r="O33" s="1140"/>
      <c r="P33" s="30"/>
      <c r="Q33" s="153"/>
      <c r="R33" s="154"/>
    </row>
    <row r="34" spans="1:18" s="78" customFormat="1" ht="25.5" x14ac:dyDescent="0.25">
      <c r="A34" s="1051"/>
      <c r="B34" s="1053"/>
      <c r="C34" s="18"/>
      <c r="D34" s="1093" t="s">
        <v>136</v>
      </c>
      <c r="E34" s="1144"/>
      <c r="F34" s="1062"/>
      <c r="G34" s="20"/>
      <c r="H34" s="27" t="s">
        <v>21</v>
      </c>
      <c r="I34" s="1012">
        <f>J34+L34</f>
        <v>474.6</v>
      </c>
      <c r="J34" s="1013">
        <v>474.6</v>
      </c>
      <c r="K34" s="1013"/>
      <c r="L34" s="1014"/>
      <c r="M34" s="155">
        <v>376.7</v>
      </c>
      <c r="N34" s="156">
        <v>376.7</v>
      </c>
      <c r="O34" s="157" t="s">
        <v>151</v>
      </c>
      <c r="P34" s="158">
        <v>1403</v>
      </c>
      <c r="Q34" s="159">
        <v>1523</v>
      </c>
      <c r="R34" s="160">
        <v>1523</v>
      </c>
    </row>
    <row r="35" spans="1:18" s="78" customFormat="1" ht="16.5" customHeight="1" x14ac:dyDescent="0.25">
      <c r="A35" s="1051"/>
      <c r="B35" s="1053"/>
      <c r="C35" s="18"/>
      <c r="D35" s="21" t="s">
        <v>137</v>
      </c>
      <c r="E35" s="1144"/>
      <c r="F35" s="1062"/>
      <c r="G35" s="20"/>
      <c r="H35" s="28" t="s">
        <v>17</v>
      </c>
      <c r="I35" s="916">
        <f>J35+L35</f>
        <v>2611</v>
      </c>
      <c r="J35" s="851">
        <v>2611</v>
      </c>
      <c r="K35" s="851">
        <v>1383.5</v>
      </c>
      <c r="L35" s="960"/>
      <c r="M35" s="161">
        <v>3170.4</v>
      </c>
      <c r="N35" s="162">
        <v>3170.4</v>
      </c>
      <c r="O35" s="157"/>
      <c r="P35" s="163"/>
      <c r="Q35" s="164"/>
      <c r="R35" s="165"/>
    </row>
    <row r="36" spans="1:18" s="78" customFormat="1" ht="25.5" x14ac:dyDescent="0.25">
      <c r="A36" s="1051"/>
      <c r="B36" s="1053"/>
      <c r="C36" s="18"/>
      <c r="D36" s="1093" t="s">
        <v>138</v>
      </c>
      <c r="E36" s="1144"/>
      <c r="F36" s="1062"/>
      <c r="G36" s="20"/>
      <c r="H36" s="100" t="s">
        <v>42</v>
      </c>
      <c r="I36" s="916">
        <f>J36+L36</f>
        <v>412.5</v>
      </c>
      <c r="J36" s="851">
        <v>412.5</v>
      </c>
      <c r="K36" s="851"/>
      <c r="L36" s="960"/>
      <c r="M36" s="166"/>
      <c r="N36" s="167"/>
      <c r="O36" s="157"/>
      <c r="P36" s="163"/>
      <c r="Q36" s="164"/>
      <c r="R36" s="165"/>
    </row>
    <row r="37" spans="1:18" s="78" customFormat="1" ht="17.25" customHeight="1" x14ac:dyDescent="0.25">
      <c r="A37" s="1051"/>
      <c r="B37" s="1053"/>
      <c r="C37" s="18"/>
      <c r="D37" s="1093" t="s">
        <v>139</v>
      </c>
      <c r="E37" s="1144"/>
      <c r="F37" s="1062"/>
      <c r="G37" s="20"/>
      <c r="H37" s="29"/>
      <c r="I37" s="916"/>
      <c r="J37" s="852"/>
      <c r="K37" s="851"/>
      <c r="L37" s="960"/>
      <c r="M37" s="168"/>
      <c r="N37" s="169"/>
      <c r="O37" s="157"/>
      <c r="P37" s="163"/>
      <c r="Q37" s="164"/>
      <c r="R37" s="165"/>
    </row>
    <row r="38" spans="1:18" s="78" customFormat="1" ht="29.25" customHeight="1" x14ac:dyDescent="0.25">
      <c r="A38" s="1051"/>
      <c r="B38" s="1053"/>
      <c r="C38" s="18"/>
      <c r="D38" s="1093" t="s">
        <v>140</v>
      </c>
      <c r="E38" s="1144"/>
      <c r="F38" s="22"/>
      <c r="G38" s="20"/>
      <c r="H38" s="30"/>
      <c r="I38" s="961"/>
      <c r="J38" s="853"/>
      <c r="K38" s="853"/>
      <c r="L38" s="962"/>
      <c r="M38" s="154"/>
      <c r="O38" s="157"/>
      <c r="P38" s="170"/>
      <c r="Q38" s="164"/>
      <c r="R38" s="171"/>
    </row>
    <row r="39" spans="1:18" s="78" customFormat="1" ht="30" customHeight="1" thickBot="1" x14ac:dyDescent="0.3">
      <c r="A39" s="1094"/>
      <c r="B39" s="1095"/>
      <c r="C39" s="23"/>
      <c r="D39" s="1086" t="s">
        <v>141</v>
      </c>
      <c r="E39" s="1145"/>
      <c r="F39" s="1063"/>
      <c r="G39" s="24"/>
      <c r="H39" s="31"/>
      <c r="I39" s="963"/>
      <c r="J39" s="854"/>
      <c r="K39" s="854"/>
      <c r="L39" s="964"/>
      <c r="M39" s="172"/>
      <c r="N39" s="173"/>
      <c r="O39" s="174"/>
      <c r="P39" s="175"/>
      <c r="Q39" s="1100"/>
      <c r="R39" s="176"/>
    </row>
    <row r="40" spans="1:18" s="181" customFormat="1" ht="24.75" customHeight="1" x14ac:dyDescent="0.25">
      <c r="A40" s="1051"/>
      <c r="B40" s="1053"/>
      <c r="C40" s="177"/>
      <c r="D40" s="1048" t="s">
        <v>142</v>
      </c>
      <c r="E40" s="178"/>
      <c r="F40" s="179"/>
      <c r="G40" s="1070"/>
      <c r="H40" s="107"/>
      <c r="I40" s="855"/>
      <c r="J40" s="856"/>
      <c r="K40" s="856"/>
      <c r="L40" s="857"/>
      <c r="M40" s="180"/>
      <c r="N40" s="167"/>
      <c r="O40" s="157"/>
      <c r="P40" s="170"/>
      <c r="Q40" s="164"/>
      <c r="R40" s="171"/>
    </row>
    <row r="41" spans="1:18" s="78" customFormat="1" ht="15" customHeight="1" x14ac:dyDescent="0.25">
      <c r="A41" s="1051"/>
      <c r="B41" s="1053"/>
      <c r="C41" s="182"/>
      <c r="D41" s="1152" t="s">
        <v>143</v>
      </c>
      <c r="E41" s="178"/>
      <c r="F41" s="183"/>
      <c r="G41" s="1070"/>
      <c r="H41" s="107"/>
      <c r="I41" s="855"/>
      <c r="J41" s="856"/>
      <c r="K41" s="856"/>
      <c r="L41" s="857"/>
      <c r="M41" s="180"/>
      <c r="N41" s="167"/>
      <c r="O41" s="1153"/>
      <c r="P41" s="1265"/>
      <c r="Q41" s="1154"/>
      <c r="R41" s="1150"/>
    </row>
    <row r="42" spans="1:18" s="78" customFormat="1" ht="15" customHeight="1" x14ac:dyDescent="0.25">
      <c r="A42" s="1051"/>
      <c r="B42" s="96"/>
      <c r="C42" s="182"/>
      <c r="D42" s="1152"/>
      <c r="E42" s="178"/>
      <c r="F42" s="183"/>
      <c r="G42" s="1070"/>
      <c r="H42" s="107"/>
      <c r="I42" s="855"/>
      <c r="J42" s="855"/>
      <c r="K42" s="855"/>
      <c r="L42" s="858"/>
      <c r="M42" s="180"/>
      <c r="N42" s="167"/>
      <c r="O42" s="1153"/>
      <c r="P42" s="1265"/>
      <c r="Q42" s="1154"/>
      <c r="R42" s="1150"/>
    </row>
    <row r="43" spans="1:18" s="83" customFormat="1" ht="12.75" customHeight="1" x14ac:dyDescent="0.25">
      <c r="A43" s="1051"/>
      <c r="B43" s="96"/>
      <c r="C43" s="184"/>
      <c r="D43" s="1152"/>
      <c r="E43" s="178"/>
      <c r="F43" s="1062"/>
      <c r="G43" s="99"/>
      <c r="H43" s="107"/>
      <c r="I43" s="855"/>
      <c r="J43" s="855"/>
      <c r="K43" s="855"/>
      <c r="L43" s="858"/>
      <c r="M43" s="185"/>
      <c r="N43" s="186"/>
      <c r="O43" s="1153"/>
      <c r="P43" s="1265"/>
      <c r="Q43" s="1154"/>
      <c r="R43" s="1150"/>
    </row>
    <row r="44" spans="1:18" s="78" customFormat="1" ht="15" customHeight="1" x14ac:dyDescent="0.25">
      <c r="A44" s="1051"/>
      <c r="B44" s="1053"/>
      <c r="C44" s="182"/>
      <c r="D44" s="1152" t="s">
        <v>144</v>
      </c>
      <c r="E44" s="178"/>
      <c r="F44" s="183"/>
      <c r="G44" s="1070"/>
      <c r="H44" s="107"/>
      <c r="I44" s="855"/>
      <c r="J44" s="856"/>
      <c r="K44" s="856"/>
      <c r="L44" s="857"/>
      <c r="M44" s="180"/>
      <c r="N44" s="167"/>
      <c r="O44" s="1153"/>
      <c r="P44" s="1265"/>
      <c r="Q44" s="1154"/>
      <c r="R44" s="1150"/>
    </row>
    <row r="45" spans="1:18" s="78" customFormat="1" ht="15" customHeight="1" x14ac:dyDescent="0.25">
      <c r="A45" s="1051"/>
      <c r="B45" s="96"/>
      <c r="C45" s="182"/>
      <c r="D45" s="1152"/>
      <c r="E45" s="178"/>
      <c r="F45" s="183"/>
      <c r="G45" s="1070"/>
      <c r="H45" s="107"/>
      <c r="I45" s="855"/>
      <c r="J45" s="855"/>
      <c r="K45" s="855"/>
      <c r="L45" s="858"/>
      <c r="M45" s="180"/>
      <c r="N45" s="167"/>
      <c r="O45" s="1153"/>
      <c r="P45" s="1265"/>
      <c r="Q45" s="1154"/>
      <c r="R45" s="1150"/>
    </row>
    <row r="46" spans="1:18" s="83" customFormat="1" ht="12" customHeight="1" x14ac:dyDescent="0.25">
      <c r="A46" s="1051"/>
      <c r="B46" s="96"/>
      <c r="C46" s="184"/>
      <c r="D46" s="1152"/>
      <c r="E46" s="178"/>
      <c r="F46" s="1062"/>
      <c r="G46" s="99"/>
      <c r="H46" s="107"/>
      <c r="I46" s="855"/>
      <c r="J46" s="855"/>
      <c r="K46" s="855"/>
      <c r="L46" s="858"/>
      <c r="M46" s="185"/>
      <c r="N46" s="186"/>
      <c r="O46" s="1153"/>
      <c r="P46" s="1265"/>
      <c r="Q46" s="1154"/>
      <c r="R46" s="1150"/>
    </row>
    <row r="47" spans="1:18" s="78" customFormat="1" ht="15" customHeight="1" x14ac:dyDescent="0.25">
      <c r="A47" s="1051"/>
      <c r="B47" s="1053"/>
      <c r="C47" s="182"/>
      <c r="D47" s="1280" t="s">
        <v>195</v>
      </c>
      <c r="E47" s="178"/>
      <c r="F47" s="183"/>
      <c r="G47" s="1070"/>
      <c r="H47" s="107"/>
      <c r="I47" s="855"/>
      <c r="J47" s="856"/>
      <c r="K47" s="856"/>
      <c r="L47" s="857"/>
      <c r="M47" s="180"/>
      <c r="N47" s="167"/>
      <c r="O47" s="1153"/>
      <c r="P47" s="1265"/>
      <c r="Q47" s="1154"/>
      <c r="R47" s="1150"/>
    </row>
    <row r="48" spans="1:18" s="78" customFormat="1" ht="15" customHeight="1" x14ac:dyDescent="0.25">
      <c r="A48" s="1051"/>
      <c r="B48" s="96"/>
      <c r="C48" s="182"/>
      <c r="D48" s="1280"/>
      <c r="E48" s="178"/>
      <c r="F48" s="183"/>
      <c r="G48" s="1070"/>
      <c r="H48" s="187"/>
      <c r="I48" s="859"/>
      <c r="J48" s="860"/>
      <c r="K48" s="859"/>
      <c r="L48" s="861"/>
      <c r="M48" s="188"/>
      <c r="N48" s="189"/>
      <c r="O48" s="1153"/>
      <c r="P48" s="1265"/>
      <c r="Q48" s="1154"/>
      <c r="R48" s="1150"/>
    </row>
    <row r="49" spans="1:22" s="78" customFormat="1" ht="15" customHeight="1" thickBot="1" x14ac:dyDescent="0.3">
      <c r="A49" s="1051"/>
      <c r="B49" s="1053"/>
      <c r="C49" s="18"/>
      <c r="D49" s="1281"/>
      <c r="E49" s="190"/>
      <c r="F49" s="183"/>
      <c r="G49" s="191"/>
      <c r="H49" s="845" t="s">
        <v>18</v>
      </c>
      <c r="I49" s="862">
        <f t="shared" ref="I49:N49" si="7">SUM(I32:I48)</f>
        <v>12074.199999999999</v>
      </c>
      <c r="J49" s="862">
        <f t="shared" si="7"/>
        <v>11971.5</v>
      </c>
      <c r="K49" s="862">
        <f t="shared" si="7"/>
        <v>6429.4</v>
      </c>
      <c r="L49" s="863">
        <f t="shared" si="7"/>
        <v>102.7</v>
      </c>
      <c r="M49" s="888">
        <f t="shared" si="7"/>
        <v>15315.3</v>
      </c>
      <c r="N49" s="862">
        <f t="shared" si="7"/>
        <v>15402.3</v>
      </c>
      <c r="O49" s="1282"/>
      <c r="P49" s="1266"/>
      <c r="Q49" s="1267"/>
      <c r="R49" s="1151"/>
    </row>
    <row r="50" spans="1:22" s="77" customFormat="1" ht="42" customHeight="1" x14ac:dyDescent="0.25">
      <c r="A50" s="1283" t="s">
        <v>13</v>
      </c>
      <c r="B50" s="1285" t="s">
        <v>19</v>
      </c>
      <c r="C50" s="1287" t="s">
        <v>19</v>
      </c>
      <c r="D50" s="1260" t="s">
        <v>55</v>
      </c>
      <c r="E50" s="1258" t="s">
        <v>169</v>
      </c>
      <c r="F50" s="1269">
        <v>10</v>
      </c>
      <c r="G50" s="1275" t="s">
        <v>26</v>
      </c>
      <c r="H50" s="192" t="s">
        <v>27</v>
      </c>
      <c r="I50" s="1524">
        <f>J50+L50</f>
        <v>822</v>
      </c>
      <c r="J50" s="837">
        <f>852-30</f>
        <v>822</v>
      </c>
      <c r="K50" s="837"/>
      <c r="L50" s="838"/>
      <c r="M50" s="91">
        <v>897.8</v>
      </c>
      <c r="N50" s="193">
        <v>897.8</v>
      </c>
      <c r="O50" s="1264" t="s">
        <v>194</v>
      </c>
      <c r="P50" s="194">
        <v>72</v>
      </c>
      <c r="Q50" s="195">
        <v>72</v>
      </c>
      <c r="R50" s="196">
        <v>72</v>
      </c>
    </row>
    <row r="51" spans="1:22" s="78" customFormat="1" ht="13.5" thickBot="1" x14ac:dyDescent="0.3">
      <c r="A51" s="1284"/>
      <c r="B51" s="1286"/>
      <c r="C51" s="1288"/>
      <c r="D51" s="1262"/>
      <c r="E51" s="1259"/>
      <c r="F51" s="1270"/>
      <c r="G51" s="1276"/>
      <c r="H51" s="845" t="s">
        <v>18</v>
      </c>
      <c r="I51" s="772">
        <f>J51+L51</f>
        <v>822</v>
      </c>
      <c r="J51" s="769">
        <f>J50</f>
        <v>822</v>
      </c>
      <c r="K51" s="768"/>
      <c r="L51" s="844"/>
      <c r="M51" s="767">
        <f>SUM(M50)</f>
        <v>897.8</v>
      </c>
      <c r="N51" s="767">
        <f>SUM(N50)</f>
        <v>897.8</v>
      </c>
      <c r="O51" s="1268"/>
      <c r="P51" s="197"/>
      <c r="Q51" s="198"/>
      <c r="R51" s="199"/>
    </row>
    <row r="52" spans="1:22" s="77" customFormat="1" ht="67.5" customHeight="1" x14ac:dyDescent="0.25">
      <c r="A52" s="1079" t="s">
        <v>13</v>
      </c>
      <c r="B52" s="1081" t="s">
        <v>19</v>
      </c>
      <c r="C52" s="1083" t="s">
        <v>22</v>
      </c>
      <c r="D52" s="16" t="s">
        <v>56</v>
      </c>
      <c r="E52" s="1143" t="s">
        <v>170</v>
      </c>
      <c r="F52" s="1087">
        <v>10</v>
      </c>
      <c r="G52" s="1089" t="s">
        <v>26</v>
      </c>
      <c r="H52" s="192" t="s">
        <v>27</v>
      </c>
      <c r="I52" s="946">
        <f>J52+L52</f>
        <v>744.1</v>
      </c>
      <c r="J52" s="866">
        <f>709.6+17.4+17.1</f>
        <v>744.1</v>
      </c>
      <c r="K52" s="866"/>
      <c r="L52" s="865"/>
      <c r="M52" s="200">
        <v>700</v>
      </c>
      <c r="N52" s="201">
        <v>400</v>
      </c>
      <c r="O52" s="1074" t="s">
        <v>147</v>
      </c>
      <c r="P52" s="202">
        <v>89</v>
      </c>
      <c r="Q52" s="203">
        <v>89</v>
      </c>
      <c r="R52" s="204">
        <v>89</v>
      </c>
      <c r="V52" s="78"/>
    </row>
    <row r="53" spans="1:22" s="77" customFormat="1" ht="42" customHeight="1" x14ac:dyDescent="0.25">
      <c r="A53" s="205"/>
      <c r="B53" s="206"/>
      <c r="C53" s="97"/>
      <c r="D53" s="21" t="s">
        <v>145</v>
      </c>
      <c r="E53" s="1144"/>
      <c r="F53" s="207"/>
      <c r="G53" s="208"/>
      <c r="H53" s="38"/>
      <c r="I53" s="867"/>
      <c r="J53" s="868"/>
      <c r="K53" s="868"/>
      <c r="L53" s="867"/>
      <c r="M53" s="39"/>
      <c r="N53" s="40"/>
      <c r="O53" s="209"/>
      <c r="P53" s="210"/>
      <c r="Q53" s="195"/>
      <c r="R53" s="211"/>
    </row>
    <row r="54" spans="1:22" s="77" customFormat="1" ht="42" customHeight="1" thickBot="1" x14ac:dyDescent="0.3">
      <c r="A54" s="1080"/>
      <c r="B54" s="1082"/>
      <c r="C54" s="1084"/>
      <c r="D54" s="212" t="s">
        <v>146</v>
      </c>
      <c r="E54" s="1145"/>
      <c r="F54" s="1088"/>
      <c r="G54" s="1090"/>
      <c r="H54" s="213"/>
      <c r="I54" s="869"/>
      <c r="J54" s="870"/>
      <c r="K54" s="870"/>
      <c r="L54" s="869"/>
      <c r="M54" s="214"/>
      <c r="N54" s="215"/>
      <c r="O54" s="216"/>
      <c r="P54" s="50"/>
      <c r="Q54" s="51"/>
      <c r="R54" s="52"/>
      <c r="T54" s="78"/>
      <c r="U54" s="78"/>
    </row>
    <row r="55" spans="1:22" s="77" customFormat="1" ht="40.5" customHeight="1" x14ac:dyDescent="0.25">
      <c r="A55" s="32"/>
      <c r="B55" s="33"/>
      <c r="C55" s="34"/>
      <c r="D55" s="21" t="s">
        <v>164</v>
      </c>
      <c r="E55" s="35"/>
      <c r="F55" s="36"/>
      <c r="G55" s="37"/>
      <c r="H55" s="38"/>
      <c r="I55" s="867"/>
      <c r="J55" s="868"/>
      <c r="K55" s="868"/>
      <c r="L55" s="867"/>
      <c r="M55" s="39"/>
      <c r="N55" s="40"/>
      <c r="O55" s="1261" t="s">
        <v>165</v>
      </c>
      <c r="P55" s="41">
        <v>200</v>
      </c>
      <c r="Q55" s="42">
        <v>200</v>
      </c>
      <c r="R55" s="43">
        <v>200</v>
      </c>
      <c r="S55" s="78"/>
      <c r="T55" s="78"/>
    </row>
    <row r="56" spans="1:22" s="77" customFormat="1" ht="39.75" customHeight="1" x14ac:dyDescent="0.25">
      <c r="A56" s="32"/>
      <c r="B56" s="33"/>
      <c r="C56" s="34"/>
      <c r="D56" s="1207" t="s">
        <v>163</v>
      </c>
      <c r="E56" s="35"/>
      <c r="F56" s="36"/>
      <c r="G56" s="37"/>
      <c r="H56" s="38"/>
      <c r="I56" s="867"/>
      <c r="J56" s="868"/>
      <c r="K56" s="871"/>
      <c r="L56" s="867"/>
      <c r="M56" s="39"/>
      <c r="N56" s="40"/>
      <c r="O56" s="1261"/>
      <c r="P56" s="41"/>
      <c r="Q56" s="42"/>
      <c r="R56" s="43"/>
      <c r="S56" s="78"/>
      <c r="T56" s="78"/>
    </row>
    <row r="57" spans="1:22" s="78" customFormat="1" ht="15.75" customHeight="1" thickBot="1" x14ac:dyDescent="0.3">
      <c r="A57" s="44"/>
      <c r="B57" s="45"/>
      <c r="C57" s="46"/>
      <c r="D57" s="1138"/>
      <c r="E57" s="47"/>
      <c r="F57" s="48"/>
      <c r="G57" s="49"/>
      <c r="H57" s="845" t="s">
        <v>18</v>
      </c>
      <c r="I57" s="772">
        <f>J57+L57</f>
        <v>744.1</v>
      </c>
      <c r="J57" s="769">
        <f>SUM(J52:J55)</f>
        <v>744.1</v>
      </c>
      <c r="K57" s="768">
        <f>SUM(K53:K55)</f>
        <v>0</v>
      </c>
      <c r="L57" s="844">
        <f>SUM(L53:L55)</f>
        <v>0</v>
      </c>
      <c r="M57" s="848">
        <f>SUM(M52:M55)</f>
        <v>700</v>
      </c>
      <c r="N57" s="848">
        <f>SUM(N52:N55)</f>
        <v>400</v>
      </c>
      <c r="O57" s="1262"/>
      <c r="P57" s="50"/>
      <c r="Q57" s="51"/>
      <c r="R57" s="52"/>
    </row>
    <row r="58" spans="1:22" s="77" customFormat="1" ht="57" customHeight="1" x14ac:dyDescent="0.25">
      <c r="A58" s="1292" t="s">
        <v>13</v>
      </c>
      <c r="B58" s="1294" t="s">
        <v>19</v>
      </c>
      <c r="C58" s="1248" t="s">
        <v>24</v>
      </c>
      <c r="D58" s="1137" t="s">
        <v>33</v>
      </c>
      <c r="E58" s="1258" t="s">
        <v>171</v>
      </c>
      <c r="F58" s="1254">
        <v>10</v>
      </c>
      <c r="G58" s="1256" t="s">
        <v>26</v>
      </c>
      <c r="H58" s="192" t="s">
        <v>27</v>
      </c>
      <c r="I58" s="836">
        <f>J58+K58+L58</f>
        <v>80</v>
      </c>
      <c r="J58" s="837">
        <v>80</v>
      </c>
      <c r="K58" s="837"/>
      <c r="L58" s="864"/>
      <c r="M58" s="91">
        <v>90</v>
      </c>
      <c r="N58" s="217">
        <v>95</v>
      </c>
      <c r="O58" s="1263" t="s">
        <v>150</v>
      </c>
      <c r="P58" s="1271">
        <v>20</v>
      </c>
      <c r="Q58" s="1273">
        <v>20</v>
      </c>
      <c r="R58" s="1299">
        <v>20</v>
      </c>
    </row>
    <row r="59" spans="1:22" s="77" customFormat="1" ht="13.5" thickBot="1" x14ac:dyDescent="0.3">
      <c r="A59" s="1293"/>
      <c r="B59" s="1295"/>
      <c r="C59" s="1249"/>
      <c r="D59" s="1138"/>
      <c r="E59" s="1259"/>
      <c r="F59" s="1255"/>
      <c r="G59" s="1257"/>
      <c r="H59" s="849" t="s">
        <v>18</v>
      </c>
      <c r="I59" s="872">
        <f>J59+L59</f>
        <v>80</v>
      </c>
      <c r="J59" s="873">
        <f>SUM(J58)</f>
        <v>80</v>
      </c>
      <c r="K59" s="873"/>
      <c r="L59" s="874"/>
      <c r="M59" s="889">
        <f>SUM(M58)</f>
        <v>90</v>
      </c>
      <c r="N59" s="890">
        <f>SUM(N58)</f>
        <v>95</v>
      </c>
      <c r="O59" s="1268"/>
      <c r="P59" s="1272"/>
      <c r="Q59" s="1274"/>
      <c r="R59" s="1300"/>
    </row>
    <row r="60" spans="1:22" s="77" customFormat="1" ht="12.75" customHeight="1" x14ac:dyDescent="0.25">
      <c r="A60" s="1231" t="s">
        <v>13</v>
      </c>
      <c r="B60" s="1233" t="s">
        <v>19</v>
      </c>
      <c r="C60" s="1055" t="s">
        <v>28</v>
      </c>
      <c r="D60" s="1301" t="s">
        <v>34</v>
      </c>
      <c r="E60" s="218"/>
      <c r="F60" s="1092">
        <v>10</v>
      </c>
      <c r="G60" s="219" t="s">
        <v>35</v>
      </c>
      <c r="H60" s="220" t="s">
        <v>27</v>
      </c>
      <c r="I60" s="1524">
        <f>J60+L60</f>
        <v>54.6</v>
      </c>
      <c r="J60" s="1525">
        <f>120-75</f>
        <v>45</v>
      </c>
      <c r="K60" s="1525"/>
      <c r="L60" s="1526">
        <f>30-20.4</f>
        <v>9.6000000000000014</v>
      </c>
      <c r="M60" s="91">
        <v>150</v>
      </c>
      <c r="N60" s="193">
        <v>150</v>
      </c>
      <c r="O60" s="1263" t="s">
        <v>60</v>
      </c>
      <c r="P60" s="202">
        <v>5</v>
      </c>
      <c r="Q60" s="203">
        <v>5</v>
      </c>
      <c r="R60" s="204">
        <v>5</v>
      </c>
    </row>
    <row r="61" spans="1:22" s="77" customFormat="1" x14ac:dyDescent="0.25">
      <c r="A61" s="1246"/>
      <c r="B61" s="1247"/>
      <c r="C61" s="1046"/>
      <c r="D61" s="1302"/>
      <c r="E61" s="221"/>
      <c r="F61" s="222"/>
      <c r="G61" s="223"/>
      <c r="H61" s="224" t="s">
        <v>21</v>
      </c>
      <c r="I61" s="758">
        <f t="shared" ref="I61" si="8">J61+L61</f>
        <v>161.30000000000001</v>
      </c>
      <c r="J61" s="759">
        <v>101.3</v>
      </c>
      <c r="K61" s="759"/>
      <c r="L61" s="840">
        <v>60</v>
      </c>
      <c r="M61" s="225">
        <v>174.4</v>
      </c>
      <c r="N61" s="226">
        <v>174.4</v>
      </c>
      <c r="O61" s="1264"/>
      <c r="P61" s="194"/>
      <c r="Q61" s="195"/>
      <c r="R61" s="227"/>
    </row>
    <row r="62" spans="1:22" s="77" customFormat="1" ht="13.5" thickBot="1" x14ac:dyDescent="0.3">
      <c r="A62" s="1051"/>
      <c r="B62" s="1053"/>
      <c r="C62" s="1046"/>
      <c r="D62" s="1303"/>
      <c r="E62" s="221"/>
      <c r="F62" s="222"/>
      <c r="G62" s="223"/>
      <c r="H62" s="849" t="s">
        <v>18</v>
      </c>
      <c r="I62" s="872">
        <f>J62+L62</f>
        <v>215.9</v>
      </c>
      <c r="J62" s="873">
        <f>SUM(J60:J61)</f>
        <v>146.30000000000001</v>
      </c>
      <c r="K62" s="873"/>
      <c r="L62" s="874">
        <f>SUM(L60:L61)</f>
        <v>69.599999999999994</v>
      </c>
      <c r="M62" s="889">
        <f>SUM(M60:M61)</f>
        <v>324.39999999999998</v>
      </c>
      <c r="N62" s="890">
        <f>SUM(N60:N61)</f>
        <v>324.39999999999998</v>
      </c>
      <c r="O62" s="228"/>
      <c r="P62" s="194"/>
      <c r="Q62" s="195"/>
      <c r="R62" s="227"/>
    </row>
    <row r="63" spans="1:22" s="77" customFormat="1" ht="25.5" customHeight="1" x14ac:dyDescent="0.25">
      <c r="A63" s="1231" t="s">
        <v>13</v>
      </c>
      <c r="B63" s="1233" t="s">
        <v>19</v>
      </c>
      <c r="C63" s="1055" t="s">
        <v>36</v>
      </c>
      <c r="D63" s="1260" t="s">
        <v>37</v>
      </c>
      <c r="E63" s="1277" t="s">
        <v>171</v>
      </c>
      <c r="F63" s="1092">
        <v>10</v>
      </c>
      <c r="G63" s="1089" t="s">
        <v>26</v>
      </c>
      <c r="H63" s="229" t="s">
        <v>27</v>
      </c>
      <c r="I63" s="875">
        <f>J63+L63</f>
        <v>55.1</v>
      </c>
      <c r="J63" s="876">
        <v>55.1</v>
      </c>
      <c r="K63" s="876"/>
      <c r="L63" s="877"/>
      <c r="M63" s="109">
        <v>55.1</v>
      </c>
      <c r="N63" s="230">
        <v>55.1</v>
      </c>
      <c r="O63" s="1263" t="s">
        <v>96</v>
      </c>
      <c r="P63" s="202">
        <v>16</v>
      </c>
      <c r="Q63" s="203">
        <v>16</v>
      </c>
      <c r="R63" s="204">
        <v>16</v>
      </c>
    </row>
    <row r="64" spans="1:22" s="77" customFormat="1" ht="25.5" customHeight="1" x14ac:dyDescent="0.25">
      <c r="A64" s="1246"/>
      <c r="B64" s="1247"/>
      <c r="C64" s="1046"/>
      <c r="D64" s="1261"/>
      <c r="E64" s="1278"/>
      <c r="F64" s="231"/>
      <c r="G64" s="232"/>
      <c r="H64" s="107" t="s">
        <v>21</v>
      </c>
      <c r="I64" s="878">
        <f>J64+L64</f>
        <v>578.5</v>
      </c>
      <c r="J64" s="879">
        <v>578.5</v>
      </c>
      <c r="K64" s="879"/>
      <c r="L64" s="880"/>
      <c r="M64" s="102">
        <v>551</v>
      </c>
      <c r="N64" s="233">
        <v>551</v>
      </c>
      <c r="O64" s="1264"/>
      <c r="P64" s="194"/>
      <c r="Q64" s="195"/>
      <c r="R64" s="227"/>
    </row>
    <row r="65" spans="1:18" s="77" customFormat="1" ht="13.5" thickBot="1" x14ac:dyDescent="0.3">
      <c r="A65" s="1051"/>
      <c r="B65" s="1053"/>
      <c r="C65" s="1046"/>
      <c r="D65" s="1262"/>
      <c r="E65" s="1279"/>
      <c r="F65" s="231"/>
      <c r="G65" s="232"/>
      <c r="H65" s="891" t="s">
        <v>18</v>
      </c>
      <c r="I65" s="872">
        <f>J65+L65</f>
        <v>633.6</v>
      </c>
      <c r="J65" s="873">
        <f>SUM(J63:J64)</f>
        <v>633.6</v>
      </c>
      <c r="K65" s="873"/>
      <c r="L65" s="874"/>
      <c r="M65" s="889">
        <f>SUM(M63:M64)</f>
        <v>606.1</v>
      </c>
      <c r="N65" s="890">
        <f>SUM(N63:N64)</f>
        <v>606.1</v>
      </c>
      <c r="O65" s="228"/>
      <c r="P65" s="194"/>
      <c r="Q65" s="195"/>
      <c r="R65" s="227"/>
    </row>
    <row r="66" spans="1:18" s="77" customFormat="1" ht="15.75" customHeight="1" x14ac:dyDescent="0.25">
      <c r="A66" s="1231" t="s">
        <v>13</v>
      </c>
      <c r="B66" s="1233" t="s">
        <v>19</v>
      </c>
      <c r="C66" s="1055" t="s">
        <v>38</v>
      </c>
      <c r="D66" s="1296" t="s">
        <v>178</v>
      </c>
      <c r="E66" s="234"/>
      <c r="F66" s="1092">
        <v>10</v>
      </c>
      <c r="G66" s="1060" t="s">
        <v>78</v>
      </c>
      <c r="H66" s="192" t="s">
        <v>21</v>
      </c>
      <c r="I66" s="836">
        <f>J66+L66</f>
        <v>500</v>
      </c>
      <c r="J66" s="837">
        <v>500</v>
      </c>
      <c r="K66" s="837"/>
      <c r="L66" s="864"/>
      <c r="M66" s="91">
        <v>515</v>
      </c>
      <c r="N66" s="217">
        <v>515</v>
      </c>
      <c r="O66" s="1263" t="s">
        <v>96</v>
      </c>
      <c r="P66" s="202"/>
      <c r="Q66" s="203"/>
      <c r="R66" s="204"/>
    </row>
    <row r="67" spans="1:18" s="77" customFormat="1" x14ac:dyDescent="0.25">
      <c r="A67" s="1246"/>
      <c r="B67" s="1247"/>
      <c r="C67" s="1046"/>
      <c r="D67" s="1297"/>
      <c r="E67" s="235"/>
      <c r="F67" s="231"/>
      <c r="G67" s="236">
        <v>3</v>
      </c>
      <c r="H67" s="107"/>
      <c r="I67" s="758"/>
      <c r="J67" s="759"/>
      <c r="K67" s="759"/>
      <c r="L67" s="760"/>
      <c r="M67" s="109"/>
      <c r="N67" s="230"/>
      <c r="O67" s="1264"/>
      <c r="P67" s="194"/>
      <c r="Q67" s="195"/>
      <c r="R67" s="227"/>
    </row>
    <row r="68" spans="1:18" s="77" customFormat="1" ht="13.5" thickBot="1" x14ac:dyDescent="0.3">
      <c r="A68" s="1094"/>
      <c r="B68" s="1095"/>
      <c r="C68" s="1047"/>
      <c r="D68" s="1298"/>
      <c r="E68" s="237"/>
      <c r="F68" s="238"/>
      <c r="G68" s="239">
        <v>6</v>
      </c>
      <c r="H68" s="891" t="s">
        <v>18</v>
      </c>
      <c r="I68" s="881">
        <f>J68+L68</f>
        <v>500</v>
      </c>
      <c r="J68" s="873">
        <f>SUM(J66:J67)</f>
        <v>500</v>
      </c>
      <c r="K68" s="882"/>
      <c r="L68" s="874"/>
      <c r="M68" s="889">
        <f>SUM(M66:M67)</f>
        <v>515</v>
      </c>
      <c r="N68" s="890">
        <f>SUM(N66:N67)</f>
        <v>515</v>
      </c>
      <c r="O68" s="240"/>
      <c r="P68" s="241"/>
      <c r="Q68" s="242"/>
      <c r="R68" s="243"/>
    </row>
    <row r="69" spans="1:18" s="77" customFormat="1" ht="15.75" customHeight="1" x14ac:dyDescent="0.25">
      <c r="A69" s="1231" t="s">
        <v>13</v>
      </c>
      <c r="B69" s="1233" t="s">
        <v>19</v>
      </c>
      <c r="C69" s="1055" t="s">
        <v>77</v>
      </c>
      <c r="D69" s="1260" t="s">
        <v>101</v>
      </c>
      <c r="E69" s="1289" t="s">
        <v>172</v>
      </c>
      <c r="F69" s="1252" t="s">
        <v>16</v>
      </c>
      <c r="G69" s="1305" t="s">
        <v>26</v>
      </c>
      <c r="H69" s="89" t="s">
        <v>41</v>
      </c>
      <c r="I69" s="765">
        <f>J69+L69</f>
        <v>494.79999999999995</v>
      </c>
      <c r="J69" s="766">
        <v>191.4</v>
      </c>
      <c r="K69" s="766"/>
      <c r="L69" s="842">
        <v>303.39999999999998</v>
      </c>
      <c r="M69" s="244">
        <v>382.6</v>
      </c>
      <c r="N69" s="245">
        <v>382.6</v>
      </c>
      <c r="O69" s="1076" t="s">
        <v>79</v>
      </c>
      <c r="P69" s="93">
        <v>50</v>
      </c>
      <c r="Q69" s="94">
        <v>50</v>
      </c>
      <c r="R69" s="95">
        <v>50</v>
      </c>
    </row>
    <row r="70" spans="1:18" s="77" customFormat="1" ht="15.75" customHeight="1" x14ac:dyDescent="0.25">
      <c r="A70" s="1246"/>
      <c r="B70" s="1247"/>
      <c r="C70" s="1046"/>
      <c r="D70" s="1261"/>
      <c r="E70" s="1290"/>
      <c r="F70" s="1304"/>
      <c r="G70" s="1306"/>
      <c r="H70" s="246" t="s">
        <v>17</v>
      </c>
      <c r="I70" s="883"/>
      <c r="J70" s="855"/>
      <c r="K70" s="855"/>
      <c r="L70" s="884"/>
      <c r="M70" s="186">
        <v>561.6</v>
      </c>
      <c r="N70" s="185">
        <v>561.6</v>
      </c>
      <c r="O70" s="247" t="s">
        <v>80</v>
      </c>
      <c r="P70" s="248">
        <v>6</v>
      </c>
      <c r="Q70" s="249">
        <v>6</v>
      </c>
      <c r="R70" s="250">
        <v>6</v>
      </c>
    </row>
    <row r="71" spans="1:18" s="77" customFormat="1" ht="24.75" thickBot="1" x14ac:dyDescent="0.3">
      <c r="A71" s="1051"/>
      <c r="B71" s="1053"/>
      <c r="C71" s="1047"/>
      <c r="D71" s="1262"/>
      <c r="E71" s="1291"/>
      <c r="F71" s="1253"/>
      <c r="G71" s="1307"/>
      <c r="H71" s="845" t="s">
        <v>18</v>
      </c>
      <c r="I71" s="885">
        <f>L71+J71</f>
        <v>494.79999999999995</v>
      </c>
      <c r="J71" s="886">
        <f>SUM(J69:J70)</f>
        <v>191.4</v>
      </c>
      <c r="K71" s="886"/>
      <c r="L71" s="887">
        <f>SUM(L69:L70)</f>
        <v>303.39999999999998</v>
      </c>
      <c r="M71" s="892">
        <f>SUM(M69:M70)</f>
        <v>944.2</v>
      </c>
      <c r="N71" s="888">
        <f>SUM(N69:N70)</f>
        <v>944.2</v>
      </c>
      <c r="O71" s="251" t="s">
        <v>97</v>
      </c>
      <c r="P71" s="1102">
        <v>9.25</v>
      </c>
      <c r="Q71" s="1100">
        <v>9.25</v>
      </c>
      <c r="R71" s="1101">
        <v>9.25</v>
      </c>
    </row>
    <row r="72" spans="1:18" s="77" customFormat="1" ht="14.25" customHeight="1" x14ac:dyDescent="0.25">
      <c r="A72" s="1072" t="s">
        <v>13</v>
      </c>
      <c r="B72" s="1073" t="s">
        <v>19</v>
      </c>
      <c r="C72" s="1055" t="s">
        <v>100</v>
      </c>
      <c r="D72" s="1260" t="s">
        <v>102</v>
      </c>
      <c r="E72" s="1250"/>
      <c r="F72" s="1252" t="s">
        <v>16</v>
      </c>
      <c r="G72" s="1305" t="s">
        <v>26</v>
      </c>
      <c r="H72" s="89" t="s">
        <v>27</v>
      </c>
      <c r="I72" s="765">
        <f>J72+L72</f>
        <v>15</v>
      </c>
      <c r="J72" s="766">
        <v>15</v>
      </c>
      <c r="K72" s="766"/>
      <c r="L72" s="842"/>
      <c r="M72" s="244"/>
      <c r="N72" s="245"/>
      <c r="O72" s="1309" t="s">
        <v>103</v>
      </c>
      <c r="P72" s="1316">
        <v>1</v>
      </c>
      <c r="Q72" s="1315"/>
      <c r="R72" s="1310"/>
    </row>
    <row r="73" spans="1:18" s="77" customFormat="1" ht="13.5" thickBot="1" x14ac:dyDescent="0.3">
      <c r="A73" s="1094"/>
      <c r="B73" s="1095"/>
      <c r="C73" s="1047"/>
      <c r="D73" s="1262"/>
      <c r="E73" s="1251"/>
      <c r="F73" s="1253"/>
      <c r="G73" s="1307"/>
      <c r="H73" s="845" t="s">
        <v>18</v>
      </c>
      <c r="I73" s="885">
        <f>L73+J73</f>
        <v>15</v>
      </c>
      <c r="J73" s="886">
        <f>SUM(J72:J72)</f>
        <v>15</v>
      </c>
      <c r="K73" s="886"/>
      <c r="L73" s="887">
        <f>SUM(L72:L72)</f>
        <v>0</v>
      </c>
      <c r="M73" s="892">
        <f>SUM(M72:M72)</f>
        <v>0</v>
      </c>
      <c r="N73" s="888">
        <f>SUM(N72:N72)</f>
        <v>0</v>
      </c>
      <c r="O73" s="1282"/>
      <c r="P73" s="1317"/>
      <c r="Q73" s="1267"/>
      <c r="R73" s="1311"/>
    </row>
    <row r="74" spans="1:18" s="77" customFormat="1" ht="39.75" customHeight="1" x14ac:dyDescent="0.25">
      <c r="A74" s="1072" t="s">
        <v>13</v>
      </c>
      <c r="B74" s="1073" t="s">
        <v>19</v>
      </c>
      <c r="C74" s="1055" t="s">
        <v>16</v>
      </c>
      <c r="D74" s="1260" t="s">
        <v>118</v>
      </c>
      <c r="E74" s="1250"/>
      <c r="F74" s="1252" t="s">
        <v>16</v>
      </c>
      <c r="G74" s="1305" t="s">
        <v>26</v>
      </c>
      <c r="H74" s="89" t="s">
        <v>27</v>
      </c>
      <c r="I74" s="765"/>
      <c r="J74" s="766"/>
      <c r="K74" s="766"/>
      <c r="L74" s="842"/>
      <c r="M74" s="244">
        <v>10</v>
      </c>
      <c r="N74" s="245"/>
      <c r="O74" s="1309" t="s">
        <v>119</v>
      </c>
      <c r="P74" s="1316"/>
      <c r="Q74" s="1315">
        <v>1</v>
      </c>
      <c r="R74" s="1310"/>
    </row>
    <row r="75" spans="1:18" s="77" customFormat="1" ht="13.5" thickBot="1" x14ac:dyDescent="0.3">
      <c r="A75" s="1094"/>
      <c r="B75" s="1095"/>
      <c r="C75" s="1047"/>
      <c r="D75" s="1262"/>
      <c r="E75" s="1251"/>
      <c r="F75" s="1253"/>
      <c r="G75" s="1307"/>
      <c r="H75" s="845" t="s">
        <v>18</v>
      </c>
      <c r="I75" s="885">
        <f>L75+J75</f>
        <v>0</v>
      </c>
      <c r="J75" s="886">
        <f>SUM(J74:J74)</f>
        <v>0</v>
      </c>
      <c r="K75" s="886"/>
      <c r="L75" s="887">
        <f>SUM(L74:L74)</f>
        <v>0</v>
      </c>
      <c r="M75" s="892">
        <f>SUM(M74:M74)</f>
        <v>10</v>
      </c>
      <c r="N75" s="888">
        <f>SUM(N74:N74)</f>
        <v>0</v>
      </c>
      <c r="O75" s="1282"/>
      <c r="P75" s="1317"/>
      <c r="Q75" s="1267"/>
      <c r="R75" s="1311"/>
    </row>
    <row r="76" spans="1:18" s="77" customFormat="1" ht="13.5" thickBot="1" x14ac:dyDescent="0.3">
      <c r="A76" s="84" t="s">
        <v>13</v>
      </c>
      <c r="B76" s="85" t="s">
        <v>19</v>
      </c>
      <c r="C76" s="1323" t="s">
        <v>30</v>
      </c>
      <c r="D76" s="1323"/>
      <c r="E76" s="1323"/>
      <c r="F76" s="1323"/>
      <c r="G76" s="1323"/>
      <c r="H76" s="1324"/>
      <c r="I76" s="252">
        <f t="shared" ref="I76:N76" si="9">I75+I73+I71+I68+I65+I62+I59+I57+I51+I49</f>
        <v>15579.599999999999</v>
      </c>
      <c r="J76" s="253">
        <f t="shared" si="9"/>
        <v>15103.9</v>
      </c>
      <c r="K76" s="253">
        <f t="shared" si="9"/>
        <v>6429.4</v>
      </c>
      <c r="L76" s="254">
        <f t="shared" si="9"/>
        <v>475.7</v>
      </c>
      <c r="M76" s="252">
        <f t="shared" si="9"/>
        <v>19402.8</v>
      </c>
      <c r="N76" s="252">
        <f t="shared" si="9"/>
        <v>19184.8</v>
      </c>
      <c r="O76" s="1325"/>
      <c r="P76" s="1326"/>
      <c r="Q76" s="1326"/>
      <c r="R76" s="1327"/>
    </row>
    <row r="77" spans="1:18" s="77" customFormat="1" ht="13.5" thickBot="1" x14ac:dyDescent="0.3">
      <c r="A77" s="255" t="s">
        <v>13</v>
      </c>
      <c r="B77" s="85" t="s">
        <v>22</v>
      </c>
      <c r="C77" s="1312" t="s">
        <v>39</v>
      </c>
      <c r="D77" s="1312"/>
      <c r="E77" s="1313"/>
      <c r="F77" s="1313"/>
      <c r="G77" s="1313"/>
      <c r="H77" s="1313"/>
      <c r="I77" s="1313"/>
      <c r="J77" s="1313"/>
      <c r="K77" s="1313"/>
      <c r="L77" s="1313"/>
      <c r="M77" s="1313"/>
      <c r="N77" s="1313"/>
      <c r="O77" s="1313"/>
      <c r="P77" s="1313"/>
      <c r="Q77" s="1313"/>
      <c r="R77" s="1314"/>
    </row>
    <row r="78" spans="1:18" s="78" customFormat="1" ht="38.25" x14ac:dyDescent="0.25">
      <c r="A78" s="1072" t="s">
        <v>13</v>
      </c>
      <c r="B78" s="1073" t="s">
        <v>22</v>
      </c>
      <c r="C78" s="256" t="s">
        <v>13</v>
      </c>
      <c r="D78" s="68" t="s">
        <v>40</v>
      </c>
      <c r="E78" s="257" t="s">
        <v>173</v>
      </c>
      <c r="F78" s="258" t="s">
        <v>16</v>
      </c>
      <c r="G78" s="259">
        <v>5</v>
      </c>
      <c r="H78" s="260" t="s">
        <v>53</v>
      </c>
      <c r="I78" s="893">
        <f>J78+L78</f>
        <v>1008.2</v>
      </c>
      <c r="J78" s="866"/>
      <c r="K78" s="866"/>
      <c r="L78" s="894">
        <v>1008.2</v>
      </c>
      <c r="M78" s="200"/>
      <c r="N78" s="201"/>
      <c r="O78" s="1103" t="s">
        <v>125</v>
      </c>
      <c r="P78" s="261">
        <v>4</v>
      </c>
      <c r="Q78" s="149"/>
      <c r="R78" s="262"/>
    </row>
    <row r="79" spans="1:18" s="78" customFormat="1" ht="14.25" customHeight="1" x14ac:dyDescent="0.25">
      <c r="A79" s="1051"/>
      <c r="B79" s="1053"/>
      <c r="C79" s="1328"/>
      <c r="D79" s="1329" t="s">
        <v>179</v>
      </c>
      <c r="E79" s="1330" t="s">
        <v>121</v>
      </c>
      <c r="F79" s="263"/>
      <c r="G79" s="264"/>
      <c r="H79" s="265" t="s">
        <v>27</v>
      </c>
      <c r="I79" s="895">
        <f>J79+L79</f>
        <v>27.900000000000002</v>
      </c>
      <c r="J79" s="896">
        <f>3.6+24.3</f>
        <v>27.900000000000002</v>
      </c>
      <c r="K79" s="896">
        <f>2.4+18.4</f>
        <v>20.799999999999997</v>
      </c>
      <c r="L79" s="897"/>
      <c r="M79" s="266"/>
      <c r="N79" s="267"/>
      <c r="O79" s="1140"/>
      <c r="P79" s="268"/>
      <c r="Q79" s="269"/>
      <c r="R79" s="270"/>
    </row>
    <row r="80" spans="1:18" s="78" customFormat="1" ht="14.25" customHeight="1" x14ac:dyDescent="0.25">
      <c r="A80" s="1051"/>
      <c r="B80" s="1053"/>
      <c r="C80" s="1328"/>
      <c r="D80" s="1152"/>
      <c r="E80" s="1331"/>
      <c r="F80" s="263"/>
      <c r="G80" s="264"/>
      <c r="H80" s="265" t="s">
        <v>41</v>
      </c>
      <c r="I80" s="895">
        <f>J80+L80</f>
        <v>4952.1000000000004</v>
      </c>
      <c r="J80" s="898">
        <v>40</v>
      </c>
      <c r="K80" s="898">
        <v>25.3</v>
      </c>
      <c r="L80" s="898">
        <v>4912.1000000000004</v>
      </c>
      <c r="M80" s="39"/>
      <c r="N80" s="40"/>
      <c r="O80" s="1140"/>
      <c r="P80" s="268"/>
      <c r="Q80" s="269"/>
      <c r="R80" s="270"/>
    </row>
    <row r="81" spans="1:21" s="78" customFormat="1" ht="14.25" customHeight="1" x14ac:dyDescent="0.25">
      <c r="A81" s="1051"/>
      <c r="B81" s="1053"/>
      <c r="C81" s="1328"/>
      <c r="D81" s="1152"/>
      <c r="E81" s="1332"/>
      <c r="F81" s="271"/>
      <c r="G81" s="272"/>
      <c r="H81" s="273"/>
      <c r="I81" s="899"/>
      <c r="J81" s="900"/>
      <c r="K81" s="900"/>
      <c r="L81" s="900"/>
      <c r="M81" s="274"/>
      <c r="N81" s="275"/>
      <c r="O81" s="1140"/>
      <c r="P81" s="276"/>
      <c r="Q81" s="269"/>
      <c r="R81" s="270"/>
    </row>
    <row r="82" spans="1:21" s="78" customFormat="1" ht="21.75" customHeight="1" x14ac:dyDescent="0.25">
      <c r="A82" s="1051"/>
      <c r="B82" s="1053"/>
      <c r="C82" s="1071"/>
      <c r="D82" s="1329" t="s">
        <v>180</v>
      </c>
      <c r="E82" s="1321" t="s">
        <v>121</v>
      </c>
      <c r="F82" s="277"/>
      <c r="G82" s="278"/>
      <c r="H82" s="279"/>
      <c r="I82" s="901"/>
      <c r="J82" s="902"/>
      <c r="K82" s="902"/>
      <c r="L82" s="903"/>
      <c r="M82" s="266"/>
      <c r="N82" s="267"/>
      <c r="O82" s="1140"/>
      <c r="P82" s="268"/>
      <c r="Q82" s="269"/>
      <c r="R82" s="270"/>
    </row>
    <row r="83" spans="1:21" s="78" customFormat="1" ht="21.75" customHeight="1" x14ac:dyDescent="0.25">
      <c r="A83" s="1051"/>
      <c r="B83" s="1053"/>
      <c r="C83" s="1071"/>
      <c r="D83" s="1152"/>
      <c r="E83" s="1322"/>
      <c r="F83" s="183"/>
      <c r="G83" s="280"/>
      <c r="H83" s="265"/>
      <c r="I83" s="904"/>
      <c r="J83" s="898"/>
      <c r="K83" s="898"/>
      <c r="L83" s="897"/>
      <c r="M83" s="39"/>
      <c r="N83" s="40"/>
      <c r="O83" s="1140"/>
      <c r="P83" s="268"/>
      <c r="Q83" s="269"/>
      <c r="R83" s="270"/>
    </row>
    <row r="84" spans="1:21" s="78" customFormat="1" ht="21" customHeight="1" x14ac:dyDescent="0.25">
      <c r="A84" s="1051"/>
      <c r="B84" s="1053"/>
      <c r="C84" s="1071"/>
      <c r="D84" s="1329" t="s">
        <v>181</v>
      </c>
      <c r="E84" s="1321" t="s">
        <v>121</v>
      </c>
      <c r="F84" s="277"/>
      <c r="G84" s="278"/>
      <c r="H84" s="279"/>
      <c r="I84" s="904"/>
      <c r="J84" s="898"/>
      <c r="K84" s="898"/>
      <c r="L84" s="897"/>
      <c r="M84" s="266"/>
      <c r="N84" s="267"/>
      <c r="O84" s="1140"/>
      <c r="P84" s="268"/>
      <c r="Q84" s="269"/>
      <c r="R84" s="270"/>
    </row>
    <row r="85" spans="1:21" s="78" customFormat="1" ht="21" customHeight="1" x14ac:dyDescent="0.25">
      <c r="A85" s="1051"/>
      <c r="B85" s="1053"/>
      <c r="C85" s="1071"/>
      <c r="D85" s="1152"/>
      <c r="E85" s="1322"/>
      <c r="F85" s="183"/>
      <c r="G85" s="280"/>
      <c r="H85" s="265"/>
      <c r="I85" s="904"/>
      <c r="J85" s="898"/>
      <c r="K85" s="898"/>
      <c r="L85" s="897"/>
      <c r="M85" s="39"/>
      <c r="N85" s="40"/>
      <c r="O85" s="1140"/>
      <c r="P85" s="268"/>
      <c r="Q85" s="269"/>
      <c r="R85" s="270"/>
    </row>
    <row r="86" spans="1:21" s="78" customFormat="1" ht="18.75" customHeight="1" x14ac:dyDescent="0.25">
      <c r="A86" s="1051"/>
      <c r="B86" s="1053"/>
      <c r="C86" s="1071"/>
      <c r="D86" s="1334" t="s">
        <v>122</v>
      </c>
      <c r="E86" s="1321" t="s">
        <v>121</v>
      </c>
      <c r="F86" s="277"/>
      <c r="G86" s="278"/>
      <c r="H86" s="265"/>
      <c r="I86" s="895"/>
      <c r="J86" s="896"/>
      <c r="K86" s="896"/>
      <c r="L86" s="898"/>
      <c r="M86" s="266"/>
      <c r="N86" s="267"/>
      <c r="O86" s="1140"/>
      <c r="P86" s="268"/>
      <c r="Q86" s="269"/>
      <c r="R86" s="270"/>
    </row>
    <row r="87" spans="1:21" s="78" customFormat="1" ht="18.75" customHeight="1" x14ac:dyDescent="0.25">
      <c r="A87" s="1051"/>
      <c r="B87" s="1053"/>
      <c r="C87" s="1071"/>
      <c r="D87" s="1335"/>
      <c r="E87" s="1322"/>
      <c r="F87" s="183"/>
      <c r="G87" s="280"/>
      <c r="H87" s="281"/>
      <c r="I87" s="895"/>
      <c r="J87" s="868"/>
      <c r="K87" s="868"/>
      <c r="L87" s="905"/>
      <c r="M87" s="39"/>
      <c r="N87" s="40"/>
      <c r="O87" s="1140"/>
      <c r="P87" s="268"/>
      <c r="Q87" s="269"/>
      <c r="R87" s="270"/>
    </row>
    <row r="88" spans="1:21" s="78" customFormat="1" ht="18.75" customHeight="1" x14ac:dyDescent="0.25">
      <c r="A88" s="1051"/>
      <c r="B88" s="1053"/>
      <c r="C88" s="1071"/>
      <c r="D88" s="1335"/>
      <c r="E88" s="1322"/>
      <c r="F88" s="183"/>
      <c r="G88" s="280"/>
      <c r="H88" s="265"/>
      <c r="I88" s="895"/>
      <c r="J88" s="896"/>
      <c r="K88" s="896"/>
      <c r="L88" s="898"/>
      <c r="M88" s="266"/>
      <c r="N88" s="267"/>
      <c r="O88" s="1140"/>
      <c r="P88" s="268"/>
      <c r="Q88" s="269"/>
      <c r="R88" s="270"/>
    </row>
    <row r="89" spans="1:21" s="78" customFormat="1" ht="13.5" thickBot="1" x14ac:dyDescent="0.3">
      <c r="A89" s="1094"/>
      <c r="B89" s="1095"/>
      <c r="C89" s="282"/>
      <c r="D89" s="1336"/>
      <c r="E89" s="1333"/>
      <c r="F89" s="283"/>
      <c r="G89" s="284"/>
      <c r="H89" s="923" t="s">
        <v>18</v>
      </c>
      <c r="I89" s="906">
        <f>SUM(I78:I88)</f>
        <v>5988.2000000000007</v>
      </c>
      <c r="J89" s="907">
        <f>SUM(J78:J88)</f>
        <v>67.900000000000006</v>
      </c>
      <c r="K89" s="907">
        <f>SUM(K78:K88)</f>
        <v>46.099999999999994</v>
      </c>
      <c r="L89" s="908">
        <f>SUM(L78:L88)</f>
        <v>5920.3</v>
      </c>
      <c r="M89" s="924">
        <f>SUM(M86:M88)</f>
        <v>0</v>
      </c>
      <c r="N89" s="925">
        <f>SUM(N86:N88)</f>
        <v>0</v>
      </c>
      <c r="O89" s="1308"/>
      <c r="P89" s="285"/>
      <c r="Q89" s="286"/>
      <c r="R89" s="287"/>
    </row>
    <row r="90" spans="1:21" s="78" customFormat="1" ht="41.25" customHeight="1" thickBot="1" x14ac:dyDescent="0.3">
      <c r="A90" s="84" t="s">
        <v>13</v>
      </c>
      <c r="B90" s="85" t="s">
        <v>22</v>
      </c>
      <c r="C90" s="288" t="s">
        <v>19</v>
      </c>
      <c r="D90" s="289" t="s">
        <v>43</v>
      </c>
      <c r="E90" s="290" t="s">
        <v>61</v>
      </c>
      <c r="F90" s="291" t="s">
        <v>16</v>
      </c>
      <c r="G90" s="292">
        <v>5</v>
      </c>
      <c r="H90" s="293" t="s">
        <v>27</v>
      </c>
      <c r="I90" s="909">
        <f>J90+L90</f>
        <v>482</v>
      </c>
      <c r="J90" s="910"/>
      <c r="K90" s="910"/>
      <c r="L90" s="911">
        <v>482</v>
      </c>
      <c r="M90" s="294">
        <v>70</v>
      </c>
      <c r="N90" s="295">
        <v>1201.7</v>
      </c>
      <c r="O90" s="296"/>
      <c r="P90" s="297"/>
      <c r="Q90" s="298"/>
      <c r="R90" s="299"/>
    </row>
    <row r="91" spans="1:21" s="78" customFormat="1" ht="32.25" customHeight="1" x14ac:dyDescent="0.25">
      <c r="A91" s="1051"/>
      <c r="B91" s="1053"/>
      <c r="C91" s="1071"/>
      <c r="D91" s="1152" t="s">
        <v>182</v>
      </c>
      <c r="E91" s="1319"/>
      <c r="F91" s="183"/>
      <c r="G91" s="1320"/>
      <c r="H91" s="300" t="s">
        <v>53</v>
      </c>
      <c r="I91" s="912">
        <f>J91+L91</f>
        <v>0</v>
      </c>
      <c r="J91" s="871"/>
      <c r="K91" s="871"/>
      <c r="L91" s="913"/>
      <c r="M91" s="301">
        <v>960.8</v>
      </c>
      <c r="N91" s="302"/>
      <c r="O91" s="1140" t="s">
        <v>148</v>
      </c>
      <c r="P91" s="276">
        <v>1</v>
      </c>
      <c r="Q91" s="269">
        <v>1</v>
      </c>
      <c r="R91" s="270"/>
    </row>
    <row r="92" spans="1:21" s="78" customFormat="1" ht="32.25" customHeight="1" x14ac:dyDescent="0.25">
      <c r="A92" s="1051"/>
      <c r="B92" s="1053"/>
      <c r="C92" s="1071"/>
      <c r="D92" s="1152"/>
      <c r="E92" s="1319"/>
      <c r="F92" s="183"/>
      <c r="G92" s="1320"/>
      <c r="H92" s="279" t="s">
        <v>41</v>
      </c>
      <c r="I92" s="914">
        <f>J92+L92</f>
        <v>705.2</v>
      </c>
      <c r="J92" s="902"/>
      <c r="K92" s="902"/>
      <c r="L92" s="902">
        <v>705.2</v>
      </c>
      <c r="M92" s="266"/>
      <c r="N92" s="267">
        <v>1201.5999999999999</v>
      </c>
      <c r="O92" s="1140"/>
      <c r="P92" s="276"/>
      <c r="Q92" s="269"/>
      <c r="R92" s="270"/>
    </row>
    <row r="93" spans="1:21" s="78" customFormat="1" ht="32.25" customHeight="1" x14ac:dyDescent="0.25">
      <c r="A93" s="1051"/>
      <c r="B93" s="1053"/>
      <c r="C93" s="1071"/>
      <c r="D93" s="1152"/>
      <c r="E93" s="1319"/>
      <c r="F93" s="183"/>
      <c r="G93" s="1320"/>
      <c r="H93" s="279" t="s">
        <v>21</v>
      </c>
      <c r="I93" s="914">
        <f>J93+L93</f>
        <v>124.5</v>
      </c>
      <c r="J93" s="902"/>
      <c r="K93" s="902"/>
      <c r="L93" s="902">
        <v>124.5</v>
      </c>
      <c r="M93" s="39"/>
      <c r="N93" s="40"/>
      <c r="O93" s="1059"/>
      <c r="P93" s="276"/>
      <c r="Q93" s="269"/>
      <c r="R93" s="270"/>
    </row>
    <row r="94" spans="1:21" s="78" customFormat="1" ht="20.25" customHeight="1" x14ac:dyDescent="0.25">
      <c r="A94" s="1051"/>
      <c r="B94" s="1053"/>
      <c r="C94" s="1071"/>
      <c r="D94" s="1318"/>
      <c r="E94" s="1319"/>
      <c r="F94" s="183"/>
      <c r="G94" s="1320"/>
      <c r="H94" s="273"/>
      <c r="I94" s="915"/>
      <c r="J94" s="900"/>
      <c r="K94" s="900"/>
      <c r="L94" s="900"/>
      <c r="M94" s="303"/>
      <c r="N94" s="304"/>
      <c r="O94" s="305"/>
      <c r="P94" s="306"/>
      <c r="Q94" s="222"/>
      <c r="R94" s="307"/>
    </row>
    <row r="95" spans="1:21" s="78" customFormat="1" ht="41.25" customHeight="1" x14ac:dyDescent="0.25">
      <c r="A95" s="1051"/>
      <c r="B95" s="1053"/>
      <c r="C95" s="1071"/>
      <c r="D95" s="1068" t="s">
        <v>153</v>
      </c>
      <c r="E95" s="1069"/>
      <c r="F95" s="183"/>
      <c r="G95" s="1070"/>
      <c r="H95" s="273"/>
      <c r="I95" s="915"/>
      <c r="J95" s="900"/>
      <c r="K95" s="900"/>
      <c r="L95" s="900"/>
      <c r="M95" s="303"/>
      <c r="N95" s="304"/>
      <c r="O95" s="305"/>
      <c r="P95" s="306"/>
      <c r="Q95" s="222"/>
      <c r="R95" s="307"/>
    </row>
    <row r="96" spans="1:21" ht="43.5" customHeight="1" x14ac:dyDescent="0.2">
      <c r="A96" s="1051"/>
      <c r="B96" s="1053"/>
      <c r="C96" s="1056"/>
      <c r="D96" s="308" t="s">
        <v>155</v>
      </c>
      <c r="E96" s="1370"/>
      <c r="F96" s="309" t="s">
        <v>16</v>
      </c>
      <c r="G96" s="1363" t="s">
        <v>35</v>
      </c>
      <c r="H96" s="100" t="s">
        <v>27</v>
      </c>
      <c r="I96" s="916">
        <f>J96+L96</f>
        <v>23</v>
      </c>
      <c r="J96" s="851">
        <v>23</v>
      </c>
      <c r="K96" s="851"/>
      <c r="L96" s="917"/>
      <c r="M96" s="310"/>
      <c r="N96" s="155">
        <v>53.7</v>
      </c>
      <c r="O96" s="311" t="s">
        <v>149</v>
      </c>
      <c r="P96" s="312">
        <v>1</v>
      </c>
      <c r="Q96" s="313">
        <v>1</v>
      </c>
      <c r="R96" s="314">
        <v>3</v>
      </c>
      <c r="U96" s="315"/>
    </row>
    <row r="97" spans="1:21" ht="22.5" customHeight="1" x14ac:dyDescent="0.2">
      <c r="A97" s="1246"/>
      <c r="B97" s="1247"/>
      <c r="C97" s="1372"/>
      <c r="D97" s="1365" t="s">
        <v>81</v>
      </c>
      <c r="E97" s="1371"/>
      <c r="F97" s="316"/>
      <c r="G97" s="1364"/>
      <c r="H97" s="317"/>
      <c r="I97" s="916"/>
      <c r="J97" s="851"/>
      <c r="K97" s="851"/>
      <c r="L97" s="917"/>
      <c r="M97" s="318"/>
      <c r="N97" s="155"/>
      <c r="O97" s="319"/>
      <c r="P97" s="320"/>
      <c r="Q97" s="320"/>
      <c r="R97" s="321"/>
    </row>
    <row r="98" spans="1:21" ht="19.5" customHeight="1" x14ac:dyDescent="0.2">
      <c r="A98" s="1246"/>
      <c r="B98" s="1247"/>
      <c r="C98" s="1372"/>
      <c r="D98" s="1366"/>
      <c r="E98" s="1371"/>
      <c r="F98" s="316"/>
      <c r="G98" s="1364"/>
      <c r="H98" s="322"/>
      <c r="I98" s="850"/>
      <c r="J98" s="918"/>
      <c r="K98" s="918"/>
      <c r="L98" s="781"/>
      <c r="M98" s="323"/>
      <c r="N98" s="324"/>
      <c r="O98" s="1093"/>
      <c r="P98" s="325"/>
      <c r="Q98" s="325"/>
      <c r="R98" s="326"/>
      <c r="U98" s="315"/>
    </row>
    <row r="99" spans="1:21" ht="15" customHeight="1" x14ac:dyDescent="0.2">
      <c r="A99" s="1051"/>
      <c r="B99" s="1053"/>
      <c r="C99" s="1064"/>
      <c r="D99" s="1365" t="s">
        <v>98</v>
      </c>
      <c r="E99" s="327"/>
      <c r="F99" s="316"/>
      <c r="G99" s="1364"/>
      <c r="H99" s="317"/>
      <c r="I99" s="916"/>
      <c r="J99" s="851"/>
      <c r="K99" s="851"/>
      <c r="L99" s="917"/>
      <c r="M99" s="318"/>
      <c r="N99" s="155"/>
      <c r="O99" s="1078"/>
      <c r="P99" s="320"/>
      <c r="Q99" s="328"/>
      <c r="R99" s="329"/>
      <c r="U99" s="315"/>
    </row>
    <row r="100" spans="1:21" ht="14.25" customHeight="1" x14ac:dyDescent="0.2">
      <c r="A100" s="330"/>
      <c r="B100" s="331"/>
      <c r="C100" s="1064"/>
      <c r="D100" s="1366"/>
      <c r="E100" s="327"/>
      <c r="F100" s="316"/>
      <c r="G100" s="332"/>
      <c r="H100" s="926" t="s">
        <v>18</v>
      </c>
      <c r="I100" s="919">
        <f t="shared" ref="I100:N100" si="10">SUM(I90:I99)</f>
        <v>1334.7</v>
      </c>
      <c r="J100" s="920">
        <f t="shared" si="10"/>
        <v>23</v>
      </c>
      <c r="K100" s="921">
        <f t="shared" si="10"/>
        <v>0</v>
      </c>
      <c r="L100" s="922">
        <f t="shared" si="10"/>
        <v>1311.7</v>
      </c>
      <c r="M100" s="927">
        <f t="shared" si="10"/>
        <v>1030.8</v>
      </c>
      <c r="N100" s="928">
        <f t="shared" si="10"/>
        <v>2457</v>
      </c>
      <c r="O100" s="333"/>
      <c r="P100" s="334"/>
      <c r="Q100" s="335"/>
      <c r="R100" s="336"/>
    </row>
    <row r="101" spans="1:21" s="77" customFormat="1" ht="13.5" thickBot="1" x14ac:dyDescent="0.3">
      <c r="A101" s="1052" t="s">
        <v>13</v>
      </c>
      <c r="B101" s="1054" t="s">
        <v>22</v>
      </c>
      <c r="C101" s="1367" t="s">
        <v>30</v>
      </c>
      <c r="D101" s="1368"/>
      <c r="E101" s="1368"/>
      <c r="F101" s="1368"/>
      <c r="G101" s="1368"/>
      <c r="H101" s="1369"/>
      <c r="I101" s="337">
        <f t="shared" ref="I101:N101" si="11">I100+I89</f>
        <v>7322.9000000000005</v>
      </c>
      <c r="J101" s="338">
        <f t="shared" si="11"/>
        <v>90.9</v>
      </c>
      <c r="K101" s="339">
        <f t="shared" si="11"/>
        <v>46.099999999999994</v>
      </c>
      <c r="L101" s="340">
        <f t="shared" si="11"/>
        <v>7232</v>
      </c>
      <c r="M101" s="341">
        <f t="shared" si="11"/>
        <v>1030.8</v>
      </c>
      <c r="N101" s="341">
        <f t="shared" si="11"/>
        <v>2457</v>
      </c>
      <c r="O101" s="1351"/>
      <c r="P101" s="1352"/>
      <c r="Q101" s="1352"/>
      <c r="R101" s="1353"/>
    </row>
    <row r="102" spans="1:21" ht="14.25" customHeight="1" thickBot="1" x14ac:dyDescent="0.25">
      <c r="A102" s="84" t="s">
        <v>13</v>
      </c>
      <c r="B102" s="342" t="s">
        <v>24</v>
      </c>
      <c r="C102" s="1354" t="s">
        <v>156</v>
      </c>
      <c r="D102" s="1355"/>
      <c r="E102" s="1355"/>
      <c r="F102" s="1355"/>
      <c r="G102" s="1355"/>
      <c r="H102" s="1355"/>
      <c r="I102" s="1355"/>
      <c r="J102" s="1355"/>
      <c r="K102" s="1355"/>
      <c r="L102" s="1355"/>
      <c r="M102" s="1355"/>
      <c r="N102" s="1355"/>
      <c r="O102" s="1355"/>
      <c r="P102" s="1355"/>
      <c r="Q102" s="1355"/>
      <c r="R102" s="1356"/>
    </row>
    <row r="103" spans="1:21" ht="12.75" customHeight="1" x14ac:dyDescent="0.2">
      <c r="A103" s="1337" t="s">
        <v>13</v>
      </c>
      <c r="B103" s="1339" t="s">
        <v>24</v>
      </c>
      <c r="C103" s="1237" t="s">
        <v>13</v>
      </c>
      <c r="D103" s="1342" t="s">
        <v>44</v>
      </c>
      <c r="E103" s="1360" t="s">
        <v>174</v>
      </c>
      <c r="F103" s="1252" t="s">
        <v>36</v>
      </c>
      <c r="G103" s="1357" t="s">
        <v>54</v>
      </c>
      <c r="H103" s="260" t="s">
        <v>27</v>
      </c>
      <c r="I103" s="929">
        <f>J103+L103</f>
        <v>280</v>
      </c>
      <c r="J103" s="868"/>
      <c r="K103" s="868"/>
      <c r="L103" s="905">
        <v>280</v>
      </c>
      <c r="M103" s="200">
        <v>150</v>
      </c>
      <c r="N103" s="343">
        <v>150</v>
      </c>
      <c r="O103" s="344" t="s">
        <v>82</v>
      </c>
      <c r="P103" s="1065">
        <v>3</v>
      </c>
      <c r="Q103" s="1066">
        <v>2</v>
      </c>
      <c r="R103" s="1067">
        <v>2</v>
      </c>
    </row>
    <row r="104" spans="1:21" x14ac:dyDescent="0.2">
      <c r="A104" s="1246"/>
      <c r="B104" s="1247"/>
      <c r="C104" s="1238"/>
      <c r="D104" s="1343"/>
      <c r="E104" s="1361"/>
      <c r="F104" s="1304"/>
      <c r="G104" s="1358"/>
      <c r="H104" s="265" t="s">
        <v>21</v>
      </c>
      <c r="I104" s="895">
        <v>1300</v>
      </c>
      <c r="J104" s="1527"/>
      <c r="K104" s="896"/>
      <c r="L104" s="1527">
        <v>1300</v>
      </c>
      <c r="M104" s="266">
        <v>2000</v>
      </c>
      <c r="N104" s="267">
        <v>2000</v>
      </c>
      <c r="O104" s="345"/>
      <c r="P104" s="346"/>
      <c r="Q104" s="347"/>
      <c r="R104" s="348"/>
    </row>
    <row r="105" spans="1:21" ht="13.5" thickBot="1" x14ac:dyDescent="0.25">
      <c r="A105" s="1338"/>
      <c r="B105" s="1340"/>
      <c r="C105" s="1341"/>
      <c r="D105" s="1344"/>
      <c r="E105" s="1362"/>
      <c r="F105" s="1253"/>
      <c r="G105" s="1359"/>
      <c r="H105" s="951" t="s">
        <v>18</v>
      </c>
      <c r="I105" s="762">
        <f>SUM(I103:I104)</f>
        <v>1580</v>
      </c>
      <c r="J105" s="930">
        <f>J104+J103</f>
        <v>0</v>
      </c>
      <c r="K105" s="763"/>
      <c r="L105" s="930">
        <f>SUM(L103:L104)</f>
        <v>1580</v>
      </c>
      <c r="M105" s="846">
        <f>SUM(M103:M104)</f>
        <v>2150</v>
      </c>
      <c r="N105" s="952">
        <f>SUM(N103:N104)</f>
        <v>2150</v>
      </c>
      <c r="O105" s="349"/>
      <c r="P105" s="350"/>
      <c r="Q105" s="351"/>
      <c r="R105" s="352"/>
    </row>
    <row r="106" spans="1:21" ht="39" thickBot="1" x14ac:dyDescent="0.25">
      <c r="A106" s="353" t="s">
        <v>13</v>
      </c>
      <c r="B106" s="354" t="s">
        <v>24</v>
      </c>
      <c r="C106" s="355" t="s">
        <v>19</v>
      </c>
      <c r="D106" s="356" t="s">
        <v>160</v>
      </c>
      <c r="E106" s="357" t="s">
        <v>175</v>
      </c>
      <c r="F106" s="358"/>
      <c r="G106" s="359" t="s">
        <v>26</v>
      </c>
      <c r="H106" s="360" t="s">
        <v>32</v>
      </c>
      <c r="I106" s="931">
        <f>J106+L106</f>
        <v>2300</v>
      </c>
      <c r="J106" s="932">
        <v>2300</v>
      </c>
      <c r="K106" s="932"/>
      <c r="L106" s="933"/>
      <c r="M106" s="361">
        <v>2280</v>
      </c>
      <c r="N106" s="362">
        <v>2290</v>
      </c>
      <c r="O106" s="363"/>
      <c r="P106" s="364"/>
      <c r="Q106" s="365"/>
      <c r="R106" s="366"/>
    </row>
    <row r="107" spans="1:21" ht="25.5" x14ac:dyDescent="0.2">
      <c r="A107" s="367"/>
      <c r="B107" s="368"/>
      <c r="C107" s="1064"/>
      <c r="D107" s="1048" t="s">
        <v>83</v>
      </c>
      <c r="E107" s="369"/>
      <c r="F107" s="1104" t="s">
        <v>13</v>
      </c>
      <c r="G107" s="1058"/>
      <c r="H107" s="107"/>
      <c r="I107" s="855"/>
      <c r="J107" s="934"/>
      <c r="K107" s="856"/>
      <c r="L107" s="857"/>
      <c r="M107" s="180"/>
      <c r="N107" s="166"/>
      <c r="O107" s="371" t="s">
        <v>89</v>
      </c>
      <c r="P107" s="372">
        <v>34</v>
      </c>
      <c r="Q107" s="1091">
        <v>30</v>
      </c>
      <c r="R107" s="373">
        <v>25</v>
      </c>
      <c r="T107" s="315"/>
    </row>
    <row r="108" spans="1:21" ht="30.75" customHeight="1" x14ac:dyDescent="0.2">
      <c r="A108" s="367"/>
      <c r="B108" s="368"/>
      <c r="C108" s="1056"/>
      <c r="D108" s="53" t="s">
        <v>84</v>
      </c>
      <c r="E108" s="54"/>
      <c r="F108" s="55" t="s">
        <v>36</v>
      </c>
      <c r="G108" s="56"/>
      <c r="H108" s="57"/>
      <c r="I108" s="935"/>
      <c r="J108" s="936"/>
      <c r="K108" s="936"/>
      <c r="L108" s="937"/>
      <c r="M108" s="58"/>
      <c r="N108" s="59"/>
      <c r="O108" s="60" t="s">
        <v>90</v>
      </c>
      <c r="P108" s="61">
        <v>34</v>
      </c>
      <c r="Q108" s="62">
        <v>30</v>
      </c>
      <c r="R108" s="250">
        <v>25</v>
      </c>
    </row>
    <row r="109" spans="1:21" ht="51" x14ac:dyDescent="0.2">
      <c r="A109" s="367"/>
      <c r="B109" s="368"/>
      <c r="C109" s="1056"/>
      <c r="D109" s="53" t="s">
        <v>85</v>
      </c>
      <c r="E109" s="63"/>
      <c r="F109" s="1057"/>
      <c r="G109" s="1058"/>
      <c r="H109" s="57"/>
      <c r="I109" s="935"/>
      <c r="J109" s="936"/>
      <c r="K109" s="936"/>
      <c r="L109" s="937"/>
      <c r="M109" s="58"/>
      <c r="N109" s="59"/>
      <c r="O109" s="60" t="s">
        <v>158</v>
      </c>
      <c r="P109" s="61">
        <v>60</v>
      </c>
      <c r="Q109" s="62">
        <v>70</v>
      </c>
      <c r="R109" s="250">
        <v>70</v>
      </c>
      <c r="U109" s="315"/>
    </row>
    <row r="110" spans="1:21" ht="51.75" customHeight="1" x14ac:dyDescent="0.2">
      <c r="A110" s="367"/>
      <c r="B110" s="368"/>
      <c r="C110" s="1056"/>
      <c r="D110" s="53" t="s">
        <v>86</v>
      </c>
      <c r="E110" s="63"/>
      <c r="F110" s="1057"/>
      <c r="G110" s="1058"/>
      <c r="H110" s="57"/>
      <c r="I110" s="935"/>
      <c r="J110" s="936"/>
      <c r="K110" s="936"/>
      <c r="L110" s="937"/>
      <c r="M110" s="58"/>
      <c r="N110" s="59"/>
      <c r="O110" s="60" t="s">
        <v>92</v>
      </c>
      <c r="P110" s="61">
        <v>80</v>
      </c>
      <c r="Q110" s="62">
        <v>90</v>
      </c>
      <c r="R110" s="250">
        <v>95</v>
      </c>
    </row>
    <row r="111" spans="1:21" ht="30" customHeight="1" x14ac:dyDescent="0.2">
      <c r="A111" s="367"/>
      <c r="B111" s="368"/>
      <c r="C111" s="1345"/>
      <c r="D111" s="53" t="s">
        <v>87</v>
      </c>
      <c r="E111" s="63"/>
      <c r="F111" s="1057"/>
      <c r="G111" s="1058"/>
      <c r="H111" s="57"/>
      <c r="I111" s="935"/>
      <c r="J111" s="936"/>
      <c r="K111" s="936"/>
      <c r="L111" s="937"/>
      <c r="M111" s="58"/>
      <c r="N111" s="59"/>
      <c r="O111" s="60" t="s">
        <v>159</v>
      </c>
      <c r="P111" s="61">
        <v>76</v>
      </c>
      <c r="Q111" s="62">
        <v>78</v>
      </c>
      <c r="R111" s="250">
        <v>80</v>
      </c>
    </row>
    <row r="112" spans="1:21" ht="18.75" customHeight="1" x14ac:dyDescent="0.2">
      <c r="A112" s="367"/>
      <c r="B112" s="368"/>
      <c r="C112" s="1345"/>
      <c r="D112" s="1329" t="s">
        <v>88</v>
      </c>
      <c r="E112" s="63"/>
      <c r="F112" s="1348"/>
      <c r="G112" s="1350"/>
      <c r="H112" s="64" t="s">
        <v>21</v>
      </c>
      <c r="I112" s="935">
        <v>20</v>
      </c>
      <c r="J112" s="938">
        <v>20</v>
      </c>
      <c r="K112" s="938"/>
      <c r="L112" s="939"/>
      <c r="M112" s="65"/>
      <c r="N112" s="66"/>
      <c r="O112" s="1400" t="s">
        <v>91</v>
      </c>
      <c r="P112" s="1373">
        <v>12</v>
      </c>
      <c r="Q112" s="1375">
        <v>12</v>
      </c>
      <c r="R112" s="1399">
        <v>12</v>
      </c>
    </row>
    <row r="113" spans="1:21" ht="19.5" customHeight="1" thickBot="1" x14ac:dyDescent="0.25">
      <c r="A113" s="374"/>
      <c r="B113" s="1053"/>
      <c r="C113" s="1346"/>
      <c r="D113" s="1347"/>
      <c r="E113" s="67"/>
      <c r="F113" s="1349"/>
      <c r="G113" s="1276"/>
      <c r="H113" s="891" t="s">
        <v>18</v>
      </c>
      <c r="I113" s="940">
        <f t="shared" ref="I113:N113" si="12">SUM(I106:I112)</f>
        <v>2320</v>
      </c>
      <c r="J113" s="940">
        <f t="shared" si="12"/>
        <v>2320</v>
      </c>
      <c r="K113" s="940">
        <f t="shared" si="12"/>
        <v>0</v>
      </c>
      <c r="L113" s="941">
        <f>SUM(L106:L112)</f>
        <v>0</v>
      </c>
      <c r="M113" s="953">
        <f t="shared" si="12"/>
        <v>2280</v>
      </c>
      <c r="N113" s="940">
        <f t="shared" si="12"/>
        <v>2290</v>
      </c>
      <c r="O113" s="1401"/>
      <c r="P113" s="1374"/>
      <c r="Q113" s="1376"/>
      <c r="R113" s="1311"/>
    </row>
    <row r="114" spans="1:21" ht="41.25" customHeight="1" x14ac:dyDescent="0.2">
      <c r="A114" s="375" t="s">
        <v>13</v>
      </c>
      <c r="B114" s="376" t="s">
        <v>24</v>
      </c>
      <c r="C114" s="1055" t="s">
        <v>22</v>
      </c>
      <c r="D114" s="68" t="s">
        <v>94</v>
      </c>
      <c r="E114" s="959"/>
      <c r="F114" s="69" t="s">
        <v>36</v>
      </c>
      <c r="G114" s="1060"/>
      <c r="H114" s="70"/>
      <c r="I114" s="942"/>
      <c r="J114" s="943"/>
      <c r="K114" s="943"/>
      <c r="L114" s="944"/>
      <c r="M114" s="71"/>
      <c r="N114" s="72"/>
      <c r="O114" s="73"/>
      <c r="P114" s="74"/>
      <c r="Q114" s="75"/>
      <c r="R114" s="150"/>
    </row>
    <row r="115" spans="1:21" ht="68.25" customHeight="1" x14ac:dyDescent="0.2">
      <c r="A115" s="367"/>
      <c r="B115" s="368"/>
      <c r="C115" s="18"/>
      <c r="D115" s="377" t="s">
        <v>157</v>
      </c>
      <c r="E115" s="957"/>
      <c r="F115" s="958"/>
      <c r="G115" s="379" t="s">
        <v>123</v>
      </c>
      <c r="H115" s="380" t="s">
        <v>27</v>
      </c>
      <c r="I115" s="945"/>
      <c r="J115" s="914"/>
      <c r="K115" s="946"/>
      <c r="L115" s="903"/>
      <c r="M115" s="381">
        <v>87.1</v>
      </c>
      <c r="N115" s="382"/>
      <c r="O115" s="383" t="s">
        <v>124</v>
      </c>
      <c r="P115" s="384"/>
      <c r="Q115" s="385">
        <v>1</v>
      </c>
      <c r="R115" s="386"/>
      <c r="T115" s="315"/>
      <c r="U115" s="315"/>
    </row>
    <row r="116" spans="1:21" ht="14.25" customHeight="1" x14ac:dyDescent="0.2">
      <c r="A116" s="367"/>
      <c r="B116" s="368"/>
      <c r="C116" s="1238"/>
      <c r="D116" s="1152" t="s">
        <v>95</v>
      </c>
      <c r="E116" s="1377"/>
      <c r="F116" s="1381"/>
      <c r="G116" s="1379" t="s">
        <v>54</v>
      </c>
      <c r="H116" s="387" t="s">
        <v>17</v>
      </c>
      <c r="I116" s="895"/>
      <c r="J116" s="896"/>
      <c r="K116" s="896"/>
      <c r="L116" s="897"/>
      <c r="M116" s="388">
        <v>600</v>
      </c>
      <c r="N116" s="266">
        <v>800</v>
      </c>
      <c r="O116" s="383" t="s">
        <v>82</v>
      </c>
      <c r="P116" s="384">
        <v>5</v>
      </c>
      <c r="Q116" s="385">
        <v>7</v>
      </c>
      <c r="R116" s="386">
        <v>7</v>
      </c>
    </row>
    <row r="117" spans="1:21" ht="15.75" customHeight="1" thickBot="1" x14ac:dyDescent="0.25">
      <c r="A117" s="389"/>
      <c r="B117" s="390"/>
      <c r="C117" s="1341"/>
      <c r="D117" s="1347"/>
      <c r="E117" s="1378"/>
      <c r="F117" s="1382"/>
      <c r="G117" s="1380"/>
      <c r="H117" s="954" t="s">
        <v>18</v>
      </c>
      <c r="I117" s="947">
        <f>J117+L117</f>
        <v>0</v>
      </c>
      <c r="J117" s="948"/>
      <c r="K117" s="949"/>
      <c r="L117" s="950">
        <f>SUM(L114:L116)</f>
        <v>0</v>
      </c>
      <c r="M117" s="955">
        <f>SUM(M114:M116)</f>
        <v>687.1</v>
      </c>
      <c r="N117" s="956">
        <f>SUM(N114:N116)</f>
        <v>800</v>
      </c>
      <c r="O117" s="391"/>
      <c r="P117" s="392"/>
      <c r="Q117" s="242"/>
      <c r="R117" s="393"/>
    </row>
    <row r="118" spans="1:21" s="77" customFormat="1" ht="16.5" customHeight="1" thickBot="1" x14ac:dyDescent="0.3">
      <c r="A118" s="84" t="s">
        <v>13</v>
      </c>
      <c r="B118" s="85" t="s">
        <v>24</v>
      </c>
      <c r="C118" s="1323" t="s">
        <v>30</v>
      </c>
      <c r="D118" s="1323"/>
      <c r="E118" s="1323"/>
      <c r="F118" s="1323"/>
      <c r="G118" s="1323"/>
      <c r="H118" s="1323"/>
      <c r="I118" s="394">
        <f>J118+L118</f>
        <v>3900</v>
      </c>
      <c r="J118" s="395">
        <f>J113+J105</f>
        <v>2320</v>
      </c>
      <c r="K118" s="395">
        <f>K117+K113+K105</f>
        <v>0</v>
      </c>
      <c r="L118" s="396">
        <f>L113+L105</f>
        <v>1580</v>
      </c>
      <c r="M118" s="397">
        <f>M113+M105+M117</f>
        <v>5117.1000000000004</v>
      </c>
      <c r="N118" s="398">
        <f>N113+N105+N117</f>
        <v>5240</v>
      </c>
      <c r="O118" s="1392"/>
      <c r="P118" s="1393"/>
      <c r="Q118" s="1393"/>
      <c r="R118" s="1394"/>
    </row>
    <row r="119" spans="1:21" ht="14.25" customHeight="1" thickBot="1" x14ac:dyDescent="0.25">
      <c r="A119" s="1094" t="s">
        <v>13</v>
      </c>
      <c r="B119" s="399"/>
      <c r="C119" s="1395" t="s">
        <v>45</v>
      </c>
      <c r="D119" s="1395"/>
      <c r="E119" s="1395"/>
      <c r="F119" s="1395"/>
      <c r="G119" s="1395"/>
      <c r="H119" s="1395"/>
      <c r="I119" s="400">
        <f>J119+L119</f>
        <v>100177.65000000001</v>
      </c>
      <c r="J119" s="401">
        <f>J118+J101+J76+J30</f>
        <v>90889.950000000012</v>
      </c>
      <c r="K119" s="401">
        <f>K118+K101+K76+K30</f>
        <v>7793.7</v>
      </c>
      <c r="L119" s="402">
        <f>L118+L101+L76+L30</f>
        <v>9287.7000000000007</v>
      </c>
      <c r="M119" s="403">
        <f>M118+M101+M76+M30</f>
        <v>109412.8</v>
      </c>
      <c r="N119" s="404">
        <f>N118+N101+N76+N30</f>
        <v>110644.50000000001</v>
      </c>
      <c r="O119" s="1396"/>
      <c r="P119" s="1397"/>
      <c r="Q119" s="1397"/>
      <c r="R119" s="1398"/>
    </row>
    <row r="120" spans="1:21" s="77" customFormat="1" ht="13.5" customHeight="1" thickBot="1" x14ac:dyDescent="0.3">
      <c r="A120" s="405" t="s">
        <v>46</v>
      </c>
      <c r="B120" s="1384" t="s">
        <v>47</v>
      </c>
      <c r="C120" s="1385"/>
      <c r="D120" s="1385"/>
      <c r="E120" s="1385"/>
      <c r="F120" s="1385"/>
      <c r="G120" s="1385"/>
      <c r="H120" s="1385"/>
      <c r="I120" s="406">
        <f>J120+L120</f>
        <v>100177.65000000001</v>
      </c>
      <c r="J120" s="407">
        <f>J119</f>
        <v>90889.950000000012</v>
      </c>
      <c r="K120" s="407">
        <f>K119</f>
        <v>7793.7</v>
      </c>
      <c r="L120" s="408">
        <f>L119</f>
        <v>9287.7000000000007</v>
      </c>
      <c r="M120" s="409">
        <f>M119</f>
        <v>109412.8</v>
      </c>
      <c r="N120" s="410">
        <f>N119</f>
        <v>110644.50000000001</v>
      </c>
      <c r="O120" s="1386"/>
      <c r="P120" s="1387"/>
      <c r="Q120" s="1387"/>
      <c r="R120" s="1388"/>
    </row>
    <row r="121" spans="1:21" s="411" customFormat="1" ht="27.75" customHeight="1" x14ac:dyDescent="0.25">
      <c r="A121" s="1403" t="s">
        <v>120</v>
      </c>
      <c r="B121" s="1403"/>
      <c r="C121" s="1403"/>
      <c r="D121" s="1403"/>
      <c r="E121" s="1403"/>
      <c r="F121" s="1403"/>
      <c r="G121" s="1403"/>
      <c r="H121" s="1403"/>
      <c r="I121" s="1403"/>
      <c r="J121" s="1403"/>
      <c r="K121" s="1403"/>
      <c r="L121" s="1403"/>
      <c r="M121" s="1403"/>
      <c r="N121" s="1403"/>
      <c r="O121" s="1403"/>
      <c r="P121" s="1403"/>
      <c r="Q121" s="1403"/>
      <c r="R121" s="1403"/>
    </row>
    <row r="122" spans="1:21" s="315" customFormat="1" ht="18" customHeight="1" x14ac:dyDescent="0.2">
      <c r="B122" s="1407" t="s">
        <v>48</v>
      </c>
      <c r="C122" s="1407"/>
      <c r="D122" s="1407"/>
      <c r="E122" s="1407"/>
      <c r="F122" s="1407"/>
      <c r="G122" s="1407"/>
      <c r="H122" s="1407"/>
      <c r="I122" s="1407"/>
      <c r="J122" s="1407"/>
      <c r="K122" s="1407"/>
      <c r="L122" s="1407"/>
      <c r="M122" s="1407"/>
      <c r="N122" s="1407"/>
      <c r="O122" s="412"/>
      <c r="P122" s="413"/>
      <c r="Q122" s="413"/>
      <c r="R122" s="413"/>
    </row>
    <row r="123" spans="1:21" ht="7.5" customHeight="1" thickBot="1" x14ac:dyDescent="0.25">
      <c r="A123" s="1404"/>
      <c r="B123" s="1404"/>
      <c r="C123" s="1404"/>
      <c r="D123" s="1404"/>
      <c r="E123" s="1404"/>
      <c r="F123" s="1404"/>
      <c r="G123" s="1404"/>
      <c r="H123" s="1404"/>
      <c r="I123" s="1405"/>
      <c r="J123" s="1405"/>
      <c r="K123" s="1405"/>
      <c r="L123" s="1405"/>
      <c r="M123" s="1040"/>
      <c r="N123" s="1040"/>
      <c r="O123" s="414"/>
      <c r="P123" s="1406"/>
      <c r="Q123" s="1406"/>
      <c r="R123" s="1406"/>
    </row>
    <row r="124" spans="1:21" s="77" customFormat="1" ht="24.75" customHeight="1" thickBot="1" x14ac:dyDescent="0.3">
      <c r="A124" s="1116" t="s">
        <v>49</v>
      </c>
      <c r="B124" s="1117"/>
      <c r="C124" s="1117"/>
      <c r="D124" s="1117"/>
      <c r="E124" s="1117"/>
      <c r="F124" s="1117"/>
      <c r="G124" s="1117"/>
      <c r="H124" s="1118"/>
      <c r="I124" s="1389" t="s">
        <v>93</v>
      </c>
      <c r="J124" s="1389"/>
      <c r="K124" s="1389"/>
      <c r="L124" s="1390"/>
      <c r="M124" s="416" t="s">
        <v>104</v>
      </c>
      <c r="N124" s="416" t="s">
        <v>105</v>
      </c>
      <c r="O124" s="1050"/>
      <c r="P124" s="1391"/>
      <c r="Q124" s="1391"/>
      <c r="R124" s="1391"/>
    </row>
    <row r="125" spans="1:21" s="77" customFormat="1" ht="14.25" customHeight="1" thickBot="1" x14ac:dyDescent="0.3">
      <c r="A125" s="1113" t="s">
        <v>50</v>
      </c>
      <c r="B125" s="1114"/>
      <c r="C125" s="1114"/>
      <c r="D125" s="1114"/>
      <c r="E125" s="1114"/>
      <c r="F125" s="1114"/>
      <c r="G125" s="1114"/>
      <c r="H125" s="1115"/>
      <c r="I125" s="1122">
        <f>SUM(I126:L130)</f>
        <v>49546</v>
      </c>
      <c r="J125" s="1122"/>
      <c r="K125" s="1122"/>
      <c r="L125" s="1123"/>
      <c r="M125" s="1041">
        <f>SUM(M126:M130)</f>
        <v>60266.1</v>
      </c>
      <c r="N125" s="417">
        <f>SUM(N126:N130)</f>
        <v>60296.200000000004</v>
      </c>
      <c r="O125" s="1042"/>
      <c r="P125" s="1383"/>
      <c r="Q125" s="1383"/>
      <c r="R125" s="1383"/>
    </row>
    <row r="126" spans="1:21" s="77" customFormat="1" ht="14.25" customHeight="1" x14ac:dyDescent="0.25">
      <c r="A126" s="1110" t="s">
        <v>183</v>
      </c>
      <c r="B126" s="1111"/>
      <c r="C126" s="1111"/>
      <c r="D126" s="1111"/>
      <c r="E126" s="1111"/>
      <c r="F126" s="1111"/>
      <c r="G126" s="1111"/>
      <c r="H126" s="1112"/>
      <c r="I126" s="1124">
        <f>SUMIF(H12:H118,"SB",I12:I118)</f>
        <v>10612.7</v>
      </c>
      <c r="J126" s="1124"/>
      <c r="K126" s="1124"/>
      <c r="L126" s="1125"/>
      <c r="M126" s="1044">
        <f>SUMIF(H12:H116,H26,M12:M116)</f>
        <v>13048.199999999999</v>
      </c>
      <c r="N126" s="418">
        <f>SUMIF(H12:H116,"sb",N12:N116)</f>
        <v>13898.5</v>
      </c>
      <c r="O126" s="1039"/>
      <c r="P126" s="1402"/>
      <c r="Q126" s="1402"/>
      <c r="R126" s="1402"/>
    </row>
    <row r="127" spans="1:21" s="77" customFormat="1" ht="14.25" customHeight="1" x14ac:dyDescent="0.25">
      <c r="A127" s="1107" t="s">
        <v>193</v>
      </c>
      <c r="B127" s="1108"/>
      <c r="C127" s="1108"/>
      <c r="D127" s="1108"/>
      <c r="E127" s="1108"/>
      <c r="F127" s="1108"/>
      <c r="G127" s="1108"/>
      <c r="H127" s="1109"/>
      <c r="I127" s="1105">
        <f>SUMIF(H12:H116,H13,I12:I116)</f>
        <v>80.2</v>
      </c>
      <c r="J127" s="1105"/>
      <c r="K127" s="1105"/>
      <c r="L127" s="1106"/>
      <c r="M127" s="421"/>
      <c r="N127" s="421"/>
      <c r="O127" s="1039"/>
      <c r="P127" s="1039"/>
      <c r="Q127" s="1039"/>
      <c r="R127" s="1039"/>
    </row>
    <row r="128" spans="1:21" s="77" customFormat="1" ht="14.25" customHeight="1" x14ac:dyDescent="0.25">
      <c r="A128" s="1107" t="s">
        <v>184</v>
      </c>
      <c r="B128" s="1108"/>
      <c r="C128" s="1108"/>
      <c r="D128" s="1108"/>
      <c r="E128" s="1108"/>
      <c r="F128" s="1108"/>
      <c r="G128" s="1108"/>
      <c r="H128" s="1109"/>
      <c r="I128" s="1105">
        <f>SUMIF(H12:H118,"SB(sP)",I12:I118)</f>
        <v>3893.5</v>
      </c>
      <c r="J128" s="1105"/>
      <c r="K128" s="1105"/>
      <c r="L128" s="1106"/>
      <c r="M128" s="419">
        <f>SUMIF(H12:H116,H106,M12:M116)</f>
        <v>4324.3999999999996</v>
      </c>
      <c r="N128" s="420">
        <f>SUMIF(H12:H116,H106,N12:N116)</f>
        <v>4364.3999999999996</v>
      </c>
      <c r="O128" s="1039"/>
      <c r="P128" s="1402"/>
      <c r="Q128" s="1402"/>
      <c r="R128" s="1402"/>
    </row>
    <row r="129" spans="1:18" s="77" customFormat="1" ht="14.25" customHeight="1" x14ac:dyDescent="0.25">
      <c r="A129" s="1107" t="s">
        <v>185</v>
      </c>
      <c r="B129" s="1108"/>
      <c r="C129" s="1108"/>
      <c r="D129" s="1108"/>
      <c r="E129" s="1108"/>
      <c r="F129" s="1108"/>
      <c r="G129" s="1108"/>
      <c r="H129" s="1109"/>
      <c r="I129" s="1105">
        <f>SUMIF(H12:H118,"sb(vb)",I12:I118)</f>
        <v>33951.4</v>
      </c>
      <c r="J129" s="1105"/>
      <c r="K129" s="1105"/>
      <c r="L129" s="1106"/>
      <c r="M129" s="1045">
        <f>SUMIF(H12:H116,H12,M12:M116)</f>
        <v>41932.699999999997</v>
      </c>
      <c r="N129" s="421">
        <f>SUMIF(H12:H116,H12,N12:N116)</f>
        <v>42033.3</v>
      </c>
      <c r="O129" s="1039"/>
      <c r="P129" s="1402"/>
      <c r="Q129" s="1402"/>
      <c r="R129" s="1402"/>
    </row>
    <row r="130" spans="1:18" s="77" customFormat="1" ht="14.25" customHeight="1" thickBot="1" x14ac:dyDescent="0.3">
      <c r="A130" s="1119" t="s">
        <v>186</v>
      </c>
      <c r="B130" s="1120"/>
      <c r="C130" s="1120"/>
      <c r="D130" s="1120"/>
      <c r="E130" s="1120"/>
      <c r="F130" s="1120"/>
      <c r="G130" s="1120"/>
      <c r="H130" s="1121"/>
      <c r="I130" s="1410">
        <f>SUMIF(H12:H118,"sb(p)",I12:I118)</f>
        <v>1008.2</v>
      </c>
      <c r="J130" s="1410"/>
      <c r="K130" s="1410"/>
      <c r="L130" s="1411"/>
      <c r="M130" s="422">
        <f>SUMIF(H12:H116,H91,M12:M116)</f>
        <v>960.8</v>
      </c>
      <c r="N130" s="423">
        <f>SUMIF(H12:H116,#REF!,N12:N116)</f>
        <v>0</v>
      </c>
      <c r="O130" s="1039"/>
      <c r="P130" s="1402"/>
      <c r="Q130" s="1402"/>
      <c r="R130" s="1402"/>
    </row>
    <row r="131" spans="1:18" s="77" customFormat="1" ht="14.25" customHeight="1" thickBot="1" x14ac:dyDescent="0.3">
      <c r="A131" s="1113" t="s">
        <v>51</v>
      </c>
      <c r="B131" s="1114"/>
      <c r="C131" s="1114"/>
      <c r="D131" s="1114"/>
      <c r="E131" s="1114"/>
      <c r="F131" s="1114"/>
      <c r="G131" s="1114"/>
      <c r="H131" s="1115"/>
      <c r="I131" s="1122">
        <f>SUM(I132:L134)</f>
        <v>50631.65</v>
      </c>
      <c r="J131" s="1122"/>
      <c r="K131" s="1122"/>
      <c r="L131" s="1123"/>
      <c r="M131" s="1041">
        <f>SUM(M132:M133)</f>
        <v>49146.7</v>
      </c>
      <c r="N131" s="417">
        <f>N132+N133</f>
        <v>50348.299999999996</v>
      </c>
      <c r="O131" s="1042"/>
      <c r="P131" s="1383"/>
      <c r="Q131" s="1383"/>
      <c r="R131" s="1383"/>
    </row>
    <row r="132" spans="1:18" s="77" customFormat="1" ht="14.25" customHeight="1" x14ac:dyDescent="0.25">
      <c r="A132" s="1414" t="s">
        <v>187</v>
      </c>
      <c r="B132" s="1415"/>
      <c r="C132" s="1415"/>
      <c r="D132" s="1415"/>
      <c r="E132" s="1415"/>
      <c r="F132" s="1415"/>
      <c r="G132" s="1415"/>
      <c r="H132" s="1416"/>
      <c r="I132" s="1124">
        <f>SUMIF(H12:H118,"es",I12:I118)</f>
        <v>6152.1</v>
      </c>
      <c r="J132" s="1124"/>
      <c r="K132" s="1124"/>
      <c r="L132" s="1125"/>
      <c r="M132" s="419">
        <f>SUMIF(H12:H116,"es",M12:M116)</f>
        <v>382.6</v>
      </c>
      <c r="N132" s="420">
        <f>SUMIF(H12:H116,"es",N12:N116)</f>
        <v>1584.1999999999998</v>
      </c>
      <c r="O132" s="424"/>
      <c r="P132" s="1402"/>
      <c r="Q132" s="1402"/>
      <c r="R132" s="1402"/>
    </row>
    <row r="133" spans="1:18" s="77" customFormat="1" ht="14.25" customHeight="1" x14ac:dyDescent="0.25">
      <c r="A133" s="1107" t="s">
        <v>188</v>
      </c>
      <c r="B133" s="1108"/>
      <c r="C133" s="1108"/>
      <c r="D133" s="1108"/>
      <c r="E133" s="1108"/>
      <c r="F133" s="1108"/>
      <c r="G133" s="1108"/>
      <c r="H133" s="1109"/>
      <c r="I133" s="1105">
        <f>SUMIF(H12:H118,"lrvb",I12:I118)</f>
        <v>44067.05</v>
      </c>
      <c r="J133" s="1105"/>
      <c r="K133" s="1105"/>
      <c r="L133" s="1106"/>
      <c r="M133" s="1045">
        <f>SUMIF(H12:H116,"lrvb",M12:M116)</f>
        <v>48764.1</v>
      </c>
      <c r="N133" s="421">
        <f>SUMIF(H12:H116,H104,N12:N116)</f>
        <v>48764.1</v>
      </c>
      <c r="O133" s="425"/>
      <c r="P133" s="1402"/>
      <c r="Q133" s="1402"/>
      <c r="R133" s="1402"/>
    </row>
    <row r="134" spans="1:18" s="77" customFormat="1" ht="14.25" customHeight="1" thickBot="1" x14ac:dyDescent="0.3">
      <c r="A134" s="1417" t="s">
        <v>189</v>
      </c>
      <c r="B134" s="1418"/>
      <c r="C134" s="1418"/>
      <c r="D134" s="1418"/>
      <c r="E134" s="1418"/>
      <c r="F134" s="1418"/>
      <c r="G134" s="1418"/>
      <c r="H134" s="1419"/>
      <c r="I134" s="1412">
        <f>SUMIF(H12:H116,H36,I12:I116)</f>
        <v>412.5</v>
      </c>
      <c r="J134" s="1412"/>
      <c r="K134" s="1412"/>
      <c r="L134" s="1413"/>
      <c r="M134" s="419">
        <f>SUMIF(H12:H116,H36,M12:M116)</f>
        <v>0</v>
      </c>
      <c r="N134" s="420">
        <f>SUMIF(H12:H116,H36,N12:N116)</f>
        <v>0</v>
      </c>
      <c r="O134" s="425"/>
      <c r="P134" s="1039"/>
      <c r="Q134" s="1039"/>
      <c r="R134" s="1039"/>
    </row>
    <row r="135" spans="1:18" s="77" customFormat="1" ht="14.25" customHeight="1" thickBot="1" x14ac:dyDescent="0.3">
      <c r="A135" s="1420" t="s">
        <v>52</v>
      </c>
      <c r="B135" s="1421"/>
      <c r="C135" s="1421"/>
      <c r="D135" s="1421"/>
      <c r="E135" s="1421"/>
      <c r="F135" s="1421"/>
      <c r="G135" s="1421"/>
      <c r="H135" s="1422"/>
      <c r="I135" s="1408">
        <f>I131+I125</f>
        <v>100177.65</v>
      </c>
      <c r="J135" s="1408"/>
      <c r="K135" s="1408"/>
      <c r="L135" s="1409"/>
      <c r="M135" s="1043">
        <f>M125+M131</f>
        <v>109412.79999999999</v>
      </c>
      <c r="N135" s="965">
        <f>N125+N131</f>
        <v>110644.5</v>
      </c>
      <c r="O135" s="426"/>
      <c r="P135" s="1383"/>
      <c r="Q135" s="1383"/>
      <c r="R135" s="1383"/>
    </row>
    <row r="136" spans="1:18" x14ac:dyDescent="0.2">
      <c r="B136" s="427"/>
      <c r="C136" s="427"/>
      <c r="D136" s="427"/>
      <c r="E136" s="428"/>
      <c r="F136" s="427"/>
      <c r="G136" s="429"/>
      <c r="J136" s="753"/>
    </row>
    <row r="137" spans="1:18" x14ac:dyDescent="0.2">
      <c r="J137" s="753"/>
    </row>
    <row r="141" spans="1:18" x14ac:dyDescent="0.2">
      <c r="E141" s="433"/>
      <c r="F141" s="76"/>
      <c r="G141" s="76"/>
      <c r="O141" s="76"/>
      <c r="R141" s="431"/>
    </row>
  </sheetData>
  <mergeCells count="239">
    <mergeCell ref="P126:R126"/>
    <mergeCell ref="A121:R121"/>
    <mergeCell ref="A123:L123"/>
    <mergeCell ref="P123:R123"/>
    <mergeCell ref="I125:L125"/>
    <mergeCell ref="B122:N122"/>
    <mergeCell ref="P131:R131"/>
    <mergeCell ref="I135:L135"/>
    <mergeCell ref="P135:R135"/>
    <mergeCell ref="I132:L132"/>
    <mergeCell ref="P132:R132"/>
    <mergeCell ref="I133:L133"/>
    <mergeCell ref="P133:R133"/>
    <mergeCell ref="I128:L128"/>
    <mergeCell ref="P128:R128"/>
    <mergeCell ref="I129:L129"/>
    <mergeCell ref="P129:R129"/>
    <mergeCell ref="I130:L130"/>
    <mergeCell ref="P130:R130"/>
    <mergeCell ref="I134:L134"/>
    <mergeCell ref="A132:H132"/>
    <mergeCell ref="A133:H133"/>
    <mergeCell ref="A134:H134"/>
    <mergeCell ref="A135:H135"/>
    <mergeCell ref="C116:C117"/>
    <mergeCell ref="D116:D117"/>
    <mergeCell ref="P112:P113"/>
    <mergeCell ref="Q112:Q113"/>
    <mergeCell ref="E116:E117"/>
    <mergeCell ref="G116:G117"/>
    <mergeCell ref="F116:F117"/>
    <mergeCell ref="P125:R125"/>
    <mergeCell ref="B120:H120"/>
    <mergeCell ref="O120:R120"/>
    <mergeCell ref="I124:L124"/>
    <mergeCell ref="P124:R124"/>
    <mergeCell ref="C118:H118"/>
    <mergeCell ref="O118:R118"/>
    <mergeCell ref="C119:H119"/>
    <mergeCell ref="O119:R119"/>
    <mergeCell ref="R112:R113"/>
    <mergeCell ref="O112:O113"/>
    <mergeCell ref="A103:A105"/>
    <mergeCell ref="B103:B105"/>
    <mergeCell ref="C103:C105"/>
    <mergeCell ref="D103:D105"/>
    <mergeCell ref="C111:C113"/>
    <mergeCell ref="D112:D113"/>
    <mergeCell ref="F112:F113"/>
    <mergeCell ref="G112:G113"/>
    <mergeCell ref="O91:O92"/>
    <mergeCell ref="O101:R101"/>
    <mergeCell ref="C102:R102"/>
    <mergeCell ref="G103:G105"/>
    <mergeCell ref="E103:E105"/>
    <mergeCell ref="F103:F105"/>
    <mergeCell ref="G96:G99"/>
    <mergeCell ref="D99:D100"/>
    <mergeCell ref="C101:H101"/>
    <mergeCell ref="E96:E98"/>
    <mergeCell ref="A97:A98"/>
    <mergeCell ref="B97:B98"/>
    <mergeCell ref="C97:C98"/>
    <mergeCell ref="D97:D98"/>
    <mergeCell ref="P72:P73"/>
    <mergeCell ref="Q72:Q73"/>
    <mergeCell ref="R74:R75"/>
    <mergeCell ref="D91:D94"/>
    <mergeCell ref="E91:E94"/>
    <mergeCell ref="G91:G94"/>
    <mergeCell ref="E82:E83"/>
    <mergeCell ref="E84:E85"/>
    <mergeCell ref="C76:H76"/>
    <mergeCell ref="O76:R76"/>
    <mergeCell ref="C79:C81"/>
    <mergeCell ref="D79:D81"/>
    <mergeCell ref="E79:E81"/>
    <mergeCell ref="P74:P75"/>
    <mergeCell ref="E86:E89"/>
    <mergeCell ref="D82:D83"/>
    <mergeCell ref="O82:O83"/>
    <mergeCell ref="D84:D85"/>
    <mergeCell ref="D86:D89"/>
    <mergeCell ref="O84:O85"/>
    <mergeCell ref="R58:R59"/>
    <mergeCell ref="A60:A61"/>
    <mergeCell ref="B60:B61"/>
    <mergeCell ref="D60:D62"/>
    <mergeCell ref="O60:O61"/>
    <mergeCell ref="O58:O59"/>
    <mergeCell ref="F69:F71"/>
    <mergeCell ref="G69:G71"/>
    <mergeCell ref="O86:O89"/>
    <mergeCell ref="O72:O73"/>
    <mergeCell ref="D72:D73"/>
    <mergeCell ref="E72:E73"/>
    <mergeCell ref="F72:F73"/>
    <mergeCell ref="G72:G73"/>
    <mergeCell ref="R72:R73"/>
    <mergeCell ref="C77:R77"/>
    <mergeCell ref="D74:D75"/>
    <mergeCell ref="E74:E75"/>
    <mergeCell ref="F74:F75"/>
    <mergeCell ref="G74:G75"/>
    <mergeCell ref="O74:O75"/>
    <mergeCell ref="Q74:Q75"/>
    <mergeCell ref="O79:O81"/>
    <mergeCell ref="O63:O64"/>
    <mergeCell ref="A50:A51"/>
    <mergeCell ref="B50:B51"/>
    <mergeCell ref="C50:C51"/>
    <mergeCell ref="D50:D51"/>
    <mergeCell ref="E50:E51"/>
    <mergeCell ref="A69:A70"/>
    <mergeCell ref="B69:B70"/>
    <mergeCell ref="D69:D71"/>
    <mergeCell ref="E69:E71"/>
    <mergeCell ref="A58:A59"/>
    <mergeCell ref="B58:B59"/>
    <mergeCell ref="C58:C59"/>
    <mergeCell ref="D58:D59"/>
    <mergeCell ref="A66:A67"/>
    <mergeCell ref="B66:B67"/>
    <mergeCell ref="D66:D68"/>
    <mergeCell ref="A63:A64"/>
    <mergeCell ref="B63:B64"/>
    <mergeCell ref="F58:F59"/>
    <mergeCell ref="G58:G59"/>
    <mergeCell ref="E58:E59"/>
    <mergeCell ref="D63:D65"/>
    <mergeCell ref="O66:O67"/>
    <mergeCell ref="O55:O57"/>
    <mergeCell ref="P47:P49"/>
    <mergeCell ref="P41:P43"/>
    <mergeCell ref="Q41:Q43"/>
    <mergeCell ref="Q47:Q49"/>
    <mergeCell ref="P44:P46"/>
    <mergeCell ref="O50:O51"/>
    <mergeCell ref="F50:F51"/>
    <mergeCell ref="P58:P59"/>
    <mergeCell ref="Q58:Q59"/>
    <mergeCell ref="D56:D57"/>
    <mergeCell ref="G50:G51"/>
    <mergeCell ref="E63:E65"/>
    <mergeCell ref="E52:E54"/>
    <mergeCell ref="D41:D43"/>
    <mergeCell ref="O41:O43"/>
    <mergeCell ref="D47:D49"/>
    <mergeCell ref="O47:O49"/>
    <mergeCell ref="A28:A29"/>
    <mergeCell ref="B28:B29"/>
    <mergeCell ref="D24:D25"/>
    <mergeCell ref="R24:R25"/>
    <mergeCell ref="O26:O27"/>
    <mergeCell ref="C26:C27"/>
    <mergeCell ref="Q24:Q25"/>
    <mergeCell ref="R20:R21"/>
    <mergeCell ref="D18:D19"/>
    <mergeCell ref="O18:O19"/>
    <mergeCell ref="P18:P19"/>
    <mergeCell ref="Q18:Q19"/>
    <mergeCell ref="R18:R19"/>
    <mergeCell ref="G22:G23"/>
    <mergeCell ref="A26:A27"/>
    <mergeCell ref="B26:B27"/>
    <mergeCell ref="A22:A23"/>
    <mergeCell ref="B22:B23"/>
    <mergeCell ref="C22:C23"/>
    <mergeCell ref="D22:D23"/>
    <mergeCell ref="E22:E23"/>
    <mergeCell ref="F22:F23"/>
    <mergeCell ref="D20:D21"/>
    <mergeCell ref="O20:O21"/>
    <mergeCell ref="A8:R8"/>
    <mergeCell ref="A9:R9"/>
    <mergeCell ref="B10:R10"/>
    <mergeCell ref="C11:R11"/>
    <mergeCell ref="P20:P21"/>
    <mergeCell ref="Q14:Q15"/>
    <mergeCell ref="R14:R15"/>
    <mergeCell ref="H5:H7"/>
    <mergeCell ref="I5:L5"/>
    <mergeCell ref="E5:E7"/>
    <mergeCell ref="D12:D14"/>
    <mergeCell ref="A5:A7"/>
    <mergeCell ref="B5:B7"/>
    <mergeCell ref="C5:C7"/>
    <mergeCell ref="D5:D7"/>
    <mergeCell ref="F5:F7"/>
    <mergeCell ref="G5:G7"/>
    <mergeCell ref="O16:O17"/>
    <mergeCell ref="P16:P17"/>
    <mergeCell ref="Q16:Q17"/>
    <mergeCell ref="E20:E21"/>
    <mergeCell ref="A1:R1"/>
    <mergeCell ref="A2:R2"/>
    <mergeCell ref="A3:R3"/>
    <mergeCell ref="A4:R4"/>
    <mergeCell ref="R47:R49"/>
    <mergeCell ref="R41:R43"/>
    <mergeCell ref="D44:D46"/>
    <mergeCell ref="O44:O46"/>
    <mergeCell ref="Q44:Q46"/>
    <mergeCell ref="R44:R46"/>
    <mergeCell ref="O6:O7"/>
    <mergeCell ref="P6:R6"/>
    <mergeCell ref="M5:M7"/>
    <mergeCell ref="N5:N7"/>
    <mergeCell ref="O5:R5"/>
    <mergeCell ref="I6:I7"/>
    <mergeCell ref="J6:K6"/>
    <mergeCell ref="R16:R17"/>
    <mergeCell ref="C31:R31"/>
    <mergeCell ref="O30:R30"/>
    <mergeCell ref="P26:P27"/>
    <mergeCell ref="L6:L7"/>
    <mergeCell ref="O14:O15"/>
    <mergeCell ref="P14:P15"/>
    <mergeCell ref="Q26:Q27"/>
    <mergeCell ref="R26:R27"/>
    <mergeCell ref="O24:O25"/>
    <mergeCell ref="P24:P25"/>
    <mergeCell ref="C30:H30"/>
    <mergeCell ref="D28:D29"/>
    <mergeCell ref="Q20:Q21"/>
    <mergeCell ref="O32:O33"/>
    <mergeCell ref="E16:E17"/>
    <mergeCell ref="E32:E39"/>
    <mergeCell ref="I127:L127"/>
    <mergeCell ref="A127:H127"/>
    <mergeCell ref="A126:H126"/>
    <mergeCell ref="A125:H125"/>
    <mergeCell ref="A124:H124"/>
    <mergeCell ref="A128:H128"/>
    <mergeCell ref="A129:H129"/>
    <mergeCell ref="A130:H130"/>
    <mergeCell ref="I131:L131"/>
    <mergeCell ref="A131:H131"/>
    <mergeCell ref="I126:L126"/>
  </mergeCells>
  <phoneticPr fontId="4" type="noConversion"/>
  <printOptions horizontalCentered="1"/>
  <pageMargins left="0" right="0" top="0.74803149606299213" bottom="0" header="0.31496062992125984" footer="0.31496062992125984"/>
  <pageSetup paperSize="9" scale="99" orientation="landscape" r:id="rId1"/>
  <rowBreaks count="4" manualBreakCount="4">
    <brk id="21" max="17" man="1"/>
    <brk id="54" max="17" man="1"/>
    <brk id="90" max="17" man="1"/>
    <brk id="10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zoomScale="110" zoomScaleNormal="110" zoomScaleSheetLayoutView="90" workbookViewId="0">
      <selection sqref="A1:R1"/>
    </sheetView>
  </sheetViews>
  <sheetFormatPr defaultRowHeight="12.75" x14ac:dyDescent="0.2"/>
  <cols>
    <col min="1" max="2" width="2.7109375" style="76" customWidth="1"/>
    <col min="3" max="3" width="2.85546875" style="76" customWidth="1"/>
    <col min="4" max="4" width="37" style="76" customWidth="1"/>
    <col min="5" max="5" width="3.7109375" style="431" customWidth="1"/>
    <col min="6" max="6" width="2.85546875" style="431" customWidth="1"/>
    <col min="7" max="7" width="2.7109375" style="435" customWidth="1"/>
    <col min="8" max="8" width="7.5703125" style="76" customWidth="1"/>
    <col min="9" max="20" width="8" style="76" customWidth="1"/>
    <col min="21" max="16384" width="9.140625" style="76"/>
  </cols>
  <sheetData>
    <row r="1" spans="1:20" ht="17.25" customHeight="1" x14ac:dyDescent="0.25">
      <c r="A1" s="1146" t="s">
        <v>106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  <c r="N1" s="1146"/>
      <c r="O1" s="1146"/>
      <c r="P1" s="1146"/>
      <c r="Q1" s="1146"/>
      <c r="R1" s="1146"/>
      <c r="S1" s="1516" t="s">
        <v>197</v>
      </c>
      <c r="T1" s="1516"/>
    </row>
    <row r="2" spans="1:20" s="77" customFormat="1" ht="17.25" customHeight="1" x14ac:dyDescent="0.25">
      <c r="A2" s="1147" t="s">
        <v>99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</row>
    <row r="3" spans="1:20" s="77" customFormat="1" ht="17.25" customHeight="1" x14ac:dyDescent="0.25">
      <c r="A3" s="1148" t="s">
        <v>58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</row>
    <row r="4" spans="1:20" s="77" customFormat="1" ht="15.75" customHeight="1" thickBot="1" x14ac:dyDescent="0.3">
      <c r="A4" s="1149" t="s">
        <v>0</v>
      </c>
      <c r="B4" s="1149"/>
      <c r="C4" s="1149"/>
      <c r="D4" s="1149"/>
      <c r="E4" s="1149"/>
      <c r="F4" s="1149"/>
      <c r="G4" s="1149"/>
      <c r="H4" s="1149"/>
      <c r="I4" s="1149"/>
      <c r="J4" s="1149"/>
      <c r="K4" s="1149"/>
      <c r="L4" s="1149"/>
      <c r="M4" s="1149"/>
      <c r="N4" s="1149"/>
      <c r="O4" s="1149"/>
      <c r="P4" s="1149"/>
      <c r="Q4" s="1149"/>
      <c r="R4" s="1149"/>
      <c r="S4" s="1149"/>
      <c r="T4" s="1149"/>
    </row>
    <row r="5" spans="1:20" s="78" customFormat="1" ht="36" customHeight="1" x14ac:dyDescent="0.25">
      <c r="A5" s="1208" t="s">
        <v>1</v>
      </c>
      <c r="B5" s="1211" t="s">
        <v>2</v>
      </c>
      <c r="C5" s="1214" t="s">
        <v>3</v>
      </c>
      <c r="D5" s="1217" t="s">
        <v>4</v>
      </c>
      <c r="E5" s="1508" t="s">
        <v>5</v>
      </c>
      <c r="F5" s="1211" t="s">
        <v>177</v>
      </c>
      <c r="G5" s="1220" t="s">
        <v>6</v>
      </c>
      <c r="H5" s="1198" t="s">
        <v>7</v>
      </c>
      <c r="I5" s="1201" t="s">
        <v>108</v>
      </c>
      <c r="J5" s="1202"/>
      <c r="K5" s="1202"/>
      <c r="L5" s="1203"/>
      <c r="M5" s="1423" t="s">
        <v>162</v>
      </c>
      <c r="N5" s="1424"/>
      <c r="O5" s="1424"/>
      <c r="P5" s="1425"/>
      <c r="Q5" s="1423" t="s">
        <v>161</v>
      </c>
      <c r="R5" s="1424"/>
      <c r="S5" s="1424"/>
      <c r="T5" s="1425"/>
    </row>
    <row r="6" spans="1:20" s="78" customFormat="1" ht="12.75" customHeight="1" x14ac:dyDescent="0.25">
      <c r="A6" s="1209"/>
      <c r="B6" s="1212"/>
      <c r="C6" s="1215"/>
      <c r="D6" s="1218"/>
      <c r="E6" s="1509"/>
      <c r="F6" s="1212"/>
      <c r="G6" s="1221"/>
      <c r="H6" s="1199"/>
      <c r="I6" s="1166" t="s">
        <v>8</v>
      </c>
      <c r="J6" s="1168" t="s">
        <v>9</v>
      </c>
      <c r="K6" s="1169"/>
      <c r="L6" s="1177" t="s">
        <v>10</v>
      </c>
      <c r="M6" s="1426" t="s">
        <v>8</v>
      </c>
      <c r="N6" s="1428" t="s">
        <v>9</v>
      </c>
      <c r="O6" s="1428"/>
      <c r="P6" s="1429" t="s">
        <v>10</v>
      </c>
      <c r="Q6" s="1426" t="s">
        <v>8</v>
      </c>
      <c r="R6" s="1428" t="s">
        <v>9</v>
      </c>
      <c r="S6" s="1428"/>
      <c r="T6" s="1429" t="s">
        <v>10</v>
      </c>
    </row>
    <row r="7" spans="1:20" s="78" customFormat="1" ht="85.5" customHeight="1" thickBot="1" x14ac:dyDescent="0.3">
      <c r="A7" s="1210"/>
      <c r="B7" s="1213"/>
      <c r="C7" s="1216"/>
      <c r="D7" s="1219"/>
      <c r="E7" s="1510"/>
      <c r="F7" s="1213"/>
      <c r="G7" s="1222"/>
      <c r="H7" s="1200"/>
      <c r="I7" s="1167"/>
      <c r="J7" s="79" t="s">
        <v>8</v>
      </c>
      <c r="K7" s="79" t="s">
        <v>11</v>
      </c>
      <c r="L7" s="1178"/>
      <c r="M7" s="1427"/>
      <c r="N7" s="4" t="s">
        <v>8</v>
      </c>
      <c r="O7" s="5" t="s">
        <v>11</v>
      </c>
      <c r="P7" s="1430"/>
      <c r="Q7" s="1427"/>
      <c r="R7" s="4" t="s">
        <v>8</v>
      </c>
      <c r="S7" s="5" t="s">
        <v>11</v>
      </c>
      <c r="T7" s="1430"/>
    </row>
    <row r="8" spans="1:20" s="77" customFormat="1" ht="12.75" customHeight="1" x14ac:dyDescent="0.25">
      <c r="A8" s="1431" t="s">
        <v>154</v>
      </c>
      <c r="B8" s="1432"/>
      <c r="C8" s="1432"/>
      <c r="D8" s="1432"/>
      <c r="E8" s="1432"/>
      <c r="F8" s="1432"/>
      <c r="G8" s="1432"/>
      <c r="H8" s="1432"/>
      <c r="I8" s="1432"/>
      <c r="J8" s="1432"/>
      <c r="K8" s="1432"/>
      <c r="L8" s="1432"/>
      <c r="M8" s="1432"/>
      <c r="N8" s="1432"/>
      <c r="O8" s="1432"/>
      <c r="P8" s="1432"/>
      <c r="Q8" s="1432"/>
      <c r="R8" s="1432"/>
      <c r="S8" s="1432"/>
      <c r="T8" s="1433"/>
    </row>
    <row r="9" spans="1:20" s="77" customFormat="1" ht="13.5" customHeight="1" x14ac:dyDescent="0.25">
      <c r="A9" s="1186" t="s">
        <v>12</v>
      </c>
      <c r="B9" s="1511"/>
      <c r="C9" s="1511"/>
      <c r="D9" s="1511"/>
      <c r="E9" s="1511"/>
      <c r="F9" s="1511"/>
      <c r="G9" s="1511"/>
      <c r="H9" s="1511"/>
      <c r="I9" s="1511"/>
      <c r="J9" s="1511"/>
      <c r="K9" s="1511"/>
      <c r="L9" s="1511"/>
      <c r="M9" s="1511"/>
      <c r="N9" s="1511"/>
      <c r="O9" s="1511"/>
      <c r="P9" s="1511"/>
      <c r="Q9" s="1511"/>
      <c r="R9" s="1511"/>
      <c r="S9" s="1511"/>
      <c r="T9" s="1512"/>
    </row>
    <row r="10" spans="1:20" s="83" customFormat="1" ht="15" customHeight="1" x14ac:dyDescent="0.25">
      <c r="A10" s="471" t="s">
        <v>13</v>
      </c>
      <c r="B10" s="1513" t="s">
        <v>14</v>
      </c>
      <c r="C10" s="1514"/>
      <c r="D10" s="1514"/>
      <c r="E10" s="1514"/>
      <c r="F10" s="1514"/>
      <c r="G10" s="1514"/>
      <c r="H10" s="1514"/>
      <c r="I10" s="1514"/>
      <c r="J10" s="1514"/>
      <c r="K10" s="1514"/>
      <c r="L10" s="1514"/>
      <c r="M10" s="1514"/>
      <c r="N10" s="1514"/>
      <c r="O10" s="1514"/>
      <c r="P10" s="1514"/>
      <c r="Q10" s="1514"/>
      <c r="R10" s="1514"/>
      <c r="S10" s="1514"/>
      <c r="T10" s="1515"/>
    </row>
    <row r="11" spans="1:20" s="83" customFormat="1" ht="13.5" customHeight="1" thickBot="1" x14ac:dyDescent="0.3">
      <c r="A11" s="472" t="s">
        <v>13</v>
      </c>
      <c r="B11" s="112" t="s">
        <v>13</v>
      </c>
      <c r="C11" s="1505" t="s">
        <v>15</v>
      </c>
      <c r="D11" s="1506"/>
      <c r="E11" s="1506"/>
      <c r="F11" s="1506"/>
      <c r="G11" s="1506"/>
      <c r="H11" s="1506"/>
      <c r="I11" s="1506"/>
      <c r="J11" s="1506"/>
      <c r="K11" s="1506"/>
      <c r="L11" s="1506"/>
      <c r="M11" s="1506"/>
      <c r="N11" s="1506"/>
      <c r="O11" s="1506"/>
      <c r="P11" s="1506"/>
      <c r="Q11" s="1506"/>
      <c r="R11" s="1506"/>
      <c r="S11" s="1506"/>
      <c r="T11" s="1507"/>
    </row>
    <row r="12" spans="1:20" s="83" customFormat="1" ht="28.5" customHeight="1" x14ac:dyDescent="0.25">
      <c r="A12" s="443" t="s">
        <v>13</v>
      </c>
      <c r="B12" s="86" t="s">
        <v>13</v>
      </c>
      <c r="C12" s="97" t="s">
        <v>13</v>
      </c>
      <c r="D12" s="1137" t="s">
        <v>68</v>
      </c>
      <c r="E12" s="473"/>
      <c r="F12" s="459" t="s">
        <v>16</v>
      </c>
      <c r="G12" s="99" t="s">
        <v>26</v>
      </c>
      <c r="H12" s="968" t="s">
        <v>17</v>
      </c>
      <c r="I12" s="474">
        <f>J12+L12</f>
        <v>22494.2</v>
      </c>
      <c r="J12" s="475">
        <v>22494.2</v>
      </c>
      <c r="K12" s="475"/>
      <c r="L12" s="606"/>
      <c r="M12" s="966">
        <f>N12+P12</f>
        <v>24704.5</v>
      </c>
      <c r="N12" s="967">
        <f>22494.2+1971.8+238.5</f>
        <v>24704.5</v>
      </c>
      <c r="O12" s="608"/>
      <c r="P12" s="108"/>
      <c r="Q12" s="1005">
        <f>M12-I12</f>
        <v>2210.2999999999993</v>
      </c>
      <c r="R12" s="1006">
        <f>N12-J12</f>
        <v>2210.2999999999993</v>
      </c>
      <c r="S12" s="480">
        <f>O12-K12</f>
        <v>0</v>
      </c>
      <c r="T12" s="481">
        <f>P12-L12</f>
        <v>0</v>
      </c>
    </row>
    <row r="13" spans="1:20" s="83" customFormat="1" ht="14.25" customHeight="1" x14ac:dyDescent="0.25">
      <c r="A13" s="443"/>
      <c r="B13" s="96"/>
      <c r="C13" s="97"/>
      <c r="D13" s="1207"/>
      <c r="E13" s="473"/>
      <c r="F13" s="459"/>
      <c r="G13" s="99"/>
      <c r="H13" s="969" t="s">
        <v>192</v>
      </c>
      <c r="I13" s="482"/>
      <c r="J13" s="483"/>
      <c r="K13" s="483"/>
      <c r="L13" s="754"/>
      <c r="M13" s="831">
        <f>+N13+P13</f>
        <v>80.2</v>
      </c>
      <c r="N13" s="823">
        <f>52.1+28.1</f>
        <v>80.2</v>
      </c>
      <c r="O13" s="484"/>
      <c r="P13" s="101"/>
      <c r="Q13" s="1008">
        <f>M13-I13</f>
        <v>80.2</v>
      </c>
      <c r="R13" s="1009">
        <f>N13-J13</f>
        <v>80.2</v>
      </c>
      <c r="S13" s="486"/>
      <c r="T13" s="487"/>
    </row>
    <row r="14" spans="1:20" s="83" customFormat="1" ht="13.5" thickBot="1" x14ac:dyDescent="0.3">
      <c r="A14" s="443"/>
      <c r="B14" s="96"/>
      <c r="C14" s="97"/>
      <c r="D14" s="1138"/>
      <c r="E14" s="473"/>
      <c r="F14" s="459"/>
      <c r="G14" s="99"/>
      <c r="H14" s="970" t="s">
        <v>18</v>
      </c>
      <c r="I14" s="489">
        <f>J14+L14</f>
        <v>22494.2</v>
      </c>
      <c r="J14" s="490">
        <f>SUM(J12:J13)</f>
        <v>22494.2</v>
      </c>
      <c r="K14" s="490"/>
      <c r="L14" s="491"/>
      <c r="M14" s="489">
        <f>N14+P14</f>
        <v>24784.7</v>
      </c>
      <c r="N14" s="490">
        <f>SUM(N12:N13)</f>
        <v>24784.7</v>
      </c>
      <c r="O14" s="490"/>
      <c r="P14" s="491"/>
      <c r="Q14" s="492">
        <f t="shared" ref="Q14:Q71" si="0">M14-I14</f>
        <v>2290.5</v>
      </c>
      <c r="R14" s="493">
        <f t="shared" ref="R14:R72" si="1">N14-J14</f>
        <v>2290.5</v>
      </c>
      <c r="S14" s="493">
        <f t="shared" ref="S14:S72" si="2">O14-K14</f>
        <v>0</v>
      </c>
      <c r="T14" s="494">
        <f t="shared" ref="T14:T72" si="3">P14-L14</f>
        <v>0</v>
      </c>
    </row>
    <row r="15" spans="1:20" s="83" customFormat="1" ht="21" customHeight="1" x14ac:dyDescent="0.25">
      <c r="A15" s="437" t="s">
        <v>13</v>
      </c>
      <c r="B15" s="86" t="s">
        <v>13</v>
      </c>
      <c r="C15" s="445" t="s">
        <v>19</v>
      </c>
      <c r="D15" s="1137" t="s">
        <v>71</v>
      </c>
      <c r="E15" s="495"/>
      <c r="F15" s="447" t="s">
        <v>16</v>
      </c>
      <c r="G15" s="88" t="s">
        <v>26</v>
      </c>
      <c r="H15" s="971" t="s">
        <v>17</v>
      </c>
      <c r="I15" s="496">
        <f>J15+L15</f>
        <v>2816.3</v>
      </c>
      <c r="J15" s="497">
        <v>2816.3</v>
      </c>
      <c r="K15" s="497">
        <v>914.3</v>
      </c>
      <c r="L15" s="628"/>
      <c r="M15" s="833">
        <f>N15+P15</f>
        <v>3148.3</v>
      </c>
      <c r="N15" s="817">
        <f>2816.3+332</f>
        <v>3148.3</v>
      </c>
      <c r="O15" s="817">
        <f>914.3+70.9</f>
        <v>985.19999999999993</v>
      </c>
      <c r="P15" s="501"/>
      <c r="Q15" s="1005">
        <f t="shared" si="0"/>
        <v>332</v>
      </c>
      <c r="R15" s="1006">
        <f t="shared" si="1"/>
        <v>332</v>
      </c>
      <c r="S15" s="1006">
        <f t="shared" si="2"/>
        <v>70.899999999999977</v>
      </c>
      <c r="T15" s="481">
        <f t="shared" si="3"/>
        <v>0</v>
      </c>
    </row>
    <row r="16" spans="1:20" s="83" customFormat="1" ht="15.75" customHeight="1" thickBot="1" x14ac:dyDescent="0.3">
      <c r="A16" s="438"/>
      <c r="B16" s="112"/>
      <c r="C16" s="446"/>
      <c r="D16" s="1138"/>
      <c r="E16" s="502"/>
      <c r="F16" s="448"/>
      <c r="G16" s="113"/>
      <c r="H16" s="972" t="s">
        <v>18</v>
      </c>
      <c r="I16" s="503">
        <f>L16+J16</f>
        <v>2816.3</v>
      </c>
      <c r="J16" s="504">
        <f>SUM(J15:J15)</f>
        <v>2816.3</v>
      </c>
      <c r="K16" s="10">
        <f>SUM(K15:K15)</f>
        <v>914.3</v>
      </c>
      <c r="L16" s="504">
        <f>SUM(L15:L15)</f>
        <v>0</v>
      </c>
      <c r="M16" s="503">
        <f>P16+N16</f>
        <v>3148.3</v>
      </c>
      <c r="N16" s="504">
        <f>SUM(N15:N15)</f>
        <v>3148.3</v>
      </c>
      <c r="O16" s="10">
        <f>SUM(O15:O15)</f>
        <v>985.19999999999993</v>
      </c>
      <c r="P16" s="504">
        <f>SUM(P15:P15)</f>
        <v>0</v>
      </c>
      <c r="Q16" s="506">
        <f t="shared" si="0"/>
        <v>332</v>
      </c>
      <c r="R16" s="507">
        <f t="shared" si="1"/>
        <v>332</v>
      </c>
      <c r="S16" s="507">
        <f t="shared" si="2"/>
        <v>70.899999999999977</v>
      </c>
      <c r="T16" s="508">
        <f t="shared" si="3"/>
        <v>0</v>
      </c>
    </row>
    <row r="17" spans="1:20" s="83" customFormat="1" ht="21" customHeight="1" x14ac:dyDescent="0.25">
      <c r="A17" s="437" t="s">
        <v>13</v>
      </c>
      <c r="B17" s="86" t="s">
        <v>13</v>
      </c>
      <c r="C17" s="445" t="s">
        <v>22</v>
      </c>
      <c r="D17" s="1137" t="s">
        <v>73</v>
      </c>
      <c r="E17" s="495"/>
      <c r="F17" s="447" t="s">
        <v>16</v>
      </c>
      <c r="G17" s="88" t="s">
        <v>26</v>
      </c>
      <c r="H17" s="973" t="s">
        <v>17</v>
      </c>
      <c r="I17" s="509">
        <v>436.2</v>
      </c>
      <c r="J17" s="510">
        <v>436.2</v>
      </c>
      <c r="K17" s="510">
        <v>333</v>
      </c>
      <c r="L17" s="755"/>
      <c r="M17" s="511">
        <v>436.2</v>
      </c>
      <c r="N17" s="512">
        <v>436.2</v>
      </c>
      <c r="O17" s="512">
        <v>333</v>
      </c>
      <c r="P17" s="513"/>
      <c r="Q17" s="514">
        <f t="shared" si="0"/>
        <v>0</v>
      </c>
      <c r="R17" s="515">
        <f t="shared" si="1"/>
        <v>0</v>
      </c>
      <c r="S17" s="515">
        <f t="shared" si="2"/>
        <v>0</v>
      </c>
      <c r="T17" s="516">
        <f t="shared" si="3"/>
        <v>0</v>
      </c>
    </row>
    <row r="18" spans="1:20" s="83" customFormat="1" ht="13.5" thickBot="1" x14ac:dyDescent="0.3">
      <c r="A18" s="438"/>
      <c r="B18" s="112"/>
      <c r="C18" s="446"/>
      <c r="D18" s="1138"/>
      <c r="E18" s="502"/>
      <c r="F18" s="448"/>
      <c r="G18" s="113"/>
      <c r="H18" s="970" t="s">
        <v>18</v>
      </c>
      <c r="I18" s="9">
        <f t="shared" ref="I18:I23" si="4">J18+L18</f>
        <v>436.2</v>
      </c>
      <c r="J18" s="10">
        <f>+J17</f>
        <v>436.2</v>
      </c>
      <c r="K18" s="504">
        <f>+K17</f>
        <v>333</v>
      </c>
      <c r="L18" s="518">
        <f>+L17</f>
        <v>0</v>
      </c>
      <c r="M18" s="9">
        <f t="shared" ref="M18:M23" si="5">N18+P18</f>
        <v>436.2</v>
      </c>
      <c r="N18" s="10">
        <f>+N17</f>
        <v>436.2</v>
      </c>
      <c r="O18" s="504">
        <f>+O17</f>
        <v>333</v>
      </c>
      <c r="P18" s="518">
        <f>+P17</f>
        <v>0</v>
      </c>
      <c r="Q18" s="492">
        <f t="shared" si="0"/>
        <v>0</v>
      </c>
      <c r="R18" s="493">
        <f t="shared" si="1"/>
        <v>0</v>
      </c>
      <c r="S18" s="493">
        <f t="shared" si="2"/>
        <v>0</v>
      </c>
      <c r="T18" s="494">
        <f t="shared" si="3"/>
        <v>0</v>
      </c>
    </row>
    <row r="19" spans="1:20" s="83" customFormat="1" ht="21" customHeight="1" x14ac:dyDescent="0.25">
      <c r="A19" s="437" t="s">
        <v>13</v>
      </c>
      <c r="B19" s="86" t="s">
        <v>13</v>
      </c>
      <c r="C19" s="445" t="s">
        <v>24</v>
      </c>
      <c r="D19" s="1137" t="s">
        <v>75</v>
      </c>
      <c r="E19" s="1437"/>
      <c r="F19" s="447" t="s">
        <v>16</v>
      </c>
      <c r="G19" s="88" t="s">
        <v>26</v>
      </c>
      <c r="H19" s="973" t="s">
        <v>17</v>
      </c>
      <c r="I19" s="509">
        <f t="shared" si="4"/>
        <v>3440.6</v>
      </c>
      <c r="J19" s="510">
        <v>3440.6</v>
      </c>
      <c r="K19" s="519"/>
      <c r="L19" s="755"/>
      <c r="M19" s="813">
        <f t="shared" si="5"/>
        <v>3051.4</v>
      </c>
      <c r="N19" s="814">
        <f>3440.6-280-109.2</f>
        <v>3051.4</v>
      </c>
      <c r="O19" s="520"/>
      <c r="P19" s="513"/>
      <c r="Q19" s="1005">
        <f t="shared" si="0"/>
        <v>-389.19999999999982</v>
      </c>
      <c r="R19" s="1006">
        <f t="shared" si="1"/>
        <v>-389.19999999999982</v>
      </c>
      <c r="S19" s="1006">
        <f t="shared" si="2"/>
        <v>0</v>
      </c>
      <c r="T19" s="1007">
        <f t="shared" si="3"/>
        <v>0</v>
      </c>
    </row>
    <row r="20" spans="1:20" s="83" customFormat="1" ht="13.5" thickBot="1" x14ac:dyDescent="0.3">
      <c r="A20" s="438"/>
      <c r="B20" s="112"/>
      <c r="C20" s="446"/>
      <c r="D20" s="1138"/>
      <c r="E20" s="1438"/>
      <c r="F20" s="448"/>
      <c r="G20" s="113"/>
      <c r="H20" s="970" t="s">
        <v>18</v>
      </c>
      <c r="I20" s="9">
        <f t="shared" si="4"/>
        <v>3440.6</v>
      </c>
      <c r="J20" s="10">
        <f>+J19</f>
        <v>3440.6</v>
      </c>
      <c r="K20" s="504">
        <f>+K19</f>
        <v>0</v>
      </c>
      <c r="L20" s="518">
        <f>+L19</f>
        <v>0</v>
      </c>
      <c r="M20" s="9">
        <f t="shared" si="5"/>
        <v>3051.4</v>
      </c>
      <c r="N20" s="10">
        <f>+N19</f>
        <v>3051.4</v>
      </c>
      <c r="O20" s="504">
        <f>+O19</f>
        <v>0</v>
      </c>
      <c r="P20" s="518">
        <f>+P19</f>
        <v>0</v>
      </c>
      <c r="Q20" s="506">
        <f t="shared" si="0"/>
        <v>-389.19999999999982</v>
      </c>
      <c r="R20" s="507">
        <f t="shared" si="1"/>
        <v>-389.19999999999982</v>
      </c>
      <c r="S20" s="507">
        <f t="shared" si="2"/>
        <v>0</v>
      </c>
      <c r="T20" s="508">
        <f t="shared" si="3"/>
        <v>0</v>
      </c>
    </row>
    <row r="21" spans="1:20" s="83" customFormat="1" ht="26.25" customHeight="1" x14ac:dyDescent="0.25">
      <c r="A21" s="1231" t="s">
        <v>13</v>
      </c>
      <c r="B21" s="1233" t="s">
        <v>13</v>
      </c>
      <c r="C21" s="1248" t="s">
        <v>28</v>
      </c>
      <c r="D21" s="1137" t="s">
        <v>20</v>
      </c>
      <c r="E21" s="1472"/>
      <c r="F21" s="1252" t="s">
        <v>16</v>
      </c>
      <c r="G21" s="1244" t="s">
        <v>26</v>
      </c>
      <c r="H21" s="974" t="s">
        <v>21</v>
      </c>
      <c r="I21" s="521">
        <f t="shared" si="4"/>
        <v>30396.45</v>
      </c>
      <c r="J21" s="522">
        <v>30396.45</v>
      </c>
      <c r="K21" s="523"/>
      <c r="L21" s="756"/>
      <c r="M21" s="524">
        <f t="shared" si="5"/>
        <v>30396.45</v>
      </c>
      <c r="N21" s="525">
        <v>30396.45</v>
      </c>
      <c r="O21" s="526"/>
      <c r="P21" s="527"/>
      <c r="Q21" s="514">
        <f t="shared" si="0"/>
        <v>0</v>
      </c>
      <c r="R21" s="515">
        <f t="shared" si="1"/>
        <v>0</v>
      </c>
      <c r="S21" s="515">
        <f t="shared" si="2"/>
        <v>0</v>
      </c>
      <c r="T21" s="516">
        <f t="shared" si="3"/>
        <v>0</v>
      </c>
    </row>
    <row r="22" spans="1:20" s="83" customFormat="1" ht="13.5" thickBot="1" x14ac:dyDescent="0.3">
      <c r="A22" s="1232"/>
      <c r="B22" s="1234"/>
      <c r="C22" s="1249"/>
      <c r="D22" s="1138"/>
      <c r="E22" s="1473"/>
      <c r="F22" s="1253"/>
      <c r="G22" s="1245"/>
      <c r="H22" s="970" t="s">
        <v>18</v>
      </c>
      <c r="I22" s="9">
        <f t="shared" si="4"/>
        <v>30396.45</v>
      </c>
      <c r="J22" s="10">
        <f>+J21</f>
        <v>30396.45</v>
      </c>
      <c r="K22" s="504">
        <f>+K21</f>
        <v>0</v>
      </c>
      <c r="L22" s="518">
        <f>+L21</f>
        <v>0</v>
      </c>
      <c r="M22" s="9">
        <f t="shared" si="5"/>
        <v>30396.45</v>
      </c>
      <c r="N22" s="10">
        <f>+N21</f>
        <v>30396.45</v>
      </c>
      <c r="O22" s="504">
        <f>+O21</f>
        <v>0</v>
      </c>
      <c r="P22" s="518">
        <f>+P21</f>
        <v>0</v>
      </c>
      <c r="Q22" s="492">
        <f t="shared" si="0"/>
        <v>0</v>
      </c>
      <c r="R22" s="493">
        <f t="shared" si="1"/>
        <v>0</v>
      </c>
      <c r="S22" s="493">
        <f t="shared" si="2"/>
        <v>0</v>
      </c>
      <c r="T22" s="494">
        <f t="shared" si="3"/>
        <v>0</v>
      </c>
    </row>
    <row r="23" spans="1:20" s="83" customFormat="1" ht="15.75" customHeight="1" x14ac:dyDescent="0.25">
      <c r="A23" s="443" t="s">
        <v>13</v>
      </c>
      <c r="B23" s="96" t="s">
        <v>13</v>
      </c>
      <c r="C23" s="97" t="s">
        <v>36</v>
      </c>
      <c r="D23" s="1137" t="s">
        <v>23</v>
      </c>
      <c r="E23" s="528"/>
      <c r="F23" s="459" t="s">
        <v>16</v>
      </c>
      <c r="G23" s="127" t="s">
        <v>26</v>
      </c>
      <c r="H23" s="975" t="s">
        <v>21</v>
      </c>
      <c r="I23" s="529">
        <f t="shared" si="4"/>
        <v>10511.7</v>
      </c>
      <c r="J23" s="510">
        <v>10511.7</v>
      </c>
      <c r="K23" s="530"/>
      <c r="L23" s="755"/>
      <c r="M23" s="531">
        <f t="shared" si="5"/>
        <v>10511.7</v>
      </c>
      <c r="N23" s="512">
        <v>10511.7</v>
      </c>
      <c r="O23" s="532"/>
      <c r="P23" s="513"/>
      <c r="Q23" s="479">
        <f t="shared" si="0"/>
        <v>0</v>
      </c>
      <c r="R23" s="480">
        <f t="shared" si="1"/>
        <v>0</v>
      </c>
      <c r="S23" s="480">
        <f t="shared" si="2"/>
        <v>0</v>
      </c>
      <c r="T23" s="481">
        <f t="shared" si="3"/>
        <v>0</v>
      </c>
    </row>
    <row r="24" spans="1:20" s="83" customFormat="1" ht="13.5" thickBot="1" x14ac:dyDescent="0.3">
      <c r="A24" s="443"/>
      <c r="B24" s="96"/>
      <c r="C24" s="97"/>
      <c r="D24" s="1138"/>
      <c r="E24" s="473"/>
      <c r="F24" s="459"/>
      <c r="G24" s="99"/>
      <c r="H24" s="970" t="s">
        <v>18</v>
      </c>
      <c r="I24" s="9">
        <f t="shared" ref="I24:L24" si="6">+I23</f>
        <v>10511.7</v>
      </c>
      <c r="J24" s="10">
        <f t="shared" si="6"/>
        <v>10511.7</v>
      </c>
      <c r="K24" s="504">
        <f t="shared" si="6"/>
        <v>0</v>
      </c>
      <c r="L24" s="518">
        <f t="shared" si="6"/>
        <v>0</v>
      </c>
      <c r="M24" s="9">
        <f t="shared" ref="M24:P24" si="7">+M23</f>
        <v>10511.7</v>
      </c>
      <c r="N24" s="10">
        <f t="shared" si="7"/>
        <v>10511.7</v>
      </c>
      <c r="O24" s="504">
        <f t="shared" si="7"/>
        <v>0</v>
      </c>
      <c r="P24" s="518">
        <f t="shared" si="7"/>
        <v>0</v>
      </c>
      <c r="Q24" s="506">
        <f t="shared" si="0"/>
        <v>0</v>
      </c>
      <c r="R24" s="507">
        <f t="shared" si="1"/>
        <v>0</v>
      </c>
      <c r="S24" s="507">
        <f t="shared" si="2"/>
        <v>0</v>
      </c>
      <c r="T24" s="508">
        <f t="shared" si="3"/>
        <v>0</v>
      </c>
    </row>
    <row r="25" spans="1:20" s="77" customFormat="1" ht="19.5" customHeight="1" x14ac:dyDescent="0.25">
      <c r="A25" s="1231" t="s">
        <v>13</v>
      </c>
      <c r="B25" s="1233" t="s">
        <v>13</v>
      </c>
      <c r="C25" s="1237" t="s">
        <v>38</v>
      </c>
      <c r="D25" s="1137" t="s">
        <v>25</v>
      </c>
      <c r="E25" s="533"/>
      <c r="F25" s="453">
        <v>10</v>
      </c>
      <c r="G25" s="460" t="s">
        <v>26</v>
      </c>
      <c r="H25" s="976" t="s">
        <v>27</v>
      </c>
      <c r="I25" s="529">
        <f>J25+L25</f>
        <v>393.5</v>
      </c>
      <c r="J25" s="510">
        <f>408.5-15</f>
        <v>393.5</v>
      </c>
      <c r="K25" s="534"/>
      <c r="L25" s="757"/>
      <c r="M25" s="815">
        <f>N25+P25</f>
        <v>437.6</v>
      </c>
      <c r="N25" s="814">
        <f>408.5-15+44.1</f>
        <v>437.6</v>
      </c>
      <c r="O25" s="147"/>
      <c r="P25" s="535"/>
      <c r="Q25" s="1002">
        <f t="shared" si="0"/>
        <v>44.100000000000023</v>
      </c>
      <c r="R25" s="1003">
        <f t="shared" si="1"/>
        <v>44.100000000000023</v>
      </c>
      <c r="S25" s="1003">
        <f t="shared" si="2"/>
        <v>0</v>
      </c>
      <c r="T25" s="1004">
        <f t="shared" si="3"/>
        <v>0</v>
      </c>
    </row>
    <row r="26" spans="1:20" s="83" customFormat="1" ht="13.5" thickBot="1" x14ac:dyDescent="0.3">
      <c r="A26" s="1246"/>
      <c r="B26" s="1247"/>
      <c r="C26" s="1238"/>
      <c r="D26" s="1138"/>
      <c r="E26" s="473"/>
      <c r="F26" s="459"/>
      <c r="G26" s="99"/>
      <c r="H26" s="970" t="s">
        <v>18</v>
      </c>
      <c r="I26" s="9">
        <f t="shared" ref="I26:L26" si="8">+I25</f>
        <v>393.5</v>
      </c>
      <c r="J26" s="10">
        <f t="shared" si="8"/>
        <v>393.5</v>
      </c>
      <c r="K26" s="504">
        <f t="shared" si="8"/>
        <v>0</v>
      </c>
      <c r="L26" s="518">
        <f t="shared" si="8"/>
        <v>0</v>
      </c>
      <c r="M26" s="9">
        <f t="shared" ref="M26:P26" si="9">+M25</f>
        <v>437.6</v>
      </c>
      <c r="N26" s="10">
        <f t="shared" si="9"/>
        <v>437.6</v>
      </c>
      <c r="O26" s="504">
        <f t="shared" si="9"/>
        <v>0</v>
      </c>
      <c r="P26" s="518">
        <f t="shared" si="9"/>
        <v>0</v>
      </c>
      <c r="Q26" s="492">
        <f t="shared" si="0"/>
        <v>44.100000000000023</v>
      </c>
      <c r="R26" s="493">
        <f t="shared" si="1"/>
        <v>44.100000000000023</v>
      </c>
      <c r="S26" s="493">
        <f t="shared" si="2"/>
        <v>0</v>
      </c>
      <c r="T26" s="494">
        <f t="shared" si="3"/>
        <v>0</v>
      </c>
    </row>
    <row r="27" spans="1:20" s="78" customFormat="1" ht="29.25" customHeight="1" x14ac:dyDescent="0.25">
      <c r="A27" s="1231" t="s">
        <v>13</v>
      </c>
      <c r="B27" s="1233" t="s">
        <v>13</v>
      </c>
      <c r="C27" s="132" t="s">
        <v>77</v>
      </c>
      <c r="D27" s="1137" t="s">
        <v>29</v>
      </c>
      <c r="E27" s="536"/>
      <c r="F27" s="133" t="s">
        <v>16</v>
      </c>
      <c r="G27" s="134">
        <v>3</v>
      </c>
      <c r="H27" s="977" t="s">
        <v>27</v>
      </c>
      <c r="I27" s="529">
        <f>J27+L27</f>
        <v>735.3</v>
      </c>
      <c r="J27" s="510">
        <v>735.3</v>
      </c>
      <c r="K27" s="534"/>
      <c r="L27" s="757"/>
      <c r="M27" s="815">
        <f>N27+P27</f>
        <v>608.79999999999995</v>
      </c>
      <c r="N27" s="814">
        <f>735.3-60-66.5</f>
        <v>608.79999999999995</v>
      </c>
      <c r="O27" s="147"/>
      <c r="P27" s="535"/>
      <c r="Q27" s="1005">
        <f t="shared" si="0"/>
        <v>-126.5</v>
      </c>
      <c r="R27" s="1006">
        <f t="shared" si="1"/>
        <v>-126.5</v>
      </c>
      <c r="S27" s="1006">
        <f t="shared" si="2"/>
        <v>0</v>
      </c>
      <c r="T27" s="1007">
        <f t="shared" si="3"/>
        <v>0</v>
      </c>
    </row>
    <row r="28" spans="1:20" s="78" customFormat="1" ht="13.5" thickBot="1" x14ac:dyDescent="0.3">
      <c r="A28" s="1232"/>
      <c r="B28" s="1234"/>
      <c r="C28" s="136"/>
      <c r="D28" s="1138"/>
      <c r="E28" s="537"/>
      <c r="F28" s="470"/>
      <c r="G28" s="461"/>
      <c r="H28" s="978" t="s">
        <v>18</v>
      </c>
      <c r="I28" s="539">
        <f t="shared" ref="I28:L28" si="10">+I27</f>
        <v>735.3</v>
      </c>
      <c r="J28" s="10">
        <f t="shared" si="10"/>
        <v>735.3</v>
      </c>
      <c r="K28" s="540">
        <f t="shared" si="10"/>
        <v>0</v>
      </c>
      <c r="L28" s="518">
        <f t="shared" si="10"/>
        <v>0</v>
      </c>
      <c r="M28" s="539">
        <f t="shared" ref="M28:P28" si="11">+M27</f>
        <v>608.79999999999995</v>
      </c>
      <c r="N28" s="10">
        <f t="shared" si="11"/>
        <v>608.79999999999995</v>
      </c>
      <c r="O28" s="540">
        <f t="shared" si="11"/>
        <v>0</v>
      </c>
      <c r="P28" s="518">
        <f t="shared" si="11"/>
        <v>0</v>
      </c>
      <c r="Q28" s="506">
        <f t="shared" si="0"/>
        <v>-126.5</v>
      </c>
      <c r="R28" s="507">
        <f t="shared" si="1"/>
        <v>-126.5</v>
      </c>
      <c r="S28" s="507">
        <f t="shared" si="2"/>
        <v>0</v>
      </c>
      <c r="T28" s="508">
        <f t="shared" si="3"/>
        <v>0</v>
      </c>
    </row>
    <row r="29" spans="1:20" s="77" customFormat="1" ht="13.5" thickBot="1" x14ac:dyDescent="0.3">
      <c r="A29" s="84" t="s">
        <v>13</v>
      </c>
      <c r="B29" s="85" t="s">
        <v>13</v>
      </c>
      <c r="C29" s="1134" t="s">
        <v>30</v>
      </c>
      <c r="D29" s="1135"/>
      <c r="E29" s="1135"/>
      <c r="F29" s="1135"/>
      <c r="G29" s="1135"/>
      <c r="H29" s="1136"/>
      <c r="I29" s="141">
        <f>J29+L29</f>
        <v>71224.25</v>
      </c>
      <c r="J29" s="142">
        <f>J28+J26+J24+J22+J20+J18+J16+J14</f>
        <v>71224.25</v>
      </c>
      <c r="K29" s="143">
        <f>K28+K26+K24+K22+K20+K18+K16+K14</f>
        <v>1247.3</v>
      </c>
      <c r="L29" s="142"/>
      <c r="M29" s="141">
        <f>N29+P29</f>
        <v>73375.150000000009</v>
      </c>
      <c r="N29" s="142">
        <f>N28+N26+N24+N22+N20+N18+N16+N14</f>
        <v>73375.150000000009</v>
      </c>
      <c r="O29" s="143">
        <f>O28+O26+O24+O22+O20+O18+O16+O14</f>
        <v>1318.1999999999998</v>
      </c>
      <c r="P29" s="142"/>
      <c r="Q29" s="541">
        <f t="shared" si="0"/>
        <v>2150.9000000000087</v>
      </c>
      <c r="R29" s="542">
        <f>R28+R26+R24+R22+R20+R18+R16+R14</f>
        <v>2150.9</v>
      </c>
      <c r="S29" s="542">
        <f t="shared" si="2"/>
        <v>70.899999999999864</v>
      </c>
      <c r="T29" s="543">
        <f t="shared" si="3"/>
        <v>0</v>
      </c>
    </row>
    <row r="30" spans="1:20" s="77" customFormat="1" ht="15.75" customHeight="1" thickBot="1" x14ac:dyDescent="0.3">
      <c r="A30" s="145" t="s">
        <v>13</v>
      </c>
      <c r="B30" s="439" t="s">
        <v>19</v>
      </c>
      <c r="C30" s="1434" t="s">
        <v>31</v>
      </c>
      <c r="D30" s="1435"/>
      <c r="E30" s="1435"/>
      <c r="F30" s="1435"/>
      <c r="G30" s="1435"/>
      <c r="H30" s="1435"/>
      <c r="I30" s="1435"/>
      <c r="J30" s="1435"/>
      <c r="K30" s="1435"/>
      <c r="L30" s="1435"/>
      <c r="M30" s="1435"/>
      <c r="N30" s="1435"/>
      <c r="O30" s="1435"/>
      <c r="P30" s="1435"/>
      <c r="Q30" s="1435"/>
      <c r="R30" s="1435"/>
      <c r="S30" s="1435"/>
      <c r="T30" s="1436"/>
    </row>
    <row r="31" spans="1:20" s="78" customFormat="1" ht="29.25" customHeight="1" thickBot="1" x14ac:dyDescent="0.3">
      <c r="A31" s="84" t="s">
        <v>13</v>
      </c>
      <c r="B31" s="85" t="s">
        <v>19</v>
      </c>
      <c r="C31" s="544" t="s">
        <v>13</v>
      </c>
      <c r="D31" s="289" t="s">
        <v>57</v>
      </c>
      <c r="E31" s="545"/>
      <c r="F31" s="291" t="s">
        <v>16</v>
      </c>
      <c r="G31" s="292">
        <v>3</v>
      </c>
      <c r="H31" s="546" t="s">
        <v>27</v>
      </c>
      <c r="I31" s="782">
        <f>J31+L31</f>
        <v>6962.2</v>
      </c>
      <c r="J31" s="547">
        <v>6962.2</v>
      </c>
      <c r="K31" s="547">
        <v>4553.6000000000004</v>
      </c>
      <c r="L31" s="783"/>
      <c r="M31" s="820">
        <f>N31+P31</f>
        <v>6982.5999999999995</v>
      </c>
      <c r="N31" s="821">
        <v>6892.2</v>
      </c>
      <c r="O31" s="821">
        <f>4567.2-13.6-108.2+15.1</f>
        <v>4460.5</v>
      </c>
      <c r="P31" s="822">
        <f>55.1+35.3</f>
        <v>90.4</v>
      </c>
      <c r="Q31" s="999">
        <f t="shared" si="0"/>
        <v>20.399999999999636</v>
      </c>
      <c r="R31" s="1000">
        <f t="shared" si="1"/>
        <v>-70</v>
      </c>
      <c r="S31" s="1000">
        <f>O31-K31</f>
        <v>-93.100000000000364</v>
      </c>
      <c r="T31" s="1001">
        <f t="shared" si="3"/>
        <v>90.4</v>
      </c>
    </row>
    <row r="32" spans="1:20" s="78" customFormat="1" x14ac:dyDescent="0.25">
      <c r="A32" s="443"/>
      <c r="B32" s="444"/>
      <c r="C32" s="182"/>
      <c r="D32" s="436" t="s">
        <v>135</v>
      </c>
      <c r="E32" s="548"/>
      <c r="F32" s="183"/>
      <c r="G32" s="549"/>
      <c r="H32" s="550" t="s">
        <v>32</v>
      </c>
      <c r="I32" s="784">
        <f>J32+L32</f>
        <v>1576.4</v>
      </c>
      <c r="J32" s="551">
        <v>1573.4</v>
      </c>
      <c r="K32" s="551">
        <v>585.4</v>
      </c>
      <c r="L32" s="785">
        <v>3</v>
      </c>
      <c r="M32" s="833">
        <f>N32+P32</f>
        <v>1593.5</v>
      </c>
      <c r="N32" s="817">
        <f>1573.4+7.8</f>
        <v>1581.2</v>
      </c>
      <c r="O32" s="834">
        <v>585.4</v>
      </c>
      <c r="P32" s="835">
        <f>3+9.3</f>
        <v>12.3</v>
      </c>
      <c r="Q32" s="1002">
        <f t="shared" si="0"/>
        <v>17.099999999999909</v>
      </c>
      <c r="R32" s="1003">
        <f t="shared" si="1"/>
        <v>7.7999999999999545</v>
      </c>
      <c r="S32" s="1003">
        <f t="shared" si="2"/>
        <v>0</v>
      </c>
      <c r="T32" s="1004">
        <f t="shared" si="3"/>
        <v>9.3000000000000007</v>
      </c>
    </row>
    <row r="33" spans="1:21" s="78" customFormat="1" ht="18.75" customHeight="1" x14ac:dyDescent="0.25">
      <c r="A33" s="443"/>
      <c r="B33" s="444"/>
      <c r="C33" s="182"/>
      <c r="D33" s="436" t="s">
        <v>136</v>
      </c>
      <c r="E33" s="548"/>
      <c r="F33" s="183"/>
      <c r="G33" s="461"/>
      <c r="H33" s="100" t="s">
        <v>21</v>
      </c>
      <c r="I33" s="692">
        <f>J33+L33</f>
        <v>474.6</v>
      </c>
      <c r="J33" s="552">
        <v>474.6</v>
      </c>
      <c r="K33" s="552"/>
      <c r="L33" s="786"/>
      <c r="M33" s="818">
        <f>N33+P33</f>
        <v>474.6</v>
      </c>
      <c r="N33" s="816">
        <v>474.6</v>
      </c>
      <c r="O33" s="816"/>
      <c r="P33" s="819"/>
      <c r="Q33" s="485">
        <f t="shared" si="0"/>
        <v>0</v>
      </c>
      <c r="R33" s="486">
        <f t="shared" si="1"/>
        <v>0</v>
      </c>
      <c r="S33" s="486">
        <f t="shared" si="2"/>
        <v>0</v>
      </c>
      <c r="T33" s="487">
        <f t="shared" si="3"/>
        <v>0</v>
      </c>
      <c r="U33" s="556"/>
    </row>
    <row r="34" spans="1:21" s="78" customFormat="1" ht="19.5" customHeight="1" x14ac:dyDescent="0.25">
      <c r="A34" s="443"/>
      <c r="B34" s="444"/>
      <c r="C34" s="182"/>
      <c r="D34" s="557" t="s">
        <v>137</v>
      </c>
      <c r="E34" s="548"/>
      <c r="F34" s="183"/>
      <c r="G34" s="461"/>
      <c r="H34" s="246" t="s">
        <v>17</v>
      </c>
      <c r="I34" s="787">
        <f>J34+L34</f>
        <v>2611</v>
      </c>
      <c r="J34" s="559">
        <v>2611</v>
      </c>
      <c r="K34" s="559">
        <v>1383.5</v>
      </c>
      <c r="L34" s="788"/>
      <c r="M34" s="560">
        <f>N34+P34</f>
        <v>2611</v>
      </c>
      <c r="N34" s="561">
        <v>2611</v>
      </c>
      <c r="O34" s="561">
        <v>1383.5</v>
      </c>
      <c r="P34" s="562"/>
      <c r="Q34" s="563">
        <f t="shared" si="0"/>
        <v>0</v>
      </c>
      <c r="R34" s="564">
        <f t="shared" si="1"/>
        <v>0</v>
      </c>
      <c r="S34" s="564">
        <f t="shared" si="2"/>
        <v>0</v>
      </c>
      <c r="T34" s="565">
        <f t="shared" si="3"/>
        <v>0</v>
      </c>
      <c r="U34" s="30"/>
    </row>
    <row r="35" spans="1:21" s="78" customFormat="1" ht="28.5" customHeight="1" x14ac:dyDescent="0.25">
      <c r="A35" s="443"/>
      <c r="B35" s="444"/>
      <c r="C35" s="182"/>
      <c r="D35" s="436" t="s">
        <v>138</v>
      </c>
      <c r="E35" s="548"/>
      <c r="F35" s="183"/>
      <c r="G35" s="461"/>
      <c r="H35" s="100" t="s">
        <v>42</v>
      </c>
      <c r="I35" s="692">
        <f>J35+L35</f>
        <v>412.5</v>
      </c>
      <c r="J35" s="552">
        <v>412.5</v>
      </c>
      <c r="K35" s="552"/>
      <c r="L35" s="786"/>
      <c r="M35" s="553">
        <f>N35+P35</f>
        <v>412.5</v>
      </c>
      <c r="N35" s="554">
        <v>412.5</v>
      </c>
      <c r="O35" s="554"/>
      <c r="P35" s="555"/>
      <c r="Q35" s="485">
        <f t="shared" si="0"/>
        <v>0</v>
      </c>
      <c r="R35" s="486">
        <f t="shared" si="1"/>
        <v>0</v>
      </c>
      <c r="S35" s="486"/>
      <c r="T35" s="487"/>
    </row>
    <row r="36" spans="1:21" s="78" customFormat="1" ht="16.5" customHeight="1" x14ac:dyDescent="0.25">
      <c r="A36" s="443"/>
      <c r="B36" s="444"/>
      <c r="C36" s="182"/>
      <c r="D36" s="436" t="s">
        <v>139</v>
      </c>
      <c r="E36" s="548"/>
      <c r="F36" s="183"/>
      <c r="G36" s="461"/>
      <c r="H36" s="107"/>
      <c r="I36" s="630"/>
      <c r="J36" s="567"/>
      <c r="K36" s="568"/>
      <c r="L36" s="789"/>
      <c r="M36" s="569"/>
      <c r="N36" s="570"/>
      <c r="O36" s="571"/>
      <c r="P36" s="572"/>
      <c r="Q36" s="573"/>
      <c r="R36" s="574"/>
      <c r="S36" s="574"/>
      <c r="T36" s="575"/>
    </row>
    <row r="37" spans="1:21" s="78" customFormat="1" ht="18.75" customHeight="1" x14ac:dyDescent="0.25">
      <c r="A37" s="443"/>
      <c r="B37" s="444"/>
      <c r="C37" s="182"/>
      <c r="D37" s="436" t="s">
        <v>140</v>
      </c>
      <c r="E37" s="576"/>
      <c r="F37" s="263"/>
      <c r="G37" s="461"/>
      <c r="H37" s="305"/>
      <c r="I37" s="979"/>
      <c r="J37" s="980"/>
      <c r="K37" s="981"/>
      <c r="L37" s="982"/>
      <c r="M37" s="983"/>
      <c r="N37" s="984"/>
      <c r="O37" s="985"/>
      <c r="P37" s="986"/>
      <c r="Q37" s="573"/>
      <c r="R37" s="574"/>
      <c r="S37" s="574"/>
      <c r="T37" s="575"/>
    </row>
    <row r="38" spans="1:21" s="78" customFormat="1" ht="19.5" customHeight="1" x14ac:dyDescent="0.25">
      <c r="A38" s="443"/>
      <c r="B38" s="444"/>
      <c r="C38" s="18"/>
      <c r="D38" s="436" t="s">
        <v>141</v>
      </c>
      <c r="E38" s="577"/>
      <c r="F38" s="459"/>
      <c r="G38" s="20"/>
      <c r="H38" s="107"/>
      <c r="I38" s="630"/>
      <c r="J38" s="568"/>
      <c r="K38" s="568"/>
      <c r="L38" s="789"/>
      <c r="M38" s="569"/>
      <c r="N38" s="571"/>
      <c r="O38" s="571"/>
      <c r="P38" s="572"/>
      <c r="Q38" s="573"/>
      <c r="R38" s="574"/>
      <c r="S38" s="574"/>
      <c r="T38" s="575"/>
    </row>
    <row r="39" spans="1:21" s="181" customFormat="1" ht="18" customHeight="1" x14ac:dyDescent="0.25">
      <c r="A39" s="443"/>
      <c r="B39" s="444"/>
      <c r="C39" s="177"/>
      <c r="D39" s="436" t="s">
        <v>142</v>
      </c>
      <c r="E39" s="578"/>
      <c r="F39" s="179"/>
      <c r="G39" s="461"/>
      <c r="H39" s="107"/>
      <c r="I39" s="630"/>
      <c r="J39" s="568"/>
      <c r="K39" s="568"/>
      <c r="L39" s="789"/>
      <c r="M39" s="569"/>
      <c r="N39" s="571"/>
      <c r="O39" s="571"/>
      <c r="P39" s="572"/>
      <c r="Q39" s="573"/>
      <c r="R39" s="574"/>
      <c r="S39" s="574"/>
      <c r="T39" s="575"/>
    </row>
    <row r="40" spans="1:21" s="78" customFormat="1" x14ac:dyDescent="0.25">
      <c r="A40" s="443"/>
      <c r="B40" s="444"/>
      <c r="C40" s="182"/>
      <c r="D40" s="1152" t="s">
        <v>143</v>
      </c>
      <c r="E40" s="1482"/>
      <c r="F40" s="183"/>
      <c r="G40" s="461"/>
      <c r="H40" s="107"/>
      <c r="I40" s="630"/>
      <c r="J40" s="568"/>
      <c r="K40" s="568"/>
      <c r="L40" s="789"/>
      <c r="M40" s="569"/>
      <c r="N40" s="571"/>
      <c r="O40" s="571"/>
      <c r="P40" s="572"/>
      <c r="Q40" s="573"/>
      <c r="R40" s="574"/>
      <c r="S40" s="574"/>
      <c r="T40" s="575"/>
    </row>
    <row r="41" spans="1:21" s="78" customFormat="1" ht="15" customHeight="1" x14ac:dyDescent="0.25">
      <c r="A41" s="443"/>
      <c r="B41" s="96"/>
      <c r="C41" s="182"/>
      <c r="D41" s="1152"/>
      <c r="E41" s="1482"/>
      <c r="F41" s="183"/>
      <c r="G41" s="461"/>
      <c r="H41" s="107"/>
      <c r="I41" s="630"/>
      <c r="J41" s="566"/>
      <c r="K41" s="566"/>
      <c r="L41" s="790"/>
      <c r="M41" s="569"/>
      <c r="N41" s="579"/>
      <c r="O41" s="579"/>
      <c r="P41" s="580"/>
      <c r="Q41" s="573"/>
      <c r="R41" s="574"/>
      <c r="S41" s="574"/>
      <c r="T41" s="575"/>
    </row>
    <row r="42" spans="1:21" s="78" customFormat="1" x14ac:dyDescent="0.25">
      <c r="A42" s="443"/>
      <c r="B42" s="444"/>
      <c r="C42" s="182"/>
      <c r="D42" s="1152" t="s">
        <v>144</v>
      </c>
      <c r="E42" s="1482"/>
      <c r="F42" s="183"/>
      <c r="G42" s="461"/>
      <c r="H42" s="107"/>
      <c r="I42" s="630"/>
      <c r="J42" s="568"/>
      <c r="K42" s="568"/>
      <c r="L42" s="789"/>
      <c r="M42" s="569"/>
      <c r="N42" s="571"/>
      <c r="O42" s="571"/>
      <c r="P42" s="572"/>
      <c r="Q42" s="573"/>
      <c r="R42" s="574"/>
      <c r="S42" s="574"/>
      <c r="T42" s="575"/>
    </row>
    <row r="43" spans="1:21" s="78" customFormat="1" ht="18" customHeight="1" x14ac:dyDescent="0.25">
      <c r="A43" s="443"/>
      <c r="B43" s="96"/>
      <c r="C43" s="182"/>
      <c r="D43" s="1152"/>
      <c r="E43" s="1482"/>
      <c r="F43" s="183"/>
      <c r="G43" s="461"/>
      <c r="H43" s="107"/>
      <c r="I43" s="630"/>
      <c r="J43" s="566"/>
      <c r="K43" s="566"/>
      <c r="L43" s="790"/>
      <c r="M43" s="569"/>
      <c r="N43" s="579"/>
      <c r="O43" s="579"/>
      <c r="P43" s="580"/>
      <c r="Q43" s="573"/>
      <c r="R43" s="574"/>
      <c r="S43" s="574"/>
      <c r="T43" s="575"/>
    </row>
    <row r="44" spans="1:21" s="78" customFormat="1" ht="15" customHeight="1" x14ac:dyDescent="0.25">
      <c r="A44" s="443"/>
      <c r="B44" s="444"/>
      <c r="C44" s="182"/>
      <c r="D44" s="1152" t="s">
        <v>196</v>
      </c>
      <c r="E44" s="1482"/>
      <c r="F44" s="183"/>
      <c r="G44" s="461"/>
      <c r="H44" s="107"/>
      <c r="I44" s="630"/>
      <c r="J44" s="568"/>
      <c r="K44" s="568"/>
      <c r="L44" s="789"/>
      <c r="M44" s="569"/>
      <c r="N44" s="571"/>
      <c r="O44" s="571"/>
      <c r="P44" s="572"/>
      <c r="Q44" s="573"/>
      <c r="R44" s="574"/>
      <c r="S44" s="574"/>
      <c r="T44" s="575"/>
    </row>
    <row r="45" spans="1:21" s="78" customFormat="1" ht="27" customHeight="1" thickBot="1" x14ac:dyDescent="0.3">
      <c r="A45" s="443"/>
      <c r="B45" s="444"/>
      <c r="C45" s="18"/>
      <c r="D45" s="1318"/>
      <c r="E45" s="1483"/>
      <c r="F45" s="183"/>
      <c r="G45" s="191"/>
      <c r="H45" s="488" t="s">
        <v>18</v>
      </c>
      <c r="I45" s="582">
        <f>SUM(I31:I44)</f>
        <v>12036.7</v>
      </c>
      <c r="J45" s="581">
        <f>SUM(J31:J44)</f>
        <v>12033.7</v>
      </c>
      <c r="K45" s="581">
        <f t="shared" ref="K45:L45" si="12">SUM(K31:K44)</f>
        <v>6522.5</v>
      </c>
      <c r="L45" s="583">
        <f t="shared" si="12"/>
        <v>3</v>
      </c>
      <c r="M45" s="631">
        <f>SUM(M31:M44)</f>
        <v>12074.199999999999</v>
      </c>
      <c r="N45" s="632">
        <f>SUM(N31:N44)</f>
        <v>11971.5</v>
      </c>
      <c r="O45" s="632">
        <f t="shared" ref="O45:P45" si="13">SUM(O31:O44)</f>
        <v>6429.4</v>
      </c>
      <c r="P45" s="633">
        <f t="shared" si="13"/>
        <v>102.7</v>
      </c>
      <c r="Q45" s="506">
        <f t="shared" si="0"/>
        <v>37.499999999998181</v>
      </c>
      <c r="R45" s="507">
        <f t="shared" si="1"/>
        <v>-62.200000000000728</v>
      </c>
      <c r="S45" s="507">
        <f t="shared" si="2"/>
        <v>-93.100000000000364</v>
      </c>
      <c r="T45" s="508">
        <f t="shared" si="3"/>
        <v>99.7</v>
      </c>
    </row>
    <row r="46" spans="1:21" s="77" customFormat="1" ht="28.5" customHeight="1" x14ac:dyDescent="0.25">
      <c r="A46" s="1283" t="s">
        <v>13</v>
      </c>
      <c r="B46" s="1285" t="s">
        <v>19</v>
      </c>
      <c r="C46" s="1287" t="s">
        <v>19</v>
      </c>
      <c r="D46" s="1260" t="s">
        <v>55</v>
      </c>
      <c r="E46" s="1480"/>
      <c r="F46" s="1269">
        <v>10</v>
      </c>
      <c r="G46" s="1275" t="s">
        <v>26</v>
      </c>
      <c r="H46" s="192" t="s">
        <v>27</v>
      </c>
      <c r="I46" s="11">
        <f>J46+L46</f>
        <v>852</v>
      </c>
      <c r="J46" s="12">
        <v>852</v>
      </c>
      <c r="K46" s="12"/>
      <c r="L46" s="791"/>
      <c r="M46" s="832">
        <f>N46+P46</f>
        <v>822</v>
      </c>
      <c r="N46" s="14">
        <f>852-30</f>
        <v>822</v>
      </c>
      <c r="O46" s="478"/>
      <c r="P46" s="624"/>
      <c r="Q46" s="995">
        <f t="shared" si="0"/>
        <v>-30</v>
      </c>
      <c r="R46" s="996">
        <f t="shared" si="1"/>
        <v>-30</v>
      </c>
      <c r="S46" s="574">
        <f t="shared" si="2"/>
        <v>0</v>
      </c>
      <c r="T46" s="575">
        <f t="shared" si="3"/>
        <v>0</v>
      </c>
    </row>
    <row r="47" spans="1:21" s="78" customFormat="1" ht="13.5" thickBot="1" x14ac:dyDescent="0.3">
      <c r="A47" s="1284"/>
      <c r="B47" s="1286"/>
      <c r="C47" s="1288"/>
      <c r="D47" s="1262"/>
      <c r="E47" s="1481"/>
      <c r="F47" s="1270"/>
      <c r="G47" s="1276"/>
      <c r="H47" s="488" t="s">
        <v>18</v>
      </c>
      <c r="I47" s="9">
        <f>J47+L47</f>
        <v>852</v>
      </c>
      <c r="J47" s="10">
        <f>J46</f>
        <v>852</v>
      </c>
      <c r="K47" s="504"/>
      <c r="L47" s="517"/>
      <c r="M47" s="9">
        <f>N47+P47</f>
        <v>822</v>
      </c>
      <c r="N47" s="10">
        <f>N46</f>
        <v>822</v>
      </c>
      <c r="O47" s="504"/>
      <c r="P47" s="517"/>
      <c r="Q47" s="506">
        <f t="shared" si="0"/>
        <v>-30</v>
      </c>
      <c r="R47" s="507">
        <f t="shared" si="1"/>
        <v>-30</v>
      </c>
      <c r="S47" s="507">
        <f t="shared" si="2"/>
        <v>0</v>
      </c>
      <c r="T47" s="508">
        <f t="shared" si="3"/>
        <v>0</v>
      </c>
    </row>
    <row r="48" spans="1:21" s="77" customFormat="1" ht="55.5" customHeight="1" x14ac:dyDescent="0.25">
      <c r="A48" s="455" t="s">
        <v>13</v>
      </c>
      <c r="B48" s="457" t="s">
        <v>19</v>
      </c>
      <c r="C48" s="445" t="s">
        <v>22</v>
      </c>
      <c r="D48" s="16" t="s">
        <v>56</v>
      </c>
      <c r="E48" s="587"/>
      <c r="F48" s="449">
        <v>10</v>
      </c>
      <c r="G48" s="451" t="s">
        <v>26</v>
      </c>
      <c r="H48" s="192" t="s">
        <v>27</v>
      </c>
      <c r="I48" s="792">
        <f>J48+L48</f>
        <v>727</v>
      </c>
      <c r="J48" s="7">
        <v>727</v>
      </c>
      <c r="K48" s="7"/>
      <c r="L48" s="793"/>
      <c r="M48" s="824">
        <f>N48+P48</f>
        <v>744.1</v>
      </c>
      <c r="N48" s="825">
        <f>709.6+17.4+17.1</f>
        <v>744.1</v>
      </c>
      <c r="O48" s="6"/>
      <c r="P48" s="201"/>
      <c r="Q48" s="1010">
        <f t="shared" si="0"/>
        <v>17.100000000000023</v>
      </c>
      <c r="R48" s="1011">
        <f t="shared" si="1"/>
        <v>17.100000000000023</v>
      </c>
      <c r="S48" s="589">
        <f t="shared" si="2"/>
        <v>0</v>
      </c>
      <c r="T48" s="590">
        <f t="shared" si="3"/>
        <v>0</v>
      </c>
    </row>
    <row r="49" spans="1:20" s="77" customFormat="1" ht="42" customHeight="1" x14ac:dyDescent="0.25">
      <c r="A49" s="205"/>
      <c r="B49" s="206"/>
      <c r="C49" s="97"/>
      <c r="D49" s="21" t="s">
        <v>145</v>
      </c>
      <c r="E49" s="591"/>
      <c r="F49" s="207"/>
      <c r="G49" s="208"/>
      <c r="H49" s="38"/>
      <c r="I49" s="794"/>
      <c r="J49" s="8"/>
      <c r="K49" s="8"/>
      <c r="L49" s="795"/>
      <c r="M49" s="592"/>
      <c r="N49" s="593"/>
      <c r="O49" s="593"/>
      <c r="P49" s="40"/>
      <c r="Q49" s="573"/>
      <c r="R49" s="574"/>
      <c r="S49" s="574"/>
      <c r="T49" s="575"/>
    </row>
    <row r="50" spans="1:20" s="77" customFormat="1" ht="42" customHeight="1" x14ac:dyDescent="0.25">
      <c r="A50" s="205"/>
      <c r="B50" s="206"/>
      <c r="C50" s="97"/>
      <c r="D50" s="21" t="s">
        <v>146</v>
      </c>
      <c r="E50" s="591"/>
      <c r="F50" s="207"/>
      <c r="G50" s="208"/>
      <c r="H50" s="38"/>
      <c r="I50" s="794"/>
      <c r="J50" s="8"/>
      <c r="K50" s="8"/>
      <c r="L50" s="795"/>
      <c r="M50" s="592"/>
      <c r="N50" s="593"/>
      <c r="O50" s="593"/>
      <c r="P50" s="40"/>
      <c r="Q50" s="573"/>
      <c r="R50" s="574"/>
      <c r="S50" s="574"/>
      <c r="T50" s="575"/>
    </row>
    <row r="51" spans="1:20" s="77" customFormat="1" ht="42" customHeight="1" thickBot="1" x14ac:dyDescent="0.3">
      <c r="A51" s="456"/>
      <c r="B51" s="458"/>
      <c r="C51" s="446"/>
      <c r="D51" s="212" t="s">
        <v>164</v>
      </c>
      <c r="E51" s="594"/>
      <c r="F51" s="450"/>
      <c r="G51" s="452"/>
      <c r="H51" s="213"/>
      <c r="I51" s="796"/>
      <c r="J51" s="13"/>
      <c r="K51" s="13"/>
      <c r="L51" s="797"/>
      <c r="M51" s="595"/>
      <c r="N51" s="596"/>
      <c r="O51" s="596"/>
      <c r="P51" s="215"/>
      <c r="Q51" s="597"/>
      <c r="R51" s="598"/>
      <c r="S51" s="598"/>
      <c r="T51" s="599"/>
    </row>
    <row r="52" spans="1:20" s="77" customFormat="1" ht="39.75" customHeight="1" x14ac:dyDescent="0.25">
      <c r="A52" s="32"/>
      <c r="B52" s="33"/>
      <c r="C52" s="34"/>
      <c r="D52" s="1207" t="s">
        <v>163</v>
      </c>
      <c r="E52" s="591"/>
      <c r="F52" s="36"/>
      <c r="G52" s="600"/>
      <c r="H52" s="38"/>
      <c r="I52" s="794"/>
      <c r="J52" s="8"/>
      <c r="K52" s="8"/>
      <c r="L52" s="795"/>
      <c r="M52" s="592"/>
      <c r="N52" s="593"/>
      <c r="O52" s="593"/>
      <c r="P52" s="40"/>
      <c r="Q52" s="514"/>
      <c r="R52" s="515"/>
      <c r="S52" s="515"/>
      <c r="T52" s="516"/>
    </row>
    <row r="53" spans="1:20" s="78" customFormat="1" ht="15.75" customHeight="1" thickBot="1" x14ac:dyDescent="0.3">
      <c r="A53" s="44"/>
      <c r="B53" s="45"/>
      <c r="C53" s="46"/>
      <c r="D53" s="1138"/>
      <c r="E53" s="594"/>
      <c r="F53" s="48"/>
      <c r="G53" s="601"/>
      <c r="H53" s="488" t="s">
        <v>18</v>
      </c>
      <c r="I53" s="9">
        <f>J53+L53</f>
        <v>727</v>
      </c>
      <c r="J53" s="10">
        <f>SUM(J48:J52)</f>
        <v>727</v>
      </c>
      <c r="K53" s="504">
        <f>SUM(K49:K52)</f>
        <v>0</v>
      </c>
      <c r="L53" s="517">
        <f>SUM(L49:L52)</f>
        <v>0</v>
      </c>
      <c r="M53" s="9">
        <f>N53+P53</f>
        <v>744.1</v>
      </c>
      <c r="N53" s="10">
        <f>SUM(N48:N52)</f>
        <v>744.1</v>
      </c>
      <c r="O53" s="504">
        <f>SUM(O49:O52)</f>
        <v>0</v>
      </c>
      <c r="P53" s="517">
        <f>SUM(P49:P52)</f>
        <v>0</v>
      </c>
      <c r="Q53" s="492">
        <f t="shared" si="0"/>
        <v>17.100000000000023</v>
      </c>
      <c r="R53" s="493">
        <f t="shared" si="1"/>
        <v>17.100000000000023</v>
      </c>
      <c r="S53" s="493">
        <f t="shared" si="2"/>
        <v>0</v>
      </c>
      <c r="T53" s="494">
        <f t="shared" si="3"/>
        <v>0</v>
      </c>
    </row>
    <row r="54" spans="1:20" s="77" customFormat="1" ht="18.75" customHeight="1" x14ac:dyDescent="0.25">
      <c r="A54" s="1292" t="s">
        <v>13</v>
      </c>
      <c r="B54" s="1294" t="s">
        <v>19</v>
      </c>
      <c r="C54" s="1248" t="s">
        <v>24</v>
      </c>
      <c r="D54" s="1137" t="s">
        <v>33</v>
      </c>
      <c r="E54" s="1480"/>
      <c r="F54" s="1254">
        <v>10</v>
      </c>
      <c r="G54" s="1256" t="s">
        <v>26</v>
      </c>
      <c r="H54" s="192" t="s">
        <v>27</v>
      </c>
      <c r="I54" s="11">
        <f>J54+K54+L54</f>
        <v>80</v>
      </c>
      <c r="J54" s="12">
        <v>80</v>
      </c>
      <c r="K54" s="12"/>
      <c r="L54" s="791"/>
      <c r="M54" s="584">
        <f>N54+O54+P54</f>
        <v>80</v>
      </c>
      <c r="N54" s="585">
        <v>80</v>
      </c>
      <c r="O54" s="585"/>
      <c r="P54" s="586"/>
      <c r="Q54" s="479">
        <f t="shared" si="0"/>
        <v>0</v>
      </c>
      <c r="R54" s="480">
        <f t="shared" si="1"/>
        <v>0</v>
      </c>
      <c r="S54" s="480">
        <f t="shared" si="2"/>
        <v>0</v>
      </c>
      <c r="T54" s="481">
        <f t="shared" si="3"/>
        <v>0</v>
      </c>
    </row>
    <row r="55" spans="1:20" s="77" customFormat="1" ht="13.5" thickBot="1" x14ac:dyDescent="0.3">
      <c r="A55" s="1293"/>
      <c r="B55" s="1295"/>
      <c r="C55" s="1249"/>
      <c r="D55" s="1138"/>
      <c r="E55" s="1481"/>
      <c r="F55" s="1255"/>
      <c r="G55" s="1257"/>
      <c r="H55" s="538" t="s">
        <v>18</v>
      </c>
      <c r="I55" s="506">
        <f t="shared" ref="I55:I62" si="14">J55+L55</f>
        <v>80</v>
      </c>
      <c r="J55" s="507">
        <f>SUM(J54)</f>
        <v>80</v>
      </c>
      <c r="K55" s="507"/>
      <c r="L55" s="508"/>
      <c r="M55" s="506">
        <f t="shared" ref="M55:M62" si="15">N55+P55</f>
        <v>80</v>
      </c>
      <c r="N55" s="507">
        <f>SUM(N54)</f>
        <v>80</v>
      </c>
      <c r="O55" s="507"/>
      <c r="P55" s="508"/>
      <c r="Q55" s="506">
        <f t="shared" si="0"/>
        <v>0</v>
      </c>
      <c r="R55" s="507">
        <f t="shared" si="1"/>
        <v>0</v>
      </c>
      <c r="S55" s="507">
        <f t="shared" si="2"/>
        <v>0</v>
      </c>
      <c r="T55" s="508">
        <f t="shared" si="3"/>
        <v>0</v>
      </c>
    </row>
    <row r="56" spans="1:20" s="77" customFormat="1" ht="12.75" customHeight="1" x14ac:dyDescent="0.25">
      <c r="A56" s="1231" t="s">
        <v>13</v>
      </c>
      <c r="B56" s="1233" t="s">
        <v>19</v>
      </c>
      <c r="C56" s="441" t="s">
        <v>28</v>
      </c>
      <c r="D56" s="1137" t="s">
        <v>34</v>
      </c>
      <c r="E56" s="602"/>
      <c r="F56" s="453">
        <v>10</v>
      </c>
      <c r="G56" s="219" t="s">
        <v>35</v>
      </c>
      <c r="H56" s="220" t="s">
        <v>27</v>
      </c>
      <c r="I56" s="603">
        <f t="shared" si="14"/>
        <v>150</v>
      </c>
      <c r="J56" s="604">
        <v>120</v>
      </c>
      <c r="K56" s="604"/>
      <c r="L56" s="798">
        <v>30</v>
      </c>
      <c r="M56" s="826">
        <f>N56+P56</f>
        <v>54.6</v>
      </c>
      <c r="N56" s="827">
        <f>120-75</f>
        <v>45</v>
      </c>
      <c r="O56" s="827"/>
      <c r="P56" s="828">
        <f>30-20.4</f>
        <v>9.6000000000000014</v>
      </c>
      <c r="Q56" s="1002">
        <f>M56-I56</f>
        <v>-95.4</v>
      </c>
      <c r="R56" s="1003">
        <f t="shared" si="1"/>
        <v>-75</v>
      </c>
      <c r="S56" s="515">
        <f t="shared" si="2"/>
        <v>0</v>
      </c>
      <c r="T56" s="1004">
        <f t="shared" si="3"/>
        <v>-20.399999999999999</v>
      </c>
    </row>
    <row r="57" spans="1:20" s="77" customFormat="1" x14ac:dyDescent="0.25">
      <c r="A57" s="1246"/>
      <c r="B57" s="1247"/>
      <c r="C57" s="442"/>
      <c r="D57" s="1207"/>
      <c r="E57" s="605"/>
      <c r="F57" s="222"/>
      <c r="G57" s="223"/>
      <c r="H57" s="224" t="s">
        <v>21</v>
      </c>
      <c r="I57" s="474">
        <f t="shared" si="14"/>
        <v>161.30000000000001</v>
      </c>
      <c r="J57" s="475">
        <v>101.3</v>
      </c>
      <c r="K57" s="475"/>
      <c r="L57" s="476">
        <v>60</v>
      </c>
      <c r="M57" s="607">
        <f t="shared" si="15"/>
        <v>161.30000000000001</v>
      </c>
      <c r="N57" s="608">
        <v>101.3</v>
      </c>
      <c r="O57" s="608"/>
      <c r="P57" s="609">
        <v>60</v>
      </c>
      <c r="Q57" s="485">
        <f>M57-I57</f>
        <v>0</v>
      </c>
      <c r="R57" s="486">
        <f>N57-J57</f>
        <v>0</v>
      </c>
      <c r="S57" s="486">
        <f>O57-K57</f>
        <v>0</v>
      </c>
      <c r="T57" s="487">
        <f>P57-L57</f>
        <v>0</v>
      </c>
    </row>
    <row r="58" spans="1:20" s="77" customFormat="1" ht="13.5" thickBot="1" x14ac:dyDescent="0.3">
      <c r="A58" s="443"/>
      <c r="B58" s="444"/>
      <c r="C58" s="442"/>
      <c r="D58" s="1138"/>
      <c r="E58" s="605"/>
      <c r="F58" s="222"/>
      <c r="G58" s="223"/>
      <c r="H58" s="538" t="s">
        <v>18</v>
      </c>
      <c r="I58" s="506">
        <f t="shared" si="14"/>
        <v>311.3</v>
      </c>
      <c r="J58" s="507">
        <f>SUM(J56:J57)</f>
        <v>221.3</v>
      </c>
      <c r="K58" s="507"/>
      <c r="L58" s="508">
        <f>SUM(L56:L57)</f>
        <v>90</v>
      </c>
      <c r="M58" s="506">
        <f t="shared" si="15"/>
        <v>215.9</v>
      </c>
      <c r="N58" s="507">
        <f>SUM(N56:N57)</f>
        <v>146.30000000000001</v>
      </c>
      <c r="O58" s="507"/>
      <c r="P58" s="508">
        <f>SUM(P56:P57)</f>
        <v>69.599999999999994</v>
      </c>
      <c r="Q58" s="492">
        <f t="shared" si="0"/>
        <v>-95.4</v>
      </c>
      <c r="R58" s="493">
        <f t="shared" si="1"/>
        <v>-75</v>
      </c>
      <c r="S58" s="493">
        <f t="shared" si="2"/>
        <v>0</v>
      </c>
      <c r="T58" s="494">
        <f t="shared" si="3"/>
        <v>-20.400000000000006</v>
      </c>
    </row>
    <row r="59" spans="1:20" s="77" customFormat="1" ht="12.75" customHeight="1" x14ac:dyDescent="0.25">
      <c r="A59" s="1231" t="s">
        <v>13</v>
      </c>
      <c r="B59" s="1233" t="s">
        <v>19</v>
      </c>
      <c r="C59" s="441" t="s">
        <v>36</v>
      </c>
      <c r="D59" s="1260" t="s">
        <v>37</v>
      </c>
      <c r="E59" s="602"/>
      <c r="F59" s="453">
        <v>10</v>
      </c>
      <c r="G59" s="451" t="s">
        <v>26</v>
      </c>
      <c r="H59" s="229" t="s">
        <v>27</v>
      </c>
      <c r="I59" s="610">
        <f t="shared" si="14"/>
        <v>55.1</v>
      </c>
      <c r="J59" s="611">
        <v>55.1</v>
      </c>
      <c r="K59" s="611"/>
      <c r="L59" s="799"/>
      <c r="M59" s="612">
        <f t="shared" si="15"/>
        <v>55.1</v>
      </c>
      <c r="N59" s="613">
        <v>55.1</v>
      </c>
      <c r="O59" s="613"/>
      <c r="P59" s="614"/>
      <c r="Q59" s="479">
        <f t="shared" si="0"/>
        <v>0</v>
      </c>
      <c r="R59" s="589">
        <f t="shared" si="1"/>
        <v>0</v>
      </c>
      <c r="S59" s="589">
        <f t="shared" si="2"/>
        <v>0</v>
      </c>
      <c r="T59" s="590">
        <f t="shared" si="3"/>
        <v>0</v>
      </c>
    </row>
    <row r="60" spans="1:20" s="77" customFormat="1" x14ac:dyDescent="0.2">
      <c r="A60" s="1246"/>
      <c r="B60" s="1247"/>
      <c r="C60" s="442"/>
      <c r="D60" s="1261"/>
      <c r="E60" s="615"/>
      <c r="F60" s="231"/>
      <c r="G60" s="232"/>
      <c r="H60" s="107" t="s">
        <v>21</v>
      </c>
      <c r="I60" s="616">
        <f t="shared" si="14"/>
        <v>578.5</v>
      </c>
      <c r="J60" s="617">
        <v>578.5</v>
      </c>
      <c r="K60" s="617"/>
      <c r="L60" s="800"/>
      <c r="M60" s="618">
        <f t="shared" si="15"/>
        <v>578.5</v>
      </c>
      <c r="N60" s="619">
        <v>578.5</v>
      </c>
      <c r="O60" s="619"/>
      <c r="P60" s="620"/>
      <c r="Q60" s="485">
        <f t="shared" si="0"/>
        <v>0</v>
      </c>
      <c r="R60" s="564">
        <f t="shared" si="1"/>
        <v>0</v>
      </c>
      <c r="S60" s="564">
        <f t="shared" si="2"/>
        <v>0</v>
      </c>
      <c r="T60" s="565">
        <f t="shared" si="3"/>
        <v>0</v>
      </c>
    </row>
    <row r="61" spans="1:20" s="77" customFormat="1" ht="13.5" thickBot="1" x14ac:dyDescent="0.25">
      <c r="A61" s="443"/>
      <c r="B61" s="444"/>
      <c r="C61" s="442"/>
      <c r="D61" s="1262"/>
      <c r="E61" s="615"/>
      <c r="F61" s="231"/>
      <c r="G61" s="232"/>
      <c r="H61" s="621" t="s">
        <v>18</v>
      </c>
      <c r="I61" s="506">
        <f t="shared" si="14"/>
        <v>633.6</v>
      </c>
      <c r="J61" s="507">
        <f>SUM(J59:J60)</f>
        <v>633.6</v>
      </c>
      <c r="K61" s="507"/>
      <c r="L61" s="508"/>
      <c r="M61" s="506">
        <f t="shared" si="15"/>
        <v>633.6</v>
      </c>
      <c r="N61" s="507">
        <f>SUM(N59:N60)</f>
        <v>633.6</v>
      </c>
      <c r="O61" s="507"/>
      <c r="P61" s="508"/>
      <c r="Q61" s="506">
        <f t="shared" si="0"/>
        <v>0</v>
      </c>
      <c r="R61" s="507">
        <f t="shared" si="1"/>
        <v>0</v>
      </c>
      <c r="S61" s="507">
        <f t="shared" si="2"/>
        <v>0</v>
      </c>
      <c r="T61" s="508">
        <f t="shared" si="3"/>
        <v>0</v>
      </c>
    </row>
    <row r="62" spans="1:20" s="77" customFormat="1" ht="12.75" customHeight="1" x14ac:dyDescent="0.25">
      <c r="A62" s="1231" t="s">
        <v>13</v>
      </c>
      <c r="B62" s="1233" t="s">
        <v>19</v>
      </c>
      <c r="C62" s="441" t="s">
        <v>38</v>
      </c>
      <c r="D62" s="1296" t="s">
        <v>178</v>
      </c>
      <c r="E62" s="622"/>
      <c r="F62" s="453">
        <v>10</v>
      </c>
      <c r="G62" s="468" t="s">
        <v>78</v>
      </c>
      <c r="H62" s="192" t="s">
        <v>21</v>
      </c>
      <c r="I62" s="11">
        <f t="shared" si="14"/>
        <v>500</v>
      </c>
      <c r="J62" s="12">
        <v>500</v>
      </c>
      <c r="K62" s="12"/>
      <c r="L62" s="791"/>
      <c r="M62" s="584">
        <f t="shared" si="15"/>
        <v>500</v>
      </c>
      <c r="N62" s="585">
        <v>500</v>
      </c>
      <c r="O62" s="585"/>
      <c r="P62" s="586"/>
      <c r="Q62" s="573">
        <f t="shared" si="0"/>
        <v>0</v>
      </c>
      <c r="R62" s="574">
        <f t="shared" si="1"/>
        <v>0</v>
      </c>
      <c r="S62" s="574">
        <f t="shared" si="2"/>
        <v>0</v>
      </c>
      <c r="T62" s="575">
        <f t="shared" si="3"/>
        <v>0</v>
      </c>
    </row>
    <row r="63" spans="1:20" s="77" customFormat="1" x14ac:dyDescent="0.25">
      <c r="A63" s="1246"/>
      <c r="B63" s="1247"/>
      <c r="C63" s="442"/>
      <c r="D63" s="1297"/>
      <c r="E63" s="623"/>
      <c r="F63" s="231"/>
      <c r="G63" s="236">
        <v>3</v>
      </c>
      <c r="H63" s="107"/>
      <c r="I63" s="474"/>
      <c r="J63" s="475"/>
      <c r="K63" s="475"/>
      <c r="L63" s="476"/>
      <c r="M63" s="477"/>
      <c r="N63" s="478"/>
      <c r="O63" s="478"/>
      <c r="P63" s="624"/>
      <c r="Q63" s="514"/>
      <c r="R63" s="515"/>
      <c r="S63" s="515"/>
      <c r="T63" s="516"/>
    </row>
    <row r="64" spans="1:20" s="77" customFormat="1" ht="13.5" thickBot="1" x14ac:dyDescent="0.3">
      <c r="A64" s="438"/>
      <c r="B64" s="440"/>
      <c r="C64" s="465"/>
      <c r="D64" s="1298"/>
      <c r="E64" s="625"/>
      <c r="F64" s="238"/>
      <c r="G64" s="239">
        <v>6</v>
      </c>
      <c r="H64" s="621" t="s">
        <v>18</v>
      </c>
      <c r="I64" s="626">
        <f>J64+L64</f>
        <v>500</v>
      </c>
      <c r="J64" s="507">
        <f>SUM(J62:J63)</f>
        <v>500</v>
      </c>
      <c r="K64" s="627"/>
      <c r="L64" s="508"/>
      <c r="M64" s="626">
        <f>N64+P64</f>
        <v>500</v>
      </c>
      <c r="N64" s="507">
        <f>SUM(N62:N63)</f>
        <v>500</v>
      </c>
      <c r="O64" s="627"/>
      <c r="P64" s="508"/>
      <c r="Q64" s="492">
        <f t="shared" si="0"/>
        <v>0</v>
      </c>
      <c r="R64" s="493">
        <f t="shared" si="1"/>
        <v>0</v>
      </c>
      <c r="S64" s="493">
        <f t="shared" si="2"/>
        <v>0</v>
      </c>
      <c r="T64" s="494">
        <f t="shared" si="3"/>
        <v>0</v>
      </c>
    </row>
    <row r="65" spans="1:22" s="77" customFormat="1" ht="15.75" customHeight="1" x14ac:dyDescent="0.25">
      <c r="A65" s="1231" t="s">
        <v>13</v>
      </c>
      <c r="B65" s="1233" t="s">
        <v>19</v>
      </c>
      <c r="C65" s="441" t="s">
        <v>77</v>
      </c>
      <c r="D65" s="1260" t="s">
        <v>101</v>
      </c>
      <c r="E65" s="1472"/>
      <c r="F65" s="1252" t="s">
        <v>16</v>
      </c>
      <c r="G65" s="1305" t="s">
        <v>26</v>
      </c>
      <c r="H65" s="89" t="s">
        <v>41</v>
      </c>
      <c r="I65" s="496">
        <f>J65+L65</f>
        <v>494.79999999999995</v>
      </c>
      <c r="J65" s="497">
        <v>191.4</v>
      </c>
      <c r="K65" s="497"/>
      <c r="L65" s="498">
        <v>303.39999999999998</v>
      </c>
      <c r="M65" s="499">
        <f>N65+P65</f>
        <v>494.79999999999995</v>
      </c>
      <c r="N65" s="500">
        <v>191.4</v>
      </c>
      <c r="O65" s="500"/>
      <c r="P65" s="629">
        <v>303.39999999999998</v>
      </c>
      <c r="Q65" s="479">
        <f t="shared" si="0"/>
        <v>0</v>
      </c>
      <c r="R65" s="480">
        <f t="shared" si="1"/>
        <v>0</v>
      </c>
      <c r="S65" s="480">
        <f t="shared" si="2"/>
        <v>0</v>
      </c>
      <c r="T65" s="481">
        <f t="shared" si="3"/>
        <v>0</v>
      </c>
    </row>
    <row r="66" spans="1:22" s="77" customFormat="1" ht="15.75" customHeight="1" x14ac:dyDescent="0.25">
      <c r="A66" s="1246"/>
      <c r="B66" s="1247"/>
      <c r="C66" s="442"/>
      <c r="D66" s="1261"/>
      <c r="E66" s="1479"/>
      <c r="F66" s="1304"/>
      <c r="G66" s="1306"/>
      <c r="H66" s="246" t="s">
        <v>17</v>
      </c>
      <c r="I66" s="630"/>
      <c r="J66" s="566"/>
      <c r="K66" s="566"/>
      <c r="L66" s="790"/>
      <c r="M66" s="569"/>
      <c r="N66" s="579"/>
      <c r="O66" s="579"/>
      <c r="P66" s="580"/>
      <c r="Q66" s="485"/>
      <c r="R66" s="486"/>
      <c r="S66" s="486"/>
      <c r="T66" s="487"/>
    </row>
    <row r="67" spans="1:22" s="77" customFormat="1" ht="13.5" thickBot="1" x14ac:dyDescent="0.3">
      <c r="A67" s="443"/>
      <c r="B67" s="444"/>
      <c r="C67" s="465"/>
      <c r="D67" s="1262"/>
      <c r="E67" s="1473"/>
      <c r="F67" s="1253"/>
      <c r="G67" s="1307"/>
      <c r="H67" s="488" t="s">
        <v>18</v>
      </c>
      <c r="I67" s="631">
        <f>L67+J67</f>
        <v>494.79999999999995</v>
      </c>
      <c r="J67" s="632">
        <f>SUM(J65:J66)</f>
        <v>191.4</v>
      </c>
      <c r="K67" s="632"/>
      <c r="L67" s="633">
        <f>SUM(L65:L66)</f>
        <v>303.39999999999998</v>
      </c>
      <c r="M67" s="631">
        <f>P67+N67</f>
        <v>494.79999999999995</v>
      </c>
      <c r="N67" s="632">
        <f>SUM(N65:N66)</f>
        <v>191.4</v>
      </c>
      <c r="O67" s="632"/>
      <c r="P67" s="633">
        <f>SUM(P65:P66)</f>
        <v>303.39999999999998</v>
      </c>
      <c r="Q67" s="506">
        <f t="shared" si="0"/>
        <v>0</v>
      </c>
      <c r="R67" s="507">
        <f t="shared" si="1"/>
        <v>0</v>
      </c>
      <c r="S67" s="507">
        <f t="shared" si="2"/>
        <v>0</v>
      </c>
      <c r="T67" s="508">
        <f t="shared" si="3"/>
        <v>0</v>
      </c>
    </row>
    <row r="68" spans="1:22" s="77" customFormat="1" ht="12.75" customHeight="1" x14ac:dyDescent="0.25">
      <c r="A68" s="437" t="s">
        <v>13</v>
      </c>
      <c r="B68" s="439" t="s">
        <v>19</v>
      </c>
      <c r="C68" s="441" t="s">
        <v>100</v>
      </c>
      <c r="D68" s="1260" t="s">
        <v>102</v>
      </c>
      <c r="E68" s="1472"/>
      <c r="F68" s="1252" t="s">
        <v>16</v>
      </c>
      <c r="G68" s="1305" t="s">
        <v>26</v>
      </c>
      <c r="H68" s="89" t="s">
        <v>27</v>
      </c>
      <c r="I68" s="496">
        <f>J68+L68</f>
        <v>15</v>
      </c>
      <c r="J68" s="497">
        <v>15</v>
      </c>
      <c r="K68" s="497"/>
      <c r="L68" s="498"/>
      <c r="M68" s="499">
        <f>N68+P68</f>
        <v>15</v>
      </c>
      <c r="N68" s="500">
        <v>15</v>
      </c>
      <c r="O68" s="500"/>
      <c r="P68" s="629"/>
      <c r="Q68" s="514">
        <f t="shared" si="0"/>
        <v>0</v>
      </c>
      <c r="R68" s="515">
        <f t="shared" si="1"/>
        <v>0</v>
      </c>
      <c r="S68" s="515">
        <f t="shared" si="2"/>
        <v>0</v>
      </c>
      <c r="T68" s="516">
        <f t="shared" si="3"/>
        <v>0</v>
      </c>
    </row>
    <row r="69" spans="1:22" s="77" customFormat="1" ht="13.5" thickBot="1" x14ac:dyDescent="0.3">
      <c r="A69" s="443"/>
      <c r="B69" s="444"/>
      <c r="C69" s="465"/>
      <c r="D69" s="1262"/>
      <c r="E69" s="1473"/>
      <c r="F69" s="1253"/>
      <c r="G69" s="1307"/>
      <c r="H69" s="488" t="s">
        <v>18</v>
      </c>
      <c r="I69" s="631">
        <f>L69+J69</f>
        <v>15</v>
      </c>
      <c r="J69" s="632">
        <f>SUM(J68:J68)</f>
        <v>15</v>
      </c>
      <c r="K69" s="632"/>
      <c r="L69" s="633">
        <f>SUM(L68:L68)</f>
        <v>0</v>
      </c>
      <c r="M69" s="631">
        <f>P69+N69</f>
        <v>15</v>
      </c>
      <c r="N69" s="632">
        <f>SUM(N68:N68)</f>
        <v>15</v>
      </c>
      <c r="O69" s="632"/>
      <c r="P69" s="633">
        <f>SUM(P68:P68)</f>
        <v>0</v>
      </c>
      <c r="Q69" s="492">
        <f t="shared" si="0"/>
        <v>0</v>
      </c>
      <c r="R69" s="493">
        <f t="shared" si="1"/>
        <v>0</v>
      </c>
      <c r="S69" s="493">
        <f t="shared" si="2"/>
        <v>0</v>
      </c>
      <c r="T69" s="494">
        <f t="shared" si="3"/>
        <v>0</v>
      </c>
      <c r="V69" s="78"/>
    </row>
    <row r="70" spans="1:22" s="77" customFormat="1" ht="27.75" customHeight="1" x14ac:dyDescent="0.25">
      <c r="A70" s="437" t="s">
        <v>13</v>
      </c>
      <c r="B70" s="439" t="s">
        <v>19</v>
      </c>
      <c r="C70" s="441" t="s">
        <v>16</v>
      </c>
      <c r="D70" s="1260" t="s">
        <v>118</v>
      </c>
      <c r="E70" s="1472"/>
      <c r="F70" s="1252" t="s">
        <v>16</v>
      </c>
      <c r="G70" s="1305" t="s">
        <v>26</v>
      </c>
      <c r="H70" s="89" t="s">
        <v>27</v>
      </c>
      <c r="I70" s="496"/>
      <c r="J70" s="497"/>
      <c r="K70" s="497"/>
      <c r="L70" s="498"/>
      <c r="M70" s="499"/>
      <c r="N70" s="500"/>
      <c r="O70" s="500"/>
      <c r="P70" s="629"/>
      <c r="Q70" s="479">
        <f t="shared" si="0"/>
        <v>0</v>
      </c>
      <c r="R70" s="480">
        <f t="shared" si="1"/>
        <v>0</v>
      </c>
      <c r="S70" s="480">
        <f t="shared" si="2"/>
        <v>0</v>
      </c>
      <c r="T70" s="481">
        <f t="shared" si="3"/>
        <v>0</v>
      </c>
    </row>
    <row r="71" spans="1:22" s="77" customFormat="1" ht="13.5" thickBot="1" x14ac:dyDescent="0.3">
      <c r="A71" s="443"/>
      <c r="B71" s="444"/>
      <c r="C71" s="465"/>
      <c r="D71" s="1262"/>
      <c r="E71" s="1473"/>
      <c r="F71" s="1253"/>
      <c r="G71" s="1307"/>
      <c r="H71" s="488" t="s">
        <v>18</v>
      </c>
      <c r="I71" s="631">
        <f>L71+J71</f>
        <v>0</v>
      </c>
      <c r="J71" s="632">
        <f>SUM(J70:J70)</f>
        <v>0</v>
      </c>
      <c r="K71" s="632"/>
      <c r="L71" s="633">
        <f>SUM(L70:L70)</f>
        <v>0</v>
      </c>
      <c r="M71" s="631">
        <f>P71+N71</f>
        <v>0</v>
      </c>
      <c r="N71" s="632">
        <f>SUM(N70:N70)</f>
        <v>0</v>
      </c>
      <c r="O71" s="632"/>
      <c r="P71" s="633">
        <f>SUM(P70:P70)</f>
        <v>0</v>
      </c>
      <c r="Q71" s="506">
        <f t="shared" si="0"/>
        <v>0</v>
      </c>
      <c r="R71" s="507">
        <f t="shared" si="1"/>
        <v>0</v>
      </c>
      <c r="S71" s="507">
        <f t="shared" si="2"/>
        <v>0</v>
      </c>
      <c r="T71" s="508">
        <f t="shared" si="3"/>
        <v>0</v>
      </c>
    </row>
    <row r="72" spans="1:22" s="77" customFormat="1" ht="13.5" thickBot="1" x14ac:dyDescent="0.3">
      <c r="A72" s="84" t="s">
        <v>13</v>
      </c>
      <c r="B72" s="85" t="s">
        <v>19</v>
      </c>
      <c r="C72" s="1474" t="s">
        <v>30</v>
      </c>
      <c r="D72" s="1474"/>
      <c r="E72" s="1474"/>
      <c r="F72" s="1474"/>
      <c r="G72" s="1474"/>
      <c r="H72" s="1475"/>
      <c r="I72" s="634">
        <f t="shared" ref="I72" si="16">I71+I69+I67+I64+I61+I58+I55+I53+I47+I45</f>
        <v>15650.400000000001</v>
      </c>
      <c r="J72" s="635">
        <f>J71+J69+J67+J64+J61+J58+J55+J53+J47+J45</f>
        <v>15254</v>
      </c>
      <c r="K72" s="635">
        <f t="shared" ref="K72:L72" si="17">K71+K69+K67+K64+K61+K58+K55+K53+K47+K45</f>
        <v>6522.5</v>
      </c>
      <c r="L72" s="636">
        <f t="shared" si="17"/>
        <v>396.4</v>
      </c>
      <c r="M72" s="634">
        <f t="shared" ref="M72:P72" si="18">M71+M69+M67+M64+M61+M58+M55+M53+M47+M45</f>
        <v>15579.599999999999</v>
      </c>
      <c r="N72" s="635">
        <f>N71+N69+N67+N64+N61+N58+N55+N53+N47+N45</f>
        <v>15103.9</v>
      </c>
      <c r="O72" s="635">
        <f t="shared" si="18"/>
        <v>6429.4</v>
      </c>
      <c r="P72" s="636">
        <f t="shared" si="18"/>
        <v>475.7</v>
      </c>
      <c r="Q72" s="637">
        <f>M72-I72</f>
        <v>-70.80000000000291</v>
      </c>
      <c r="R72" s="638">
        <f t="shared" si="1"/>
        <v>-150.10000000000036</v>
      </c>
      <c r="S72" s="638">
        <f t="shared" si="2"/>
        <v>-93.100000000000364</v>
      </c>
      <c r="T72" s="639">
        <f t="shared" si="3"/>
        <v>79.300000000000011</v>
      </c>
    </row>
    <row r="73" spans="1:22" s="77" customFormat="1" ht="15.75" customHeight="1" thickBot="1" x14ac:dyDescent="0.3">
      <c r="A73" s="255" t="s">
        <v>13</v>
      </c>
      <c r="B73" s="342" t="s">
        <v>22</v>
      </c>
      <c r="C73" s="1478" t="s">
        <v>39</v>
      </c>
      <c r="D73" s="1313"/>
      <c r="E73" s="1313"/>
      <c r="F73" s="1313"/>
      <c r="G73" s="1313"/>
      <c r="H73" s="1313"/>
      <c r="I73" s="1313"/>
      <c r="J73" s="1313"/>
      <c r="K73" s="1313"/>
      <c r="L73" s="1313"/>
      <c r="M73" s="1313"/>
      <c r="N73" s="1313"/>
      <c r="O73" s="1313"/>
      <c r="P73" s="1313"/>
      <c r="Q73" s="1313"/>
      <c r="R73" s="1313"/>
      <c r="S73" s="1313"/>
      <c r="T73" s="1314"/>
    </row>
    <row r="74" spans="1:22" s="78" customFormat="1" ht="41.25" customHeight="1" x14ac:dyDescent="0.25">
      <c r="A74" s="437" t="s">
        <v>13</v>
      </c>
      <c r="B74" s="439" t="s">
        <v>22</v>
      </c>
      <c r="C74" s="256" t="s">
        <v>13</v>
      </c>
      <c r="D74" s="68" t="s">
        <v>40</v>
      </c>
      <c r="E74" s="640"/>
      <c r="F74" s="641" t="s">
        <v>16</v>
      </c>
      <c r="G74" s="259">
        <v>5</v>
      </c>
      <c r="H74" s="260" t="s">
        <v>53</v>
      </c>
      <c r="I74" s="642">
        <f>J74+L74</f>
        <v>1008.2</v>
      </c>
      <c r="J74" s="7"/>
      <c r="K74" s="7"/>
      <c r="L74" s="801">
        <v>1008.2</v>
      </c>
      <c r="M74" s="643">
        <f>N74+P74</f>
        <v>1008.2</v>
      </c>
      <c r="N74" s="6"/>
      <c r="O74" s="6"/>
      <c r="P74" s="644">
        <v>1008.2</v>
      </c>
      <c r="Q74" s="479">
        <f t="shared" ref="Q74:Q116" si="19">M74-I74</f>
        <v>0</v>
      </c>
      <c r="R74" s="480">
        <f t="shared" ref="R74:R117" si="20">N74-J74</f>
        <v>0</v>
      </c>
      <c r="S74" s="480">
        <f t="shared" ref="S74:S117" si="21">O74-K74</f>
        <v>0</v>
      </c>
      <c r="T74" s="481">
        <f t="shared" ref="T74:T117" si="22">P74-L74</f>
        <v>0</v>
      </c>
    </row>
    <row r="75" spans="1:22" s="78" customFormat="1" ht="14.25" customHeight="1" x14ac:dyDescent="0.25">
      <c r="A75" s="443"/>
      <c r="B75" s="444"/>
      <c r="C75" s="1328"/>
      <c r="D75" s="1329" t="s">
        <v>179</v>
      </c>
      <c r="E75" s="1476" t="s">
        <v>121</v>
      </c>
      <c r="F75" s="645"/>
      <c r="G75" s="264"/>
      <c r="H75" s="265" t="s">
        <v>27</v>
      </c>
      <c r="I75" s="646">
        <f>J75+L75</f>
        <v>3.6</v>
      </c>
      <c r="J75" s="647">
        <v>3.6</v>
      </c>
      <c r="K75" s="647">
        <v>2.4</v>
      </c>
      <c r="L75" s="802"/>
      <c r="M75" s="829">
        <f>N75+P75</f>
        <v>27.900000000000002</v>
      </c>
      <c r="N75" s="830">
        <f>3.6+24.3</f>
        <v>27.900000000000002</v>
      </c>
      <c r="O75" s="830">
        <f>2.4+18.4</f>
        <v>20.799999999999997</v>
      </c>
      <c r="P75" s="651"/>
      <c r="Q75" s="1008">
        <f>M75-I75</f>
        <v>24.3</v>
      </c>
      <c r="R75" s="1009">
        <f t="shared" si="20"/>
        <v>24.3</v>
      </c>
      <c r="S75" s="1009">
        <f t="shared" si="21"/>
        <v>18.399999999999999</v>
      </c>
      <c r="T75" s="487">
        <f t="shared" si="22"/>
        <v>0</v>
      </c>
    </row>
    <row r="76" spans="1:22" s="78" customFormat="1" ht="14.25" customHeight="1" x14ac:dyDescent="0.25">
      <c r="A76" s="443"/>
      <c r="B76" s="444"/>
      <c r="C76" s="1328"/>
      <c r="D76" s="1152"/>
      <c r="E76" s="1468"/>
      <c r="F76" s="645"/>
      <c r="G76" s="264"/>
      <c r="H76" s="265" t="s">
        <v>41</v>
      </c>
      <c r="I76" s="646">
        <f>J76+L76</f>
        <v>4952.1000000000004</v>
      </c>
      <c r="J76" s="648">
        <v>40</v>
      </c>
      <c r="K76" s="648">
        <v>25.3</v>
      </c>
      <c r="L76" s="802">
        <v>4912.1000000000004</v>
      </c>
      <c r="M76" s="649">
        <f>N76+P76</f>
        <v>4952.1000000000004</v>
      </c>
      <c r="N76" s="652">
        <v>40</v>
      </c>
      <c r="O76" s="652">
        <v>25.3</v>
      </c>
      <c r="P76" s="651">
        <v>4912.1000000000004</v>
      </c>
      <c r="Q76" s="485">
        <f t="shared" si="19"/>
        <v>0</v>
      </c>
      <c r="R76" s="486">
        <f t="shared" si="20"/>
        <v>0</v>
      </c>
      <c r="S76" s="486">
        <f t="shared" si="21"/>
        <v>0</v>
      </c>
      <c r="T76" s="487">
        <f t="shared" si="22"/>
        <v>0</v>
      </c>
    </row>
    <row r="77" spans="1:22" s="78" customFormat="1" ht="14.25" customHeight="1" x14ac:dyDescent="0.25">
      <c r="A77" s="443"/>
      <c r="B77" s="444"/>
      <c r="C77" s="1328"/>
      <c r="D77" s="1152"/>
      <c r="E77" s="1477"/>
      <c r="F77" s="653"/>
      <c r="G77" s="272"/>
      <c r="H77" s="273"/>
      <c r="I77" s="654"/>
      <c r="J77" s="655"/>
      <c r="K77" s="655"/>
      <c r="L77" s="803"/>
      <c r="M77" s="656"/>
      <c r="N77" s="657"/>
      <c r="O77" s="657"/>
      <c r="P77" s="658"/>
      <c r="Q77" s="485"/>
      <c r="R77" s="486"/>
      <c r="S77" s="486"/>
      <c r="T77" s="487"/>
    </row>
    <row r="78" spans="1:22" s="78" customFormat="1" ht="15" customHeight="1" x14ac:dyDescent="0.25">
      <c r="A78" s="443"/>
      <c r="B78" s="444"/>
      <c r="C78" s="462"/>
      <c r="D78" s="1329" t="s">
        <v>180</v>
      </c>
      <c r="E78" s="1471" t="s">
        <v>121</v>
      </c>
      <c r="F78" s="659"/>
      <c r="G78" s="278"/>
      <c r="H78" s="279"/>
      <c r="I78" s="660"/>
      <c r="J78" s="661"/>
      <c r="K78" s="661"/>
      <c r="L78" s="804"/>
      <c r="M78" s="381"/>
      <c r="N78" s="662"/>
      <c r="O78" s="662"/>
      <c r="P78" s="663"/>
      <c r="Q78" s="485"/>
      <c r="R78" s="486"/>
      <c r="S78" s="486"/>
      <c r="T78" s="487"/>
    </row>
    <row r="79" spans="1:22" s="78" customFormat="1" x14ac:dyDescent="0.25">
      <c r="A79" s="443"/>
      <c r="B79" s="444"/>
      <c r="C79" s="462"/>
      <c r="D79" s="1152"/>
      <c r="E79" s="1466"/>
      <c r="F79" s="664"/>
      <c r="G79" s="280"/>
      <c r="H79" s="265"/>
      <c r="I79" s="665"/>
      <c r="J79" s="648"/>
      <c r="K79" s="648"/>
      <c r="L79" s="802"/>
      <c r="M79" s="388"/>
      <c r="N79" s="652"/>
      <c r="O79" s="652"/>
      <c r="P79" s="651"/>
      <c r="Q79" s="485"/>
      <c r="R79" s="486"/>
      <c r="S79" s="486"/>
      <c r="T79" s="487"/>
    </row>
    <row r="80" spans="1:22" s="78" customFormat="1" ht="14.25" customHeight="1" x14ac:dyDescent="0.25">
      <c r="A80" s="443"/>
      <c r="B80" s="444"/>
      <c r="C80" s="462"/>
      <c r="D80" s="1329" t="s">
        <v>181</v>
      </c>
      <c r="E80" s="1471" t="s">
        <v>121</v>
      </c>
      <c r="F80" s="659"/>
      <c r="G80" s="278"/>
      <c r="H80" s="279"/>
      <c r="I80" s="665"/>
      <c r="J80" s="648"/>
      <c r="K80" s="648"/>
      <c r="L80" s="802"/>
      <c r="M80" s="388"/>
      <c r="N80" s="652"/>
      <c r="O80" s="652"/>
      <c r="P80" s="651"/>
      <c r="Q80" s="485"/>
      <c r="R80" s="486"/>
      <c r="S80" s="486"/>
      <c r="T80" s="487"/>
    </row>
    <row r="81" spans="1:20" s="78" customFormat="1" ht="13.5" thickBot="1" x14ac:dyDescent="0.3">
      <c r="A81" s="438"/>
      <c r="B81" s="440"/>
      <c r="C81" s="282"/>
      <c r="D81" s="1347"/>
      <c r="E81" s="1467"/>
      <c r="F81" s="666"/>
      <c r="G81" s="284"/>
      <c r="H81" s="667"/>
      <c r="I81" s="668"/>
      <c r="J81" s="669"/>
      <c r="K81" s="669"/>
      <c r="L81" s="805"/>
      <c r="M81" s="670"/>
      <c r="N81" s="671"/>
      <c r="O81" s="671"/>
      <c r="P81" s="672"/>
      <c r="Q81" s="673"/>
      <c r="R81" s="674"/>
      <c r="S81" s="674"/>
      <c r="T81" s="675"/>
    </row>
    <row r="82" spans="1:20" s="78" customFormat="1" ht="14.25" customHeight="1" x14ac:dyDescent="0.25">
      <c r="A82" s="443"/>
      <c r="B82" s="444"/>
      <c r="C82" s="462"/>
      <c r="D82" s="1335" t="s">
        <v>122</v>
      </c>
      <c r="E82" s="1466" t="s">
        <v>121</v>
      </c>
      <c r="F82" s="664"/>
      <c r="G82" s="280"/>
      <c r="H82" s="300"/>
      <c r="I82" s="676"/>
      <c r="J82" s="677"/>
      <c r="K82" s="677"/>
      <c r="L82" s="806"/>
      <c r="M82" s="678"/>
      <c r="N82" s="679"/>
      <c r="O82" s="679"/>
      <c r="P82" s="680"/>
      <c r="Q82" s="514"/>
      <c r="R82" s="515"/>
      <c r="S82" s="515"/>
      <c r="T82" s="516"/>
    </row>
    <row r="83" spans="1:20" s="78" customFormat="1" ht="14.25" customHeight="1" x14ac:dyDescent="0.25">
      <c r="A83" s="443"/>
      <c r="B83" s="444"/>
      <c r="C83" s="462"/>
      <c r="D83" s="1335"/>
      <c r="E83" s="1466"/>
      <c r="F83" s="664"/>
      <c r="G83" s="280"/>
      <c r="H83" s="281"/>
      <c r="I83" s="646"/>
      <c r="J83" s="8"/>
      <c r="K83" s="8"/>
      <c r="L83" s="807"/>
      <c r="M83" s="649"/>
      <c r="N83" s="593"/>
      <c r="O83" s="593"/>
      <c r="P83" s="681"/>
      <c r="Q83" s="485"/>
      <c r="R83" s="486"/>
      <c r="S83" s="486"/>
      <c r="T83" s="487"/>
    </row>
    <row r="84" spans="1:20" s="78" customFormat="1" ht="14.25" customHeight="1" x14ac:dyDescent="0.25">
      <c r="A84" s="443"/>
      <c r="B84" s="444"/>
      <c r="C84" s="462"/>
      <c r="D84" s="1335"/>
      <c r="E84" s="1466"/>
      <c r="F84" s="664"/>
      <c r="G84" s="280"/>
      <c r="H84" s="265"/>
      <c r="I84" s="646"/>
      <c r="J84" s="647"/>
      <c r="K84" s="647"/>
      <c r="L84" s="802"/>
      <c r="M84" s="649"/>
      <c r="N84" s="650"/>
      <c r="O84" s="650"/>
      <c r="P84" s="651"/>
      <c r="Q84" s="485"/>
      <c r="R84" s="486"/>
      <c r="S84" s="486"/>
      <c r="T84" s="487"/>
    </row>
    <row r="85" spans="1:20" s="78" customFormat="1" ht="14.25" customHeight="1" thickBot="1" x14ac:dyDescent="0.3">
      <c r="A85" s="438"/>
      <c r="B85" s="440"/>
      <c r="C85" s="282"/>
      <c r="D85" s="1336"/>
      <c r="E85" s="1467"/>
      <c r="F85" s="666"/>
      <c r="G85" s="284"/>
      <c r="H85" s="682" t="s">
        <v>18</v>
      </c>
      <c r="I85" s="683">
        <f t="shared" ref="I85:L85" si="23">SUM(I74:I84)</f>
        <v>5963.9000000000005</v>
      </c>
      <c r="J85" s="684">
        <f t="shared" si="23"/>
        <v>43.6</v>
      </c>
      <c r="K85" s="684">
        <f t="shared" si="23"/>
        <v>27.7</v>
      </c>
      <c r="L85" s="685">
        <f t="shared" si="23"/>
        <v>5920.3</v>
      </c>
      <c r="M85" s="683">
        <f t="shared" ref="M85:P85" si="24">SUM(M74:M84)</f>
        <v>5988.2000000000007</v>
      </c>
      <c r="N85" s="684">
        <f>SUM(N74:N84)</f>
        <v>67.900000000000006</v>
      </c>
      <c r="O85" s="684">
        <f t="shared" si="24"/>
        <v>46.099999999999994</v>
      </c>
      <c r="P85" s="685">
        <f t="shared" si="24"/>
        <v>5920.3</v>
      </c>
      <c r="Q85" s="492">
        <f t="shared" si="19"/>
        <v>24.300000000000182</v>
      </c>
      <c r="R85" s="493">
        <f t="shared" si="20"/>
        <v>24.300000000000004</v>
      </c>
      <c r="S85" s="493">
        <f t="shared" si="21"/>
        <v>18.399999999999995</v>
      </c>
      <c r="T85" s="494">
        <f t="shared" si="22"/>
        <v>0</v>
      </c>
    </row>
    <row r="86" spans="1:20" s="78" customFormat="1" ht="42.75" customHeight="1" x14ac:dyDescent="0.25">
      <c r="A86" s="437" t="s">
        <v>13</v>
      </c>
      <c r="B86" s="439" t="s">
        <v>22</v>
      </c>
      <c r="C86" s="256" t="s">
        <v>19</v>
      </c>
      <c r="D86" s="68" t="s">
        <v>43</v>
      </c>
      <c r="E86" s="686" t="s">
        <v>61</v>
      </c>
      <c r="F86" s="687" t="s">
        <v>16</v>
      </c>
      <c r="G86" s="134">
        <v>5</v>
      </c>
      <c r="H86" s="260" t="s">
        <v>27</v>
      </c>
      <c r="I86" s="642">
        <f>J86+L86</f>
        <v>482</v>
      </c>
      <c r="J86" s="7"/>
      <c r="K86" s="7"/>
      <c r="L86" s="801">
        <v>482</v>
      </c>
      <c r="M86" s="643">
        <f>N86+P86</f>
        <v>482</v>
      </c>
      <c r="N86" s="6"/>
      <c r="O86" s="6"/>
      <c r="P86" s="644">
        <v>482</v>
      </c>
      <c r="Q86" s="479">
        <f t="shared" si="19"/>
        <v>0</v>
      </c>
      <c r="R86" s="480">
        <f t="shared" si="20"/>
        <v>0</v>
      </c>
      <c r="S86" s="480">
        <f t="shared" si="21"/>
        <v>0</v>
      </c>
      <c r="T86" s="481">
        <f t="shared" si="22"/>
        <v>0</v>
      </c>
    </row>
    <row r="87" spans="1:20" s="78" customFormat="1" ht="12.75" customHeight="1" x14ac:dyDescent="0.25">
      <c r="A87" s="443"/>
      <c r="B87" s="444"/>
      <c r="C87" s="462"/>
      <c r="D87" s="1329" t="s">
        <v>182</v>
      </c>
      <c r="E87" s="1468"/>
      <c r="F87" s="664"/>
      <c r="G87" s="1320"/>
      <c r="H87" s="265" t="s">
        <v>53</v>
      </c>
      <c r="I87" s="646">
        <f>J87+L87</f>
        <v>0</v>
      </c>
      <c r="J87" s="647"/>
      <c r="K87" s="647"/>
      <c r="L87" s="802"/>
      <c r="M87" s="649">
        <f>N87+P87</f>
        <v>0</v>
      </c>
      <c r="N87" s="650"/>
      <c r="O87" s="650"/>
      <c r="P87" s="651"/>
      <c r="Q87" s="485">
        <f t="shared" si="19"/>
        <v>0</v>
      </c>
      <c r="R87" s="486">
        <f t="shared" si="20"/>
        <v>0</v>
      </c>
      <c r="S87" s="486">
        <f t="shared" si="21"/>
        <v>0</v>
      </c>
      <c r="T87" s="487">
        <f t="shared" si="22"/>
        <v>0</v>
      </c>
    </row>
    <row r="88" spans="1:20" s="78" customFormat="1" x14ac:dyDescent="0.25">
      <c r="A88" s="443"/>
      <c r="B88" s="444"/>
      <c r="C88" s="462"/>
      <c r="D88" s="1152"/>
      <c r="E88" s="1468"/>
      <c r="F88" s="664"/>
      <c r="G88" s="1320"/>
      <c r="H88" s="279" t="s">
        <v>41</v>
      </c>
      <c r="I88" s="738">
        <f>J88+L88</f>
        <v>705.2</v>
      </c>
      <c r="J88" s="661"/>
      <c r="K88" s="661"/>
      <c r="L88" s="804">
        <v>705.2</v>
      </c>
      <c r="M88" s="689">
        <f>N88+P88</f>
        <v>705.2</v>
      </c>
      <c r="N88" s="662"/>
      <c r="O88" s="662"/>
      <c r="P88" s="663">
        <v>705.2</v>
      </c>
      <c r="Q88" s="485">
        <f t="shared" si="19"/>
        <v>0</v>
      </c>
      <c r="R88" s="486">
        <f t="shared" si="20"/>
        <v>0</v>
      </c>
      <c r="S88" s="486">
        <f t="shared" si="21"/>
        <v>0</v>
      </c>
      <c r="T88" s="487">
        <f t="shared" si="22"/>
        <v>0</v>
      </c>
    </row>
    <row r="89" spans="1:20" s="78" customFormat="1" x14ac:dyDescent="0.25">
      <c r="A89" s="443"/>
      <c r="B89" s="444"/>
      <c r="C89" s="462"/>
      <c r="D89" s="1152"/>
      <c r="E89" s="1468"/>
      <c r="F89" s="664"/>
      <c r="G89" s="1320"/>
      <c r="H89" s="279" t="s">
        <v>21</v>
      </c>
      <c r="I89" s="738">
        <f>J89+L89</f>
        <v>124.5</v>
      </c>
      <c r="J89" s="661"/>
      <c r="K89" s="661"/>
      <c r="L89" s="804">
        <v>124.5</v>
      </c>
      <c r="M89" s="689">
        <f>N89+P89</f>
        <v>124.5</v>
      </c>
      <c r="N89" s="662"/>
      <c r="O89" s="662"/>
      <c r="P89" s="663">
        <v>124.5</v>
      </c>
      <c r="Q89" s="485">
        <f t="shared" si="19"/>
        <v>0</v>
      </c>
      <c r="R89" s="486">
        <f t="shared" si="20"/>
        <v>0</v>
      </c>
      <c r="S89" s="486">
        <f t="shared" si="21"/>
        <v>0</v>
      </c>
      <c r="T89" s="487">
        <f t="shared" si="22"/>
        <v>0</v>
      </c>
    </row>
    <row r="90" spans="1:20" s="78" customFormat="1" ht="15.75" customHeight="1" x14ac:dyDescent="0.25">
      <c r="A90" s="443"/>
      <c r="B90" s="444"/>
      <c r="C90" s="462"/>
      <c r="D90" s="1318"/>
      <c r="E90" s="1468"/>
      <c r="F90" s="664"/>
      <c r="G90" s="1320"/>
      <c r="H90" s="273"/>
      <c r="I90" s="654"/>
      <c r="J90" s="655"/>
      <c r="K90" s="655"/>
      <c r="L90" s="803"/>
      <c r="M90" s="656"/>
      <c r="N90" s="657"/>
      <c r="O90" s="657"/>
      <c r="P90" s="658"/>
      <c r="Q90" s="485"/>
      <c r="R90" s="486"/>
      <c r="S90" s="486"/>
      <c r="T90" s="487"/>
    </row>
    <row r="91" spans="1:20" s="78" customFormat="1" ht="31.5" customHeight="1" x14ac:dyDescent="0.25">
      <c r="A91" s="443"/>
      <c r="B91" s="444"/>
      <c r="C91" s="462"/>
      <c r="D91" s="454" t="s">
        <v>153</v>
      </c>
      <c r="E91" s="690"/>
      <c r="F91" s="664"/>
      <c r="G91" s="461"/>
      <c r="H91" s="273"/>
      <c r="I91" s="654"/>
      <c r="J91" s="655"/>
      <c r="K91" s="655"/>
      <c r="L91" s="803"/>
      <c r="M91" s="656"/>
      <c r="N91" s="657"/>
      <c r="O91" s="657"/>
      <c r="P91" s="658"/>
      <c r="Q91" s="485"/>
      <c r="R91" s="486"/>
      <c r="S91" s="486"/>
      <c r="T91" s="487"/>
    </row>
    <row r="92" spans="1:20" ht="40.5" customHeight="1" x14ac:dyDescent="0.2">
      <c r="A92" s="443"/>
      <c r="B92" s="444"/>
      <c r="C92" s="466"/>
      <c r="D92" s="308" t="s">
        <v>155</v>
      </c>
      <c r="E92" s="1469"/>
      <c r="F92" s="691" t="s">
        <v>16</v>
      </c>
      <c r="G92" s="1363" t="s">
        <v>35</v>
      </c>
      <c r="H92" s="100" t="s">
        <v>27</v>
      </c>
      <c r="I92" s="692">
        <f>J92+L92</f>
        <v>23</v>
      </c>
      <c r="J92" s="552">
        <v>23</v>
      </c>
      <c r="K92" s="552"/>
      <c r="L92" s="786"/>
      <c r="M92" s="553">
        <f>N92+P92</f>
        <v>23</v>
      </c>
      <c r="N92" s="554">
        <v>23</v>
      </c>
      <c r="O92" s="554"/>
      <c r="P92" s="555"/>
      <c r="Q92" s="485">
        <f t="shared" si="19"/>
        <v>0</v>
      </c>
      <c r="R92" s="486">
        <f t="shared" si="20"/>
        <v>0</v>
      </c>
      <c r="S92" s="486">
        <f t="shared" si="21"/>
        <v>0</v>
      </c>
      <c r="T92" s="487">
        <f t="shared" si="22"/>
        <v>0</v>
      </c>
    </row>
    <row r="93" spans="1:20" ht="21" customHeight="1" x14ac:dyDescent="0.2">
      <c r="A93" s="1246"/>
      <c r="B93" s="1247"/>
      <c r="C93" s="1372"/>
      <c r="D93" s="1365" t="s">
        <v>81</v>
      </c>
      <c r="E93" s="1470"/>
      <c r="F93" s="693"/>
      <c r="G93" s="1364"/>
      <c r="H93" s="317"/>
      <c r="I93" s="692"/>
      <c r="J93" s="552"/>
      <c r="K93" s="552"/>
      <c r="L93" s="786"/>
      <c r="M93" s="553"/>
      <c r="N93" s="554"/>
      <c r="O93" s="554"/>
      <c r="P93" s="555"/>
      <c r="Q93" s="485"/>
      <c r="R93" s="486"/>
      <c r="S93" s="486"/>
      <c r="T93" s="487"/>
    </row>
    <row r="94" spans="1:20" ht="21" customHeight="1" x14ac:dyDescent="0.2">
      <c r="A94" s="1246"/>
      <c r="B94" s="1247"/>
      <c r="C94" s="1372"/>
      <c r="D94" s="1366"/>
      <c r="E94" s="1470"/>
      <c r="F94" s="693"/>
      <c r="G94" s="1364"/>
      <c r="H94" s="322"/>
      <c r="I94" s="694"/>
      <c r="J94" s="695"/>
      <c r="K94" s="695"/>
      <c r="L94" s="808"/>
      <c r="M94" s="696"/>
      <c r="N94" s="697"/>
      <c r="O94" s="697"/>
      <c r="P94" s="324"/>
      <c r="Q94" s="485"/>
      <c r="R94" s="486"/>
      <c r="S94" s="486"/>
      <c r="T94" s="487"/>
    </row>
    <row r="95" spans="1:20" ht="15" customHeight="1" x14ac:dyDescent="0.2">
      <c r="A95" s="443"/>
      <c r="B95" s="444"/>
      <c r="C95" s="469"/>
      <c r="D95" s="1365" t="s">
        <v>98</v>
      </c>
      <c r="E95" s="698"/>
      <c r="F95" s="693"/>
      <c r="G95" s="1364"/>
      <c r="H95" s="317"/>
      <c r="I95" s="692"/>
      <c r="J95" s="552"/>
      <c r="K95" s="552"/>
      <c r="L95" s="786"/>
      <c r="M95" s="553"/>
      <c r="N95" s="554"/>
      <c r="O95" s="554"/>
      <c r="P95" s="555"/>
      <c r="Q95" s="485"/>
      <c r="R95" s="486"/>
      <c r="S95" s="486"/>
      <c r="T95" s="487"/>
    </row>
    <row r="96" spans="1:20" ht="15" customHeight="1" x14ac:dyDescent="0.2">
      <c r="A96" s="330"/>
      <c r="B96" s="331"/>
      <c r="C96" s="469"/>
      <c r="D96" s="1207"/>
      <c r="E96" s="698"/>
      <c r="F96" s="693"/>
      <c r="G96" s="332"/>
      <c r="H96" s="699" t="s">
        <v>18</v>
      </c>
      <c r="I96" s="700">
        <f t="shared" ref="I96:L96" si="25">SUM(I86:I95)</f>
        <v>1334.7</v>
      </c>
      <c r="J96" s="701">
        <f t="shared" si="25"/>
        <v>23</v>
      </c>
      <c r="K96" s="702">
        <f t="shared" si="25"/>
        <v>0</v>
      </c>
      <c r="L96" s="703">
        <f t="shared" si="25"/>
        <v>1311.7</v>
      </c>
      <c r="M96" s="700">
        <f t="shared" ref="M96:P96" si="26">SUM(M86:M95)</f>
        <v>1334.7</v>
      </c>
      <c r="N96" s="701">
        <f t="shared" si="26"/>
        <v>23</v>
      </c>
      <c r="O96" s="702">
        <f t="shared" si="26"/>
        <v>0</v>
      </c>
      <c r="P96" s="703">
        <f t="shared" si="26"/>
        <v>1311.7</v>
      </c>
      <c r="Q96" s="492">
        <f t="shared" si="19"/>
        <v>0</v>
      </c>
      <c r="R96" s="493">
        <f t="shared" si="20"/>
        <v>0</v>
      </c>
      <c r="S96" s="493">
        <f t="shared" si="21"/>
        <v>0</v>
      </c>
      <c r="T96" s="494">
        <f t="shared" si="22"/>
        <v>0</v>
      </c>
    </row>
    <row r="97" spans="1:21" s="77" customFormat="1" ht="13.5" thickBot="1" x14ac:dyDescent="0.3">
      <c r="A97" s="463" t="s">
        <v>13</v>
      </c>
      <c r="B97" s="464" t="s">
        <v>22</v>
      </c>
      <c r="C97" s="1367" t="s">
        <v>30</v>
      </c>
      <c r="D97" s="1368"/>
      <c r="E97" s="1368"/>
      <c r="F97" s="1368"/>
      <c r="G97" s="1368"/>
      <c r="H97" s="1369"/>
      <c r="I97" s="337">
        <f t="shared" ref="I97:L97" si="27">I96+I85</f>
        <v>7298.6</v>
      </c>
      <c r="J97" s="338">
        <f t="shared" si="27"/>
        <v>66.599999999999994</v>
      </c>
      <c r="K97" s="339">
        <f t="shared" si="27"/>
        <v>27.7</v>
      </c>
      <c r="L97" s="340">
        <f t="shared" si="27"/>
        <v>7232</v>
      </c>
      <c r="M97" s="337">
        <f t="shared" ref="M97:P97" si="28">M96+M85</f>
        <v>7322.9000000000005</v>
      </c>
      <c r="N97" s="338">
        <f t="shared" si="28"/>
        <v>90.9</v>
      </c>
      <c r="O97" s="339">
        <f t="shared" si="28"/>
        <v>46.099999999999994</v>
      </c>
      <c r="P97" s="340">
        <f t="shared" si="28"/>
        <v>7232</v>
      </c>
      <c r="Q97" s="704">
        <f t="shared" si="19"/>
        <v>24.300000000000182</v>
      </c>
      <c r="R97" s="705">
        <f t="shared" si="20"/>
        <v>24.300000000000011</v>
      </c>
      <c r="S97" s="705">
        <f t="shared" si="21"/>
        <v>18.399999999999995</v>
      </c>
      <c r="T97" s="706">
        <f t="shared" si="22"/>
        <v>0</v>
      </c>
    </row>
    <row r="98" spans="1:21" ht="15.75" customHeight="1" thickBot="1" x14ac:dyDescent="0.25">
      <c r="A98" s="84" t="s">
        <v>13</v>
      </c>
      <c r="B98" s="342" t="s">
        <v>24</v>
      </c>
      <c r="C98" s="1354" t="s">
        <v>156</v>
      </c>
      <c r="D98" s="1355"/>
      <c r="E98" s="1355"/>
      <c r="F98" s="1355"/>
      <c r="G98" s="1355"/>
      <c r="H98" s="1355"/>
      <c r="I98" s="1355"/>
      <c r="J98" s="1355"/>
      <c r="K98" s="1355"/>
      <c r="L98" s="1355"/>
      <c r="M98" s="1355"/>
      <c r="N98" s="1355"/>
      <c r="O98" s="1355"/>
      <c r="P98" s="1355"/>
      <c r="Q98" s="1355"/>
      <c r="R98" s="1355"/>
      <c r="S98" s="1355"/>
      <c r="T98" s="1356"/>
    </row>
    <row r="99" spans="1:21" ht="17.25" customHeight="1" x14ac:dyDescent="0.2">
      <c r="A99" s="1337" t="s">
        <v>13</v>
      </c>
      <c r="B99" s="1339" t="s">
        <v>24</v>
      </c>
      <c r="C99" s="1238" t="s">
        <v>13</v>
      </c>
      <c r="D99" s="1343" t="s">
        <v>44</v>
      </c>
      <c r="E99" s="1464"/>
      <c r="F99" s="1304" t="s">
        <v>36</v>
      </c>
      <c r="G99" s="1358" t="s">
        <v>54</v>
      </c>
      <c r="H99" s="281" t="s">
        <v>27</v>
      </c>
      <c r="I99" s="707">
        <f>J99+L99</f>
        <v>280</v>
      </c>
      <c r="J99" s="8"/>
      <c r="K99" s="8"/>
      <c r="L99" s="807">
        <v>280</v>
      </c>
      <c r="M99" s="708">
        <f>N99+P99</f>
        <v>280</v>
      </c>
      <c r="N99" s="593"/>
      <c r="O99" s="593"/>
      <c r="P99" s="681">
        <v>280</v>
      </c>
      <c r="Q99" s="514">
        <f t="shared" si="19"/>
        <v>0</v>
      </c>
      <c r="R99" s="515">
        <f t="shared" si="20"/>
        <v>0</v>
      </c>
      <c r="S99" s="515">
        <f t="shared" si="21"/>
        <v>0</v>
      </c>
      <c r="T99" s="516">
        <f t="shared" si="22"/>
        <v>0</v>
      </c>
    </row>
    <row r="100" spans="1:21" ht="17.25" customHeight="1" x14ac:dyDescent="0.2">
      <c r="A100" s="1246"/>
      <c r="B100" s="1247"/>
      <c r="C100" s="1238"/>
      <c r="D100" s="1343"/>
      <c r="E100" s="1464"/>
      <c r="F100" s="1304"/>
      <c r="G100" s="1358"/>
      <c r="H100" s="998" t="s">
        <v>21</v>
      </c>
      <c r="I100" s="646"/>
      <c r="J100" s="988"/>
      <c r="K100" s="647"/>
      <c r="L100" s="989"/>
      <c r="M100" s="991">
        <f>N100+P100</f>
        <v>1300</v>
      </c>
      <c r="N100" s="992"/>
      <c r="O100" s="993"/>
      <c r="P100" s="994">
        <v>1300</v>
      </c>
      <c r="Q100" s="995">
        <f>M100-I100</f>
        <v>1300</v>
      </c>
      <c r="R100" s="996"/>
      <c r="S100" s="996"/>
      <c r="T100" s="997">
        <f>P100-L100</f>
        <v>1300</v>
      </c>
    </row>
    <row r="101" spans="1:21" ht="17.25" customHeight="1" thickBot="1" x14ac:dyDescent="0.25">
      <c r="A101" s="1338"/>
      <c r="B101" s="1340"/>
      <c r="C101" s="1341"/>
      <c r="D101" s="1344"/>
      <c r="E101" s="1465"/>
      <c r="F101" s="1253"/>
      <c r="G101" s="1359"/>
      <c r="H101" s="990" t="s">
        <v>18</v>
      </c>
      <c r="I101" s="489">
        <f>SUM(I99:I99)</f>
        <v>280</v>
      </c>
      <c r="J101" s="709"/>
      <c r="K101" s="490"/>
      <c r="L101" s="710">
        <f>SUM(L99:L99)</f>
        <v>280</v>
      </c>
      <c r="M101" s="489">
        <f>SUM(M99:M100)</f>
        <v>1580</v>
      </c>
      <c r="N101" s="709"/>
      <c r="O101" s="490"/>
      <c r="P101" s="710">
        <f>SUM(P99:P100)</f>
        <v>1580</v>
      </c>
      <c r="Q101" s="492">
        <f>SUM(Q99:Q100)</f>
        <v>1300</v>
      </c>
      <c r="R101" s="493">
        <f t="shared" si="20"/>
        <v>0</v>
      </c>
      <c r="S101" s="493">
        <f t="shared" si="21"/>
        <v>0</v>
      </c>
      <c r="T101" s="494">
        <f>SUM(T99:T100)</f>
        <v>1300</v>
      </c>
    </row>
    <row r="102" spans="1:21" ht="39.75" customHeight="1" x14ac:dyDescent="0.2">
      <c r="A102" s="375" t="s">
        <v>13</v>
      </c>
      <c r="B102" s="376" t="s">
        <v>24</v>
      </c>
      <c r="C102" s="711" t="s">
        <v>19</v>
      </c>
      <c r="D102" s="712" t="s">
        <v>160</v>
      </c>
      <c r="E102" s="713"/>
      <c r="F102" s="714"/>
      <c r="G102" s="1024" t="s">
        <v>26</v>
      </c>
      <c r="H102" s="715" t="s">
        <v>32</v>
      </c>
      <c r="I102" s="496">
        <f>J102+L102</f>
        <v>2300</v>
      </c>
      <c r="J102" s="497">
        <v>2300</v>
      </c>
      <c r="K102" s="497"/>
      <c r="L102" s="498"/>
      <c r="M102" s="499">
        <f>N102+P102</f>
        <v>2300</v>
      </c>
      <c r="N102" s="500">
        <v>2300</v>
      </c>
      <c r="O102" s="500"/>
      <c r="P102" s="629"/>
      <c r="Q102" s="588">
        <f t="shared" si="19"/>
        <v>0</v>
      </c>
      <c r="R102" s="589">
        <f t="shared" si="20"/>
        <v>0</v>
      </c>
      <c r="S102" s="589">
        <f t="shared" si="21"/>
        <v>0</v>
      </c>
      <c r="T102" s="590">
        <f t="shared" si="22"/>
        <v>0</v>
      </c>
    </row>
    <row r="103" spans="1:21" ht="28.5" customHeight="1" x14ac:dyDescent="0.2">
      <c r="A103" s="367"/>
      <c r="B103" s="368"/>
      <c r="C103" s="1020"/>
      <c r="D103" s="53" t="s">
        <v>83</v>
      </c>
      <c r="E103" s="716"/>
      <c r="F103" s="717" t="s">
        <v>13</v>
      </c>
      <c r="G103" s="1021"/>
      <c r="H103" s="100"/>
      <c r="I103" s="692"/>
      <c r="J103" s="718"/>
      <c r="K103" s="552"/>
      <c r="L103" s="786"/>
      <c r="M103" s="553"/>
      <c r="N103" s="719"/>
      <c r="O103" s="554"/>
      <c r="P103" s="555"/>
      <c r="Q103" s="485"/>
      <c r="R103" s="486"/>
      <c r="S103" s="486"/>
      <c r="T103" s="487"/>
    </row>
    <row r="104" spans="1:21" ht="29.25" customHeight="1" thickBot="1" x14ac:dyDescent="0.25">
      <c r="A104" s="389"/>
      <c r="B104" s="390"/>
      <c r="C104" s="1028"/>
      <c r="D104" s="1029" t="s">
        <v>84</v>
      </c>
      <c r="E104" s="1030"/>
      <c r="F104" s="1031" t="s">
        <v>36</v>
      </c>
      <c r="G104" s="1022"/>
      <c r="H104" s="1032"/>
      <c r="I104" s="1033"/>
      <c r="J104" s="1034"/>
      <c r="K104" s="1034"/>
      <c r="L104" s="1035"/>
      <c r="M104" s="1036"/>
      <c r="N104" s="1037"/>
      <c r="O104" s="1037"/>
      <c r="P104" s="1038"/>
      <c r="Q104" s="597"/>
      <c r="R104" s="598"/>
      <c r="S104" s="598"/>
      <c r="T104" s="599"/>
    </row>
    <row r="105" spans="1:21" ht="42.75" customHeight="1" x14ac:dyDescent="0.2">
      <c r="A105" s="367"/>
      <c r="B105" s="368"/>
      <c r="C105" s="469"/>
      <c r="D105" s="1023" t="s">
        <v>85</v>
      </c>
      <c r="E105" s="1025"/>
      <c r="F105" s="1026"/>
      <c r="G105" s="1027"/>
      <c r="H105" s="187"/>
      <c r="I105" s="810"/>
      <c r="J105" s="721"/>
      <c r="K105" s="721"/>
      <c r="L105" s="811"/>
      <c r="M105" s="722"/>
      <c r="N105" s="723"/>
      <c r="O105" s="723"/>
      <c r="P105" s="724"/>
      <c r="Q105" s="514"/>
      <c r="R105" s="515"/>
      <c r="S105" s="515"/>
      <c r="T105" s="516"/>
    </row>
    <row r="106" spans="1:21" ht="31.5" customHeight="1" x14ac:dyDescent="0.2">
      <c r="A106" s="367"/>
      <c r="B106" s="368"/>
      <c r="C106" s="466"/>
      <c r="D106" s="454" t="s">
        <v>86</v>
      </c>
      <c r="E106" s="716"/>
      <c r="F106" s="370"/>
      <c r="G106" s="467"/>
      <c r="H106" s="187"/>
      <c r="I106" s="810"/>
      <c r="J106" s="721"/>
      <c r="K106" s="721"/>
      <c r="L106" s="811"/>
      <c r="M106" s="722"/>
      <c r="N106" s="723"/>
      <c r="O106" s="723"/>
      <c r="P106" s="724"/>
      <c r="Q106" s="573"/>
      <c r="R106" s="574"/>
      <c r="S106" s="574"/>
      <c r="T106" s="575"/>
    </row>
    <row r="107" spans="1:21" ht="27" customHeight="1" x14ac:dyDescent="0.2">
      <c r="A107" s="367"/>
      <c r="B107" s="368"/>
      <c r="C107" s="1345"/>
      <c r="D107" s="53" t="s">
        <v>87</v>
      </c>
      <c r="E107" s="716"/>
      <c r="F107" s="370"/>
      <c r="G107" s="467"/>
      <c r="H107" s="100"/>
      <c r="I107" s="692"/>
      <c r="J107" s="718"/>
      <c r="K107" s="718"/>
      <c r="L107" s="809"/>
      <c r="M107" s="553"/>
      <c r="N107" s="719"/>
      <c r="O107" s="719"/>
      <c r="P107" s="720"/>
      <c r="Q107" s="485"/>
      <c r="R107" s="486"/>
      <c r="S107" s="486"/>
      <c r="T107" s="487"/>
    </row>
    <row r="108" spans="1:21" ht="18" customHeight="1" x14ac:dyDescent="0.2">
      <c r="A108" s="367"/>
      <c r="B108" s="368"/>
      <c r="C108" s="1345"/>
      <c r="D108" s="1329" t="s">
        <v>88</v>
      </c>
      <c r="E108" s="716"/>
      <c r="F108" s="1462"/>
      <c r="G108" s="1350"/>
      <c r="H108" s="725" t="s">
        <v>191</v>
      </c>
      <c r="I108" s="692">
        <f>J108+L108</f>
        <v>0</v>
      </c>
      <c r="J108" s="559">
        <v>0</v>
      </c>
      <c r="K108" s="559"/>
      <c r="L108" s="788"/>
      <c r="M108" s="553">
        <f>N108+P108</f>
        <v>0</v>
      </c>
      <c r="N108" s="561">
        <v>0</v>
      </c>
      <c r="O108" s="561"/>
      <c r="P108" s="562"/>
      <c r="Q108" s="514">
        <f t="shared" ref="Q108" si="29">M108-I108</f>
        <v>0</v>
      </c>
      <c r="R108" s="515">
        <f t="shared" ref="R108" si="30">N108-J108</f>
        <v>0</v>
      </c>
      <c r="S108" s="515"/>
      <c r="T108" s="516"/>
    </row>
    <row r="109" spans="1:21" ht="18" customHeight="1" x14ac:dyDescent="0.2">
      <c r="A109" s="726"/>
      <c r="B109" s="368"/>
      <c r="C109" s="1345"/>
      <c r="D109" s="1152"/>
      <c r="E109" s="716"/>
      <c r="F109" s="1462"/>
      <c r="G109" s="1350"/>
      <c r="H109" s="725" t="s">
        <v>21</v>
      </c>
      <c r="I109" s="787">
        <f>J109+L109</f>
        <v>20</v>
      </c>
      <c r="J109" s="558">
        <v>20</v>
      </c>
      <c r="K109" s="558"/>
      <c r="L109" s="812"/>
      <c r="M109" s="560">
        <f>N109+P109</f>
        <v>20</v>
      </c>
      <c r="N109" s="727">
        <v>20</v>
      </c>
      <c r="O109" s="727"/>
      <c r="P109" s="728"/>
      <c r="Q109" s="514">
        <f t="shared" ref="Q109" si="31">M109-I109</f>
        <v>0</v>
      </c>
      <c r="R109" s="515">
        <f t="shared" ref="R109" si="32">N109-J109</f>
        <v>0</v>
      </c>
      <c r="S109" s="574"/>
      <c r="T109" s="575"/>
    </row>
    <row r="110" spans="1:21" ht="15.75" customHeight="1" thickBot="1" x14ac:dyDescent="0.25">
      <c r="A110" s="374"/>
      <c r="B110" s="444"/>
      <c r="C110" s="1346"/>
      <c r="D110" s="1347"/>
      <c r="E110" s="729"/>
      <c r="F110" s="1463"/>
      <c r="G110" s="1276"/>
      <c r="H110" s="488" t="s">
        <v>18</v>
      </c>
      <c r="I110" s="503">
        <f>SUM(I102:I109)</f>
        <v>2320</v>
      </c>
      <c r="J110" s="505">
        <f>SUM(J102:J109)</f>
        <v>2320</v>
      </c>
      <c r="K110" s="505">
        <f t="shared" ref="K110:L110" si="33">SUM(K102:K108)</f>
        <v>0</v>
      </c>
      <c r="L110" s="730">
        <f t="shared" si="33"/>
        <v>0</v>
      </c>
      <c r="M110" s="503">
        <f>SUM(M102:M109)</f>
        <v>2320</v>
      </c>
      <c r="N110" s="505">
        <f>SUM(N102:N109)</f>
        <v>2320</v>
      </c>
      <c r="O110" s="505">
        <f t="shared" ref="O110:P110" si="34">SUM(O102:O108)</f>
        <v>0</v>
      </c>
      <c r="P110" s="730">
        <f t="shared" si="34"/>
        <v>0</v>
      </c>
      <c r="Q110" s="506">
        <f t="shared" si="19"/>
        <v>0</v>
      </c>
      <c r="R110" s="507">
        <f t="shared" si="20"/>
        <v>0</v>
      </c>
      <c r="S110" s="507">
        <f t="shared" si="21"/>
        <v>0</v>
      </c>
      <c r="T110" s="508">
        <f t="shared" si="22"/>
        <v>0</v>
      </c>
    </row>
    <row r="111" spans="1:21" ht="42" customHeight="1" x14ac:dyDescent="0.2">
      <c r="A111" s="375" t="s">
        <v>13</v>
      </c>
      <c r="B111" s="376" t="s">
        <v>24</v>
      </c>
      <c r="C111" s="441" t="s">
        <v>22</v>
      </c>
      <c r="D111" s="68" t="s">
        <v>94</v>
      </c>
      <c r="E111" s="731"/>
      <c r="F111" s="732" t="s">
        <v>36</v>
      </c>
      <c r="G111" s="468"/>
      <c r="H111" s="70"/>
      <c r="I111" s="642"/>
      <c r="J111" s="7"/>
      <c r="K111" s="7"/>
      <c r="L111" s="801"/>
      <c r="M111" s="643"/>
      <c r="N111" s="6"/>
      <c r="O111" s="6"/>
      <c r="P111" s="644"/>
      <c r="Q111" s="733"/>
      <c r="R111" s="734"/>
      <c r="S111" s="734"/>
      <c r="T111" s="735"/>
      <c r="U111" s="736"/>
    </row>
    <row r="112" spans="1:21" ht="69.75" customHeight="1" x14ac:dyDescent="0.2">
      <c r="A112" s="367"/>
      <c r="B112" s="368"/>
      <c r="C112" s="18"/>
      <c r="D112" s="377" t="s">
        <v>157</v>
      </c>
      <c r="E112" s="737"/>
      <c r="F112" s="378"/>
      <c r="G112" s="379" t="s">
        <v>123</v>
      </c>
      <c r="H112" s="380" t="s">
        <v>27</v>
      </c>
      <c r="I112" s="738"/>
      <c r="J112" s="688"/>
      <c r="K112" s="739"/>
      <c r="L112" s="804"/>
      <c r="M112" s="689"/>
      <c r="N112" s="740"/>
      <c r="O112" s="741"/>
      <c r="P112" s="663"/>
      <c r="Q112" s="733">
        <f t="shared" si="19"/>
        <v>0</v>
      </c>
      <c r="R112" s="734">
        <f t="shared" si="20"/>
        <v>0</v>
      </c>
      <c r="S112" s="734">
        <f t="shared" si="21"/>
        <v>0</v>
      </c>
      <c r="T112" s="735">
        <f t="shared" si="22"/>
        <v>0</v>
      </c>
    </row>
    <row r="113" spans="1:20" ht="15.75" customHeight="1" x14ac:dyDescent="0.2">
      <c r="A113" s="367"/>
      <c r="B113" s="368"/>
      <c r="C113" s="1238"/>
      <c r="D113" s="1152" t="s">
        <v>95</v>
      </c>
      <c r="E113" s="1451"/>
      <c r="F113" s="1381"/>
      <c r="G113" s="1455" t="s">
        <v>54</v>
      </c>
      <c r="H113" s="387" t="s">
        <v>17</v>
      </c>
      <c r="I113" s="646"/>
      <c r="J113" s="647"/>
      <c r="K113" s="647"/>
      <c r="L113" s="802"/>
      <c r="M113" s="649"/>
      <c r="N113" s="650"/>
      <c r="O113" s="650"/>
      <c r="P113" s="651"/>
      <c r="Q113" s="733">
        <f t="shared" si="19"/>
        <v>0</v>
      </c>
      <c r="R113" s="734">
        <f t="shared" si="20"/>
        <v>0</v>
      </c>
      <c r="S113" s="734">
        <f t="shared" si="21"/>
        <v>0</v>
      </c>
      <c r="T113" s="735">
        <f t="shared" si="22"/>
        <v>0</v>
      </c>
    </row>
    <row r="114" spans="1:20" ht="13.5" thickBot="1" x14ac:dyDescent="0.25">
      <c r="A114" s="389"/>
      <c r="B114" s="390"/>
      <c r="C114" s="1341"/>
      <c r="D114" s="1347"/>
      <c r="E114" s="1452"/>
      <c r="F114" s="1382"/>
      <c r="G114" s="1456"/>
      <c r="H114" s="742" t="s">
        <v>18</v>
      </c>
      <c r="I114" s="743">
        <f>J114+L114</f>
        <v>0</v>
      </c>
      <c r="J114" s="744"/>
      <c r="K114" s="745"/>
      <c r="L114" s="746">
        <f>SUM(L111:L113)</f>
        <v>0</v>
      </c>
      <c r="M114" s="743">
        <f>N114+P114</f>
        <v>0</v>
      </c>
      <c r="N114" s="744"/>
      <c r="O114" s="745"/>
      <c r="P114" s="746">
        <f>SUM(P111:P113)</f>
        <v>0</v>
      </c>
      <c r="Q114" s="506">
        <f t="shared" si="19"/>
        <v>0</v>
      </c>
      <c r="R114" s="507">
        <f t="shared" si="20"/>
        <v>0</v>
      </c>
      <c r="S114" s="507">
        <f t="shared" si="21"/>
        <v>0</v>
      </c>
      <c r="T114" s="508">
        <f t="shared" si="22"/>
        <v>0</v>
      </c>
    </row>
    <row r="115" spans="1:20" s="77" customFormat="1" ht="13.5" thickBot="1" x14ac:dyDescent="0.3">
      <c r="A115" s="84" t="s">
        <v>13</v>
      </c>
      <c r="B115" s="85" t="s">
        <v>24</v>
      </c>
      <c r="C115" s="1323" t="s">
        <v>30</v>
      </c>
      <c r="D115" s="1323"/>
      <c r="E115" s="1323"/>
      <c r="F115" s="1323"/>
      <c r="G115" s="1323"/>
      <c r="H115" s="1323"/>
      <c r="I115" s="394">
        <f>J115+L115</f>
        <v>2600</v>
      </c>
      <c r="J115" s="395">
        <f>J110+J101</f>
        <v>2320</v>
      </c>
      <c r="K115" s="395">
        <f>K114+K110+K101</f>
        <v>0</v>
      </c>
      <c r="L115" s="396">
        <f>L110+L101</f>
        <v>280</v>
      </c>
      <c r="M115" s="394">
        <f>N115+P115</f>
        <v>3900</v>
      </c>
      <c r="N115" s="395">
        <f>N110+N101</f>
        <v>2320</v>
      </c>
      <c r="O115" s="395">
        <f>O114+O110+O101</f>
        <v>0</v>
      </c>
      <c r="P115" s="396">
        <f>P110+P101</f>
        <v>1580</v>
      </c>
      <c r="Q115" s="704">
        <f>M115-I115</f>
        <v>1300</v>
      </c>
      <c r="R115" s="705">
        <f>N115-J115</f>
        <v>0</v>
      </c>
      <c r="S115" s="705">
        <f t="shared" si="21"/>
        <v>0</v>
      </c>
      <c r="T115" s="706">
        <f t="shared" si="22"/>
        <v>1300</v>
      </c>
    </row>
    <row r="116" spans="1:20" ht="13.5" thickBot="1" x14ac:dyDescent="0.25">
      <c r="A116" s="438" t="s">
        <v>13</v>
      </c>
      <c r="B116" s="399"/>
      <c r="C116" s="1395" t="s">
        <v>45</v>
      </c>
      <c r="D116" s="1395"/>
      <c r="E116" s="1395"/>
      <c r="F116" s="1395"/>
      <c r="G116" s="1395"/>
      <c r="H116" s="1395"/>
      <c r="I116" s="400">
        <f>J116+L116</f>
        <v>96773.25</v>
      </c>
      <c r="J116" s="401">
        <f>J115+J97+J72+J29</f>
        <v>88864.85</v>
      </c>
      <c r="K116" s="401">
        <f>K115+K97+K72+K29</f>
        <v>7797.5</v>
      </c>
      <c r="L116" s="402">
        <f>L115+L97+L72+L29</f>
        <v>7908.4</v>
      </c>
      <c r="M116" s="400">
        <f>N116+P116</f>
        <v>100177.65000000001</v>
      </c>
      <c r="N116" s="401">
        <f>N115+N97+N72+N29</f>
        <v>90889.950000000012</v>
      </c>
      <c r="O116" s="401">
        <f>O115+O97+O72+O29</f>
        <v>7793.7</v>
      </c>
      <c r="P116" s="402">
        <f>P115+P97+P72+P29</f>
        <v>9287.7000000000007</v>
      </c>
      <c r="Q116" s="747">
        <f t="shared" si="19"/>
        <v>3404.4000000000087</v>
      </c>
      <c r="R116" s="748">
        <f t="shared" si="20"/>
        <v>2025.1000000000058</v>
      </c>
      <c r="S116" s="748">
        <f t="shared" si="21"/>
        <v>-3.8000000000001819</v>
      </c>
      <c r="T116" s="749">
        <f t="shared" si="22"/>
        <v>1379.3000000000011</v>
      </c>
    </row>
    <row r="117" spans="1:20" s="77" customFormat="1" ht="13.5" thickBot="1" x14ac:dyDescent="0.3">
      <c r="A117" s="405" t="s">
        <v>46</v>
      </c>
      <c r="B117" s="1384" t="s">
        <v>47</v>
      </c>
      <c r="C117" s="1385"/>
      <c r="D117" s="1385"/>
      <c r="E117" s="1385"/>
      <c r="F117" s="1385"/>
      <c r="G117" s="1385"/>
      <c r="H117" s="1385"/>
      <c r="I117" s="406">
        <f>J117+L117</f>
        <v>96773.25</v>
      </c>
      <c r="J117" s="407">
        <f>J116</f>
        <v>88864.85</v>
      </c>
      <c r="K117" s="407">
        <f>K116</f>
        <v>7797.5</v>
      </c>
      <c r="L117" s="408">
        <f>L116</f>
        <v>7908.4</v>
      </c>
      <c r="M117" s="406">
        <f>N117+P117</f>
        <v>100177.65000000001</v>
      </c>
      <c r="N117" s="407">
        <f>N116</f>
        <v>90889.950000000012</v>
      </c>
      <c r="O117" s="407">
        <f>O116</f>
        <v>7793.7</v>
      </c>
      <c r="P117" s="408">
        <f>P116</f>
        <v>9287.7000000000007</v>
      </c>
      <c r="Q117" s="750">
        <f>M117-I117</f>
        <v>3404.4000000000087</v>
      </c>
      <c r="R117" s="751">
        <f t="shared" si="20"/>
        <v>2025.1000000000058</v>
      </c>
      <c r="S117" s="751">
        <f t="shared" si="21"/>
        <v>-3.8000000000001819</v>
      </c>
      <c r="T117" s="752">
        <f t="shared" si="22"/>
        <v>1379.3000000000011</v>
      </c>
    </row>
    <row r="118" spans="1:20" s="411" customFormat="1" ht="25.5" customHeight="1" x14ac:dyDescent="0.25">
      <c r="A118" s="1453" t="s">
        <v>120</v>
      </c>
      <c r="B118" s="1453"/>
      <c r="C118" s="1453"/>
      <c r="D118" s="1453"/>
      <c r="E118" s="1453"/>
      <c r="F118" s="1453"/>
      <c r="G118" s="1453"/>
      <c r="H118" s="1453"/>
      <c r="I118" s="1453"/>
      <c r="J118" s="1453"/>
      <c r="K118" s="1453"/>
      <c r="L118" s="1453"/>
      <c r="M118" s="1453"/>
      <c r="N118" s="1453"/>
      <c r="O118" s="1453"/>
      <c r="P118" s="1453"/>
      <c r="Q118" s="1453"/>
      <c r="R118" s="1453"/>
      <c r="S118" s="1453"/>
      <c r="T118" s="1453"/>
    </row>
    <row r="119" spans="1:20" s="315" customFormat="1" ht="18" customHeight="1" thickBot="1" x14ac:dyDescent="0.25">
      <c r="B119" s="1454" t="s">
        <v>48</v>
      </c>
      <c r="C119" s="1454"/>
      <c r="D119" s="1454"/>
      <c r="E119" s="1454"/>
      <c r="F119" s="1454"/>
      <c r="G119" s="1454"/>
      <c r="H119" s="1454"/>
      <c r="I119" s="1454"/>
      <c r="J119" s="1454"/>
      <c r="K119" s="1454"/>
      <c r="L119" s="1454"/>
      <c r="M119" s="1454"/>
      <c r="N119" s="1454"/>
      <c r="O119" s="1454"/>
      <c r="P119" s="1454"/>
      <c r="Q119" s="1454"/>
      <c r="R119" s="1454"/>
      <c r="S119" s="1454"/>
      <c r="T119" s="1454"/>
    </row>
    <row r="120" spans="1:20" s="77" customFormat="1" ht="31.5" customHeight="1" thickBot="1" x14ac:dyDescent="0.3">
      <c r="A120" s="415"/>
      <c r="B120" s="1116" t="s">
        <v>49</v>
      </c>
      <c r="C120" s="1117"/>
      <c r="D120" s="1117"/>
      <c r="E120" s="1117"/>
      <c r="F120" s="1117"/>
      <c r="G120" s="1117"/>
      <c r="H120" s="1118"/>
      <c r="I120" s="1389" t="s">
        <v>93</v>
      </c>
      <c r="J120" s="1389"/>
      <c r="K120" s="1389"/>
      <c r="L120" s="1390"/>
      <c r="M120" s="1457" t="s">
        <v>166</v>
      </c>
      <c r="N120" s="1424"/>
      <c r="O120" s="1424"/>
      <c r="P120" s="1425"/>
      <c r="Q120" s="1448" t="s">
        <v>161</v>
      </c>
      <c r="R120" s="1449"/>
      <c r="S120" s="1449"/>
      <c r="T120" s="1450"/>
    </row>
    <row r="121" spans="1:20" s="77" customFormat="1" ht="13.5" thickBot="1" x14ac:dyDescent="0.3">
      <c r="A121" s="415"/>
      <c r="B121" s="1113" t="s">
        <v>50</v>
      </c>
      <c r="C121" s="1114"/>
      <c r="D121" s="1114"/>
      <c r="E121" s="1114"/>
      <c r="F121" s="1114"/>
      <c r="G121" s="1114"/>
      <c r="H121" s="1115"/>
      <c r="I121" s="1122">
        <f>SUM(I122:L126)</f>
        <v>47441.599999999999</v>
      </c>
      <c r="J121" s="1122"/>
      <c r="K121" s="1122"/>
      <c r="L121" s="1123"/>
      <c r="M121" s="1122">
        <f>SUM(M122:P126)</f>
        <v>49546</v>
      </c>
      <c r="N121" s="1122"/>
      <c r="O121" s="1122"/>
      <c r="P121" s="1123"/>
      <c r="Q121" s="1490">
        <f>SUM(Q122:T126)</f>
        <v>2104.4000000000019</v>
      </c>
      <c r="R121" s="1491"/>
      <c r="S121" s="1491"/>
      <c r="T121" s="1492"/>
    </row>
    <row r="122" spans="1:20" s="77" customFormat="1" x14ac:dyDescent="0.25">
      <c r="A122" s="415"/>
      <c r="B122" s="1110" t="s">
        <v>183</v>
      </c>
      <c r="C122" s="1111"/>
      <c r="D122" s="1111"/>
      <c r="E122" s="1111"/>
      <c r="F122" s="1111"/>
      <c r="G122" s="1111"/>
      <c r="H122" s="1112"/>
      <c r="I122" s="1124">
        <f>SUMIF(H12:H115,"SB",I12:I115)</f>
        <v>10758.7</v>
      </c>
      <c r="J122" s="1124"/>
      <c r="K122" s="1124"/>
      <c r="L122" s="1125"/>
      <c r="M122" s="1124">
        <f>SUMIF(H12:H113,"sb",M12:M113)</f>
        <v>10612.7</v>
      </c>
      <c r="N122" s="1124"/>
      <c r="O122" s="1124"/>
      <c r="P122" s="1125"/>
      <c r="Q122" s="1499">
        <f>M122-I122</f>
        <v>-146</v>
      </c>
      <c r="R122" s="1500"/>
      <c r="S122" s="1500"/>
      <c r="T122" s="1501"/>
    </row>
    <row r="123" spans="1:20" s="77" customFormat="1" x14ac:dyDescent="0.25">
      <c r="A123" s="415"/>
      <c r="B123" s="1458" t="s">
        <v>193</v>
      </c>
      <c r="C123" s="1459"/>
      <c r="D123" s="1459"/>
      <c r="E123" s="1459"/>
      <c r="F123" s="1459"/>
      <c r="G123" s="1459"/>
      <c r="H123" s="1460"/>
      <c r="I123" s="1461">
        <f>SUMIF(H12:H113,H13,I12:I113)</f>
        <v>0</v>
      </c>
      <c r="J123" s="1105"/>
      <c r="K123" s="1105"/>
      <c r="L123" s="1106"/>
      <c r="M123" s="1461">
        <f>SUMIF(H12:H113,H13,M12:M113)</f>
        <v>80.2</v>
      </c>
      <c r="N123" s="1105"/>
      <c r="O123" s="1105"/>
      <c r="P123" s="1106"/>
      <c r="Q123" s="1502">
        <f>M123-I123</f>
        <v>80.2</v>
      </c>
      <c r="R123" s="1503"/>
      <c r="S123" s="1503"/>
      <c r="T123" s="1504"/>
    </row>
    <row r="124" spans="1:20" s="77" customFormat="1" x14ac:dyDescent="0.25">
      <c r="A124" s="415"/>
      <c r="B124" s="1107" t="s">
        <v>184</v>
      </c>
      <c r="C124" s="1108"/>
      <c r="D124" s="1108"/>
      <c r="E124" s="1108"/>
      <c r="F124" s="1108"/>
      <c r="G124" s="1108"/>
      <c r="H124" s="1109"/>
      <c r="I124" s="1105">
        <f>I108+I102+I32</f>
        <v>3876.4</v>
      </c>
      <c r="J124" s="1105"/>
      <c r="K124" s="1105"/>
      <c r="L124" s="1106"/>
      <c r="M124" s="1105">
        <f>SUMIF(H12:H113,H102,M12:M113)</f>
        <v>3893.5</v>
      </c>
      <c r="N124" s="1105"/>
      <c r="O124" s="1105"/>
      <c r="P124" s="1106"/>
      <c r="Q124" s="1502">
        <f>M124-I124</f>
        <v>17.099999999999909</v>
      </c>
      <c r="R124" s="1503"/>
      <c r="S124" s="1503"/>
      <c r="T124" s="1504"/>
    </row>
    <row r="125" spans="1:20" s="77" customFormat="1" x14ac:dyDescent="0.25">
      <c r="A125" s="415"/>
      <c r="B125" s="1107" t="s">
        <v>185</v>
      </c>
      <c r="C125" s="1108"/>
      <c r="D125" s="1108"/>
      <c r="E125" s="1108"/>
      <c r="F125" s="1108"/>
      <c r="G125" s="1108"/>
      <c r="H125" s="1109"/>
      <c r="I125" s="1105">
        <f>SUMIF(H12:H115,"sb(vb)",I12:I115)</f>
        <v>31798.3</v>
      </c>
      <c r="J125" s="1105"/>
      <c r="K125" s="1105"/>
      <c r="L125" s="1106"/>
      <c r="M125" s="1105">
        <f>SUMIF(H12:H113,H12,M12:M113)</f>
        <v>33951.4</v>
      </c>
      <c r="N125" s="1105"/>
      <c r="O125" s="1105"/>
      <c r="P125" s="1106"/>
      <c r="Q125" s="1499">
        <f t="shared" ref="Q125" si="35">M125-I125</f>
        <v>2153.1000000000022</v>
      </c>
      <c r="R125" s="1500"/>
      <c r="S125" s="1500"/>
      <c r="T125" s="1501"/>
    </row>
    <row r="126" spans="1:20" s="77" customFormat="1" ht="13.5" thickBot="1" x14ac:dyDescent="0.3">
      <c r="A126" s="415"/>
      <c r="B126" s="1119" t="s">
        <v>186</v>
      </c>
      <c r="C126" s="1120"/>
      <c r="D126" s="1120"/>
      <c r="E126" s="1120"/>
      <c r="F126" s="1120"/>
      <c r="G126" s="1120"/>
      <c r="H126" s="1121"/>
      <c r="I126" s="1410">
        <f>SUMIF(H12:H115,"sb(p)",I12:I115)</f>
        <v>1008.2</v>
      </c>
      <c r="J126" s="1410"/>
      <c r="K126" s="1410"/>
      <c r="L126" s="1411"/>
      <c r="M126" s="1410">
        <f>SUMIF(H12:H113,H87,M12:M113)</f>
        <v>1008.2</v>
      </c>
      <c r="N126" s="1410"/>
      <c r="O126" s="1410"/>
      <c r="P126" s="1411"/>
      <c r="Q126" s="1487">
        <f>M126-I126</f>
        <v>0</v>
      </c>
      <c r="R126" s="1488"/>
      <c r="S126" s="1488"/>
      <c r="T126" s="1489"/>
    </row>
    <row r="127" spans="1:20" s="77" customFormat="1" ht="13.5" thickBot="1" x14ac:dyDescent="0.3">
      <c r="A127" s="415"/>
      <c r="B127" s="1113" t="s">
        <v>51</v>
      </c>
      <c r="C127" s="1114"/>
      <c r="D127" s="1114"/>
      <c r="E127" s="1114"/>
      <c r="F127" s="1114"/>
      <c r="G127" s="1114"/>
      <c r="H127" s="1115"/>
      <c r="I127" s="1122">
        <f>SUM(I128:L130)</f>
        <v>49331.65</v>
      </c>
      <c r="J127" s="1122"/>
      <c r="K127" s="1122"/>
      <c r="L127" s="1123"/>
      <c r="M127" s="1122">
        <f>SUM(M128:P130)</f>
        <v>50631.65</v>
      </c>
      <c r="N127" s="1122"/>
      <c r="O127" s="1122"/>
      <c r="P127" s="1123"/>
      <c r="Q127" s="1490">
        <f>SUM(Q128:T130)</f>
        <v>1300</v>
      </c>
      <c r="R127" s="1491"/>
      <c r="S127" s="1491"/>
      <c r="T127" s="1492"/>
    </row>
    <row r="128" spans="1:20" s="77" customFormat="1" x14ac:dyDescent="0.25">
      <c r="A128" s="415"/>
      <c r="B128" s="1414" t="s">
        <v>187</v>
      </c>
      <c r="C128" s="1415"/>
      <c r="D128" s="1415"/>
      <c r="E128" s="1415"/>
      <c r="F128" s="1415"/>
      <c r="G128" s="1415"/>
      <c r="H128" s="1416"/>
      <c r="I128" s="1124">
        <f>SUMIF(H12:H115,"es",I12:I115)</f>
        <v>6152.1</v>
      </c>
      <c r="J128" s="1124"/>
      <c r="K128" s="1124"/>
      <c r="L128" s="1125"/>
      <c r="M128" s="1124">
        <f>SUMIF(H12:H113,"es",M12:M113)</f>
        <v>6152.1</v>
      </c>
      <c r="N128" s="1124"/>
      <c r="O128" s="1124"/>
      <c r="P128" s="1125"/>
      <c r="Q128" s="1493">
        <f>M128-I128</f>
        <v>0</v>
      </c>
      <c r="R128" s="1494"/>
      <c r="S128" s="1494"/>
      <c r="T128" s="1495"/>
    </row>
    <row r="129" spans="1:20" s="77" customFormat="1" x14ac:dyDescent="0.25">
      <c r="A129" s="415"/>
      <c r="B129" s="1417" t="s">
        <v>188</v>
      </c>
      <c r="C129" s="1418"/>
      <c r="D129" s="1418"/>
      <c r="E129" s="1418"/>
      <c r="F129" s="1418"/>
      <c r="G129" s="1418"/>
      <c r="H129" s="1419"/>
      <c r="I129" s="1105">
        <f>SUMIF(H12:H115,"lrvb",I12:I115)</f>
        <v>42767.05</v>
      </c>
      <c r="J129" s="1105"/>
      <c r="K129" s="1105"/>
      <c r="L129" s="1106"/>
      <c r="M129" s="1105">
        <f>SUMIF(H12:H113,"lrvb",M12:M113)</f>
        <v>44067.05</v>
      </c>
      <c r="N129" s="1105"/>
      <c r="O129" s="1105"/>
      <c r="P129" s="1106"/>
      <c r="Q129" s="1496">
        <f>M129-I129</f>
        <v>1300</v>
      </c>
      <c r="R129" s="1497"/>
      <c r="S129" s="1497"/>
      <c r="T129" s="1498"/>
    </row>
    <row r="130" spans="1:20" s="77" customFormat="1" ht="13.5" thickBot="1" x14ac:dyDescent="0.3">
      <c r="A130" s="415"/>
      <c r="B130" s="1444" t="s">
        <v>189</v>
      </c>
      <c r="C130" s="1445"/>
      <c r="D130" s="1445"/>
      <c r="E130" s="1445"/>
      <c r="F130" s="1445"/>
      <c r="G130" s="1445"/>
      <c r="H130" s="1446"/>
      <c r="I130" s="1447">
        <f>SUMIF(H12:H113,H35,I12:I113)</f>
        <v>412.5</v>
      </c>
      <c r="J130" s="1412"/>
      <c r="K130" s="1412"/>
      <c r="L130" s="1413"/>
      <c r="M130" s="1447">
        <f>SUMIF(H12:H113,H35,M12:M113)</f>
        <v>412.5</v>
      </c>
      <c r="N130" s="1412"/>
      <c r="O130" s="1412"/>
      <c r="P130" s="1413"/>
      <c r="Q130" s="1493">
        <f>M130-I130</f>
        <v>0</v>
      </c>
      <c r="R130" s="1494"/>
      <c r="S130" s="1494"/>
      <c r="T130" s="1495"/>
    </row>
    <row r="131" spans="1:20" s="77" customFormat="1" ht="13.5" thickBot="1" x14ac:dyDescent="0.3">
      <c r="A131" s="415"/>
      <c r="B131" s="1439" t="s">
        <v>52</v>
      </c>
      <c r="C131" s="1440"/>
      <c r="D131" s="1440"/>
      <c r="E131" s="1440"/>
      <c r="F131" s="1440"/>
      <c r="G131" s="1440"/>
      <c r="H131" s="1441"/>
      <c r="I131" s="1442">
        <f>I127+I121</f>
        <v>96773.25</v>
      </c>
      <c r="J131" s="1442"/>
      <c r="K131" s="1442"/>
      <c r="L131" s="1443"/>
      <c r="M131" s="1442">
        <f>M127+M121</f>
        <v>100177.65</v>
      </c>
      <c r="N131" s="1442"/>
      <c r="O131" s="1442"/>
      <c r="P131" s="1443"/>
      <c r="Q131" s="1484">
        <f>Q127+Q121</f>
        <v>3404.4000000000019</v>
      </c>
      <c r="R131" s="1485"/>
      <c r="S131" s="1485"/>
      <c r="T131" s="1486"/>
    </row>
    <row r="132" spans="1:20" x14ac:dyDescent="0.2">
      <c r="B132" s="427"/>
      <c r="C132" s="427"/>
      <c r="D132" s="427"/>
      <c r="E132" s="427"/>
      <c r="F132" s="427"/>
      <c r="G132" s="429"/>
      <c r="L132" s="987"/>
      <c r="M132" s="753"/>
    </row>
    <row r="133" spans="1:20" x14ac:dyDescent="0.2">
      <c r="D133" s="76" t="s">
        <v>190</v>
      </c>
      <c r="K133" s="753"/>
      <c r="L133" s="987"/>
      <c r="M133" s="753"/>
      <c r="N133" s="753"/>
      <c r="O133" s="753"/>
      <c r="P133" s="753"/>
    </row>
    <row r="134" spans="1:20" x14ac:dyDescent="0.2">
      <c r="L134" s="987"/>
      <c r="M134" s="753"/>
      <c r="N134" s="753"/>
      <c r="O134" s="753"/>
    </row>
    <row r="135" spans="1:20" x14ac:dyDescent="0.2">
      <c r="L135" s="987"/>
      <c r="O135" s="753"/>
    </row>
    <row r="137" spans="1:20" x14ac:dyDescent="0.2">
      <c r="E137" s="76"/>
      <c r="F137" s="76"/>
      <c r="G137" s="76"/>
    </row>
  </sheetData>
  <mergeCells count="185">
    <mergeCell ref="S1:T1"/>
    <mergeCell ref="A1:R1"/>
    <mergeCell ref="A2:T2"/>
    <mergeCell ref="A3:T3"/>
    <mergeCell ref="A4:T4"/>
    <mergeCell ref="P6:P7"/>
    <mergeCell ref="A5:A7"/>
    <mergeCell ref="B5:B7"/>
    <mergeCell ref="C5:C7"/>
    <mergeCell ref="D15:D16"/>
    <mergeCell ref="L6:L7"/>
    <mergeCell ref="C11:T11"/>
    <mergeCell ref="G5:G7"/>
    <mergeCell ref="H5:H7"/>
    <mergeCell ref="I5:L5"/>
    <mergeCell ref="I6:I7"/>
    <mergeCell ref="J6:K6"/>
    <mergeCell ref="E5:E7"/>
    <mergeCell ref="F5:F7"/>
    <mergeCell ref="D5:D7"/>
    <mergeCell ref="D12:D14"/>
    <mergeCell ref="A9:T9"/>
    <mergeCell ref="B10:T10"/>
    <mergeCell ref="Q131:T131"/>
    <mergeCell ref="Q126:T126"/>
    <mergeCell ref="Q127:T127"/>
    <mergeCell ref="Q128:T128"/>
    <mergeCell ref="Q129:T129"/>
    <mergeCell ref="Q121:T121"/>
    <mergeCell ref="Q122:T122"/>
    <mergeCell ref="Q124:T124"/>
    <mergeCell ref="Q125:T125"/>
    <mergeCell ref="Q130:T130"/>
    <mergeCell ref="Q123:T123"/>
    <mergeCell ref="E21:E22"/>
    <mergeCell ref="G21:G22"/>
    <mergeCell ref="A27:A28"/>
    <mergeCell ref="B27:B28"/>
    <mergeCell ref="D27:D28"/>
    <mergeCell ref="C29:H29"/>
    <mergeCell ref="D44:D45"/>
    <mergeCell ref="D40:D41"/>
    <mergeCell ref="E40:E45"/>
    <mergeCell ref="D42:D43"/>
    <mergeCell ref="D23:D24"/>
    <mergeCell ref="A25:A26"/>
    <mergeCell ref="B25:B26"/>
    <mergeCell ref="C25:C26"/>
    <mergeCell ref="A21:A22"/>
    <mergeCell ref="B21:B22"/>
    <mergeCell ref="C21:C22"/>
    <mergeCell ref="D21:D22"/>
    <mergeCell ref="F54:F55"/>
    <mergeCell ref="G54:G55"/>
    <mergeCell ref="G46:G47"/>
    <mergeCell ref="E54:E55"/>
    <mergeCell ref="E46:E47"/>
    <mergeCell ref="F46:F47"/>
    <mergeCell ref="A46:A47"/>
    <mergeCell ref="B46:B47"/>
    <mergeCell ref="C46:C47"/>
    <mergeCell ref="D46:D47"/>
    <mergeCell ref="D52:D53"/>
    <mergeCell ref="A54:A55"/>
    <mergeCell ref="B54:B55"/>
    <mergeCell ref="C54:C55"/>
    <mergeCell ref="D54:D55"/>
    <mergeCell ref="A65:A66"/>
    <mergeCell ref="B65:B66"/>
    <mergeCell ref="D65:D67"/>
    <mergeCell ref="D68:D69"/>
    <mergeCell ref="E65:E67"/>
    <mergeCell ref="F65:F67"/>
    <mergeCell ref="G65:G67"/>
    <mergeCell ref="A56:A57"/>
    <mergeCell ref="B56:B57"/>
    <mergeCell ref="D56:D58"/>
    <mergeCell ref="A59:A60"/>
    <mergeCell ref="B59:B60"/>
    <mergeCell ref="D59:D61"/>
    <mergeCell ref="A62:A63"/>
    <mergeCell ref="E68:E69"/>
    <mergeCell ref="F68:F69"/>
    <mergeCell ref="G68:G69"/>
    <mergeCell ref="F70:F71"/>
    <mergeCell ref="G70:G71"/>
    <mergeCell ref="B62:B63"/>
    <mergeCell ref="D62:D64"/>
    <mergeCell ref="C72:H72"/>
    <mergeCell ref="C75:C77"/>
    <mergeCell ref="D75:D77"/>
    <mergeCell ref="E75:E77"/>
    <mergeCell ref="C73:T73"/>
    <mergeCell ref="D78:D79"/>
    <mergeCell ref="E78:E79"/>
    <mergeCell ref="D80:D81"/>
    <mergeCell ref="E80:E81"/>
    <mergeCell ref="A93:A94"/>
    <mergeCell ref="B93:B94"/>
    <mergeCell ref="C93:C94"/>
    <mergeCell ref="D93:D94"/>
    <mergeCell ref="D70:D71"/>
    <mergeCell ref="E70:E71"/>
    <mergeCell ref="D95:D96"/>
    <mergeCell ref="C97:H97"/>
    <mergeCell ref="D82:D85"/>
    <mergeCell ref="E82:E85"/>
    <mergeCell ref="D87:D90"/>
    <mergeCell ref="E87:E90"/>
    <mergeCell ref="E92:E94"/>
    <mergeCell ref="G92:G95"/>
    <mergeCell ref="G99:G101"/>
    <mergeCell ref="C98:T98"/>
    <mergeCell ref="G87:G90"/>
    <mergeCell ref="C107:C110"/>
    <mergeCell ref="D108:D110"/>
    <mergeCell ref="F108:F110"/>
    <mergeCell ref="G108:G110"/>
    <mergeCell ref="A99:A101"/>
    <mergeCell ref="B99:B101"/>
    <mergeCell ref="C99:C101"/>
    <mergeCell ref="D99:D101"/>
    <mergeCell ref="E99:E101"/>
    <mergeCell ref="F99:F101"/>
    <mergeCell ref="B122:H122"/>
    <mergeCell ref="I122:L122"/>
    <mergeCell ref="B124:H124"/>
    <mergeCell ref="I124:L124"/>
    <mergeCell ref="B125:H125"/>
    <mergeCell ref="I125:L125"/>
    <mergeCell ref="G113:G114"/>
    <mergeCell ref="M120:P120"/>
    <mergeCell ref="B121:H121"/>
    <mergeCell ref="I121:L121"/>
    <mergeCell ref="B120:H120"/>
    <mergeCell ref="B123:H123"/>
    <mergeCell ref="I123:L123"/>
    <mergeCell ref="M123:P123"/>
    <mergeCell ref="Q120:T120"/>
    <mergeCell ref="C113:C114"/>
    <mergeCell ref="D113:D114"/>
    <mergeCell ref="E113:E114"/>
    <mergeCell ref="F113:F114"/>
    <mergeCell ref="I120:L120"/>
    <mergeCell ref="C115:H115"/>
    <mergeCell ref="C116:H116"/>
    <mergeCell ref="B117:H117"/>
    <mergeCell ref="A118:T118"/>
    <mergeCell ref="B119:T119"/>
    <mergeCell ref="M128:P128"/>
    <mergeCell ref="M129:P129"/>
    <mergeCell ref="B131:H131"/>
    <mergeCell ref="I131:L131"/>
    <mergeCell ref="M131:P131"/>
    <mergeCell ref="B128:H128"/>
    <mergeCell ref="I128:L128"/>
    <mergeCell ref="B129:H129"/>
    <mergeCell ref="I129:L129"/>
    <mergeCell ref="B130:H130"/>
    <mergeCell ref="I130:L130"/>
    <mergeCell ref="M130:P130"/>
    <mergeCell ref="B126:H126"/>
    <mergeCell ref="I126:L126"/>
    <mergeCell ref="B127:H127"/>
    <mergeCell ref="I127:L127"/>
    <mergeCell ref="Q5:T5"/>
    <mergeCell ref="Q6:Q7"/>
    <mergeCell ref="R6:S6"/>
    <mergeCell ref="T6:T7"/>
    <mergeCell ref="M127:P127"/>
    <mergeCell ref="A8:T8"/>
    <mergeCell ref="M124:P124"/>
    <mergeCell ref="M125:P125"/>
    <mergeCell ref="M126:P126"/>
    <mergeCell ref="M122:P122"/>
    <mergeCell ref="M5:P5"/>
    <mergeCell ref="M6:M7"/>
    <mergeCell ref="N6:O6"/>
    <mergeCell ref="M121:P121"/>
    <mergeCell ref="C30:T30"/>
    <mergeCell ref="F21:F22"/>
    <mergeCell ref="D25:D26"/>
    <mergeCell ref="D19:D20"/>
    <mergeCell ref="E19:E20"/>
    <mergeCell ref="D17:D18"/>
  </mergeCells>
  <phoneticPr fontId="4" type="noConversion"/>
  <printOptions horizontalCentered="1"/>
  <pageMargins left="0" right="0" top="0.19685039370078741" bottom="0" header="0.31496062992125984" footer="0.31496062992125984"/>
  <pageSetup paperSize="9" scale="91" orientation="landscape" r:id="rId1"/>
  <rowBreaks count="3" manualBreakCount="3">
    <brk id="31" max="19" man="1"/>
    <brk id="51" max="19" man="1"/>
    <brk id="81" max="19" man="1"/>
  </rowBreaks>
  <ignoredErrors>
    <ignoredError sqref="Q1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2" sqref="B32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1517" t="s">
        <v>109</v>
      </c>
      <c r="B1" s="1517"/>
    </row>
    <row r="2" spans="1:2" ht="31.5" x14ac:dyDescent="0.25">
      <c r="A2" s="2" t="s">
        <v>6</v>
      </c>
      <c r="B2" s="3" t="s">
        <v>110</v>
      </c>
    </row>
    <row r="3" spans="1:2" x14ac:dyDescent="0.25">
      <c r="A3" s="2">
        <v>1</v>
      </c>
      <c r="B3" s="3" t="s">
        <v>111</v>
      </c>
    </row>
    <row r="4" spans="1:2" x14ac:dyDescent="0.25">
      <c r="A4" s="2">
        <v>2</v>
      </c>
      <c r="B4" s="3" t="s">
        <v>112</v>
      </c>
    </row>
    <row r="5" spans="1:2" x14ac:dyDescent="0.25">
      <c r="A5" s="2">
        <v>3</v>
      </c>
      <c r="B5" s="3" t="s">
        <v>113</v>
      </c>
    </row>
    <row r="6" spans="1:2" x14ac:dyDescent="0.25">
      <c r="A6" s="2">
        <v>4</v>
      </c>
      <c r="B6" s="3" t="s">
        <v>114</v>
      </c>
    </row>
    <row r="7" spans="1:2" x14ac:dyDescent="0.25">
      <c r="A7" s="2">
        <v>5</v>
      </c>
      <c r="B7" s="3" t="s">
        <v>115</v>
      </c>
    </row>
    <row r="8" spans="1:2" x14ac:dyDescent="0.25">
      <c r="A8" s="2">
        <v>6</v>
      </c>
      <c r="B8" s="3" t="s">
        <v>116</v>
      </c>
    </row>
    <row r="9" spans="1:2" ht="15.75" customHeight="1" x14ac:dyDescent="0.25"/>
    <row r="10" spans="1:2" ht="15.75" customHeight="1" x14ac:dyDescent="0.25">
      <c r="A10" s="1518" t="s">
        <v>117</v>
      </c>
      <c r="B10" s="1518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2013-2015</vt:lpstr>
      <vt:lpstr>Lyginamasis</vt:lpstr>
      <vt:lpstr>Asignavimų valdytojai</vt:lpstr>
      <vt:lpstr>Lyginamasis!Print_Area</vt:lpstr>
      <vt:lpstr>'SVP 2013-2015'!Print_Area</vt:lpstr>
      <vt:lpstr>Lyginamasis!Print_Titles</vt:lpstr>
      <vt:lpstr>'SVP 2013-2015'!Print_Titles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2013-11-21T09:17:48Z</cp:lastPrinted>
  <dcterms:created xsi:type="dcterms:W3CDTF">2011-12-01T09:04:40Z</dcterms:created>
  <dcterms:modified xsi:type="dcterms:W3CDTF">2013-12-02T09:09:28Z</dcterms:modified>
</cp:coreProperties>
</file>