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2805" windowWidth="19200" windowHeight="10380" tabRatio="595"/>
  </bookViews>
  <sheets>
    <sheet name="2014-2016 SVP" sheetId="41" r:id="rId1"/>
    <sheet name="Aiškinamoji lentelė" sheetId="40" state="hidden" r:id="rId2"/>
    <sheet name="KMSA išlaikymas" sheetId="19" state="hidden" r:id="rId3"/>
    <sheet name="Asignavimų valdytojų kodai" sheetId="29" state="hidden" r:id="rId4"/>
  </sheets>
  <definedNames>
    <definedName name="_xlnm.Print_Area" localSheetId="0">'2014-2016 SVP'!$A$1:$R$124</definedName>
    <definedName name="_xlnm.Print_Area" localSheetId="1">'Aiškinamoji lentelė'!$A$1:$AB$162</definedName>
    <definedName name="_xlnm.Print_Titles" localSheetId="0">'2014-2016 SVP'!$4:$6</definedName>
    <definedName name="_xlnm.Print_Titles" localSheetId="1">'Aiškinamoji lentelė'!$5:$7</definedName>
  </definedNames>
  <calcPr calcId="145621"/>
</workbook>
</file>

<file path=xl/calcChain.xml><?xml version="1.0" encoding="utf-8"?>
<calcChain xmlns="http://schemas.openxmlformats.org/spreadsheetml/2006/main">
  <c r="T39" i="40" l="1"/>
  <c r="W105" i="40" l="1"/>
  <c r="M76" i="41"/>
  <c r="M113" i="41"/>
  <c r="M121" i="41" l="1"/>
  <c r="M75" i="41"/>
  <c r="L88" i="40" l="1"/>
  <c r="M88" i="40"/>
  <c r="N88" i="40"/>
  <c r="W88" i="40"/>
  <c r="X88" i="40"/>
  <c r="K88" i="40"/>
  <c r="S87" i="40"/>
  <c r="L20" i="41" l="1"/>
  <c r="L58" i="41"/>
  <c r="K20" i="41"/>
  <c r="J20" i="41"/>
  <c r="I14" i="41" l="1"/>
  <c r="N31" i="41" l="1"/>
  <c r="M31" i="41"/>
  <c r="I33" i="41"/>
  <c r="J30" i="41"/>
  <c r="I31" i="41"/>
  <c r="W87" i="40" l="1"/>
  <c r="T87" i="40"/>
  <c r="X87" i="40"/>
  <c r="S86" i="40"/>
  <c r="S85" i="40"/>
  <c r="O87" i="40"/>
  <c r="O86" i="40"/>
  <c r="P87" i="40"/>
  <c r="M57" i="41"/>
  <c r="N57" i="41"/>
  <c r="I57" i="41" l="1"/>
  <c r="J57" i="41"/>
  <c r="I55" i="41"/>
  <c r="I67" i="41" l="1"/>
  <c r="I66" i="41"/>
  <c r="L99" i="41"/>
  <c r="I97" i="41"/>
  <c r="N115" i="41" l="1"/>
  <c r="M20" i="41"/>
  <c r="N20" i="41"/>
  <c r="W82" i="40" l="1"/>
  <c r="M51" i="41"/>
  <c r="J51" i="41"/>
  <c r="K51" i="41"/>
  <c r="L51" i="41"/>
  <c r="N51" i="41"/>
  <c r="I38" i="41"/>
  <c r="M25" i="41"/>
  <c r="N25" i="41" s="1"/>
  <c r="N113" i="41" s="1"/>
  <c r="P22" i="40" l="1"/>
  <c r="P113" i="40" l="1"/>
  <c r="Q113" i="40"/>
  <c r="R113" i="40"/>
  <c r="R123" i="40" s="1"/>
  <c r="T113" i="40"/>
  <c r="U113" i="40"/>
  <c r="V113" i="40"/>
  <c r="W113" i="40"/>
  <c r="X113" i="40"/>
  <c r="O113" i="40"/>
  <c r="S112" i="40"/>
  <c r="P82" i="40"/>
  <c r="Q82" i="40"/>
  <c r="R82" i="40"/>
  <c r="T82" i="40"/>
  <c r="U82" i="40"/>
  <c r="V82" i="40"/>
  <c r="X82" i="40"/>
  <c r="T66" i="40"/>
  <c r="P66" i="40"/>
  <c r="T64" i="40"/>
  <c r="T44" i="40"/>
  <c r="P41" i="40"/>
  <c r="T41" i="40"/>
  <c r="T35" i="40"/>
  <c r="P28" i="40"/>
  <c r="T28" i="40"/>
  <c r="T15" i="40"/>
  <c r="P20" i="40"/>
  <c r="L132" i="40"/>
  <c r="M132" i="40"/>
  <c r="N132" i="40"/>
  <c r="P132" i="40"/>
  <c r="Q132" i="40"/>
  <c r="R132" i="40"/>
  <c r="T132" i="40"/>
  <c r="U132" i="40"/>
  <c r="V132" i="40"/>
  <c r="W132" i="40"/>
  <c r="X132" i="40"/>
  <c r="Q123" i="40"/>
  <c r="U123" i="40"/>
  <c r="V123" i="40"/>
  <c r="X123" i="40"/>
  <c r="L82" i="40"/>
  <c r="W64" i="40"/>
  <c r="L64" i="40"/>
  <c r="X48" i="40"/>
  <c r="W48" i="40"/>
  <c r="W30" i="40"/>
  <c r="W28" i="40"/>
  <c r="X84" i="40"/>
  <c r="W84" i="40"/>
  <c r="W136" i="40"/>
  <c r="X64" i="40"/>
  <c r="X28" i="40"/>
  <c r="U15" i="40"/>
  <c r="V15" i="40"/>
  <c r="Z129" i="40" l="1"/>
  <c r="P93" i="41"/>
  <c r="X156" i="40" l="1"/>
  <c r="S135" i="40" l="1"/>
  <c r="I99" i="41"/>
  <c r="I90" i="41"/>
  <c r="I89" i="41"/>
  <c r="S61" i="40"/>
  <c r="S60" i="40"/>
  <c r="S126" i="40"/>
  <c r="S125" i="40"/>
  <c r="S127" i="40" s="1"/>
  <c r="T48" i="40" l="1"/>
  <c r="S47" i="40"/>
  <c r="O27" i="40"/>
  <c r="O26" i="40"/>
  <c r="S26" i="40"/>
  <c r="L27" i="40"/>
  <c r="S48" i="40" l="1"/>
  <c r="K25" i="40"/>
  <c r="K27" i="40"/>
  <c r="K26" i="40"/>
  <c r="O25" i="40"/>
  <c r="O24" i="40"/>
  <c r="S27" i="40"/>
  <c r="S25" i="40"/>
  <c r="S24" i="40"/>
  <c r="T16" i="40"/>
  <c r="T18" i="40" s="1"/>
  <c r="V90" i="40" l="1"/>
  <c r="S71" i="40"/>
  <c r="S81" i="40"/>
  <c r="S79" i="40"/>
  <c r="S78" i="40"/>
  <c r="S77" i="40"/>
  <c r="S76" i="40"/>
  <c r="S75" i="40"/>
  <c r="S72" i="40"/>
  <c r="S70" i="40"/>
  <c r="S82" i="40" l="1"/>
  <c r="S134" i="40"/>
  <c r="S130" i="40"/>
  <c r="T119" i="40"/>
  <c r="S118" i="40"/>
  <c r="X37" i="40"/>
  <c r="W37" i="40"/>
  <c r="T37" i="40"/>
  <c r="P37" i="40"/>
  <c r="L37" i="40"/>
  <c r="X35" i="40"/>
  <c r="W35" i="40"/>
  <c r="K36" i="40"/>
  <c r="O36" i="40"/>
  <c r="O151" i="40" s="1"/>
  <c r="S36" i="40"/>
  <c r="S119" i="40" l="1"/>
  <c r="T123" i="40"/>
  <c r="M33" i="41"/>
  <c r="K33" i="41"/>
  <c r="L33" i="41"/>
  <c r="X33" i="40" l="1"/>
  <c r="W33" i="40"/>
  <c r="V33" i="40"/>
  <c r="V35" i="40" s="1"/>
  <c r="S35" i="40" s="1"/>
  <c r="U33" i="40"/>
  <c r="U35" i="40" s="1"/>
  <c r="R33" i="40"/>
  <c r="R35" i="40" s="1"/>
  <c r="O35" i="40" s="1"/>
  <c r="Q33" i="40"/>
  <c r="Q35" i="40" s="1"/>
  <c r="N33" i="40"/>
  <c r="M33" i="40"/>
  <c r="L33" i="40"/>
  <c r="T31" i="40"/>
  <c r="T33" i="40" s="1"/>
  <c r="P31" i="40"/>
  <c r="P33" i="40" s="1"/>
  <c r="V18" i="40"/>
  <c r="U18" i="40"/>
  <c r="R18" i="40"/>
  <c r="Q18" i="40"/>
  <c r="N18" i="40"/>
  <c r="M18" i="40"/>
  <c r="X16" i="40"/>
  <c r="X18" i="40" s="1"/>
  <c r="W16" i="40"/>
  <c r="W18" i="40" s="1"/>
  <c r="O17" i="40"/>
  <c r="O154" i="40" s="1"/>
  <c r="P16" i="40"/>
  <c r="P18" i="40" s="1"/>
  <c r="R15" i="40"/>
  <c r="O15" i="40" s="1"/>
  <c r="Q15" i="40"/>
  <c r="N15" i="40"/>
  <c r="M15" i="40"/>
  <c r="L15" i="40"/>
  <c r="P13" i="40"/>
  <c r="P15" i="40" s="1"/>
  <c r="N123" i="41" l="1"/>
  <c r="N122" i="41"/>
  <c r="N121" i="41"/>
  <c r="N119" i="41"/>
  <c r="N118" i="41"/>
  <c r="N116" i="41"/>
  <c r="N117" i="41"/>
  <c r="N114" i="41"/>
  <c r="M123" i="41"/>
  <c r="M122" i="41"/>
  <c r="M119" i="41"/>
  <c r="M118" i="41"/>
  <c r="M117" i="41"/>
  <c r="M115" i="41"/>
  <c r="M116" i="41"/>
  <c r="M114" i="41"/>
  <c r="J86" i="41"/>
  <c r="I86" i="41" s="1"/>
  <c r="K80" i="41"/>
  <c r="J80" i="41"/>
  <c r="J87" i="41" s="1"/>
  <c r="N33" i="41"/>
  <c r="J11" i="41"/>
  <c r="I13" i="41"/>
  <c r="I12" i="41"/>
  <c r="I85" i="41"/>
  <c r="L60" i="41"/>
  <c r="I60" i="41" s="1"/>
  <c r="I40" i="41"/>
  <c r="N112" i="41" l="1"/>
  <c r="N111" i="41" s="1"/>
  <c r="M112" i="41"/>
  <c r="M111" i="41" s="1"/>
  <c r="I11" i="41"/>
  <c r="N99" i="41" l="1"/>
  <c r="M99" i="41"/>
  <c r="I98" i="41"/>
  <c r="J96" i="41"/>
  <c r="I92" i="41"/>
  <c r="I34" i="41"/>
  <c r="J33" i="41"/>
  <c r="J58" i="41" s="1"/>
  <c r="N102" i="41" l="1"/>
  <c r="M102" i="41"/>
  <c r="L102" i="41"/>
  <c r="K102" i="41"/>
  <c r="J102" i="41"/>
  <c r="I101" i="41"/>
  <c r="I100" i="41"/>
  <c r="I122" i="41"/>
  <c r="N96" i="41"/>
  <c r="M96" i="41"/>
  <c r="L96" i="41"/>
  <c r="I96" i="41" s="1"/>
  <c r="K96" i="41"/>
  <c r="N91" i="41"/>
  <c r="M91" i="41"/>
  <c r="L91" i="41"/>
  <c r="K91" i="41"/>
  <c r="J91" i="41"/>
  <c r="M86" i="41"/>
  <c r="M83" i="41"/>
  <c r="N80" i="41"/>
  <c r="N87" i="41" s="1"/>
  <c r="M80" i="41"/>
  <c r="L80" i="41"/>
  <c r="L87" i="41" s="1"/>
  <c r="K87" i="41"/>
  <c r="I79" i="41"/>
  <c r="I78" i="41"/>
  <c r="N72" i="41"/>
  <c r="M72" i="41"/>
  <c r="L72" i="41"/>
  <c r="K72" i="41"/>
  <c r="J72" i="41"/>
  <c r="I72" i="41"/>
  <c r="N69" i="41"/>
  <c r="M69" i="41"/>
  <c r="L69" i="41"/>
  <c r="K69" i="41"/>
  <c r="J69" i="41"/>
  <c r="N65" i="41"/>
  <c r="M65" i="41"/>
  <c r="L65" i="41"/>
  <c r="K65" i="41"/>
  <c r="J65" i="41"/>
  <c r="L57" i="41"/>
  <c r="K57" i="41"/>
  <c r="I54" i="41"/>
  <c r="N53" i="41"/>
  <c r="M53" i="41"/>
  <c r="L53" i="41"/>
  <c r="K53" i="41"/>
  <c r="J53" i="41"/>
  <c r="I52" i="41"/>
  <c r="I53" i="41" s="1"/>
  <c r="I119" i="41"/>
  <c r="I39" i="41"/>
  <c r="N37" i="41"/>
  <c r="M37" i="41"/>
  <c r="L37" i="41"/>
  <c r="K37" i="41"/>
  <c r="J37" i="41"/>
  <c r="I36" i="41"/>
  <c r="I37" i="41" s="1"/>
  <c r="N35" i="41"/>
  <c r="M35" i="41"/>
  <c r="L35" i="41"/>
  <c r="K35" i="41"/>
  <c r="J35" i="41"/>
  <c r="I35" i="41"/>
  <c r="I30" i="41"/>
  <c r="N28" i="41"/>
  <c r="M28" i="41"/>
  <c r="L28" i="41"/>
  <c r="K28" i="41"/>
  <c r="J28" i="41"/>
  <c r="I27" i="41"/>
  <c r="I28" i="41" s="1"/>
  <c r="L26" i="41"/>
  <c r="K26" i="41"/>
  <c r="J26" i="41"/>
  <c r="M26" i="41"/>
  <c r="I25" i="41"/>
  <c r="I26" i="41" s="1"/>
  <c r="N24" i="41"/>
  <c r="M24" i="41"/>
  <c r="L24" i="41"/>
  <c r="K24" i="41"/>
  <c r="J24" i="41"/>
  <c r="I23" i="41"/>
  <c r="I24" i="41" s="1"/>
  <c r="N22" i="41"/>
  <c r="M22" i="41"/>
  <c r="L22" i="41"/>
  <c r="K22" i="41"/>
  <c r="J22" i="41"/>
  <c r="I21" i="41"/>
  <c r="I114" i="41"/>
  <c r="I117" i="41"/>
  <c r="I113" i="41" l="1"/>
  <c r="I123" i="41"/>
  <c r="I51" i="41"/>
  <c r="M58" i="41"/>
  <c r="L103" i="41"/>
  <c r="K58" i="41"/>
  <c r="J103" i="41"/>
  <c r="L76" i="41"/>
  <c r="M87" i="41"/>
  <c r="M103" i="41"/>
  <c r="I22" i="41"/>
  <c r="N103" i="41"/>
  <c r="K76" i="41"/>
  <c r="I87" i="41"/>
  <c r="N76" i="41"/>
  <c r="J76" i="41"/>
  <c r="I69" i="41"/>
  <c r="I20" i="41"/>
  <c r="I115" i="41"/>
  <c r="N26" i="41"/>
  <c r="N58" i="41" s="1"/>
  <c r="I102" i="41"/>
  <c r="I103" i="41" s="1"/>
  <c r="I65" i="41"/>
  <c r="I121" i="41"/>
  <c r="I91" i="41"/>
  <c r="N120" i="41"/>
  <c r="I80" i="41"/>
  <c r="I116" i="41"/>
  <c r="K103" i="41"/>
  <c r="M120" i="41"/>
  <c r="M124" i="41" s="1"/>
  <c r="O130" i="40"/>
  <c r="V136" i="40"/>
  <c r="I58" i="41" l="1"/>
  <c r="I120" i="41"/>
  <c r="I112" i="41"/>
  <c r="I111" i="41" s="1"/>
  <c r="N124" i="41"/>
  <c r="I76" i="41"/>
  <c r="N104" i="41"/>
  <c r="N105" i="41" s="1"/>
  <c r="J104" i="41"/>
  <c r="J105" i="41" s="1"/>
  <c r="K104" i="41"/>
  <c r="K105" i="41" s="1"/>
  <c r="M104" i="41"/>
  <c r="M105" i="41" s="1"/>
  <c r="L104" i="41"/>
  <c r="L105" i="41" s="1"/>
  <c r="S129" i="40"/>
  <c r="O129" i="40"/>
  <c r="K130" i="40"/>
  <c r="S158" i="40"/>
  <c r="I124" i="41" l="1"/>
  <c r="I104" i="41"/>
  <c r="I105" i="41" s="1"/>
  <c r="V99" i="40"/>
  <c r="T99" i="40"/>
  <c r="S97" i="40"/>
  <c r="S111" i="40"/>
  <c r="S113" i="40" s="1"/>
  <c r="S123" i="40" s="1"/>
  <c r="V64" i="40"/>
  <c r="S64" i="40" s="1"/>
  <c r="U64" i="40"/>
  <c r="R64" i="40"/>
  <c r="Q64" i="40"/>
  <c r="N64" i="40"/>
  <c r="K64" i="40" s="1"/>
  <c r="M64" i="40"/>
  <c r="S59" i="40"/>
  <c r="S99" i="40" l="1"/>
  <c r="S39" i="40"/>
  <c r="S38" i="40"/>
  <c r="S43" i="40"/>
  <c r="S32" i="40"/>
  <c r="S96" i="40"/>
  <c r="O59" i="40" l="1"/>
  <c r="K59" i="40"/>
  <c r="O125" i="40" l="1"/>
  <c r="K129" i="40" l="1"/>
  <c r="L16" i="40"/>
  <c r="L18" i="40" s="1"/>
  <c r="N82" i="40" l="1"/>
  <c r="M82" i="40"/>
  <c r="X20" i="40" l="1"/>
  <c r="W20" i="40"/>
  <c r="V20" i="40"/>
  <c r="U20" i="40"/>
  <c r="T20" i="40"/>
  <c r="R20" i="40"/>
  <c r="Q20" i="40"/>
  <c r="N20" i="40"/>
  <c r="M20" i="40"/>
  <c r="L20" i="40"/>
  <c r="S19" i="40"/>
  <c r="S20" i="40" s="1"/>
  <c r="O19" i="40"/>
  <c r="O20" i="40" s="1"/>
  <c r="K19" i="40"/>
  <c r="K20" i="40" s="1"/>
  <c r="K131" i="40" l="1"/>
  <c r="O131" i="40"/>
  <c r="O132" i="40" s="1"/>
  <c r="S131" i="40"/>
  <c r="S132" i="40" s="1"/>
  <c r="K128" i="40"/>
  <c r="K132" i="40" l="1"/>
  <c r="W116" i="40"/>
  <c r="P116" i="40"/>
  <c r="N116" i="40"/>
  <c r="M116" i="40"/>
  <c r="L116" i="40"/>
  <c r="O115" i="40"/>
  <c r="K115" i="40"/>
  <c r="K114" i="40"/>
  <c r="W119" i="40"/>
  <c r="P119" i="40"/>
  <c r="N119" i="40"/>
  <c r="M119" i="40"/>
  <c r="L119" i="40"/>
  <c r="O118" i="40"/>
  <c r="K118" i="40"/>
  <c r="K117" i="40"/>
  <c r="P123" i="40" l="1"/>
  <c r="W123" i="40"/>
  <c r="O116" i="40"/>
  <c r="O119" i="40"/>
  <c r="K116" i="40"/>
  <c r="K119" i="40"/>
  <c r="O126" i="40"/>
  <c r="O127" i="40" s="1"/>
  <c r="O123" i="40" l="1"/>
  <c r="X102" i="40"/>
  <c r="W102" i="40"/>
  <c r="V102" i="40"/>
  <c r="U102" i="40"/>
  <c r="T102" i="40"/>
  <c r="S102" i="40"/>
  <c r="R102" i="40"/>
  <c r="Q102" i="40"/>
  <c r="P102" i="40"/>
  <c r="N102" i="40"/>
  <c r="M102" i="40"/>
  <c r="L102" i="40"/>
  <c r="K102" i="40"/>
  <c r="O101" i="40"/>
  <c r="O102" i="40" l="1"/>
  <c r="K80" i="40" l="1"/>
  <c r="K134" i="40" l="1"/>
  <c r="M28" i="40" l="1"/>
  <c r="N28" i="40"/>
  <c r="Q28" i="40"/>
  <c r="R28" i="40"/>
  <c r="O28" i="40" s="1"/>
  <c r="K29" i="40"/>
  <c r="K30" i="40" s="1"/>
  <c r="O29" i="40"/>
  <c r="O30" i="40" s="1"/>
  <c r="L30" i="40"/>
  <c r="M30" i="40"/>
  <c r="N30" i="40"/>
  <c r="P30" i="40"/>
  <c r="Q30" i="40"/>
  <c r="R30" i="40"/>
  <c r="K28" i="40" l="1"/>
  <c r="L28" i="40"/>
  <c r="M37" i="40" l="1"/>
  <c r="N37" i="40"/>
  <c r="K37" i="40" s="1"/>
  <c r="Q37" i="40"/>
  <c r="R37" i="40"/>
  <c r="O37" i="40" s="1"/>
  <c r="U37" i="40"/>
  <c r="V37" i="40"/>
  <c r="S37" i="40" s="1"/>
  <c r="X151" i="40"/>
  <c r="W151" i="40"/>
  <c r="P99" i="40"/>
  <c r="Q99" i="40"/>
  <c r="R99" i="40"/>
  <c r="Q41" i="40" l="1"/>
  <c r="R41" i="40"/>
  <c r="S41" i="40"/>
  <c r="U41" i="40"/>
  <c r="V41" i="40"/>
  <c r="W41" i="40"/>
  <c r="X41" i="40"/>
  <c r="O39" i="40"/>
  <c r="K39" i="40"/>
  <c r="K50" i="40" l="1"/>
  <c r="O50" i="40"/>
  <c r="X51" i="40" l="1"/>
  <c r="W51" i="40"/>
  <c r="V51" i="40"/>
  <c r="U51" i="40"/>
  <c r="T51" i="40"/>
  <c r="R51" i="40"/>
  <c r="P51" i="40"/>
  <c r="N51" i="40"/>
  <c r="M51" i="40"/>
  <c r="L51" i="40"/>
  <c r="S50" i="40"/>
  <c r="S51" i="40" s="1"/>
  <c r="O51" i="40"/>
  <c r="K51" i="40"/>
  <c r="X160" i="40" l="1"/>
  <c r="W160" i="40"/>
  <c r="S160" i="40"/>
  <c r="X159" i="40"/>
  <c r="W159" i="40"/>
  <c r="X158" i="40"/>
  <c r="W158" i="40"/>
  <c r="W156" i="40"/>
  <c r="X155" i="40"/>
  <c r="W155" i="40"/>
  <c r="X154" i="40"/>
  <c r="W154" i="40"/>
  <c r="X153" i="40"/>
  <c r="W153" i="40"/>
  <c r="X139" i="40"/>
  <c r="W139" i="40"/>
  <c r="W140" i="40" s="1"/>
  <c r="V139" i="40"/>
  <c r="U139" i="40"/>
  <c r="T139" i="40"/>
  <c r="R139" i="40"/>
  <c r="R140" i="40" s="1"/>
  <c r="Q139" i="40"/>
  <c r="P139" i="40"/>
  <c r="N139" i="40"/>
  <c r="M139" i="40"/>
  <c r="M140" i="40" s="1"/>
  <c r="L139" i="40"/>
  <c r="S138" i="40"/>
  <c r="O138" i="40"/>
  <c r="K138" i="40"/>
  <c r="K139" i="40" s="1"/>
  <c r="S137" i="40"/>
  <c r="O137" i="40"/>
  <c r="X136" i="40"/>
  <c r="U136" i="40"/>
  <c r="T136" i="40"/>
  <c r="S136" i="40" s="1"/>
  <c r="R136" i="40"/>
  <c r="Q136" i="40"/>
  <c r="P136" i="40"/>
  <c r="N136" i="40"/>
  <c r="M136" i="40"/>
  <c r="L136" i="40"/>
  <c r="S159" i="40"/>
  <c r="O135" i="40"/>
  <c r="K135" i="40"/>
  <c r="K159" i="40" s="1"/>
  <c r="S133" i="40"/>
  <c r="S153" i="40" s="1"/>
  <c r="O133" i="40"/>
  <c r="O153" i="40" s="1"/>
  <c r="K133" i="40"/>
  <c r="X127" i="40"/>
  <c r="W127" i="40"/>
  <c r="V127" i="40"/>
  <c r="U127" i="40"/>
  <c r="T127" i="40"/>
  <c r="R127" i="40"/>
  <c r="Q127" i="40"/>
  <c r="P127" i="40"/>
  <c r="N127" i="40"/>
  <c r="M127" i="40"/>
  <c r="L127" i="40"/>
  <c r="K126" i="40"/>
  <c r="K125" i="40"/>
  <c r="K127" i="40" s="1"/>
  <c r="N122" i="40"/>
  <c r="M122" i="40"/>
  <c r="M123" i="40" s="1"/>
  <c r="L122" i="40"/>
  <c r="K121" i="40"/>
  <c r="K120" i="40"/>
  <c r="N113" i="40"/>
  <c r="M113" i="40"/>
  <c r="L113" i="40"/>
  <c r="K113" i="40"/>
  <c r="N108" i="40"/>
  <c r="N109" i="40" s="1"/>
  <c r="M108" i="40"/>
  <c r="L108" i="40"/>
  <c r="K107" i="40"/>
  <c r="K106" i="40"/>
  <c r="N105" i="40"/>
  <c r="M105" i="40"/>
  <c r="L105" i="40"/>
  <c r="K104" i="40"/>
  <c r="K103" i="40"/>
  <c r="X99" i="40"/>
  <c r="W99" i="40"/>
  <c r="U99" i="40"/>
  <c r="U109" i="40" s="1"/>
  <c r="N99" i="40"/>
  <c r="M99" i="40"/>
  <c r="L99" i="40"/>
  <c r="K99" i="40"/>
  <c r="O98" i="40"/>
  <c r="O96" i="40"/>
  <c r="X95" i="40"/>
  <c r="W95" i="40"/>
  <c r="W109" i="40" s="1"/>
  <c r="V95" i="40"/>
  <c r="V109" i="40" s="1"/>
  <c r="U95" i="40"/>
  <c r="T95" i="40"/>
  <c r="T109" i="40" s="1"/>
  <c r="Q95" i="40"/>
  <c r="Q109" i="40" s="1"/>
  <c r="P95" i="40"/>
  <c r="P109" i="40" s="1"/>
  <c r="N95" i="40"/>
  <c r="M95" i="40"/>
  <c r="L95" i="40"/>
  <c r="S90" i="40"/>
  <c r="S95" i="40" s="1"/>
  <c r="S109" i="40" s="1"/>
  <c r="R90" i="40"/>
  <c r="R95" i="40" s="1"/>
  <c r="R109" i="40" s="1"/>
  <c r="K90" i="40"/>
  <c r="K95" i="40" s="1"/>
  <c r="O85" i="40"/>
  <c r="V84" i="40"/>
  <c r="U84" i="40"/>
  <c r="T84" i="40"/>
  <c r="R84" i="40"/>
  <c r="Q84" i="40"/>
  <c r="P84" i="40"/>
  <c r="N84" i="40"/>
  <c r="M84" i="40"/>
  <c r="L84" i="40"/>
  <c r="S83" i="40"/>
  <c r="S84" i="40" s="1"/>
  <c r="O83" i="40"/>
  <c r="O84" i="40" s="1"/>
  <c r="K83" i="40"/>
  <c r="K84" i="40" s="1"/>
  <c r="O81" i="40"/>
  <c r="K81" i="40"/>
  <c r="O79" i="40"/>
  <c r="O82" i="40" s="1"/>
  <c r="K79" i="40"/>
  <c r="S156" i="40"/>
  <c r="O78" i="40"/>
  <c r="O156" i="40" s="1"/>
  <c r="K78" i="40"/>
  <c r="O77" i="40"/>
  <c r="K77" i="40"/>
  <c r="O76" i="40"/>
  <c r="K76" i="40"/>
  <c r="O75" i="40"/>
  <c r="K75" i="40"/>
  <c r="O74" i="40"/>
  <c r="K74" i="40"/>
  <c r="O72" i="40"/>
  <c r="K72" i="40"/>
  <c r="O71" i="40"/>
  <c r="O160" i="40" s="1"/>
  <c r="K71" i="40"/>
  <c r="K160" i="40" s="1"/>
  <c r="O70" i="40"/>
  <c r="K70" i="40"/>
  <c r="X68" i="40"/>
  <c r="W68" i="40"/>
  <c r="V68" i="40"/>
  <c r="U68" i="40"/>
  <c r="T68" i="40"/>
  <c r="R68" i="40"/>
  <c r="Q68" i="40"/>
  <c r="P68" i="40"/>
  <c r="N68" i="40"/>
  <c r="M68" i="40"/>
  <c r="L68" i="40"/>
  <c r="S67" i="40"/>
  <c r="S68" i="40" s="1"/>
  <c r="O67" i="40"/>
  <c r="O68" i="40" s="1"/>
  <c r="K67" i="40"/>
  <c r="K68" i="40" s="1"/>
  <c r="X66" i="40"/>
  <c r="W66" i="40"/>
  <c r="V66" i="40"/>
  <c r="U66" i="40"/>
  <c r="R66" i="40"/>
  <c r="Q66" i="40"/>
  <c r="N66" i="40"/>
  <c r="M66" i="40"/>
  <c r="L66" i="40"/>
  <c r="S65" i="40"/>
  <c r="S66" i="40" s="1"/>
  <c r="O65" i="40"/>
  <c r="O66" i="40" s="1"/>
  <c r="K65" i="40"/>
  <c r="K66" i="40" s="1"/>
  <c r="P61" i="40"/>
  <c r="P64" i="40" s="1"/>
  <c r="O64" i="40" s="1"/>
  <c r="O60" i="40"/>
  <c r="K60" i="40"/>
  <c r="X57" i="40"/>
  <c r="W57" i="40"/>
  <c r="V57" i="40"/>
  <c r="U57" i="40"/>
  <c r="T57" i="40"/>
  <c r="R57" i="40"/>
  <c r="Q57" i="40"/>
  <c r="P57" i="40"/>
  <c r="N57" i="40"/>
  <c r="M57" i="40"/>
  <c r="L57" i="40"/>
  <c r="S56" i="40"/>
  <c r="S57" i="40" s="1"/>
  <c r="O56" i="40"/>
  <c r="O57" i="40" s="1"/>
  <c r="K56" i="40"/>
  <c r="K57" i="40" s="1"/>
  <c r="V55" i="40"/>
  <c r="U55" i="40"/>
  <c r="T55" i="40"/>
  <c r="R55" i="40"/>
  <c r="P55" i="40"/>
  <c r="N55" i="40"/>
  <c r="M55" i="40"/>
  <c r="L55" i="40"/>
  <c r="W54" i="40"/>
  <c r="W55" i="40" s="1"/>
  <c r="S54" i="40"/>
  <c r="S55" i="40" s="1"/>
  <c r="O54" i="40"/>
  <c r="O55" i="40" s="1"/>
  <c r="K54" i="40"/>
  <c r="K55" i="40" s="1"/>
  <c r="X53" i="40"/>
  <c r="W53" i="40"/>
  <c r="V53" i="40"/>
  <c r="U53" i="40"/>
  <c r="T53" i="40"/>
  <c r="R53" i="40"/>
  <c r="P53" i="40"/>
  <c r="N53" i="40"/>
  <c r="M53" i="40"/>
  <c r="L53" i="40"/>
  <c r="S52" i="40"/>
  <c r="S53" i="40" s="1"/>
  <c r="O52" i="40"/>
  <c r="O53" i="40" s="1"/>
  <c r="K52" i="40"/>
  <c r="K53" i="40" s="1"/>
  <c r="X46" i="40"/>
  <c r="W46" i="40"/>
  <c r="V46" i="40"/>
  <c r="U46" i="40"/>
  <c r="T46" i="40"/>
  <c r="T49" i="40" s="1"/>
  <c r="T88" i="40" s="1"/>
  <c r="R46" i="40"/>
  <c r="R49" i="40" s="1"/>
  <c r="R88" i="40" s="1"/>
  <c r="Q46" i="40"/>
  <c r="P46" i="40"/>
  <c r="P49" i="40" s="1"/>
  <c r="P88" i="40" s="1"/>
  <c r="N46" i="40"/>
  <c r="M46" i="40"/>
  <c r="L46" i="40"/>
  <c r="S45" i="40"/>
  <c r="S46" i="40" s="1"/>
  <c r="O45" i="40"/>
  <c r="O46" i="40" s="1"/>
  <c r="K45" i="40"/>
  <c r="K46" i="40" s="1"/>
  <c r="X44" i="40"/>
  <c r="W44" i="40"/>
  <c r="V44" i="40"/>
  <c r="U44" i="40"/>
  <c r="R44" i="40"/>
  <c r="Q44" i="40"/>
  <c r="N44" i="40"/>
  <c r="M44" i="40"/>
  <c r="L44" i="40"/>
  <c r="O43" i="40"/>
  <c r="K43" i="40"/>
  <c r="S42" i="40"/>
  <c r="S44" i="40" s="1"/>
  <c r="P42" i="40"/>
  <c r="P44" i="40" s="1"/>
  <c r="K42" i="40"/>
  <c r="N41" i="40"/>
  <c r="M41" i="40"/>
  <c r="O38" i="40"/>
  <c r="L41" i="40"/>
  <c r="K38" i="40"/>
  <c r="K41" i="40" s="1"/>
  <c r="S151" i="40"/>
  <c r="K151" i="40"/>
  <c r="S34" i="40"/>
  <c r="P34" i="40"/>
  <c r="L34" i="40"/>
  <c r="L35" i="40" s="1"/>
  <c r="K35" i="40" s="1"/>
  <c r="O32" i="40"/>
  <c r="S31" i="40"/>
  <c r="S33" i="40" s="1"/>
  <c r="O31" i="40"/>
  <c r="K31" i="40"/>
  <c r="K33" i="40" s="1"/>
  <c r="X30" i="40"/>
  <c r="V30" i="40"/>
  <c r="U30" i="40"/>
  <c r="T30" i="40"/>
  <c r="S29" i="40"/>
  <c r="S30" i="40" s="1"/>
  <c r="V28" i="40"/>
  <c r="S28" i="40" s="1"/>
  <c r="U28" i="40"/>
  <c r="X22" i="40"/>
  <c r="W22" i="40"/>
  <c r="V22" i="40"/>
  <c r="U22" i="40"/>
  <c r="T22" i="40"/>
  <c r="R22" i="40"/>
  <c r="O22" i="40" s="1"/>
  <c r="Q22" i="40"/>
  <c r="N22" i="40"/>
  <c r="M22" i="40"/>
  <c r="L22" i="40"/>
  <c r="S21" i="40"/>
  <c r="S22" i="40" s="1"/>
  <c r="O21" i="40"/>
  <c r="K21" i="40"/>
  <c r="K22" i="40" s="1"/>
  <c r="S17" i="40"/>
  <c r="S154" i="40" s="1"/>
  <c r="K17" i="40"/>
  <c r="K154" i="40" s="1"/>
  <c r="S16" i="40"/>
  <c r="S18" i="40" s="1"/>
  <c r="O16" i="40"/>
  <c r="O18" i="40" s="1"/>
  <c r="W14" i="40"/>
  <c r="W15" i="40" s="1"/>
  <c r="S14" i="40"/>
  <c r="S152" i="40" s="1"/>
  <c r="K14" i="40"/>
  <c r="W13" i="40"/>
  <c r="S13" i="40"/>
  <c r="S150" i="40" s="1"/>
  <c r="O13" i="40"/>
  <c r="K13" i="40"/>
  <c r="M49" i="40" l="1"/>
  <c r="W49" i="40"/>
  <c r="W141" i="40"/>
  <c r="K140" i="40"/>
  <c r="S15" i="40"/>
  <c r="N49" i="40"/>
  <c r="X109" i="40"/>
  <c r="K122" i="40"/>
  <c r="K123" i="40" s="1"/>
  <c r="N123" i="40"/>
  <c r="N140" i="40"/>
  <c r="T140" i="40"/>
  <c r="X140" i="40"/>
  <c r="S49" i="40"/>
  <c r="S88" i="40" s="1"/>
  <c r="S141" i="40" s="1"/>
  <c r="U49" i="40"/>
  <c r="U88" i="40" s="1"/>
  <c r="L109" i="40"/>
  <c r="P140" i="40"/>
  <c r="U140" i="40"/>
  <c r="L49" i="40"/>
  <c r="Q49" i="40"/>
  <c r="Q88" i="40" s="1"/>
  <c r="V49" i="40"/>
  <c r="M141" i="40"/>
  <c r="R141" i="40"/>
  <c r="O158" i="40"/>
  <c r="O157" i="40" s="1"/>
  <c r="O99" i="40"/>
  <c r="K105" i="40"/>
  <c r="M109" i="40"/>
  <c r="L123" i="40"/>
  <c r="K153" i="40"/>
  <c r="K136" i="40"/>
  <c r="O159" i="40"/>
  <c r="O136" i="40"/>
  <c r="S140" i="40"/>
  <c r="O155" i="40"/>
  <c r="S155" i="40"/>
  <c r="S149" i="40" s="1"/>
  <c r="S148" i="40" s="1"/>
  <c r="S161" i="40" s="1"/>
  <c r="L140" i="40"/>
  <c r="Q140" i="40"/>
  <c r="V140" i="40"/>
  <c r="K150" i="40"/>
  <c r="K156" i="40"/>
  <c r="K82" i="40"/>
  <c r="S157" i="40"/>
  <c r="O33" i="40"/>
  <c r="K15" i="40"/>
  <c r="K44" i="40"/>
  <c r="K49" i="40" s="1"/>
  <c r="O42" i="40"/>
  <c r="O44" i="40" s="1"/>
  <c r="O61" i="40"/>
  <c r="K108" i="40"/>
  <c r="K109" i="40" s="1"/>
  <c r="S139" i="40"/>
  <c r="K34" i="40"/>
  <c r="O41" i="40"/>
  <c r="X157" i="40"/>
  <c r="W152" i="40"/>
  <c r="W150" i="40"/>
  <c r="K152" i="40"/>
  <c r="O139" i="40"/>
  <c r="O140" i="40" s="1"/>
  <c r="O14" i="40"/>
  <c r="O152" i="40" s="1"/>
  <c r="K158" i="40"/>
  <c r="K157" i="40" s="1"/>
  <c r="W157" i="40"/>
  <c r="O34" i="40"/>
  <c r="O150" i="40" s="1"/>
  <c r="O90" i="40"/>
  <c r="O95" i="40" s="1"/>
  <c r="K16" i="40"/>
  <c r="K18" i="40" s="1"/>
  <c r="X13" i="40"/>
  <c r="X14" i="40"/>
  <c r="X54" i="40"/>
  <c r="X55" i="40" s="1"/>
  <c r="O49" i="40" l="1"/>
  <c r="O88" i="40" s="1"/>
  <c r="O141" i="40" s="1"/>
  <c r="V88" i="40"/>
  <c r="V141" i="40" s="1"/>
  <c r="V142" i="40" s="1"/>
  <c r="U141" i="40"/>
  <c r="U142" i="40" s="1"/>
  <c r="Q141" i="40"/>
  <c r="T141" i="40"/>
  <c r="T142" i="40" s="1"/>
  <c r="K141" i="40"/>
  <c r="P141" i="40"/>
  <c r="N141" i="40"/>
  <c r="N142" i="40" s="1"/>
  <c r="X15" i="40"/>
  <c r="X49" i="40" s="1"/>
  <c r="X141" i="40" s="1"/>
  <c r="O109" i="40"/>
  <c r="L141" i="40"/>
  <c r="O149" i="40"/>
  <c r="O148" i="40" s="1"/>
  <c r="O161" i="40" s="1"/>
  <c r="W142" i="40"/>
  <c r="R142" i="40"/>
  <c r="L142" i="40"/>
  <c r="M142" i="40"/>
  <c r="W149" i="40"/>
  <c r="W148" i="40" s="1"/>
  <c r="W161" i="40" s="1"/>
  <c r="Q142" i="40"/>
  <c r="X152" i="40"/>
  <c r="X150" i="40"/>
  <c r="K142" i="40" l="1"/>
  <c r="S142" i="40"/>
  <c r="X149" i="40"/>
  <c r="X148" i="40" s="1"/>
  <c r="X161" i="40" s="1"/>
  <c r="K149" i="40"/>
  <c r="K148" i="40" s="1"/>
  <c r="K161" i="40" s="1"/>
  <c r="O142" i="40"/>
  <c r="X142" i="40"/>
  <c r="P142" i="40" l="1"/>
  <c r="N141" i="19"/>
  <c r="J141" i="19"/>
  <c r="I141" i="19" s="1"/>
  <c r="P141" i="19"/>
  <c r="O141" i="19"/>
  <c r="L141" i="19"/>
  <c r="K141" i="19"/>
  <c r="K142" i="19" s="1"/>
  <c r="O42" i="19"/>
  <c r="K42" i="19"/>
  <c r="O36" i="19"/>
  <c r="K36" i="19"/>
  <c r="P32" i="19"/>
  <c r="O32" i="19"/>
  <c r="L32" i="19"/>
  <c r="K32" i="19"/>
  <c r="P41" i="19"/>
  <c r="P42" i="19" s="1"/>
  <c r="N41" i="19"/>
  <c r="L41" i="19"/>
  <c r="L42" i="19" s="1"/>
  <c r="I42" i="19" s="1"/>
  <c r="J41" i="19"/>
  <c r="M40" i="19"/>
  <c r="M41" i="19" s="1"/>
  <c r="I40" i="19"/>
  <c r="M38" i="19"/>
  <c r="M39" i="19"/>
  <c r="P39" i="19"/>
  <c r="N39" i="19"/>
  <c r="L39" i="19"/>
  <c r="J39" i="19"/>
  <c r="J42" i="19"/>
  <c r="I38" i="19"/>
  <c r="J34" i="19"/>
  <c r="J35" i="19" s="1"/>
  <c r="I35" i="19" s="1"/>
  <c r="J36" i="19"/>
  <c r="M44" i="19"/>
  <c r="J29" i="19"/>
  <c r="I29" i="19" s="1"/>
  <c r="P35" i="19"/>
  <c r="N35" i="19"/>
  <c r="M35" i="19"/>
  <c r="L35" i="19"/>
  <c r="L36" i="19"/>
  <c r="J31" i="19"/>
  <c r="I30" i="19"/>
  <c r="N31" i="19"/>
  <c r="M31" i="19"/>
  <c r="N29" i="19"/>
  <c r="M29" i="19"/>
  <c r="M30" i="19"/>
  <c r="M28" i="19"/>
  <c r="I28" i="19"/>
  <c r="O142" i="19"/>
  <c r="L142" i="19"/>
  <c r="M141" i="19"/>
  <c r="N42" i="19"/>
  <c r="M42" i="19" s="1"/>
  <c r="P36" i="19"/>
  <c r="M36" i="19" s="1"/>
  <c r="P142" i="19"/>
  <c r="I36" i="19"/>
  <c r="N32" i="19"/>
  <c r="M32" i="19"/>
  <c r="N36" i="19"/>
  <c r="I34" i="19"/>
  <c r="I41" i="19"/>
  <c r="I39" i="19"/>
  <c r="N142" i="19"/>
  <c r="M142" i="19" s="1"/>
  <c r="I31" i="19" l="1"/>
  <c r="J32" i="19"/>
  <c r="J142" i="19" s="1"/>
  <c r="I142" i="19" s="1"/>
  <c r="I32" i="19" l="1"/>
</calcChain>
</file>

<file path=xl/comments1.xml><?xml version="1.0" encoding="utf-8"?>
<comments xmlns="http://schemas.openxmlformats.org/spreadsheetml/2006/main">
  <authors>
    <author>Audra Cepiene</author>
  </authors>
  <commentList>
    <comment ref="K150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kontrolės tarnybos suma</t>
        </r>
      </text>
    </comment>
  </commentList>
</comments>
</file>

<file path=xl/sharedStrings.xml><?xml version="1.0" encoding="utf-8"?>
<sst xmlns="http://schemas.openxmlformats.org/spreadsheetml/2006/main" count="1352" uniqueCount="379">
  <si>
    <t>tūkst. Lt</t>
  </si>
  <si>
    <t>Programos tikslo kodas</t>
  </si>
  <si>
    <t>Uždavinio kodas</t>
  </si>
  <si>
    <t>Priemonės kodas</t>
  </si>
  <si>
    <t>Priemonės požymis</t>
  </si>
  <si>
    <t>Asignavimų valdytojo kodas</t>
  </si>
  <si>
    <t>Finansavimo šaltinis</t>
  </si>
  <si>
    <t>Iš viso</t>
  </si>
  <si>
    <t>Išlaidoms</t>
  </si>
  <si>
    <t>01</t>
  </si>
  <si>
    <t>02</t>
  </si>
  <si>
    <t>03</t>
  </si>
  <si>
    <t>04</t>
  </si>
  <si>
    <t>SB</t>
  </si>
  <si>
    <t>PF</t>
  </si>
  <si>
    <t>ES</t>
  </si>
  <si>
    <t>Iš viso:</t>
  </si>
  <si>
    <t>Iš viso uždaviniui:</t>
  </si>
  <si>
    <t>Iš viso programai:</t>
  </si>
  <si>
    <t>Iš viso tikslui:</t>
  </si>
  <si>
    <t>Finansavimo šaltiniai</t>
  </si>
  <si>
    <t>1-10</t>
  </si>
  <si>
    <t>Pavadinimas</t>
  </si>
  <si>
    <t>Iš jų darbo užmokesčiui</t>
  </si>
  <si>
    <t>Finansavimo šaltinių suvestinė</t>
  </si>
  <si>
    <t>SAVIVALDYBĖS  LĖŠOS, IŠ VISO:</t>
  </si>
  <si>
    <t>KITI ŠALTINIAI, IŠ VISO:</t>
  </si>
  <si>
    <t>IŠ VISO:</t>
  </si>
  <si>
    <t>Turtui įsigyti ir finansiniams įsipareigojimams vykdyti</t>
  </si>
  <si>
    <t>Paskolų grąžinimas ir palūkanų mokėjimas</t>
  </si>
  <si>
    <t>Projekto „Klaipėdos miesto savivaldybės administracijos darbo organizavimo gerinimas tobulinant organizacinę struktūrą, finansinių išteklių ir veiklos valdymo procesus“ įgyvendinimas</t>
  </si>
  <si>
    <t>Strateginis tikslas 01. Didinti miesto konkurencingumą, kryptingai vystant infrastruktūrą ir sudarant palankias sąlygas verslui</t>
  </si>
  <si>
    <t xml:space="preserve">Projekto „Klaipėdos miesto savivaldybės paslaugų, teikiamų „vieno langelio“ principu, tobulinimas“ įgyvendinimas </t>
  </si>
  <si>
    <r>
      <t xml:space="preserve">Funkcinės klasifikacijos kodas </t>
    </r>
    <r>
      <rPr>
        <b/>
        <sz val="9"/>
        <rFont val="Times New Roman"/>
        <family val="1"/>
      </rPr>
      <t xml:space="preserve"> </t>
    </r>
  </si>
  <si>
    <t xml:space="preserve">Savivaldybės biudžetas, iš jo: </t>
  </si>
  <si>
    <t>05</t>
  </si>
  <si>
    <t>10</t>
  </si>
  <si>
    <t>06</t>
  </si>
  <si>
    <t>Asignavimai biudžetiniams                        2011-iesiems metams</t>
  </si>
  <si>
    <t>Asignavimų poreikis biudžetiniams                                2012-iesiems metams</t>
  </si>
  <si>
    <t>07</t>
  </si>
  <si>
    <t>08</t>
  </si>
  <si>
    <t>09</t>
  </si>
  <si>
    <t>11</t>
  </si>
  <si>
    <t>12</t>
  </si>
  <si>
    <t>13</t>
  </si>
  <si>
    <t>15</t>
  </si>
  <si>
    <t>16</t>
  </si>
  <si>
    <t>17</t>
  </si>
  <si>
    <t>18</t>
  </si>
  <si>
    <t>19</t>
  </si>
  <si>
    <t>20</t>
  </si>
  <si>
    <t>21</t>
  </si>
  <si>
    <t>25</t>
  </si>
  <si>
    <t>26</t>
  </si>
  <si>
    <t>27</t>
  </si>
  <si>
    <t>28</t>
  </si>
  <si>
    <t>SPN</t>
  </si>
  <si>
    <t>Pašto paslaugų įsigijimas</t>
  </si>
  <si>
    <t>Laikraščių ir kitų periodinių paslaugų įsigijimas</t>
  </si>
  <si>
    <t>Tobulinti savivaldybės administracinių paslaugų teikimą, taikant pažangius vadybos principus</t>
  </si>
  <si>
    <t xml:space="preserve">Informacinių technologijų palaikymas ir plėtojimas Savivaldybės administracijoje </t>
  </si>
  <si>
    <t>Dalyvavimas organizuojant rinkimus</t>
  </si>
  <si>
    <t>188710823</t>
  </si>
  <si>
    <t>Ryšių paslaugos</t>
  </si>
  <si>
    <t>Transporto išlaikymas</t>
  </si>
  <si>
    <t>Viešosios tvarkos skyriaus darbuotojų aprūpinimas</t>
  </si>
  <si>
    <t>Darbo kėdžių įsigijimas</t>
  </si>
  <si>
    <t>Dažų kopijavimo aparatams pirkimas</t>
  </si>
  <si>
    <t>Kopijavimo popieriaus pirkimas</t>
  </si>
  <si>
    <t>Ūkinių prekių pirkimas</t>
  </si>
  <si>
    <t>Kanceliarinių prekių pirkimas</t>
  </si>
  <si>
    <t>Klaipėdos miesto ir  Lietuvos Respublikos vėliavų pirkimas</t>
  </si>
  <si>
    <t>Spaudų ir antspaudų gamyba</t>
  </si>
  <si>
    <t>Elektroninių bilietų pirkimas</t>
  </si>
  <si>
    <t>Fotoaparatų ir diktofonų pirkimas</t>
  </si>
  <si>
    <t>Trijų lengvųjų automobilių nuoma</t>
  </si>
  <si>
    <t>14</t>
  </si>
  <si>
    <t>Savivaldybės administracijos kopijavimo aparatų techninis aptarnavimas bei remontas</t>
  </si>
  <si>
    <t>Savivaldybės administracijos vidinio kiemo pakeliamų vartų sistemos priežiūra</t>
  </si>
  <si>
    <t>Savivaldybės administracijos pastatų šildymo, karšto vandens sistemų bei dujininių katilų įrenginių priežiūra</t>
  </si>
  <si>
    <t>Klaipėdos m. savivaldybės administracijos vidinių ir išorinių oro kondicionierių techninis aptarnavimas</t>
  </si>
  <si>
    <t>Aliuminio durų ir pertvarų sumontavimas su įėjimo kontrolės įvedimu</t>
  </si>
  <si>
    <t>Sniego ir ledo valymas nuo savivaldybės administracijos pastatų stogų</t>
  </si>
  <si>
    <t>Savivaldybės administracijos pastatų ir patalpų techninė priežiūra</t>
  </si>
  <si>
    <t>Pastato Vytauto g. 13 nuoma</t>
  </si>
  <si>
    <t>22</t>
  </si>
  <si>
    <t>Kopijavimo aparatų nuoma</t>
  </si>
  <si>
    <t>23</t>
  </si>
  <si>
    <t>Stotelės įrangos nuoma (telefonija)</t>
  </si>
  <si>
    <t>24</t>
  </si>
  <si>
    <t xml:space="preserve">Pastatų ir patalpų einamasis remontas - Liepų g. 11 stogo einamasis remontas su  lietvamzdžių ir lovelių apšildymu dvigubais elektriniais kabeliais </t>
  </si>
  <si>
    <t>Komunalinės paslaugos - šildymas</t>
  </si>
  <si>
    <t>Komunalinės paslaugos - elektros energija</t>
  </si>
  <si>
    <t>Komunalinės paslaugos - vandentiekis ir kanalizacija</t>
  </si>
  <si>
    <t>29</t>
  </si>
  <si>
    <t>Komunalinės paslaugos - dujos</t>
  </si>
  <si>
    <t>30</t>
  </si>
  <si>
    <t>Reprezentacinės išlaidos</t>
  </si>
  <si>
    <t>31</t>
  </si>
  <si>
    <t>Gesintuvų užpildymas</t>
  </si>
  <si>
    <t>32</t>
  </si>
  <si>
    <t>Atliekų surinkimas</t>
  </si>
  <si>
    <t>33</t>
  </si>
  <si>
    <t>Deratizacija, dezinfekcija, dezinsekcija</t>
  </si>
  <si>
    <t>34</t>
  </si>
  <si>
    <t>Balticum TV</t>
  </si>
  <si>
    <t>35</t>
  </si>
  <si>
    <t>Vietinių telefoninių tinklų techninis aptarnavimas</t>
  </si>
  <si>
    <t>36</t>
  </si>
  <si>
    <t>Klaipėdos miesto savivaldybės administracijos patalpų kasdieninis valymas</t>
  </si>
  <si>
    <t>37</t>
  </si>
  <si>
    <t>Klaipėdos miesto savivaldybės administracijos liftų techninė priežiūra</t>
  </si>
  <si>
    <t>38</t>
  </si>
  <si>
    <t>Nežinybinė apsauga - Klaipėdos m. savivaldybės administracijos pastatų ir patalpų elektroninė apsauga ir sistemų techninis aptarnavimas</t>
  </si>
  <si>
    <t>39</t>
  </si>
  <si>
    <t>Nežinybinė apsauga pastato Debreceno g. 41</t>
  </si>
  <si>
    <t>40</t>
  </si>
  <si>
    <t>Vienkartinių maišų ir pirštinių pirkimas akcijos "Darom" dalyviams</t>
  </si>
  <si>
    <t>41</t>
  </si>
  <si>
    <t>Autobuso nuoma nuvežti dalyvius į "Grybavimo čempionatą" Varėnoje</t>
  </si>
  <si>
    <t>42</t>
  </si>
  <si>
    <t>Pastato Danės g. 17 išlaikymas pagal panaudos sutartį</t>
  </si>
  <si>
    <t>43</t>
  </si>
  <si>
    <t xml:space="preserve">Puokščių ir gėlių pirkimas </t>
  </si>
  <si>
    <t>44</t>
  </si>
  <si>
    <t xml:space="preserve">Žaliuzių pirkimas </t>
  </si>
  <si>
    <t>45</t>
  </si>
  <si>
    <t>Komunaliniai mokesčiai UAB"Vitės valdos" (už I. Kanto g.11 ir H. Manto g.51 patalpas)</t>
  </si>
  <si>
    <t>46</t>
  </si>
  <si>
    <t>Komunaliniai mokesčiai UAB"Pamario vyturys"(už Laukininkų g. 19a patalpas)</t>
  </si>
  <si>
    <t>47</t>
  </si>
  <si>
    <t>48</t>
  </si>
  <si>
    <t>Apsauginės bei priešgaisrinės signalizacijos sistemų administracijos pastatuose įrengimas</t>
  </si>
  <si>
    <t>49</t>
  </si>
  <si>
    <t>50</t>
  </si>
  <si>
    <t>51</t>
  </si>
  <si>
    <t>52</t>
  </si>
  <si>
    <r>
      <rPr>
        <b/>
        <sz val="10"/>
        <rFont val="Times New Roman"/>
        <family val="1"/>
        <charset val="186"/>
      </rPr>
      <t>Savivaldybės administracijos</t>
    </r>
    <r>
      <rPr>
        <sz val="10"/>
        <rFont val="Times New Roman"/>
        <family val="1"/>
      </rPr>
      <t xml:space="preserve"> darbo užmokestis</t>
    </r>
  </si>
  <si>
    <t>KPP</t>
  </si>
  <si>
    <t>Atstovavimas teismuose ir teismo sprendimų vykdymas (įskaitant Investicijų į pastatą S. Daukanto g. 15 nuomininkui atlyginimą pagal 1996-11-20  nuomos sutartį Nr. 231, Nuostolių atlyginimą AB „City service“ pagal teismo sprendimą)</t>
  </si>
  <si>
    <t>PVM srautų valdymo konsultavimo paslaugų Klaipėdos miesto savivaldybėje pirkimas</t>
  </si>
  <si>
    <t>Dokumentų paskirstymo lentynų įsigijimas</t>
  </si>
  <si>
    <t>Daugiabučių gyvenamųjų namų žemės nuomos mokesčio paskirstymo ir administravimo paslaugos iš namų administratorių pirkimas</t>
  </si>
  <si>
    <t>Dokumentų valdymo sk.</t>
  </si>
  <si>
    <t>Teisės sk.</t>
  </si>
  <si>
    <t>Mokesčių sk.</t>
  </si>
  <si>
    <t>Ūkio sk.</t>
  </si>
  <si>
    <t>Buhalterija</t>
  </si>
  <si>
    <t>Iš viso :</t>
  </si>
  <si>
    <r>
      <t>Kelių priežiūros ir plėtros programos lėšos</t>
    </r>
    <r>
      <rPr>
        <b/>
        <sz val="10"/>
        <rFont val="Times New Roman"/>
        <family val="1"/>
        <charset val="186"/>
      </rPr>
      <t xml:space="preserve"> KPP</t>
    </r>
  </si>
  <si>
    <t>SB(VB)</t>
  </si>
  <si>
    <t>Savivaldybės tarybos finansinio, ūkinio bei materialinio aptarnavimo užtikrinimas</t>
  </si>
  <si>
    <r>
      <t xml:space="preserve">Valstybės biudžeto specialiosios tikslinės dotacijos lėšos </t>
    </r>
    <r>
      <rPr>
        <b/>
        <sz val="10"/>
        <rFont val="Times New Roman"/>
        <family val="1"/>
        <charset val="186"/>
      </rPr>
      <t>SB(VB)</t>
    </r>
  </si>
  <si>
    <t>Kurti savivaldybės valdymo sistemą, patogią verslui ir gyventojams</t>
  </si>
  <si>
    <t>Savivaldybei priklausančių patalpų eksploatacinių ir kitų išlaidų padengimas</t>
  </si>
  <si>
    <t>Organizuoti savivaldybės veiklos bendrųjų funkcijų vykdymą</t>
  </si>
  <si>
    <t xml:space="preserve">Savivaldybės nenaudojamų (neeksploatuojamų) statinių ir jų inžinerinių tinklų techninės būklės palaikymas </t>
  </si>
  <si>
    <t>1</t>
  </si>
  <si>
    <t>5</t>
  </si>
  <si>
    <t xml:space="preserve">Savivaldybei priklausančių statinių esamos techninės būklės įvertinimo paslaugų įsigijimas </t>
  </si>
  <si>
    <r>
      <t xml:space="preserve">Funkcinės klasifikacijos kodas </t>
    </r>
    <r>
      <rPr>
        <b/>
        <sz val="10"/>
        <rFont val="Times New Roman"/>
        <family val="1"/>
        <charset val="186"/>
      </rPr>
      <t xml:space="preserve"> </t>
    </r>
  </si>
  <si>
    <r>
      <t xml:space="preserve">Savivaldybės biudžeto lėšos </t>
    </r>
    <r>
      <rPr>
        <b/>
        <sz val="10"/>
        <rFont val="Times New Roman"/>
        <family val="1"/>
        <charset val="186"/>
      </rPr>
      <t>SB</t>
    </r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</si>
  <si>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</si>
  <si>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r>
      <t xml:space="preserve">Valstybės biudžeto lėšos </t>
    </r>
    <r>
      <rPr>
        <b/>
        <sz val="10"/>
        <rFont val="Times New Roman"/>
        <family val="1"/>
        <charset val="186"/>
      </rPr>
      <t>LRVB</t>
    </r>
  </si>
  <si>
    <t xml:space="preserve"> TIKSLŲ, UŽDAVINIŲ, PRIEMONIŲ IR PRIEMONIŲ IŠLAIDŲ SUVESTINĖ</t>
  </si>
  <si>
    <r>
      <t xml:space="preserve">Pajamų įmokos už patalpų nuomą </t>
    </r>
    <r>
      <rPr>
        <b/>
        <sz val="10"/>
        <rFont val="Times New Roman"/>
        <family val="1"/>
        <charset val="186"/>
      </rPr>
      <t>SB(SP)</t>
    </r>
  </si>
  <si>
    <t>SB(SP)</t>
  </si>
  <si>
    <t>03 Savivaldybės valdymo programa</t>
  </si>
  <si>
    <t>Projekto „Klaipėdos miesto savivaldybės administracijos darbuotojų ir savivaldybės tarybos narių kvalifikacijos tobulinimas, II etapas“ įgyvendinimas</t>
  </si>
  <si>
    <t>Gerinti gyventojų aptarnavimo ir darbuotojų darbo sąlygas Savivaldybės administracijoje</t>
  </si>
  <si>
    <t>Diegti Savivaldybės administracijoje modernias informacines sistemas ir plėsti elektroninių paslaugų spektrą</t>
  </si>
  <si>
    <t>Projekto „Klaipėdos miesto strateginio plėtros plano (KSP) 2013–2020 m. parengimas“ įgyvendinimas</t>
  </si>
  <si>
    <t>Mokymų (valstybės tarnautojų įvadiniai mokymai, specifiniai mokymai atestams ir licencijoms įgyti) organizavimas</t>
  </si>
  <si>
    <t>Atstovavimo teismuose ir teismų sprendimų vykdymo organizavimas</t>
  </si>
  <si>
    <t>Daugiabučių gyvenamųjų namų žemės nuomos mokesčio paskirstymo ir administravimo paslaugos įsigijimas iš namų administratorių</t>
  </si>
  <si>
    <t>Turto valdymo strategijos parengimas</t>
  </si>
  <si>
    <t>Objektų rengimas privatizavimui, privatizavimo programų rengimas, objektų privatizavimo organizavimas</t>
  </si>
  <si>
    <t>Gyvenamųjų patalpų ir jų priklausinių, taip pat pagalbinio paskirties pastatų, jų dalių privatizavimo dokumentų rengimas</t>
  </si>
  <si>
    <t>Savivaldybės administracijos veiklos užtikrinimas (Darbo užmokestis)</t>
  </si>
  <si>
    <t>Produkto kriterijaus</t>
  </si>
  <si>
    <t>planas</t>
  </si>
  <si>
    <t>2014-ieji metai</t>
  </si>
  <si>
    <t>2015-ieji metai</t>
  </si>
  <si>
    <t>Mokymų dalyvių skaičius</t>
  </si>
  <si>
    <t>Namų administratorių, teikiančių paslaugas, skaičius</t>
  </si>
  <si>
    <t>Vykdytojas</t>
  </si>
  <si>
    <t>Teisės skyrius</t>
  </si>
  <si>
    <t>Dokumentų valdymo skyrius</t>
  </si>
  <si>
    <t xml:space="preserve">Viešosios tvarkos skyriaus materialinis aprūpinimas </t>
  </si>
  <si>
    <t>Naudojimasis Regitros, Registrų centro, Gyventojų registro tarnybos informacinėmis duomenų bazėmis</t>
  </si>
  <si>
    <t>Administracinės teisės aktų pažeidimų protokolų valdymo sistemos įdiegimas ir eksploatavimas</t>
  </si>
  <si>
    <t>Prisijungimų skaičius prie GRT sistemos, tūkst. kartų</t>
  </si>
  <si>
    <t>I</t>
  </si>
  <si>
    <t>Personalo skyrius</t>
  </si>
  <si>
    <t>Strateginio planavimo skyrius</t>
  </si>
  <si>
    <t>Organizuota mokymų, val.</t>
  </si>
  <si>
    <t>IS vartotojų skaičius</t>
  </si>
  <si>
    <t>Viešosios tvarkos skyrius</t>
  </si>
  <si>
    <t>Savivaldybės tarybos sekretoriato darbuotojų skaičius</t>
  </si>
  <si>
    <t>Teisiškai įregistruotų objektų skaičius, vnt.</t>
  </si>
  <si>
    <t>Tarptautinių organizacijų, kurių narė yra Klaipėdos miesto savivaldybė,  sk.</t>
  </si>
  <si>
    <t>Pastatų, kuriuose yra savivaldybei priklausančios negyvenamosios patalpos, bendro naudojimo objektų remonto išlaidų padengimas</t>
  </si>
  <si>
    <t>Savivaldybės administracijos veiklos užtikrinimas:</t>
  </si>
  <si>
    <t>Savivaldybės administracijos direktoriaus rezervas</t>
  </si>
  <si>
    <t>Asignavimai 2013-iesiems metams**</t>
  </si>
  <si>
    <t>Lėšų poreikis biudžetiniams 
2014-iesiems metams</t>
  </si>
  <si>
    <t>2014-ųjų metų asignavimų planas</t>
  </si>
  <si>
    <t>2015-ųjų metų lėšų projektas</t>
  </si>
  <si>
    <t>2016-ųjų metų lėšų projektas</t>
  </si>
  <si>
    <t>Asignavimų valdytojų kodų klasifikatorius*</t>
  </si>
  <si>
    <t xml:space="preserve">                              Pavadinimas</t>
  </si>
  <si>
    <t>1.</t>
  </si>
  <si>
    <t>Savivaldybės administracijos direktorius</t>
  </si>
  <si>
    <t>2.</t>
  </si>
  <si>
    <t>Ugdymo ir kultūros departamento direktorius</t>
  </si>
  <si>
    <t>3.</t>
  </si>
  <si>
    <t>Socialinių reikalų departamento direktorius</t>
  </si>
  <si>
    <t>4.</t>
  </si>
  <si>
    <t>Urbanistinės plėtros departamento direktorius</t>
  </si>
  <si>
    <t>5.</t>
  </si>
  <si>
    <t>Investicijų ir ekonomikos departamento direktorius</t>
  </si>
  <si>
    <t>6.</t>
  </si>
  <si>
    <t>Miesto ūkio departamento direktorius</t>
  </si>
  <si>
    <t>* patvirtinta Klaipėdos miesto savivaldybės administracijos direktoriaus 2011-02-24 įsakymu Nr. AD1-384</t>
  </si>
  <si>
    <t>2015-ųjų metų lėšų poreikis</t>
  </si>
  <si>
    <t>2016-ųjų metų lėšų poreikis</t>
  </si>
  <si>
    <t>* Funkcinės klasifikacijos kodas įrašomas vadovaujantis  Lietuvos Respublikos finansų ministro 2003 m. liepos 3 d. įsakymu Nr. 1K-184 „Dėl Lietuvos Respublikos valstybės ir savivaldybių biudžetų pajamų ir išlaidų klasifikacijos patvirtinimo" (Aktuali redakcija 2005 m. rugsėjo 29 d. įsakymas Nr. 1K-280)</t>
  </si>
  <si>
    <t>Ūkio skyrius</t>
  </si>
  <si>
    <t>Per ataskaitinį laikotarpį užbaigtų bylų skaičius</t>
  </si>
  <si>
    <t>Išsiųstų laiškų skaičius, tūkst.</t>
  </si>
  <si>
    <t>Eksploatuojama ir remontuojama automobilių, sk.</t>
  </si>
  <si>
    <t>Iš viso priemonei:</t>
  </si>
  <si>
    <t>Atlikta inžinerinių tinklų matavimų, km</t>
  </si>
  <si>
    <t>Prižiūrimų objektų sk.</t>
  </si>
  <si>
    <r>
      <t>Prižiūrimų objektų plotas, tūkst. m</t>
    </r>
    <r>
      <rPr>
        <vertAlign val="superscript"/>
        <sz val="10"/>
        <rFont val="Times New Roman"/>
        <family val="1"/>
        <charset val="186"/>
      </rPr>
      <t>2</t>
    </r>
  </si>
  <si>
    <t>Perduota inžinerinių tinklų, km</t>
  </si>
  <si>
    <t>Eksploatuojama žibintų, apšviečiančių aikšteles, sk.</t>
  </si>
  <si>
    <t>Parengta projektų, vnt.</t>
  </si>
  <si>
    <t>Privatizuota objektų, sk.</t>
  </si>
  <si>
    <t>Privatizuota gyvenamųjų patalpų ir jų priklausinių, sk.</t>
  </si>
  <si>
    <t>Prižiūrima inžinerinių tinklų, km</t>
  </si>
  <si>
    <t>Įvertinta pastatų, sk.</t>
  </si>
  <si>
    <t>Projekto „Efektyvios valdymo paslaugos žmonėms“  įgyvendinimas</t>
  </si>
  <si>
    <r>
      <t xml:space="preserve">2013–2016 M. KLAIPĖDOS MIESTO SAVIVALDYBĖS </t>
    </r>
    <r>
      <rPr>
        <b/>
        <sz val="11"/>
        <rFont val="Times New Roman"/>
        <family val="1"/>
        <charset val="186"/>
      </rPr>
      <t xml:space="preserve">                       
VALDYMO PROGRAMOS (NR. 03)</t>
    </r>
  </si>
  <si>
    <t xml:space="preserve">Eksploatuojama programa </t>
  </si>
  <si>
    <t>2016-ieji metai</t>
  </si>
  <si>
    <t>Pasirašytų paskolų sutarčių skaičius</t>
  </si>
  <si>
    <t>Atlikti kelių (gatvių) matavimai vnt.</t>
  </si>
  <si>
    <t>Remontuojamų objektų skaičius</t>
  </si>
  <si>
    <t>P3.4.1.3</t>
  </si>
  <si>
    <t>P3.4.3.1</t>
  </si>
  <si>
    <t>Informacijos sklaida vietos dienraščiuose. Norminių aktų ir įsakymų publikavimas</t>
  </si>
  <si>
    <t>Viešųjų ryšių paslaugų, skirtų savivaldybės veiklai viešinti ir įvaizdžio strategijai sukurti ir įgyvendinti, įsigijimas</t>
  </si>
  <si>
    <t>Organizuota mokymų temų, sk.</t>
  </si>
  <si>
    <t>P3.4.2.2.</t>
  </si>
  <si>
    <t>P.3.4.3.1.</t>
  </si>
  <si>
    <t>SB(VIP)</t>
  </si>
  <si>
    <t>Parengtas techninis projektas, sk.</t>
  </si>
  <si>
    <t>Atlikta statybos darbų, proc.</t>
  </si>
  <si>
    <t>100/40/15</t>
  </si>
  <si>
    <t>Administracinio pastato, esančio Liepų g. 7, Klaipėdoje, atnaujinimas (modernizavimas), sumažinant energijos suvartojimo sąnaudas</t>
  </si>
  <si>
    <t>LRVB</t>
  </si>
  <si>
    <t>SB(P)</t>
  </si>
  <si>
    <r>
      <t xml:space="preserve">Paskolos lėšos </t>
    </r>
    <r>
      <rPr>
        <b/>
        <sz val="10"/>
        <rFont val="Times New Roman"/>
        <family val="1"/>
        <charset val="186"/>
      </rPr>
      <t>SB(P)</t>
    </r>
  </si>
  <si>
    <t xml:space="preserve">Rinkodaros ir reprezentacinių  priemonių vykdymas </t>
  </si>
  <si>
    <t>Lietuvos savivaldybių asociacija (LSA)</t>
  </si>
  <si>
    <t>P3.4.1.1,P3.4.2.1, P3.4.1.4</t>
  </si>
  <si>
    <r>
      <t xml:space="preserve">Savivaldybės biudžeto investicinės programos lėšos </t>
    </r>
    <r>
      <rPr>
        <b/>
        <sz val="10"/>
        <rFont val="Times New Roman"/>
        <family val="1"/>
        <charset val="186"/>
      </rPr>
      <t>SB(VIP)</t>
    </r>
  </si>
  <si>
    <t>Kontrolės ir audito tarnybos finansinio, ūkinio bei materialinio aptarnavimo užtikrinimas</t>
  </si>
  <si>
    <t>VšĮ „Klaipėdos šventės“ vietinės rinkliavos administravimui apmokėti (15 % nuo surinktos rinkliavos)</t>
  </si>
  <si>
    <t>Viešosios tvarkos skyriaus naudojamų transporto priemonių išlaikymas</t>
  </si>
  <si>
    <t>Dalyvio mokestis už narystę Lietuvos savivaldybių asociacijoje  (LSA)</t>
  </si>
  <si>
    <t xml:space="preserve">Dalyvavimas tarptautinių organizacijų,  miestų partnerių, kitų institucijų organizuojamuose tarptautiniuose renginiuose </t>
  </si>
  <si>
    <t>FTD Apskaitos skyrius</t>
  </si>
  <si>
    <t>FTD Mokesčių skyrius</t>
  </si>
  <si>
    <t>IED Tarptautinių ryšių, verslo plėtros ir turizmo skyrius</t>
  </si>
  <si>
    <t>FTD Finansų sk.</t>
  </si>
  <si>
    <t>FTD Turto skyrius</t>
  </si>
  <si>
    <t>MŪD Socialinės infrastruktūros priežiūros skyrius</t>
  </si>
  <si>
    <t>IED Tarptautinių ryšių, verslo plėtros ir turizmo sk.</t>
  </si>
  <si>
    <t>UPD  Statybos leidimų ir statinių priežiūros skyrius</t>
  </si>
  <si>
    <t>IED Projektų skyrius</t>
  </si>
  <si>
    <t>Informavimo ir e.paslaugų skyrius</t>
  </si>
  <si>
    <t>SB(VR)</t>
  </si>
  <si>
    <r>
      <t xml:space="preserve">Savivaldybės biudžeto rinkliavos lėšos </t>
    </r>
    <r>
      <rPr>
        <b/>
        <sz val="10"/>
        <rFont val="Times New Roman"/>
        <family val="1"/>
        <charset val="186"/>
      </rPr>
      <t>SB(VR)</t>
    </r>
  </si>
  <si>
    <t>Nupirkta spaudos ploto   dienraščiuose, psl.</t>
  </si>
  <si>
    <t xml:space="preserve">Rinkodaros  priemonių skaičius, vnt. </t>
  </si>
  <si>
    <t>VALDYMO PROGRAMOS (NR. 3)</t>
  </si>
  <si>
    <t>Projekto „Klaipėdos regiono savivaldybių darbuotojų, atsakingų už projektų, finansuotinų iš įvairių finansinių šaltinių, planavimą, valdymą ir įgyvendinimą, mokymai“ įgyvendinimas</t>
  </si>
  <si>
    <t xml:space="preserve">Mokymuose dalyvavusių asmenų skaičius </t>
  </si>
  <si>
    <t>Įsigyta spausdintuvų, vnt.</t>
  </si>
  <si>
    <t>Įrengtas LED ekranas, vnt.</t>
  </si>
  <si>
    <t>Atliktas el. paslaugų tyrimas, vnt.</t>
  </si>
  <si>
    <t>P3.4.1.1.</t>
  </si>
  <si>
    <t>Surengta suvažiavimų, minėjimų skaičius, vnt.</t>
  </si>
  <si>
    <t>Suvažiavimų dalyvių skaičius, vnt.</t>
  </si>
  <si>
    <t>Projektų sk.</t>
  </si>
  <si>
    <t>Ūkio tarnyba</t>
  </si>
  <si>
    <t>Pastato Liepų g. 11 stogo, fasado patalpų einamasis remontas</t>
  </si>
  <si>
    <t>Pastato Liepų g. 7 I ir II aukštų bei rūsio patalpų einamasis remontas</t>
  </si>
  <si>
    <t>Savivaldybės administracijos reikmėms naudojamų pastatų ir patalpų einamasis remontas:</t>
  </si>
  <si>
    <t>Savivaldybės tarybos sekretoriato finansinio, ūkinio bei materialinio aptarnavimo užtikrinimas</t>
  </si>
  <si>
    <t>Savivaldybės administracijos veiklos užtikrinimas (pastatų eksploatacija, materialinis aprūpinimas):</t>
  </si>
  <si>
    <t>Savivaldybei nuosavybės teise priklausančio ir patikėjimo teise valdomo turto valdymas, naudojimas ir disponavimas:</t>
  </si>
  <si>
    <t>Savivaldybės kontroliuojamoms įmonėms perduodamų inžinerinių tinklų vertinimas</t>
  </si>
  <si>
    <t>Renginių, kuriuose dalyvauta, sk.</t>
  </si>
  <si>
    <t>Dalyvavimas vietinių ir tarptautinių organizacijų veikloje:</t>
  </si>
  <si>
    <t>Savivaldybės administracijos darbuotojų skaičius</t>
  </si>
  <si>
    <t>Savivaldybės administracijos veiklos užtikrinimas</t>
  </si>
  <si>
    <t>Organizuota mokymų darbuotojams, temų sk.</t>
  </si>
  <si>
    <t>Atlikta gyventojų apklausų, vnt.</t>
  </si>
  <si>
    <t>Įsigyta spaudos ploto dienraščiuose, psl.</t>
  </si>
  <si>
    <t xml:space="preserve">Vykdomų rinkodaros  priemonių skaičius, vnt. </t>
  </si>
  <si>
    <t>Per ataskaitinį laikotarpį užbaigtų bylų (teismuose) skaičius</t>
  </si>
  <si>
    <t>Išsiųstų laiškų skaičius, tūkst. vnt.</t>
  </si>
  <si>
    <t>Prisijungta prie valstybės institucijų informacinių sistemų (Gyventojų registro, Regitros, Registrų centro), tūkst. kartų</t>
  </si>
  <si>
    <r>
      <t>Eksploatuojamų administracinių patalpų plotas, tūkst. m</t>
    </r>
    <r>
      <rPr>
        <vertAlign val="superscript"/>
        <sz val="10"/>
        <rFont val="Times New Roman"/>
        <family val="1"/>
        <charset val="186"/>
      </rPr>
      <t>2</t>
    </r>
  </si>
  <si>
    <t>Remontuojamų pastatų, kuriuose yra savivaldybei priklausančios negyvenamos patalpos, skaičius</t>
  </si>
  <si>
    <t>Eksploatuojama šviestuvų, apšviečiančių aikštelę, sk.</t>
  </si>
  <si>
    <t>Parengta privatizavimo projektų, vnt.</t>
  </si>
  <si>
    <t>Parengta turto valdymo strategija, vnt.</t>
  </si>
  <si>
    <t xml:space="preserve">Įdiegta projektų valdymo informacinė sistema, vnt. </t>
  </si>
  <si>
    <t>Perkeltų paslaugų skaičius, vnt.</t>
  </si>
  <si>
    <t>Savivaldybės tarybos narių skaičius</t>
  </si>
  <si>
    <t>Kontrolės ir audito tarnybos darbuotojų skaičius</t>
  </si>
  <si>
    <r>
      <t xml:space="preserve">2014–2016 M. KLAIPĖDOS MIESTO SAVIVALDYBĖS </t>
    </r>
    <r>
      <rPr>
        <b/>
        <sz val="11"/>
        <rFont val="Times New Roman"/>
        <family val="1"/>
        <charset val="186"/>
      </rPr>
      <t xml:space="preserve">                       
VALDYMO PROGRAMOS (NR. 03)</t>
    </r>
  </si>
  <si>
    <t>Įsigytų  programinės įrangos licencijų skaičius</t>
  </si>
  <si>
    <t xml:space="preserve">Eksploatuojamų kompiuterių skaičius, vnt. </t>
  </si>
  <si>
    <t xml:space="preserve">   </t>
  </si>
  <si>
    <t>Privatizavimo fondo lėšos (PF)</t>
  </si>
  <si>
    <t>Kompiuterinės ir organizacinės technikos eksploatavimas</t>
  </si>
  <si>
    <t>Kompiuterinės ir organizacinės technikos bei licencijų įsigijimas</t>
  </si>
  <si>
    <t xml:space="preserve">Informacinių technologijų palaikymas ir plėtojimas Savivaldybės administracijoje: </t>
  </si>
  <si>
    <t>Įdiegta priemonių, mažinančių administracinę naštą, vnt.</t>
  </si>
  <si>
    <t>Renovuotas pastatas, vnt.</t>
  </si>
  <si>
    <t>Konferencijų, kuriose dalyvauta, skaičius</t>
  </si>
  <si>
    <t>Atlikta gyventojų apklausų</t>
  </si>
  <si>
    <t>Korespondencijos siuntimo paštu organizavimas, spaudinių prenumerata</t>
  </si>
  <si>
    <t>Viešųjų ryšių plėtojimas:</t>
  </si>
  <si>
    <r>
      <t xml:space="preserve">Savivaldybės biudžeto privatizavimo fondo lėšos </t>
    </r>
    <r>
      <rPr>
        <b/>
        <sz val="10"/>
        <rFont val="Times New Roman"/>
        <family val="1"/>
        <charset val="186"/>
      </rPr>
      <t>SB(PF)</t>
    </r>
  </si>
  <si>
    <t>Gyventojų apklausos organizavimas</t>
  </si>
  <si>
    <t>Įsigyta garso įrangos komplektų, vnt.</t>
  </si>
  <si>
    <t>Išmokos seniūnaičiams</t>
  </si>
  <si>
    <t>Prisijungimų skaičius prie Registrų centro sistemos, tūkst. kartų</t>
  </si>
  <si>
    <r>
      <t>Suremontuota patalpų pastate Liepų g. 7, m</t>
    </r>
    <r>
      <rPr>
        <vertAlign val="superscript"/>
        <sz val="10"/>
        <rFont val="Times New Roman"/>
        <family val="1"/>
        <charset val="186"/>
      </rPr>
      <t>2</t>
    </r>
  </si>
  <si>
    <t>Prisijungimų skaičius prie Regitros sistemos, tūkst. kartų</t>
  </si>
  <si>
    <t>IED Licencijų, leidimų ir vartotojų teisių apsaugos skyrius</t>
  </si>
  <si>
    <t>Atliktas IT sistemos tyrimas</t>
  </si>
  <si>
    <t>Parengtas techninis projektas, vnt.</t>
  </si>
  <si>
    <t>Funkcinės klasifikacijos kodas</t>
  </si>
  <si>
    <t>Valstybės deleguotų funkcijų vykdymas:</t>
  </si>
  <si>
    <t>Žemės ūkio priemonių vykdymas</t>
  </si>
  <si>
    <t>Darbo rinkos politikos priemonių vykdymas</t>
  </si>
  <si>
    <t>Vykdoma sutartis su Klaipėdos rajono savivaldybe, vnt.</t>
  </si>
  <si>
    <t>Įdarbinta asmenų, vnt.</t>
  </si>
  <si>
    <t>Mero reprezentacinių priemonių vykdymas (Mero fondo naudojimas)</t>
  </si>
  <si>
    <t>Nekilnojamojo turto matavimai ir  teisinė registracija</t>
  </si>
  <si>
    <t>Automobilių statymo aikštelės prie „Švyturio“ arenos apšvietimo išlaidų dengimas ir energetinių išteklių išlaidų kompensavimas UAB „Klaipėdos arena“</t>
  </si>
  <si>
    <t>Projekto „Interaktyvių elektroninių paslaugų plėtra ir prieinamumas“ įgyvendinimas</t>
  </si>
  <si>
    <t>Projekto „Centralizuotas savivaldybių paslaugų perkėlimas į elektroninę erdvę“ įgyvendinimas</t>
  </si>
  <si>
    <t>Dalyvavimas projekte „Besikeičiantys miestai: bendradarbiavimas miestų plėtros srityje“</t>
  </si>
  <si>
    <t>Pastato Laukininkų g. 19A fasado einamasis remontas</t>
  </si>
  <si>
    <t>Dokumentų saugyklos pastato projektavimas ir statyba Dubysos g. 39A</t>
  </si>
  <si>
    <t>Įsigyta IT įrangos, vnt.</t>
  </si>
  <si>
    <t>Įrengta skaitmeninių e. kioskų, vnt.</t>
  </si>
  <si>
    <r>
      <t>Suremontuota stogo ploto (Liepų g. 11), m</t>
    </r>
    <r>
      <rPr>
        <vertAlign val="superscript"/>
        <sz val="10"/>
        <rFont val="Times New Roman"/>
        <family val="1"/>
        <charset val="186"/>
      </rPr>
      <t>2</t>
    </r>
  </si>
  <si>
    <r>
      <t>Suremontuota fasado ploto (Laukininkų g. 19A), m</t>
    </r>
    <r>
      <rPr>
        <vertAlign val="superscript"/>
        <sz val="10"/>
        <rFont val="Times New Roman"/>
        <family val="1"/>
        <charset val="186"/>
      </rPr>
      <t>2</t>
    </r>
  </si>
  <si>
    <r>
      <t>Suremontuoto fasado ploto (Laukininkų g. 19A), m</t>
    </r>
    <r>
      <rPr>
        <vertAlign val="superscript"/>
        <sz val="10"/>
        <rFont val="Times New Roman"/>
        <family val="1"/>
        <charset val="186"/>
      </rPr>
      <t>2</t>
    </r>
  </si>
  <si>
    <t>Būtinosios vykdymo išlaidos, bylinėjimosi išlaidų atlyginimas, žyminis mokestis</t>
  </si>
  <si>
    <r>
      <t xml:space="preserve">Dalyvio mokestis už narystę  tarptautinių organizacijų veikloje  </t>
    </r>
    <r>
      <rPr>
        <sz val="8"/>
        <rFont val="Times New Roman"/>
        <family val="1"/>
        <charset val="186"/>
      </rPr>
      <t>(</t>
    </r>
    <r>
      <rPr>
        <i/>
        <sz val="8"/>
        <rFont val="Times New Roman"/>
        <family val="1"/>
        <charset val="186"/>
      </rPr>
      <t>Cruise Baltic</t>
    </r>
    <r>
      <rPr>
        <sz val="8"/>
        <rFont val="Times New Roman"/>
        <family val="1"/>
        <charset val="186"/>
      </rPr>
      <t xml:space="preserve"> – CB, EUROCITIES, </t>
    </r>
    <r>
      <rPr>
        <i/>
        <sz val="8"/>
        <rFont val="Times New Roman"/>
        <family val="1"/>
        <charset val="186"/>
      </rPr>
      <t>Union of the Baltic Cities</t>
    </r>
    <r>
      <rPr>
        <sz val="8"/>
        <rFont val="Times New Roman"/>
        <family val="1"/>
        <charset val="186"/>
      </rPr>
      <t xml:space="preserve"> – UBC, </t>
    </r>
    <r>
      <rPr>
        <i/>
        <sz val="8"/>
        <rFont val="Times New Roman"/>
        <family val="1"/>
        <charset val="186"/>
      </rPr>
      <t>Baltic Sail,  European Cities Against Drugs</t>
    </r>
    <r>
      <rPr>
        <sz val="8"/>
        <rFont val="Times New Roman"/>
        <family val="1"/>
        <charset val="186"/>
      </rPr>
      <t xml:space="preserve"> – ECAD, </t>
    </r>
    <r>
      <rPr>
        <i/>
        <sz val="8"/>
        <rFont val="Times New Roman"/>
        <family val="1"/>
        <charset val="186"/>
      </rPr>
      <t>World Health Organization</t>
    </r>
    <r>
      <rPr>
        <sz val="8"/>
        <rFont val="Times New Roman"/>
        <family val="1"/>
        <charset val="186"/>
      </rPr>
      <t xml:space="preserve"> – WHO,  </t>
    </r>
    <r>
      <rPr>
        <i/>
        <sz val="8"/>
        <rFont val="Times New Roman"/>
        <family val="1"/>
        <charset val="186"/>
      </rPr>
      <t>Kommunnes Internasjonale Miljøorganisasjon</t>
    </r>
    <r>
      <rPr>
        <sz val="8"/>
        <rFont val="Times New Roman"/>
        <family val="1"/>
        <charset val="186"/>
      </rPr>
      <t xml:space="preserve"> – KIMO)   </t>
    </r>
  </si>
  <si>
    <r>
      <t xml:space="preserve">Dalyvio mokestis už narystę   tarptautinių organizacijų veikloje  </t>
    </r>
    <r>
      <rPr>
        <sz val="8"/>
        <rFont val="Times New Roman"/>
        <family val="1"/>
        <charset val="186"/>
      </rPr>
      <t>(</t>
    </r>
    <r>
      <rPr>
        <i/>
        <sz val="8"/>
        <rFont val="Times New Roman"/>
        <family val="1"/>
        <charset val="186"/>
      </rPr>
      <t>Cruise Baltic</t>
    </r>
    <r>
      <rPr>
        <sz val="8"/>
        <rFont val="Times New Roman"/>
        <family val="1"/>
        <charset val="186"/>
      </rPr>
      <t xml:space="preserve"> – CB, EUROCITIES, </t>
    </r>
    <r>
      <rPr>
        <i/>
        <sz val="8"/>
        <rFont val="Times New Roman"/>
        <family val="1"/>
        <charset val="186"/>
      </rPr>
      <t xml:space="preserve">Union of the Baltic Cities </t>
    </r>
    <r>
      <rPr>
        <sz val="8"/>
        <rFont val="Times New Roman"/>
        <family val="1"/>
        <charset val="186"/>
      </rPr>
      <t xml:space="preserve">– UBC, </t>
    </r>
    <r>
      <rPr>
        <i/>
        <sz val="8"/>
        <rFont val="Times New Roman"/>
        <family val="1"/>
        <charset val="186"/>
      </rPr>
      <t>Baltic Sail</t>
    </r>
    <r>
      <rPr>
        <sz val="8"/>
        <rFont val="Times New Roman"/>
        <family val="1"/>
        <charset val="186"/>
      </rPr>
      <t xml:space="preserve">,  </t>
    </r>
    <r>
      <rPr>
        <i/>
        <sz val="8"/>
        <rFont val="Times New Roman"/>
        <family val="1"/>
        <charset val="186"/>
      </rPr>
      <t>European Cities Against Drugs</t>
    </r>
    <r>
      <rPr>
        <sz val="8"/>
        <rFont val="Times New Roman"/>
        <family val="1"/>
        <charset val="186"/>
      </rPr>
      <t xml:space="preserve"> – ECAD, </t>
    </r>
    <r>
      <rPr>
        <i/>
        <sz val="8"/>
        <rFont val="Times New Roman"/>
        <family val="1"/>
        <charset val="186"/>
      </rPr>
      <t>World Health Organization</t>
    </r>
    <r>
      <rPr>
        <sz val="8"/>
        <rFont val="Times New Roman"/>
        <family val="1"/>
        <charset val="186"/>
      </rPr>
      <t xml:space="preserve"> – WHO,  K</t>
    </r>
    <r>
      <rPr>
        <i/>
        <sz val="8"/>
        <rFont val="Times New Roman"/>
        <family val="1"/>
        <charset val="186"/>
      </rPr>
      <t>ommunnes Internasjonale Miljøorganisasjon</t>
    </r>
    <r>
      <rPr>
        <sz val="8"/>
        <rFont val="Times New Roman"/>
        <family val="1"/>
        <charset val="186"/>
      </rPr>
      <t xml:space="preserve"> – KIMO)   </t>
    </r>
  </si>
  <si>
    <r>
      <t xml:space="preserve">Priemonių, mažinančių administracinę naštą juridiniams ir fiziniams asmenims, taikymas (Eilių valdymo sistemos įdiegimas Socialinių reikalų departamento Socialinės paramos skyriuje; Santykių su klientais valdymo (angl. </t>
    </r>
    <r>
      <rPr>
        <i/>
        <sz val="10"/>
        <rFont val="Times New Roman"/>
        <family val="1"/>
        <charset val="186"/>
      </rPr>
      <t>Customer Relationship Management</t>
    </r>
    <r>
      <rPr>
        <sz val="10"/>
        <rFont val="Times New Roman"/>
        <family val="1"/>
        <charset val="186"/>
      </rPr>
      <t>) sistemos įdiegimas Informavimo ir e. paslaugų skyriaus Vieno langelio ir e. paslaugų poskyryje; VMI duomenų perdavimo sistemos įdiegimas; Licencijų ir leidimų išdavimo, proceso valdymo ir kontrolės sistemos sukūrimas)</t>
    </r>
  </si>
  <si>
    <t xml:space="preserve">Dalyvio mokestis už narystę Lietuvos savivaldybių asociacijoje  </t>
  </si>
  <si>
    <r>
      <rPr>
        <b/>
        <sz val="10"/>
        <rFont val="Times New Roman"/>
        <family val="1"/>
        <charset val="186"/>
      </rPr>
      <t xml:space="preserve">Priemonių, mažinančių administracinę naštą juridiniams ir fiziniams asmenims, taikymas </t>
    </r>
    <r>
      <rPr>
        <sz val="10"/>
        <rFont val="Times New Roman"/>
        <family val="1"/>
      </rPr>
      <t xml:space="preserve">(Eilių valdymo sistemos įdiegimas Socialinių reikalų departamento Socialinės paramos skyriuje; Santykių su klientais valdymo (angl. </t>
    </r>
    <r>
      <rPr>
        <i/>
        <sz val="10"/>
        <rFont val="Times New Roman"/>
        <family val="1"/>
        <charset val="186"/>
      </rPr>
      <t>Customer Relationship Management</t>
    </r>
    <r>
      <rPr>
        <sz val="10"/>
        <rFont val="Times New Roman"/>
        <family val="1"/>
      </rPr>
      <t>) sistemos įdiegimas Informavimo ir e. paslaugų skyriaus Vieno langelio ir e. paslaugų poskyryje; VMI duomenų perdavimo sistemos įdiegimas; Licencijų ir leidimų išdavimo, proceso valdymo ir kontrolės sistemos sukūrimas)</t>
    </r>
  </si>
  <si>
    <t>2015-ųjų metų lėšų planas</t>
  </si>
  <si>
    <t>2016-ųjų metų lėšų planas</t>
  </si>
  <si>
    <t>2015-ųjų m. lėšų planas</t>
  </si>
  <si>
    <t>2016-ųjų m. lėšų planas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</si>
</sst>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L_t_-;\-* #,##0.00\ _L_t_-;_-* &quot;-&quot;??\ _L_t_-;_-@_-"/>
    <numFmt numFmtId="164" formatCode="0.0"/>
    <numFmt numFmtId="165" formatCode="#,##0.0"/>
    <numFmt numFmtId="166" formatCode="#,##0.0;[Red]#,##0.0"/>
  </numFmts>
  <fonts count="37">
    <font>
      <sz val="10"/>
      <name val="Arial"/>
      <charset val="186"/>
    </font>
    <font>
      <sz val="10"/>
      <name val="Arial"/>
      <family val="2"/>
      <charset val="186"/>
    </font>
    <font>
      <b/>
      <sz val="9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Times New Roman"/>
      <family val="1"/>
    </font>
    <font>
      <sz val="10"/>
      <name val="Arial"/>
      <family val="2"/>
      <charset val="186"/>
    </font>
    <font>
      <sz val="10"/>
      <name val="TimesLT"/>
      <charset val="186"/>
    </font>
    <font>
      <sz val="10"/>
      <name val="Arial"/>
      <family val="2"/>
      <charset val="186"/>
    </font>
    <font>
      <b/>
      <sz val="8"/>
      <name val="Times New Roman"/>
      <family val="1"/>
    </font>
    <font>
      <b/>
      <sz val="7"/>
      <name val="Times New Roman"/>
      <family val="1"/>
      <charset val="186"/>
    </font>
    <font>
      <b/>
      <sz val="10"/>
      <name val="Arial"/>
      <family val="2"/>
      <charset val="186"/>
    </font>
    <font>
      <sz val="7"/>
      <name val="Times New Roman"/>
      <family val="1"/>
    </font>
    <font>
      <b/>
      <u/>
      <sz val="10"/>
      <name val="Times New Roman"/>
      <family val="1"/>
      <charset val="186"/>
    </font>
    <font>
      <sz val="10"/>
      <color indexed="60"/>
      <name val="Times New Roman"/>
      <family val="1"/>
    </font>
    <font>
      <sz val="10"/>
      <color indexed="60"/>
      <name val="Arial"/>
      <family val="2"/>
      <charset val="186"/>
    </font>
    <font>
      <sz val="12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1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186"/>
    </font>
    <font>
      <sz val="7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9"/>
      <name val="Arial"/>
      <family val="2"/>
      <charset val="186"/>
    </font>
    <font>
      <sz val="9"/>
      <color theme="1"/>
      <name val="Times New Roman"/>
      <family val="1"/>
      <charset val="186"/>
    </font>
    <font>
      <i/>
      <sz val="8"/>
      <name val="Times New Roman"/>
      <family val="1"/>
      <charset val="186"/>
    </font>
    <font>
      <i/>
      <sz val="10"/>
      <name val="Times New Roman"/>
      <family val="1"/>
      <charset val="186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CCFF"/>
        <bgColor indexed="64"/>
      </patternFill>
    </fill>
  </fills>
  <borders count="9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9" fillId="0" borderId="0"/>
    <xf numFmtId="0" fontId="15" fillId="0" borderId="0"/>
    <xf numFmtId="0" fontId="13" fillId="0" borderId="0"/>
    <xf numFmtId="43" fontId="1" fillId="0" borderId="0" applyFont="0" applyFill="0" applyBorder="0" applyAlignment="0" applyProtection="0"/>
    <xf numFmtId="0" fontId="28" fillId="0" borderId="0"/>
    <xf numFmtId="0" fontId="14" fillId="0" borderId="0"/>
  </cellStyleXfs>
  <cellXfs count="2094">
    <xf numFmtId="0" fontId="0" fillId="0" borderId="0" xfId="0"/>
    <xf numFmtId="0" fontId="10" fillId="0" borderId="0" xfId="0" applyFont="1" applyAlignment="1">
      <alignment vertical="top"/>
    </xf>
    <xf numFmtId="0" fontId="12" fillId="0" borderId="0" xfId="0" applyFont="1" applyBorder="1" applyAlignment="1">
      <alignment vertical="top"/>
    </xf>
    <xf numFmtId="0" fontId="10" fillId="0" borderId="0" xfId="0" applyFont="1" applyFill="1" applyAlignment="1">
      <alignment vertical="top"/>
    </xf>
    <xf numFmtId="0" fontId="9" fillId="0" borderId="0" xfId="0" applyFont="1" applyAlignment="1">
      <alignment vertical="top"/>
    </xf>
    <xf numFmtId="0" fontId="10" fillId="0" borderId="0" xfId="0" applyFont="1" applyAlignment="1">
      <alignment horizontal="right" vertical="top"/>
    </xf>
    <xf numFmtId="49" fontId="8" fillId="0" borderId="0" xfId="0" applyNumberFormat="1" applyFont="1" applyBorder="1" applyAlignment="1">
      <alignment vertical="top"/>
    </xf>
    <xf numFmtId="0" fontId="8" fillId="0" borderId="0" xfId="0" applyFont="1" applyBorder="1" applyAlignment="1">
      <alignment vertical="top"/>
    </xf>
    <xf numFmtId="164" fontId="10" fillId="0" borderId="0" xfId="0" applyNumberFormat="1" applyFont="1" applyAlignment="1">
      <alignment vertical="top"/>
    </xf>
    <xf numFmtId="164" fontId="10" fillId="0" borderId="0" xfId="0" applyNumberFormat="1" applyFont="1" applyBorder="1" applyAlignment="1">
      <alignment vertical="top"/>
    </xf>
    <xf numFmtId="49" fontId="11" fillId="0" borderId="0" xfId="0" applyNumberFormat="1" applyFont="1" applyFill="1" applyBorder="1" applyAlignment="1">
      <alignment horizontal="right" vertical="top"/>
    </xf>
    <xf numFmtId="0" fontId="10" fillId="0" borderId="0" xfId="0" applyFont="1" applyAlignment="1">
      <alignment horizontal="center" vertical="top"/>
    </xf>
    <xf numFmtId="49" fontId="10" fillId="0" borderId="0" xfId="0" applyNumberFormat="1" applyFont="1" applyBorder="1" applyAlignment="1">
      <alignment horizontal="center" vertical="top"/>
    </xf>
    <xf numFmtId="49" fontId="9" fillId="0" borderId="12" xfId="0" applyNumberFormat="1" applyFont="1" applyFill="1" applyBorder="1" applyAlignment="1">
      <alignment horizontal="center" vertical="top"/>
    </xf>
    <xf numFmtId="49" fontId="9" fillId="0" borderId="2" xfId="0" applyNumberFormat="1" applyFont="1" applyFill="1" applyBorder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 applyAlignment="1">
      <alignment vertical="top"/>
    </xf>
    <xf numFmtId="0" fontId="12" fillId="0" borderId="16" xfId="1" applyFont="1" applyBorder="1" applyAlignment="1">
      <alignment horizontal="center" vertical="center" textRotation="90" wrapText="1"/>
    </xf>
    <xf numFmtId="49" fontId="6" fillId="4" borderId="17" xfId="1" applyNumberFormat="1" applyFont="1" applyFill="1" applyBorder="1" applyAlignment="1">
      <alignment horizontal="center" vertical="top"/>
    </xf>
    <xf numFmtId="49" fontId="6" fillId="4" borderId="18" xfId="1" applyNumberFormat="1" applyFont="1" applyFill="1" applyBorder="1" applyAlignment="1">
      <alignment horizontal="center" vertical="top"/>
    </xf>
    <xf numFmtId="0" fontId="15" fillId="0" borderId="19" xfId="1" applyFont="1" applyBorder="1" applyAlignment="1">
      <alignment vertical="top" wrapText="1"/>
    </xf>
    <xf numFmtId="49" fontId="6" fillId="5" borderId="20" xfId="1" applyNumberFormat="1" applyFont="1" applyFill="1" applyBorder="1" applyAlignment="1">
      <alignment horizontal="center" vertical="top"/>
    </xf>
    <xf numFmtId="49" fontId="6" fillId="5" borderId="21" xfId="1" applyNumberFormat="1" applyFont="1" applyFill="1" applyBorder="1" applyAlignment="1">
      <alignment horizontal="center" vertical="top"/>
    </xf>
    <xf numFmtId="49" fontId="7" fillId="0" borderId="22" xfId="1" applyNumberFormat="1" applyFont="1" applyBorder="1" applyAlignment="1">
      <alignment horizontal="center" vertical="top"/>
    </xf>
    <xf numFmtId="0" fontId="15" fillId="0" borderId="23" xfId="1" applyFont="1" applyBorder="1" applyAlignment="1">
      <alignment horizontal="center" vertical="top"/>
    </xf>
    <xf numFmtId="49" fontId="7" fillId="0" borderId="15" xfId="1" applyNumberFormat="1" applyFont="1" applyBorder="1" applyAlignment="1">
      <alignment horizontal="center" vertical="top"/>
    </xf>
    <xf numFmtId="0" fontId="15" fillId="0" borderId="10" xfId="1" applyFont="1" applyBorder="1" applyAlignment="1">
      <alignment horizontal="center" vertical="top" wrapText="1"/>
    </xf>
    <xf numFmtId="164" fontId="6" fillId="2" borderId="18" xfId="1" applyNumberFormat="1" applyFont="1" applyFill="1" applyBorder="1" applyAlignment="1">
      <alignment horizontal="center" vertical="top"/>
    </xf>
    <xf numFmtId="164" fontId="3" fillId="0" borderId="20" xfId="1" applyNumberFormat="1" applyFont="1" applyFill="1" applyBorder="1" applyAlignment="1">
      <alignment horizontal="center" vertical="top"/>
    </xf>
    <xf numFmtId="164" fontId="6" fillId="2" borderId="24" xfId="1" applyNumberFormat="1" applyFont="1" applyFill="1" applyBorder="1" applyAlignment="1">
      <alignment horizontal="center" vertical="top"/>
    </xf>
    <xf numFmtId="0" fontId="6" fillId="2" borderId="3" xfId="1" applyFont="1" applyFill="1" applyBorder="1" applyAlignment="1">
      <alignment horizontal="right" vertical="top" wrapText="1"/>
    </xf>
    <xf numFmtId="0" fontId="12" fillId="0" borderId="16" xfId="1" applyFont="1" applyFill="1" applyBorder="1" applyAlignment="1">
      <alignment horizontal="center" vertical="center" textRotation="90" wrapText="1"/>
    </xf>
    <xf numFmtId="164" fontId="3" fillId="0" borderId="25" xfId="1" applyNumberFormat="1" applyFont="1" applyFill="1" applyBorder="1" applyAlignment="1">
      <alignment horizontal="center" vertical="top"/>
    </xf>
    <xf numFmtId="164" fontId="3" fillId="0" borderId="26" xfId="1" applyNumberFormat="1" applyFont="1" applyFill="1" applyBorder="1" applyAlignment="1">
      <alignment horizontal="center" vertical="top"/>
    </xf>
    <xf numFmtId="164" fontId="7" fillId="0" borderId="27" xfId="1" applyNumberFormat="1" applyFont="1" applyFill="1" applyBorder="1" applyAlignment="1">
      <alignment horizontal="center" vertical="top"/>
    </xf>
    <xf numFmtId="49" fontId="6" fillId="5" borderId="28" xfId="1" applyNumberFormat="1" applyFont="1" applyFill="1" applyBorder="1" applyAlignment="1">
      <alignment horizontal="center" vertical="top"/>
    </xf>
    <xf numFmtId="49" fontId="6" fillId="5" borderId="21" xfId="1" applyNumberFormat="1" applyFont="1" applyFill="1" applyBorder="1" applyAlignment="1">
      <alignment vertical="top"/>
    </xf>
    <xf numFmtId="0" fontId="18" fillId="0" borderId="10" xfId="1" applyFont="1" applyBorder="1" applyAlignment="1">
      <alignment horizontal="center" vertical="top"/>
    </xf>
    <xf numFmtId="164" fontId="6" fillId="2" borderId="29" xfId="1" applyNumberFormat="1" applyFont="1" applyFill="1" applyBorder="1" applyAlignment="1">
      <alignment horizontal="center" vertical="top"/>
    </xf>
    <xf numFmtId="164" fontId="6" fillId="2" borderId="30" xfId="1" applyNumberFormat="1" applyFont="1" applyFill="1" applyBorder="1" applyAlignment="1">
      <alignment horizontal="center" vertical="top"/>
    </xf>
    <xf numFmtId="164" fontId="6" fillId="2" borderId="21" xfId="1" applyNumberFormat="1" applyFont="1" applyFill="1" applyBorder="1" applyAlignment="1">
      <alignment horizontal="center" vertical="top"/>
    </xf>
    <xf numFmtId="0" fontId="6" fillId="2" borderId="10" xfId="1" applyFont="1" applyFill="1" applyBorder="1" applyAlignment="1">
      <alignment horizontal="right" vertical="top" wrapText="1"/>
    </xf>
    <xf numFmtId="164" fontId="6" fillId="2" borderId="31" xfId="1" applyNumberFormat="1" applyFont="1" applyFill="1" applyBorder="1" applyAlignment="1">
      <alignment horizontal="center" vertical="top"/>
    </xf>
    <xf numFmtId="164" fontId="6" fillId="2" borderId="32" xfId="1" applyNumberFormat="1" applyFont="1" applyFill="1" applyBorder="1" applyAlignment="1">
      <alignment horizontal="center" vertical="top"/>
    </xf>
    <xf numFmtId="0" fontId="7" fillId="0" borderId="1" xfId="1" applyFont="1" applyFill="1" applyBorder="1" applyAlignment="1">
      <alignment horizontal="center" vertical="top" wrapText="1"/>
    </xf>
    <xf numFmtId="164" fontId="7" fillId="0" borderId="33" xfId="1" applyNumberFormat="1" applyFont="1" applyFill="1" applyBorder="1" applyAlignment="1">
      <alignment horizontal="center" vertical="top"/>
    </xf>
    <xf numFmtId="164" fontId="7" fillId="0" borderId="34" xfId="1" applyNumberFormat="1" applyFont="1" applyFill="1" applyBorder="1" applyAlignment="1">
      <alignment horizontal="center" vertical="top"/>
    </xf>
    <xf numFmtId="164" fontId="7" fillId="0" borderId="35" xfId="1" applyNumberFormat="1" applyFont="1" applyFill="1" applyBorder="1" applyAlignment="1">
      <alignment horizontal="center" vertical="top"/>
    </xf>
    <xf numFmtId="0" fontId="6" fillId="2" borderId="5" xfId="1" applyFont="1" applyFill="1" applyBorder="1" applyAlignment="1">
      <alignment horizontal="right" vertical="top" wrapText="1"/>
    </xf>
    <xf numFmtId="164" fontId="7" fillId="2" borderId="36" xfId="1" applyNumberFormat="1" applyFont="1" applyFill="1" applyBorder="1" applyAlignment="1">
      <alignment horizontal="center" vertical="top"/>
    </xf>
    <xf numFmtId="49" fontId="11" fillId="0" borderId="37" xfId="1" applyNumberFormat="1" applyFont="1" applyBorder="1" applyAlignment="1">
      <alignment horizontal="center" vertical="top"/>
    </xf>
    <xf numFmtId="0" fontId="7" fillId="0" borderId="1" xfId="1" applyFont="1" applyBorder="1" applyAlignment="1">
      <alignment horizontal="center" vertical="top"/>
    </xf>
    <xf numFmtId="164" fontId="3" fillId="0" borderId="38" xfId="1" applyNumberFormat="1" applyFont="1" applyFill="1" applyBorder="1" applyAlignment="1">
      <alignment horizontal="center" vertical="top"/>
    </xf>
    <xf numFmtId="164" fontId="7" fillId="0" borderId="35" xfId="1" applyNumberFormat="1" applyFont="1" applyBorder="1" applyAlignment="1">
      <alignment horizontal="center" vertical="top"/>
    </xf>
    <xf numFmtId="49" fontId="11" fillId="0" borderId="7" xfId="1" applyNumberFormat="1" applyFont="1" applyBorder="1" applyAlignment="1">
      <alignment horizontal="center" vertical="top"/>
    </xf>
    <xf numFmtId="49" fontId="17" fillId="0" borderId="13" xfId="1" applyNumberFormat="1" applyFont="1" applyBorder="1" applyAlignment="1">
      <alignment horizontal="center" vertical="top"/>
    </xf>
    <xf numFmtId="164" fontId="7" fillId="0" borderId="29" xfId="1" applyNumberFormat="1" applyFont="1" applyFill="1" applyBorder="1" applyAlignment="1">
      <alignment horizontal="center" vertical="top"/>
    </xf>
    <xf numFmtId="164" fontId="7" fillId="0" borderId="36" xfId="1" applyNumberFormat="1" applyFont="1" applyFill="1" applyBorder="1" applyAlignment="1">
      <alignment horizontal="center" vertical="top"/>
    </xf>
    <xf numFmtId="0" fontId="15" fillId="0" borderId="18" xfId="1" applyFont="1" applyBorder="1" applyAlignment="1">
      <alignment vertical="top" wrapText="1"/>
    </xf>
    <xf numFmtId="49" fontId="17" fillId="0" borderId="15" xfId="1" applyNumberFormat="1" applyFont="1" applyBorder="1" applyAlignment="1">
      <alignment horizontal="center" vertical="top"/>
    </xf>
    <xf numFmtId="164" fontId="3" fillId="0" borderId="39" xfId="1" applyNumberFormat="1" applyFont="1" applyFill="1" applyBorder="1" applyAlignment="1">
      <alignment horizontal="center" vertical="top"/>
    </xf>
    <xf numFmtId="164" fontId="3" fillId="0" borderId="30" xfId="1" applyNumberFormat="1" applyFont="1" applyFill="1" applyBorder="1" applyAlignment="1">
      <alignment horizontal="center" vertical="top"/>
    </xf>
    <xf numFmtId="164" fontId="7" fillId="0" borderId="40" xfId="1" applyNumberFormat="1" applyFont="1" applyFill="1" applyBorder="1" applyAlignment="1">
      <alignment horizontal="center" vertical="top"/>
    </xf>
    <xf numFmtId="164" fontId="7" fillId="0" borderId="41" xfId="1" applyNumberFormat="1" applyFont="1" applyFill="1" applyBorder="1" applyAlignment="1">
      <alignment horizontal="center" vertical="top"/>
    </xf>
    <xf numFmtId="164" fontId="7" fillId="6" borderId="26" xfId="1" applyNumberFormat="1" applyFont="1" applyFill="1" applyBorder="1" applyAlignment="1">
      <alignment horizontal="center" vertical="top"/>
    </xf>
    <xf numFmtId="164" fontId="7" fillId="6" borderId="34" xfId="1" applyNumberFormat="1" applyFont="1" applyFill="1" applyBorder="1" applyAlignment="1">
      <alignment horizontal="center" vertical="top"/>
    </xf>
    <xf numFmtId="164" fontId="7" fillId="6" borderId="29" xfId="1" applyNumberFormat="1" applyFont="1" applyFill="1" applyBorder="1" applyAlignment="1">
      <alignment horizontal="center" vertical="top"/>
    </xf>
    <xf numFmtId="164" fontId="9" fillId="6" borderId="34" xfId="1" applyNumberFormat="1" applyFont="1" applyFill="1" applyBorder="1" applyAlignment="1">
      <alignment horizontal="center" vertical="top"/>
    </xf>
    <xf numFmtId="164" fontId="9" fillId="6" borderId="38" xfId="1" applyNumberFormat="1" applyFont="1" applyFill="1" applyBorder="1" applyAlignment="1">
      <alignment horizontal="center" vertical="top"/>
    </xf>
    <xf numFmtId="49" fontId="7" fillId="0" borderId="0" xfId="1" applyNumberFormat="1" applyFont="1" applyBorder="1" applyAlignment="1">
      <alignment horizontal="center" vertical="top"/>
    </xf>
    <xf numFmtId="49" fontId="7" fillId="0" borderId="4" xfId="1" applyNumberFormat="1" applyFont="1" applyBorder="1" applyAlignment="1">
      <alignment horizontal="center" vertical="top"/>
    </xf>
    <xf numFmtId="164" fontId="6" fillId="2" borderId="3" xfId="1" applyNumberFormat="1" applyFont="1" applyFill="1" applyBorder="1" applyAlignment="1">
      <alignment horizontal="center" vertical="top"/>
    </xf>
    <xf numFmtId="164" fontId="9" fillId="0" borderId="33" xfId="1" applyNumberFormat="1" applyFont="1" applyFill="1" applyBorder="1" applyAlignment="1">
      <alignment horizontal="center" vertical="top"/>
    </xf>
    <xf numFmtId="164" fontId="9" fillId="0" borderId="39" xfId="1" applyNumberFormat="1" applyFont="1" applyFill="1" applyBorder="1" applyAlignment="1">
      <alignment horizontal="center" vertical="top"/>
    </xf>
    <xf numFmtId="0" fontId="16" fillId="2" borderId="5" xfId="0" applyFont="1" applyFill="1" applyBorder="1" applyAlignment="1">
      <alignment horizontal="center" vertical="top"/>
    </xf>
    <xf numFmtId="164" fontId="3" fillId="0" borderId="20" xfId="0" applyNumberFormat="1" applyFont="1" applyFill="1" applyBorder="1" applyAlignment="1">
      <alignment horizontal="center" vertical="top" wrapText="1"/>
    </xf>
    <xf numFmtId="164" fontId="3" fillId="0" borderId="41" xfId="0" applyNumberFormat="1" applyFont="1" applyFill="1" applyBorder="1" applyAlignment="1">
      <alignment horizontal="center" vertical="top" wrapText="1"/>
    </xf>
    <xf numFmtId="164" fontId="3" fillId="0" borderId="17" xfId="0" applyNumberFormat="1" applyFont="1" applyFill="1" applyBorder="1" applyAlignment="1">
      <alignment horizontal="center" vertical="top" wrapText="1"/>
    </xf>
    <xf numFmtId="0" fontId="7" fillId="0" borderId="15" xfId="1" applyFont="1" applyBorder="1" applyAlignment="1">
      <alignment horizontal="center" vertical="top"/>
    </xf>
    <xf numFmtId="0" fontId="3" fillId="0" borderId="15" xfId="0" applyFont="1" applyBorder="1" applyAlignment="1">
      <alignment horizontal="center" vertical="top" wrapText="1"/>
    </xf>
    <xf numFmtId="49" fontId="11" fillId="5" borderId="24" xfId="0" applyNumberFormat="1" applyFont="1" applyFill="1" applyBorder="1" applyAlignment="1">
      <alignment horizontal="center" vertical="top"/>
    </xf>
    <xf numFmtId="49" fontId="11" fillId="4" borderId="42" xfId="0" applyNumberFormat="1" applyFont="1" applyFill="1" applyBorder="1" applyAlignment="1">
      <alignment horizontal="center" vertical="top"/>
    </xf>
    <xf numFmtId="0" fontId="9" fillId="0" borderId="12" xfId="0" applyFont="1" applyBorder="1" applyAlignment="1">
      <alignment horizontal="center" vertical="top"/>
    </xf>
    <xf numFmtId="0" fontId="9" fillId="0" borderId="0" xfId="0" applyFont="1" applyBorder="1" applyAlignment="1">
      <alignment vertical="top"/>
    </xf>
    <xf numFmtId="0" fontId="9" fillId="0" borderId="1" xfId="0" applyFont="1" applyBorder="1" applyAlignment="1">
      <alignment horizontal="center" vertical="top"/>
    </xf>
    <xf numFmtId="164" fontId="11" fillId="4" borderId="42" xfId="0" applyNumberFormat="1" applyFont="1" applyFill="1" applyBorder="1" applyAlignment="1">
      <alignment horizontal="center" vertical="top"/>
    </xf>
    <xf numFmtId="164" fontId="11" fillId="4" borderId="43" xfId="0" applyNumberFormat="1" applyFont="1" applyFill="1" applyBorder="1" applyAlignment="1">
      <alignment horizontal="center" vertical="top"/>
    </xf>
    <xf numFmtId="164" fontId="11" fillId="4" borderId="24" xfId="0" applyNumberFormat="1" applyFont="1" applyFill="1" applyBorder="1" applyAlignment="1">
      <alignment horizontal="center" vertical="top"/>
    </xf>
    <xf numFmtId="164" fontId="11" fillId="4" borderId="21" xfId="0" applyNumberFormat="1" applyFont="1" applyFill="1" applyBorder="1" applyAlignment="1">
      <alignment horizontal="center" vertical="top"/>
    </xf>
    <xf numFmtId="164" fontId="11" fillId="4" borderId="31" xfId="0" applyNumberFormat="1" applyFont="1" applyFill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9" fillId="0" borderId="44" xfId="0" applyFont="1" applyBorder="1" applyAlignment="1">
      <alignment horizontal="center" vertical="top"/>
    </xf>
    <xf numFmtId="49" fontId="11" fillId="3" borderId="24" xfId="0" applyNumberFormat="1" applyFont="1" applyFill="1" applyBorder="1" applyAlignment="1">
      <alignment horizontal="center" vertical="top"/>
    </xf>
    <xf numFmtId="164" fontId="11" fillId="0" borderId="0" xfId="0" applyNumberFormat="1" applyFont="1" applyFill="1" applyBorder="1" applyAlignment="1">
      <alignment horizontal="center" vertical="top"/>
    </xf>
    <xf numFmtId="164" fontId="9" fillId="0" borderId="0" xfId="0" applyNumberFormat="1" applyFont="1" applyAlignment="1">
      <alignment vertical="top"/>
    </xf>
    <xf numFmtId="0" fontId="3" fillId="0" borderId="45" xfId="0" applyFont="1" applyBorder="1" applyAlignment="1">
      <alignment horizontal="center" vertical="top"/>
    </xf>
    <xf numFmtId="0" fontId="16" fillId="2" borderId="46" xfId="0" applyFont="1" applyFill="1" applyBorder="1" applyAlignment="1">
      <alignment horizontal="center" vertical="top"/>
    </xf>
    <xf numFmtId="164" fontId="2" fillId="2" borderId="47" xfId="0" applyNumberFormat="1" applyFont="1" applyFill="1" applyBorder="1" applyAlignment="1">
      <alignment horizontal="center" vertical="top"/>
    </xf>
    <xf numFmtId="164" fontId="2" fillId="2" borderId="29" xfId="0" applyNumberFormat="1" applyFont="1" applyFill="1" applyBorder="1" applyAlignment="1">
      <alignment horizontal="center" vertical="top"/>
    </xf>
    <xf numFmtId="164" fontId="3" fillId="0" borderId="40" xfId="0" applyNumberFormat="1" applyFont="1" applyFill="1" applyBorder="1" applyAlignment="1">
      <alignment horizontal="center" vertical="top" wrapText="1"/>
    </xf>
    <xf numFmtId="164" fontId="3" fillId="0" borderId="48" xfId="0" applyNumberFormat="1" applyFont="1" applyFill="1" applyBorder="1" applyAlignment="1">
      <alignment horizontal="center" vertical="top" wrapText="1"/>
    </xf>
    <xf numFmtId="0" fontId="3" fillId="0" borderId="49" xfId="0" applyFont="1" applyBorder="1" applyAlignment="1">
      <alignment horizontal="center" vertical="top" wrapText="1"/>
    </xf>
    <xf numFmtId="164" fontId="3" fillId="0" borderId="50" xfId="0" applyNumberFormat="1" applyFont="1" applyBorder="1" applyAlignment="1">
      <alignment horizontal="center" vertical="center"/>
    </xf>
    <xf numFmtId="164" fontId="3" fillId="0" borderId="26" xfId="0" applyNumberFormat="1" applyFont="1" applyBorder="1" applyAlignment="1">
      <alignment horizontal="center" vertical="center"/>
    </xf>
    <xf numFmtId="164" fontId="2" fillId="2" borderId="47" xfId="0" applyNumberFormat="1" applyFont="1" applyFill="1" applyBorder="1" applyAlignment="1">
      <alignment horizontal="center" vertical="center"/>
    </xf>
    <xf numFmtId="164" fontId="2" fillId="2" borderId="29" xfId="0" applyNumberFormat="1" applyFont="1" applyFill="1" applyBorder="1" applyAlignment="1">
      <alignment horizontal="center" vertical="center"/>
    </xf>
    <xf numFmtId="0" fontId="3" fillId="0" borderId="51" xfId="0" applyFont="1" applyBorder="1" applyAlignment="1">
      <alignment horizontal="center" vertical="top"/>
    </xf>
    <xf numFmtId="164" fontId="3" fillId="0" borderId="52" xfId="0" applyNumberFormat="1" applyFont="1" applyBorder="1" applyAlignment="1">
      <alignment horizontal="center" vertical="center"/>
    </xf>
    <xf numFmtId="164" fontId="3" fillId="0" borderId="53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vertical="top"/>
    </xf>
    <xf numFmtId="0" fontId="2" fillId="0" borderId="49" xfId="0" applyFont="1" applyBorder="1" applyAlignment="1">
      <alignment horizontal="center" vertical="top" wrapText="1"/>
    </xf>
    <xf numFmtId="0" fontId="16" fillId="6" borderId="51" xfId="0" applyFont="1" applyFill="1" applyBorder="1" applyAlignment="1">
      <alignment horizontal="center" vertical="top"/>
    </xf>
    <xf numFmtId="164" fontId="2" fillId="6" borderId="53" xfId="0" applyNumberFormat="1" applyFont="1" applyFill="1" applyBorder="1" applyAlignment="1">
      <alignment horizontal="center" vertical="top"/>
    </xf>
    <xf numFmtId="164" fontId="7" fillId="6" borderId="52" xfId="0" applyNumberFormat="1" applyFont="1" applyFill="1" applyBorder="1" applyAlignment="1">
      <alignment horizontal="center" vertical="top"/>
    </xf>
    <xf numFmtId="0" fontId="3" fillId="0" borderId="54" xfId="0" applyFont="1" applyBorder="1" applyAlignment="1">
      <alignment horizontal="center" vertical="top" wrapText="1"/>
    </xf>
    <xf numFmtId="164" fontId="3" fillId="0" borderId="52" xfId="0" applyNumberFormat="1" applyFont="1" applyFill="1" applyBorder="1" applyAlignment="1">
      <alignment horizontal="center" vertical="top" wrapText="1"/>
    </xf>
    <xf numFmtId="164" fontId="3" fillId="0" borderId="53" xfId="0" applyNumberFormat="1" applyFont="1" applyFill="1" applyBorder="1" applyAlignment="1">
      <alignment horizontal="center" vertical="top" wrapText="1"/>
    </xf>
    <xf numFmtId="164" fontId="2" fillId="0" borderId="53" xfId="0" applyNumberFormat="1" applyFont="1" applyFill="1" applyBorder="1" applyAlignment="1">
      <alignment horizontal="center" vertical="top" wrapText="1"/>
    </xf>
    <xf numFmtId="0" fontId="16" fillId="2" borderId="15" xfId="0" applyFont="1" applyFill="1" applyBorder="1" applyAlignment="1">
      <alignment horizontal="center" vertical="top"/>
    </xf>
    <xf numFmtId="164" fontId="2" fillId="2" borderId="55" xfId="0" applyNumberFormat="1" applyFont="1" applyFill="1" applyBorder="1" applyAlignment="1">
      <alignment horizontal="center" vertical="top"/>
    </xf>
    <xf numFmtId="164" fontId="2" fillId="2" borderId="16" xfId="0" applyNumberFormat="1" applyFont="1" applyFill="1" applyBorder="1" applyAlignment="1">
      <alignment horizontal="center" vertical="top"/>
    </xf>
    <xf numFmtId="164" fontId="7" fillId="6" borderId="53" xfId="0" applyNumberFormat="1" applyFont="1" applyFill="1" applyBorder="1" applyAlignment="1">
      <alignment horizontal="center" vertical="top"/>
    </xf>
    <xf numFmtId="164" fontId="7" fillId="0" borderId="40" xfId="0" applyNumberFormat="1" applyFont="1" applyFill="1" applyBorder="1" applyAlignment="1">
      <alignment horizontal="center" vertical="top" wrapText="1"/>
    </xf>
    <xf numFmtId="0" fontId="16" fillId="2" borderId="10" xfId="0" applyFont="1" applyFill="1" applyBorder="1" applyAlignment="1">
      <alignment horizontal="center" vertical="top"/>
    </xf>
    <xf numFmtId="0" fontId="16" fillId="6" borderId="56" xfId="0" applyFont="1" applyFill="1" applyBorder="1" applyAlignment="1">
      <alignment vertical="top"/>
    </xf>
    <xf numFmtId="0" fontId="16" fillId="6" borderId="34" xfId="0" applyFont="1" applyFill="1" applyBorder="1" applyAlignment="1">
      <alignment vertical="top"/>
    </xf>
    <xf numFmtId="164" fontId="2" fillId="2" borderId="30" xfId="0" applyNumberFormat="1" applyFont="1" applyFill="1" applyBorder="1" applyAlignment="1">
      <alignment horizontal="center" vertical="top"/>
    </xf>
    <xf numFmtId="164" fontId="2" fillId="2" borderId="57" xfId="0" applyNumberFormat="1" applyFont="1" applyFill="1" applyBorder="1" applyAlignment="1">
      <alignment horizontal="center" vertical="top"/>
    </xf>
    <xf numFmtId="164" fontId="2" fillId="2" borderId="36" xfId="0" applyNumberFormat="1" applyFont="1" applyFill="1" applyBorder="1" applyAlignment="1">
      <alignment horizontal="center" vertical="top"/>
    </xf>
    <xf numFmtId="0" fontId="16" fillId="6" borderId="58" xfId="0" applyFont="1" applyFill="1" applyBorder="1" applyAlignment="1">
      <alignment vertical="top"/>
    </xf>
    <xf numFmtId="0" fontId="16" fillId="2" borderId="59" xfId="0" applyFont="1" applyFill="1" applyBorder="1" applyAlignment="1">
      <alignment vertical="top"/>
    </xf>
    <xf numFmtId="0" fontId="16" fillId="6" borderId="26" xfId="0" applyFont="1" applyFill="1" applyBorder="1" applyAlignment="1">
      <alignment vertical="top"/>
    </xf>
    <xf numFmtId="0" fontId="16" fillId="6" borderId="27" xfId="0" applyFont="1" applyFill="1" applyBorder="1" applyAlignment="1">
      <alignment vertical="top"/>
    </xf>
    <xf numFmtId="164" fontId="3" fillId="0" borderId="60" xfId="1" applyNumberFormat="1" applyFont="1" applyFill="1" applyBorder="1" applyAlignment="1">
      <alignment horizontal="center" vertical="top"/>
    </xf>
    <xf numFmtId="164" fontId="3" fillId="0" borderId="61" xfId="1" applyNumberFormat="1" applyFont="1" applyFill="1" applyBorder="1" applyAlignment="1">
      <alignment horizontal="center" vertical="top"/>
    </xf>
    <xf numFmtId="164" fontId="7" fillId="0" borderId="57" xfId="1" applyNumberFormat="1" applyFont="1" applyFill="1" applyBorder="1" applyAlignment="1">
      <alignment horizontal="center" vertical="top"/>
    </xf>
    <xf numFmtId="164" fontId="7" fillId="0" borderId="17" xfId="1" applyNumberFormat="1" applyFont="1" applyFill="1" applyBorder="1" applyAlignment="1">
      <alignment horizontal="center" vertical="top"/>
    </xf>
    <xf numFmtId="164" fontId="6" fillId="2" borderId="9" xfId="1" applyNumberFormat="1" applyFont="1" applyFill="1" applyBorder="1" applyAlignment="1">
      <alignment horizontal="center" vertical="top"/>
    </xf>
    <xf numFmtId="164" fontId="7" fillId="0" borderId="62" xfId="1" applyNumberFormat="1" applyFont="1" applyFill="1" applyBorder="1" applyAlignment="1">
      <alignment horizontal="center" vertical="top"/>
    </xf>
    <xf numFmtId="164" fontId="7" fillId="2" borderId="57" xfId="1" applyNumberFormat="1" applyFont="1" applyFill="1" applyBorder="1" applyAlignment="1">
      <alignment horizontal="center" vertical="top"/>
    </xf>
    <xf numFmtId="164" fontId="3" fillId="0" borderId="60" xfId="0" applyNumberFormat="1" applyFont="1" applyBorder="1" applyAlignment="1">
      <alignment horizontal="center" vertical="center"/>
    </xf>
    <xf numFmtId="164" fontId="2" fillId="2" borderId="57" xfId="0" applyNumberFormat="1" applyFont="1" applyFill="1" applyBorder="1" applyAlignment="1">
      <alignment horizontal="center" vertical="center"/>
    </xf>
    <xf numFmtId="164" fontId="7" fillId="6" borderId="19" xfId="0" applyNumberFormat="1" applyFont="1" applyFill="1" applyBorder="1" applyAlignment="1">
      <alignment horizontal="center" vertical="top"/>
    </xf>
    <xf numFmtId="164" fontId="2" fillId="2" borderId="63" xfId="0" applyNumberFormat="1" applyFont="1" applyFill="1" applyBorder="1" applyAlignment="1">
      <alignment horizontal="center" vertical="top"/>
    </xf>
    <xf numFmtId="164" fontId="3" fillId="0" borderId="19" xfId="0" applyNumberFormat="1" applyFont="1" applyFill="1" applyBorder="1" applyAlignment="1">
      <alignment horizontal="center" vertical="top" wrapText="1"/>
    </xf>
    <xf numFmtId="164" fontId="3" fillId="0" borderId="19" xfId="0" applyNumberFormat="1" applyFont="1" applyBorder="1" applyAlignment="1">
      <alignment horizontal="center" vertical="center"/>
    </xf>
    <xf numFmtId="166" fontId="3" fillId="0" borderId="25" xfId="0" applyNumberFormat="1" applyFont="1" applyBorder="1" applyAlignment="1">
      <alignment horizontal="center" vertical="center"/>
    </xf>
    <xf numFmtId="164" fontId="3" fillId="0" borderId="27" xfId="0" applyNumberFormat="1" applyFont="1" applyBorder="1" applyAlignment="1">
      <alignment horizontal="center" vertical="center"/>
    </xf>
    <xf numFmtId="164" fontId="2" fillId="2" borderId="30" xfId="0" applyNumberFormat="1" applyFont="1" applyFill="1" applyBorder="1" applyAlignment="1">
      <alignment horizontal="center" vertical="center"/>
    </xf>
    <xf numFmtId="164" fontId="2" fillId="2" borderId="36" xfId="0" applyNumberFormat="1" applyFont="1" applyFill="1" applyBorder="1" applyAlignment="1">
      <alignment horizontal="center" vertical="center"/>
    </xf>
    <xf numFmtId="164" fontId="3" fillId="0" borderId="25" xfId="0" applyNumberFormat="1" applyFont="1" applyBorder="1" applyAlignment="1">
      <alignment horizontal="center" vertical="center"/>
    </xf>
    <xf numFmtId="164" fontId="7" fillId="0" borderId="20" xfId="0" applyNumberFormat="1" applyFont="1" applyFill="1" applyBorder="1" applyAlignment="1">
      <alignment horizontal="center" vertical="top" wrapText="1"/>
    </xf>
    <xf numFmtId="164" fontId="2" fillId="6" borderId="64" xfId="0" applyNumberFormat="1" applyFont="1" applyFill="1" applyBorder="1" applyAlignment="1">
      <alignment horizontal="center" vertical="top"/>
    </xf>
    <xf numFmtId="164" fontId="2" fillId="2" borderId="65" xfId="0" applyNumberFormat="1" applyFont="1" applyFill="1" applyBorder="1" applyAlignment="1">
      <alignment horizontal="center" vertical="top"/>
    </xf>
    <xf numFmtId="164" fontId="2" fillId="0" borderId="28" xfId="0" applyNumberFormat="1" applyFont="1" applyFill="1" applyBorder="1" applyAlignment="1">
      <alignment horizontal="center" vertical="top" wrapText="1"/>
    </xf>
    <xf numFmtId="164" fontId="3" fillId="0" borderId="64" xfId="0" applyNumberFormat="1" applyFont="1" applyFill="1" applyBorder="1" applyAlignment="1">
      <alignment horizontal="center" vertical="top" wrapText="1"/>
    </xf>
    <xf numFmtId="164" fontId="3" fillId="0" borderId="28" xfId="0" applyNumberFormat="1" applyFont="1" applyBorder="1" applyAlignment="1">
      <alignment horizontal="center" vertical="center"/>
    </xf>
    <xf numFmtId="164" fontId="3" fillId="0" borderId="64" xfId="0" applyNumberFormat="1" applyFont="1" applyBorder="1" applyAlignment="1">
      <alignment horizontal="center" vertical="center"/>
    </xf>
    <xf numFmtId="0" fontId="11" fillId="6" borderId="66" xfId="0" applyFont="1" applyFill="1" applyBorder="1" applyAlignment="1">
      <alignment horizontal="left" vertical="top" wrapText="1"/>
    </xf>
    <xf numFmtId="0" fontId="18" fillId="6" borderId="66" xfId="0" applyFont="1" applyFill="1" applyBorder="1" applyAlignment="1">
      <alignment horizontal="left" vertical="top" wrapText="1"/>
    </xf>
    <xf numFmtId="49" fontId="11" fillId="3" borderId="42" xfId="0" applyNumberFormat="1" applyFont="1" applyFill="1" applyBorder="1" applyAlignment="1">
      <alignment horizontal="center" vertical="top"/>
    </xf>
    <xf numFmtId="164" fontId="11" fillId="3" borderId="21" xfId="0" applyNumberFormat="1" applyFont="1" applyFill="1" applyBorder="1" applyAlignment="1">
      <alignment horizontal="center" vertical="top"/>
    </xf>
    <xf numFmtId="164" fontId="11" fillId="3" borderId="31" xfId="0" applyNumberFormat="1" applyFont="1" applyFill="1" applyBorder="1" applyAlignment="1">
      <alignment horizontal="center" vertical="top"/>
    </xf>
    <xf numFmtId="164" fontId="7" fillId="6" borderId="28" xfId="0" applyNumberFormat="1" applyFont="1" applyFill="1" applyBorder="1" applyAlignment="1">
      <alignment horizontal="center" vertical="top"/>
    </xf>
    <xf numFmtId="0" fontId="9" fillId="3" borderId="66" xfId="0" applyFont="1" applyFill="1" applyBorder="1" applyAlignment="1">
      <alignment horizontal="left" vertical="top" wrapText="1"/>
    </xf>
    <xf numFmtId="0" fontId="13" fillId="3" borderId="66" xfId="0" applyFont="1" applyFill="1" applyBorder="1" applyAlignment="1">
      <alignment horizontal="left" vertical="top" wrapText="1"/>
    </xf>
    <xf numFmtId="0" fontId="7" fillId="0" borderId="49" xfId="0" applyFont="1" applyBorder="1" applyAlignment="1">
      <alignment horizontal="center" vertical="top" wrapText="1"/>
    </xf>
    <xf numFmtId="164" fontId="7" fillId="0" borderId="28" xfId="0" applyNumberFormat="1" applyFont="1" applyFill="1" applyBorder="1" applyAlignment="1">
      <alignment horizontal="center" vertical="top" wrapText="1"/>
    </xf>
    <xf numFmtId="164" fontId="7" fillId="0" borderId="53" xfId="0" applyNumberFormat="1" applyFont="1" applyFill="1" applyBorder="1" applyAlignment="1">
      <alignment horizontal="center" vertical="top" wrapText="1"/>
    </xf>
    <xf numFmtId="164" fontId="7" fillId="0" borderId="25" xfId="0" applyNumberFormat="1" applyFont="1" applyFill="1" applyBorder="1" applyAlignment="1">
      <alignment horizontal="center" vertical="top" wrapText="1"/>
    </xf>
    <xf numFmtId="164" fontId="7" fillId="0" borderId="26" xfId="0" applyNumberFormat="1" applyFont="1" applyFill="1" applyBorder="1" applyAlignment="1">
      <alignment horizontal="center" vertical="top" wrapText="1"/>
    </xf>
    <xf numFmtId="0" fontId="10" fillId="6" borderId="4" xfId="0" applyFont="1" applyFill="1" applyBorder="1" applyAlignment="1">
      <alignment horizontal="center" vertical="top"/>
    </xf>
    <xf numFmtId="164" fontId="9" fillId="0" borderId="0" xfId="0" applyNumberFormat="1" applyFont="1" applyBorder="1" applyAlignment="1">
      <alignment vertical="top"/>
    </xf>
    <xf numFmtId="0" fontId="9" fillId="0" borderId="12" xfId="0" applyFont="1" applyFill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/>
    </xf>
    <xf numFmtId="0" fontId="9" fillId="0" borderId="8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67" xfId="0" applyFont="1" applyBorder="1" applyAlignment="1">
      <alignment horizontal="center" vertical="top"/>
    </xf>
    <xf numFmtId="0" fontId="10" fillId="0" borderId="0" xfId="0" applyFont="1" applyBorder="1" applyAlignment="1">
      <alignment vertical="top"/>
    </xf>
    <xf numFmtId="49" fontId="11" fillId="4" borderId="68" xfId="0" applyNumberFormat="1" applyFont="1" applyFill="1" applyBorder="1" applyAlignment="1">
      <alignment horizontal="center" vertical="top"/>
    </xf>
    <xf numFmtId="49" fontId="9" fillId="0" borderId="0" xfId="0" applyNumberFormat="1" applyFont="1" applyFill="1" applyBorder="1" applyAlignment="1">
      <alignment horizontal="right" vertical="top"/>
    </xf>
    <xf numFmtId="0" fontId="9" fillId="0" borderId="16" xfId="0" applyFont="1" applyFill="1" applyBorder="1" applyAlignment="1">
      <alignment horizontal="center" vertical="center" textRotation="90" wrapText="1"/>
    </xf>
    <xf numFmtId="49" fontId="9" fillId="0" borderId="0" xfId="0" applyNumberFormat="1" applyFont="1" applyFill="1" applyBorder="1" applyAlignment="1">
      <alignment vertical="top"/>
    </xf>
    <xf numFmtId="0" fontId="6" fillId="0" borderId="0" xfId="0" applyFont="1" applyFill="1" applyBorder="1" applyAlignment="1">
      <alignment horizontal="left" vertical="top" wrapText="1"/>
    </xf>
    <xf numFmtId="164" fontId="7" fillId="0" borderId="0" xfId="0" applyNumberFormat="1" applyFont="1" applyBorder="1" applyAlignment="1">
      <alignment horizontal="center" vertical="top" wrapText="1"/>
    </xf>
    <xf numFmtId="164" fontId="7" fillId="0" borderId="0" xfId="0" applyNumberFormat="1" applyFont="1" applyFill="1" applyBorder="1" applyAlignment="1">
      <alignment horizontal="center" vertical="top" wrapText="1"/>
    </xf>
    <xf numFmtId="164" fontId="8" fillId="0" borderId="0" xfId="0" applyNumberFormat="1" applyFont="1" applyBorder="1" applyAlignment="1">
      <alignment vertical="top"/>
    </xf>
    <xf numFmtId="0" fontId="7" fillId="0" borderId="0" xfId="0" applyFont="1" applyAlignment="1">
      <alignment vertical="top"/>
    </xf>
    <xf numFmtId="49" fontId="7" fillId="0" borderId="0" xfId="0" applyNumberFormat="1" applyFont="1" applyFill="1" applyBorder="1" applyAlignment="1">
      <alignment horizontal="right" vertical="top"/>
    </xf>
    <xf numFmtId="164" fontId="11" fillId="6" borderId="0" xfId="0" applyNumberFormat="1" applyFont="1" applyFill="1" applyBorder="1" applyAlignment="1">
      <alignment horizontal="center" vertical="top"/>
    </xf>
    <xf numFmtId="164" fontId="9" fillId="6" borderId="25" xfId="0" applyNumberFormat="1" applyFont="1" applyFill="1" applyBorder="1" applyAlignment="1">
      <alignment vertical="top"/>
    </xf>
    <xf numFmtId="164" fontId="9" fillId="6" borderId="26" xfId="0" applyNumberFormat="1" applyFont="1" applyFill="1" applyBorder="1" applyAlignment="1">
      <alignment vertical="top"/>
    </xf>
    <xf numFmtId="164" fontId="9" fillId="6" borderId="60" xfId="0" applyNumberFormat="1" applyFont="1" applyFill="1" applyBorder="1" applyAlignment="1">
      <alignment vertical="top"/>
    </xf>
    <xf numFmtId="164" fontId="9" fillId="6" borderId="11" xfId="0" applyNumberFormat="1" applyFont="1" applyFill="1" applyBorder="1" applyAlignment="1">
      <alignment vertical="top"/>
    </xf>
    <xf numFmtId="164" fontId="9" fillId="6" borderId="33" xfId="0" applyNumberFormat="1" applyFont="1" applyFill="1" applyBorder="1" applyAlignment="1">
      <alignment vertical="top"/>
    </xf>
    <xf numFmtId="164" fontId="9" fillId="6" borderId="34" xfId="0" applyNumberFormat="1" applyFont="1" applyFill="1" applyBorder="1" applyAlignment="1">
      <alignment vertical="top"/>
    </xf>
    <xf numFmtId="164" fontId="9" fillId="6" borderId="62" xfId="0" applyNumberFormat="1" applyFont="1" applyFill="1" applyBorder="1" applyAlignment="1">
      <alignment vertical="top"/>
    </xf>
    <xf numFmtId="164" fontId="9" fillId="0" borderId="33" xfId="0" applyNumberFormat="1" applyFont="1" applyFill="1" applyBorder="1" applyAlignment="1">
      <alignment vertical="top"/>
    </xf>
    <xf numFmtId="164" fontId="9" fillId="0" borderId="34" xfId="0" applyNumberFormat="1" applyFont="1" applyFill="1" applyBorder="1" applyAlignment="1">
      <alignment vertical="top"/>
    </xf>
    <xf numFmtId="164" fontId="9" fillId="0" borderId="35" xfId="0" applyNumberFormat="1" applyFont="1" applyFill="1" applyBorder="1" applyAlignment="1">
      <alignment vertical="top"/>
    </xf>
    <xf numFmtId="164" fontId="9" fillId="0" borderId="1" xfId="0" applyNumberFormat="1" applyFont="1" applyBorder="1" applyAlignment="1">
      <alignment vertical="top"/>
    </xf>
    <xf numFmtId="164" fontId="9" fillId="6" borderId="39" xfId="0" applyNumberFormat="1" applyFont="1" applyFill="1" applyBorder="1" applyAlignment="1">
      <alignment vertical="top"/>
    </xf>
    <xf numFmtId="164" fontId="9" fillId="6" borderId="38" xfId="0" applyNumberFormat="1" applyFont="1" applyFill="1" applyBorder="1" applyAlignment="1">
      <alignment vertical="top"/>
    </xf>
    <xf numFmtId="164" fontId="9" fillId="0" borderId="39" xfId="0" applyNumberFormat="1" applyFont="1" applyFill="1" applyBorder="1" applyAlignment="1">
      <alignment vertical="top"/>
    </xf>
    <xf numFmtId="164" fontId="9" fillId="0" borderId="38" xfId="0" applyNumberFormat="1" applyFont="1" applyFill="1" applyBorder="1" applyAlignment="1">
      <alignment vertical="top"/>
    </xf>
    <xf numFmtId="164" fontId="9" fillId="0" borderId="72" xfId="0" applyNumberFormat="1" applyFont="1" applyFill="1" applyBorder="1" applyAlignment="1">
      <alignment vertical="top"/>
    </xf>
    <xf numFmtId="164" fontId="9" fillId="0" borderId="2" xfId="0" applyNumberFormat="1" applyFont="1" applyBorder="1" applyAlignment="1">
      <alignment vertical="top"/>
    </xf>
    <xf numFmtId="164" fontId="11" fillId="0" borderId="38" xfId="0" applyNumberFormat="1" applyFont="1" applyFill="1" applyBorder="1" applyAlignment="1">
      <alignment vertical="top"/>
    </xf>
    <xf numFmtId="164" fontId="9" fillId="0" borderId="61" xfId="0" applyNumberFormat="1" applyFont="1" applyFill="1" applyBorder="1" applyAlignment="1">
      <alignment vertical="top"/>
    </xf>
    <xf numFmtId="164" fontId="9" fillId="0" borderId="8" xfId="0" applyNumberFormat="1" applyFont="1" applyFill="1" applyBorder="1" applyAlignment="1">
      <alignment vertical="top"/>
    </xf>
    <xf numFmtId="164" fontId="9" fillId="0" borderId="2" xfId="0" applyNumberFormat="1" applyFont="1" applyFill="1" applyBorder="1" applyAlignment="1">
      <alignment vertical="top"/>
    </xf>
    <xf numFmtId="164" fontId="11" fillId="4" borderId="21" xfId="0" applyNumberFormat="1" applyFont="1" applyFill="1" applyBorder="1" applyAlignment="1">
      <alignment vertical="top"/>
    </xf>
    <xf numFmtId="164" fontId="9" fillId="0" borderId="28" xfId="0" applyNumberFormat="1" applyFont="1" applyFill="1" applyBorder="1" applyAlignment="1">
      <alignment vertical="center"/>
    </xf>
    <xf numFmtId="164" fontId="9" fillId="0" borderId="76" xfId="0" applyNumberFormat="1" applyFont="1" applyFill="1" applyBorder="1" applyAlignment="1">
      <alignment vertical="center"/>
    </xf>
    <xf numFmtId="164" fontId="9" fillId="0" borderId="26" xfId="0" applyNumberFormat="1" applyFont="1" applyFill="1" applyBorder="1" applyAlignment="1">
      <alignment vertical="top"/>
    </xf>
    <xf numFmtId="164" fontId="9" fillId="0" borderId="27" xfId="0" applyNumberFormat="1" applyFont="1" applyFill="1" applyBorder="1" applyAlignment="1">
      <alignment vertical="top"/>
    </xf>
    <xf numFmtId="164" fontId="9" fillId="0" borderId="25" xfId="0" applyNumberFormat="1" applyFont="1" applyFill="1" applyBorder="1" applyAlignment="1">
      <alignment vertical="top"/>
    </xf>
    <xf numFmtId="164" fontId="9" fillId="0" borderId="26" xfId="0" applyNumberFormat="1" applyFont="1" applyBorder="1" applyAlignment="1">
      <alignment vertical="top"/>
    </xf>
    <xf numFmtId="164" fontId="9" fillId="0" borderId="27" xfId="0" applyNumberFormat="1" applyFont="1" applyBorder="1" applyAlignment="1">
      <alignment vertical="top"/>
    </xf>
    <xf numFmtId="164" fontId="9" fillId="6" borderId="55" xfId="0" applyNumberFormat="1" applyFont="1" applyFill="1" applyBorder="1" applyAlignment="1">
      <alignment vertical="top"/>
    </xf>
    <xf numFmtId="164" fontId="9" fillId="6" borderId="16" xfId="0" applyNumberFormat="1" applyFont="1" applyFill="1" applyBorder="1" applyAlignment="1">
      <alignment vertical="top"/>
    </xf>
    <xf numFmtId="164" fontId="9" fillId="0" borderId="12" xfId="0" applyNumberFormat="1" applyFont="1" applyFill="1" applyBorder="1" applyAlignment="1">
      <alignment vertical="top"/>
    </xf>
    <xf numFmtId="164" fontId="11" fillId="4" borderId="24" xfId="0" applyNumberFormat="1" applyFont="1" applyFill="1" applyBorder="1" applyAlignment="1">
      <alignment vertical="top"/>
    </xf>
    <xf numFmtId="164" fontId="9" fillId="0" borderId="62" xfId="0" applyNumberFormat="1" applyFont="1" applyFill="1" applyBorder="1" applyAlignment="1">
      <alignment vertical="top"/>
    </xf>
    <xf numFmtId="164" fontId="9" fillId="0" borderId="34" xfId="0" applyNumberFormat="1" applyFont="1" applyBorder="1" applyAlignment="1">
      <alignment vertical="top"/>
    </xf>
    <xf numFmtId="164" fontId="9" fillId="0" borderId="35" xfId="0" applyNumberFormat="1" applyFont="1" applyBorder="1" applyAlignment="1">
      <alignment vertical="top"/>
    </xf>
    <xf numFmtId="164" fontId="9" fillId="0" borderId="1" xfId="0" applyNumberFormat="1" applyFont="1" applyFill="1" applyBorder="1" applyAlignment="1">
      <alignment vertical="top"/>
    </xf>
    <xf numFmtId="164" fontId="9" fillId="0" borderId="60" xfId="0" applyNumberFormat="1" applyFont="1" applyFill="1" applyBorder="1" applyAlignment="1">
      <alignment vertical="top"/>
    </xf>
    <xf numFmtId="164" fontId="9" fillId="0" borderId="11" xfId="0" applyNumberFormat="1" applyFont="1" applyBorder="1" applyAlignment="1">
      <alignment vertical="top"/>
    </xf>
    <xf numFmtId="0" fontId="9" fillId="0" borderId="38" xfId="0" applyFont="1" applyBorder="1" applyAlignment="1">
      <alignment vertical="top"/>
    </xf>
    <xf numFmtId="164" fontId="9" fillId="0" borderId="6" xfId="0" applyNumberFormat="1" applyFont="1" applyBorder="1" applyAlignment="1">
      <alignment vertical="top"/>
    </xf>
    <xf numFmtId="164" fontId="9" fillId="0" borderId="8" xfId="0" applyNumberFormat="1" applyFont="1" applyBorder="1" applyAlignment="1">
      <alignment vertical="top"/>
    </xf>
    <xf numFmtId="164" fontId="9" fillId="6" borderId="35" xfId="0" applyNumberFormat="1" applyFont="1" applyFill="1" applyBorder="1" applyAlignment="1">
      <alignment vertical="top"/>
    </xf>
    <xf numFmtId="164" fontId="9" fillId="0" borderId="38" xfId="0" applyNumberFormat="1" applyFont="1" applyBorder="1" applyAlignment="1">
      <alignment vertical="top"/>
    </xf>
    <xf numFmtId="164" fontId="9" fillId="0" borderId="72" xfId="0" applyNumberFormat="1" applyFont="1" applyBorder="1" applyAlignment="1">
      <alignment vertical="top"/>
    </xf>
    <xf numFmtId="164" fontId="9" fillId="0" borderId="20" xfId="0" applyNumberFormat="1" applyFont="1" applyFill="1" applyBorder="1" applyAlignment="1">
      <alignment vertical="top"/>
    </xf>
    <xf numFmtId="164" fontId="9" fillId="0" borderId="40" xfId="0" applyNumberFormat="1" applyFont="1" applyFill="1" applyBorder="1" applyAlignment="1">
      <alignment vertical="top"/>
    </xf>
    <xf numFmtId="164" fontId="9" fillId="0" borderId="15" xfId="0" applyNumberFormat="1" applyFont="1" applyFill="1" applyBorder="1" applyAlignment="1">
      <alignment vertical="top"/>
    </xf>
    <xf numFmtId="164" fontId="9" fillId="7" borderId="39" xfId="0" applyNumberFormat="1" applyFont="1" applyFill="1" applyBorder="1" applyAlignment="1">
      <alignment vertical="top"/>
    </xf>
    <xf numFmtId="164" fontId="9" fillId="7" borderId="38" xfId="0" applyNumberFormat="1" applyFont="1" applyFill="1" applyBorder="1" applyAlignment="1">
      <alignment vertical="top"/>
    </xf>
    <xf numFmtId="164" fontId="9" fillId="7" borderId="72" xfId="0" applyNumberFormat="1" applyFont="1" applyFill="1" applyBorder="1" applyAlignment="1">
      <alignment vertical="top"/>
    </xf>
    <xf numFmtId="164" fontId="9" fillId="0" borderId="7" xfId="0" applyNumberFormat="1" applyFont="1" applyFill="1" applyBorder="1" applyAlignment="1">
      <alignment vertical="center"/>
    </xf>
    <xf numFmtId="164" fontId="9" fillId="0" borderId="44" xfId="0" applyNumberFormat="1" applyFont="1" applyBorder="1" applyAlignment="1">
      <alignment vertical="top"/>
    </xf>
    <xf numFmtId="164" fontId="9" fillId="7" borderId="25" xfId="0" applyNumberFormat="1" applyFont="1" applyFill="1" applyBorder="1" applyAlignment="1">
      <alignment vertical="top"/>
    </xf>
    <xf numFmtId="164" fontId="9" fillId="7" borderId="26" xfId="0" applyNumberFormat="1" applyFont="1" applyFill="1" applyBorder="1" applyAlignment="1">
      <alignment vertical="top"/>
    </xf>
    <xf numFmtId="164" fontId="9" fillId="0" borderId="37" xfId="0" applyNumberFormat="1" applyFont="1" applyFill="1" applyBorder="1" applyAlignment="1">
      <alignment vertical="top"/>
    </xf>
    <xf numFmtId="0" fontId="9" fillId="0" borderId="25" xfId="0" applyFont="1" applyBorder="1" applyAlignment="1">
      <alignment vertical="top"/>
    </xf>
    <xf numFmtId="0" fontId="9" fillId="0" borderId="39" xfId="0" applyFont="1" applyBorder="1" applyAlignment="1">
      <alignment vertical="top"/>
    </xf>
    <xf numFmtId="0" fontId="9" fillId="0" borderId="30" xfId="0" applyFont="1" applyBorder="1" applyAlignment="1">
      <alignment vertical="top"/>
    </xf>
    <xf numFmtId="164" fontId="9" fillId="0" borderId="33" xfId="0" applyNumberFormat="1" applyFont="1" applyFill="1" applyBorder="1" applyAlignment="1">
      <alignment vertical="center"/>
    </xf>
    <xf numFmtId="164" fontId="9" fillId="0" borderId="56" xfId="0" applyNumberFormat="1" applyFont="1" applyFill="1" applyBorder="1" applyAlignment="1">
      <alignment vertical="center"/>
    </xf>
    <xf numFmtId="164" fontId="9" fillId="0" borderId="6" xfId="0" applyNumberFormat="1" applyFont="1" applyFill="1" applyBorder="1" applyAlignment="1">
      <alignment vertical="center"/>
    </xf>
    <xf numFmtId="0" fontId="9" fillId="0" borderId="25" xfId="0" applyFont="1" applyBorder="1" applyAlignment="1">
      <alignment vertical="top" wrapText="1"/>
    </xf>
    <xf numFmtId="0" fontId="9" fillId="0" borderId="30" xfId="0" applyFont="1" applyBorder="1" applyAlignment="1">
      <alignment vertical="top" wrapText="1"/>
    </xf>
    <xf numFmtId="0" fontId="9" fillId="0" borderId="33" xfId="0" applyFont="1" applyBorder="1" applyAlignment="1">
      <alignment vertical="top" wrapText="1"/>
    </xf>
    <xf numFmtId="164" fontId="9" fillId="0" borderId="60" xfId="0" applyNumberFormat="1" applyFont="1" applyBorder="1" applyAlignment="1">
      <alignment vertical="top"/>
    </xf>
    <xf numFmtId="164" fontId="9" fillId="0" borderId="61" xfId="0" applyNumberFormat="1" applyFont="1" applyBorder="1" applyAlignment="1">
      <alignment vertical="top"/>
    </xf>
    <xf numFmtId="0" fontId="9" fillId="0" borderId="21" xfId="0" applyFont="1" applyBorder="1" applyAlignment="1">
      <alignment vertical="top"/>
    </xf>
    <xf numFmtId="164" fontId="9" fillId="6" borderId="0" xfId="0" applyNumberFormat="1" applyFont="1" applyFill="1" applyBorder="1" applyAlignment="1">
      <alignment vertical="top"/>
    </xf>
    <xf numFmtId="164" fontId="9" fillId="0" borderId="17" xfId="0" applyNumberFormat="1" applyFont="1" applyFill="1" applyBorder="1" applyAlignment="1">
      <alignment vertical="top"/>
    </xf>
    <xf numFmtId="164" fontId="9" fillId="7" borderId="20" xfId="0" applyNumberFormat="1" applyFont="1" applyFill="1" applyBorder="1" applyAlignment="1">
      <alignment vertical="top"/>
    </xf>
    <xf numFmtId="164" fontId="9" fillId="7" borderId="40" xfId="0" applyNumberFormat="1" applyFont="1" applyFill="1" applyBorder="1" applyAlignment="1">
      <alignment vertical="top"/>
    </xf>
    <xf numFmtId="164" fontId="9" fillId="0" borderId="40" xfId="0" applyNumberFormat="1" applyFont="1" applyBorder="1" applyAlignment="1">
      <alignment vertical="top"/>
    </xf>
    <xf numFmtId="164" fontId="9" fillId="0" borderId="41" xfId="0" applyNumberFormat="1" applyFont="1" applyBorder="1" applyAlignment="1">
      <alignment vertical="top"/>
    </xf>
    <xf numFmtId="0" fontId="8" fillId="0" borderId="3" xfId="0" applyFont="1" applyBorder="1" applyAlignment="1">
      <alignment horizontal="center" vertical="center" wrapText="1"/>
    </xf>
    <xf numFmtId="164" fontId="9" fillId="0" borderId="2" xfId="0" applyNumberFormat="1" applyFont="1" applyFill="1" applyBorder="1" applyAlignment="1">
      <alignment horizontal="center" vertical="top" wrapText="1"/>
    </xf>
    <xf numFmtId="0" fontId="11" fillId="6" borderId="0" xfId="0" applyNumberFormat="1" applyFont="1" applyFill="1" applyBorder="1" applyAlignment="1">
      <alignment horizontal="center" vertical="top"/>
    </xf>
    <xf numFmtId="0" fontId="10" fillId="0" borderId="0" xfId="0" applyNumberFormat="1" applyFont="1" applyAlignment="1">
      <alignment horizontal="center" vertical="top"/>
    </xf>
    <xf numFmtId="0" fontId="9" fillId="0" borderId="0" xfId="0" applyNumberFormat="1" applyFont="1" applyAlignment="1">
      <alignment horizontal="center" vertical="top"/>
    </xf>
    <xf numFmtId="0" fontId="9" fillId="0" borderId="26" xfId="0" applyNumberFormat="1" applyFont="1" applyBorder="1" applyAlignment="1">
      <alignment horizontal="center" vertical="top"/>
    </xf>
    <xf numFmtId="0" fontId="9" fillId="0" borderId="27" xfId="0" applyNumberFormat="1" applyFont="1" applyBorder="1" applyAlignment="1">
      <alignment horizontal="center" vertical="top"/>
    </xf>
    <xf numFmtId="0" fontId="9" fillId="0" borderId="38" xfId="0" applyNumberFormat="1" applyFont="1" applyBorder="1" applyAlignment="1">
      <alignment horizontal="center" vertical="top"/>
    </xf>
    <xf numFmtId="0" fontId="9" fillId="0" borderId="72" xfId="0" applyNumberFormat="1" applyFont="1" applyBorder="1" applyAlignment="1">
      <alignment horizontal="center" vertical="top"/>
    </xf>
    <xf numFmtId="0" fontId="9" fillId="0" borderId="29" xfId="0" applyNumberFormat="1" applyFont="1" applyBorder="1" applyAlignment="1">
      <alignment horizontal="center" vertical="top"/>
    </xf>
    <xf numFmtId="0" fontId="9" fillId="0" borderId="36" xfId="0" applyNumberFormat="1" applyFont="1" applyBorder="1" applyAlignment="1">
      <alignment horizontal="center" vertical="top"/>
    </xf>
    <xf numFmtId="0" fontId="9" fillId="7" borderId="29" xfId="0" applyNumberFormat="1" applyFont="1" applyFill="1" applyBorder="1" applyAlignment="1">
      <alignment horizontal="center" vertical="top"/>
    </xf>
    <xf numFmtId="0" fontId="9" fillId="7" borderId="36" xfId="0" applyNumberFormat="1" applyFont="1" applyFill="1" applyBorder="1" applyAlignment="1">
      <alignment horizontal="center" vertical="top"/>
    </xf>
    <xf numFmtId="0" fontId="9" fillId="0" borderId="26" xfId="0" applyNumberFormat="1" applyFont="1" applyBorder="1" applyAlignment="1">
      <alignment horizontal="center" vertical="top" wrapText="1"/>
    </xf>
    <xf numFmtId="0" fontId="9" fillId="0" borderId="27" xfId="0" applyNumberFormat="1" applyFont="1" applyBorder="1" applyAlignment="1">
      <alignment horizontal="center" vertical="top" wrapText="1"/>
    </xf>
    <xf numFmtId="0" fontId="9" fillId="0" borderId="0" xfId="0" applyNumberFormat="1" applyFont="1" applyBorder="1" applyAlignment="1">
      <alignment horizontal="center" vertical="top"/>
    </xf>
    <xf numFmtId="0" fontId="9" fillId="6" borderId="0" xfId="0" applyNumberFormat="1" applyFont="1" applyFill="1" applyBorder="1" applyAlignment="1">
      <alignment horizontal="center" vertical="top"/>
    </xf>
    <xf numFmtId="164" fontId="9" fillId="7" borderId="33" xfId="0" applyNumberFormat="1" applyFont="1" applyFill="1" applyBorder="1" applyAlignment="1">
      <alignment vertical="top"/>
    </xf>
    <xf numFmtId="164" fontId="9" fillId="7" borderId="34" xfId="0" applyNumberFormat="1" applyFont="1" applyFill="1" applyBorder="1" applyAlignment="1">
      <alignment vertical="top"/>
    </xf>
    <xf numFmtId="164" fontId="9" fillId="7" borderId="62" xfId="0" applyNumberFormat="1" applyFont="1" applyFill="1" applyBorder="1" applyAlignment="1">
      <alignment vertical="top"/>
    </xf>
    <xf numFmtId="49" fontId="11" fillId="4" borderId="40" xfId="0" applyNumberFormat="1" applyFont="1" applyFill="1" applyBorder="1" applyAlignment="1">
      <alignment vertical="top"/>
    </xf>
    <xf numFmtId="49" fontId="11" fillId="4" borderId="53" xfId="0" applyNumberFormat="1" applyFont="1" applyFill="1" applyBorder="1" applyAlignment="1">
      <alignment vertical="top"/>
    </xf>
    <xf numFmtId="0" fontId="9" fillId="0" borderId="55" xfId="0" applyFont="1" applyBorder="1" applyAlignment="1">
      <alignment vertical="top"/>
    </xf>
    <xf numFmtId="0" fontId="9" fillId="0" borderId="40" xfId="0" applyFont="1" applyBorder="1" applyAlignment="1">
      <alignment horizontal="center" vertical="center" textRotation="90" wrapText="1"/>
    </xf>
    <xf numFmtId="0" fontId="9" fillId="0" borderId="53" xfId="0" applyFont="1" applyBorder="1" applyAlignment="1">
      <alignment horizontal="center" vertical="center" textRotation="90" wrapText="1"/>
    </xf>
    <xf numFmtId="49" fontId="11" fillId="0" borderId="0" xfId="0" applyNumberFormat="1" applyFont="1" applyFill="1" applyBorder="1" applyAlignment="1">
      <alignment horizontal="center" vertical="top"/>
    </xf>
    <xf numFmtId="49" fontId="11" fillId="0" borderId="23" xfId="0" applyNumberFormat="1" applyFont="1" applyFill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49" fontId="9" fillId="0" borderId="0" xfId="0" applyNumberFormat="1" applyFont="1" applyFill="1" applyBorder="1" applyAlignment="1">
      <alignment horizontal="center" vertical="top"/>
    </xf>
    <xf numFmtId="0" fontId="11" fillId="0" borderId="0" xfId="4" applyNumberFormat="1" applyFont="1" applyBorder="1" applyAlignment="1">
      <alignment horizontal="center" vertical="top"/>
    </xf>
    <xf numFmtId="0" fontId="9" fillId="0" borderId="15" xfId="0" applyFont="1" applyBorder="1" applyAlignment="1">
      <alignment horizontal="center" vertical="top"/>
    </xf>
    <xf numFmtId="164" fontId="9" fillId="0" borderId="22" xfId="0" applyNumberFormat="1" applyFont="1" applyBorder="1" applyAlignment="1">
      <alignment vertical="top"/>
    </xf>
    <xf numFmtId="0" fontId="9" fillId="7" borderId="6" xfId="0" applyFont="1" applyFill="1" applyBorder="1" applyAlignment="1">
      <alignment horizontal="center" vertical="top"/>
    </xf>
    <xf numFmtId="164" fontId="9" fillId="7" borderId="35" xfId="0" applyNumberFormat="1" applyFont="1" applyFill="1" applyBorder="1" applyAlignment="1">
      <alignment vertical="top"/>
    </xf>
    <xf numFmtId="0" fontId="9" fillId="7" borderId="25" xfId="0" applyFont="1" applyFill="1" applyBorder="1" applyAlignment="1">
      <alignment vertical="top" wrapText="1"/>
    </xf>
    <xf numFmtId="0" fontId="9" fillId="7" borderId="30" xfId="0" applyFont="1" applyFill="1" applyBorder="1" applyAlignment="1">
      <alignment vertical="top"/>
    </xf>
    <xf numFmtId="164" fontId="9" fillId="7" borderId="27" xfId="0" applyNumberFormat="1" applyFont="1" applyFill="1" applyBorder="1" applyAlignment="1">
      <alignment vertical="top"/>
    </xf>
    <xf numFmtId="164" fontId="9" fillId="7" borderId="41" xfId="0" applyNumberFormat="1" applyFont="1" applyFill="1" applyBorder="1" applyAlignment="1">
      <alignment vertical="top"/>
    </xf>
    <xf numFmtId="164" fontId="9" fillId="7" borderId="60" xfId="0" applyNumberFormat="1" applyFont="1" applyFill="1" applyBorder="1" applyAlignment="1">
      <alignment vertical="top"/>
    </xf>
    <xf numFmtId="164" fontId="9" fillId="7" borderId="61" xfId="0" applyNumberFormat="1" applyFont="1" applyFill="1" applyBorder="1" applyAlignment="1">
      <alignment vertical="top"/>
    </xf>
    <xf numFmtId="164" fontId="9" fillId="7" borderId="75" xfId="0" applyNumberFormat="1" applyFont="1" applyFill="1" applyBorder="1" applyAlignment="1">
      <alignment vertical="top"/>
    </xf>
    <xf numFmtId="0" fontId="7" fillId="0" borderId="40" xfId="0" applyFont="1" applyFill="1" applyBorder="1" applyAlignment="1">
      <alignment vertical="top" wrapText="1"/>
    </xf>
    <xf numFmtId="49" fontId="9" fillId="0" borderId="40" xfId="0" applyNumberFormat="1" applyFont="1" applyBorder="1" applyAlignment="1">
      <alignment vertical="top"/>
    </xf>
    <xf numFmtId="0" fontId="7" fillId="0" borderId="53" xfId="0" applyFont="1" applyFill="1" applyBorder="1" applyAlignment="1">
      <alignment vertical="top" wrapText="1"/>
    </xf>
    <xf numFmtId="49" fontId="9" fillId="0" borderId="53" xfId="0" applyNumberFormat="1" applyFont="1" applyBorder="1" applyAlignment="1">
      <alignment vertical="top"/>
    </xf>
    <xf numFmtId="0" fontId="11" fillId="0" borderId="53" xfId="4" applyNumberFormat="1" applyFont="1" applyBorder="1" applyAlignment="1">
      <alignment horizontal="center" vertical="top"/>
    </xf>
    <xf numFmtId="0" fontId="9" fillId="7" borderId="55" xfId="0" applyFont="1" applyFill="1" applyBorder="1" applyAlignment="1">
      <alignment vertical="top"/>
    </xf>
    <xf numFmtId="0" fontId="9" fillId="7" borderId="16" xfId="0" applyNumberFormat="1" applyFont="1" applyFill="1" applyBorder="1" applyAlignment="1">
      <alignment horizontal="center" vertical="top"/>
    </xf>
    <xf numFmtId="0" fontId="9" fillId="7" borderId="65" xfId="0" applyNumberFormat="1" applyFont="1" applyFill="1" applyBorder="1" applyAlignment="1">
      <alignment horizontal="center" vertical="top"/>
    </xf>
    <xf numFmtId="49" fontId="11" fillId="11" borderId="24" xfId="0" applyNumberFormat="1" applyFont="1" applyFill="1" applyBorder="1" applyAlignment="1">
      <alignment horizontal="center" vertical="top"/>
    </xf>
    <xf numFmtId="164" fontId="11" fillId="11" borderId="24" xfId="0" applyNumberFormat="1" applyFont="1" applyFill="1" applyBorder="1" applyAlignment="1">
      <alignment vertical="top"/>
    </xf>
    <xf numFmtId="0" fontId="23" fillId="0" borderId="0" xfId="0" applyFont="1"/>
    <xf numFmtId="0" fontId="23" fillId="0" borderId="38" xfId="0" applyFont="1" applyBorder="1" applyAlignment="1">
      <alignment horizontal="center" vertical="top" wrapText="1"/>
    </xf>
    <xf numFmtId="0" fontId="23" fillId="0" borderId="38" xfId="0" applyFont="1" applyBorder="1" applyAlignment="1">
      <alignment vertical="top" wrapText="1"/>
    </xf>
    <xf numFmtId="0" fontId="9" fillId="0" borderId="35" xfId="0" applyNumberFormat="1" applyFont="1" applyBorder="1" applyAlignment="1">
      <alignment horizontal="center" vertical="top"/>
    </xf>
    <xf numFmtId="0" fontId="9" fillId="0" borderId="34" xfId="0" applyNumberFormat="1" applyFont="1" applyBorder="1" applyAlignment="1">
      <alignment horizontal="center" vertical="top"/>
    </xf>
    <xf numFmtId="0" fontId="9" fillId="6" borderId="0" xfId="0" applyFont="1" applyFill="1" applyAlignment="1">
      <alignment vertical="top"/>
    </xf>
    <xf numFmtId="164" fontId="9" fillId="9" borderId="2" xfId="0" applyNumberFormat="1" applyFont="1" applyFill="1" applyBorder="1" applyAlignment="1">
      <alignment horizontal="center" vertical="top" wrapText="1"/>
    </xf>
    <xf numFmtId="164" fontId="11" fillId="11" borderId="4" xfId="0" applyNumberFormat="1" applyFont="1" applyFill="1" applyBorder="1" applyAlignment="1">
      <alignment horizontal="center" vertical="top" wrapText="1"/>
    </xf>
    <xf numFmtId="0" fontId="9" fillId="7" borderId="1" xfId="0" applyFont="1" applyFill="1" applyBorder="1" applyAlignment="1">
      <alignment horizontal="center" vertical="top"/>
    </xf>
    <xf numFmtId="0" fontId="9" fillId="0" borderId="56" xfId="0" applyFont="1" applyBorder="1" applyAlignment="1">
      <alignment vertical="top" wrapText="1"/>
    </xf>
    <xf numFmtId="0" fontId="9" fillId="0" borderId="61" xfId="0" applyNumberFormat="1" applyFont="1" applyBorder="1" applyAlignment="1">
      <alignment horizontal="center" vertical="top"/>
    </xf>
    <xf numFmtId="0" fontId="9" fillId="0" borderId="60" xfId="0" applyNumberFormat="1" applyFont="1" applyBorder="1" applyAlignment="1">
      <alignment horizontal="center" vertical="top"/>
    </xf>
    <xf numFmtId="0" fontId="9" fillId="7" borderId="39" xfId="0" applyFont="1" applyFill="1" applyBorder="1" applyAlignment="1">
      <alignment vertical="top" wrapText="1"/>
    </xf>
    <xf numFmtId="0" fontId="9" fillId="0" borderId="0" xfId="4" applyNumberFormat="1" applyFont="1" applyBorder="1" applyAlignment="1">
      <alignment horizontal="center" vertical="top" wrapText="1"/>
    </xf>
    <xf numFmtId="0" fontId="9" fillId="0" borderId="70" xfId="0" applyFont="1" applyBorder="1" applyAlignment="1">
      <alignment vertical="top" wrapText="1"/>
    </xf>
    <xf numFmtId="0" fontId="9" fillId="0" borderId="70" xfId="0" applyNumberFormat="1" applyFont="1" applyBorder="1" applyAlignment="1">
      <alignment horizontal="center" vertical="top"/>
    </xf>
    <xf numFmtId="0" fontId="9" fillId="0" borderId="56" xfId="0" applyNumberFormat="1" applyFont="1" applyBorder="1" applyAlignment="1">
      <alignment horizontal="center" vertical="top"/>
    </xf>
    <xf numFmtId="0" fontId="9" fillId="0" borderId="11" xfId="0" applyFont="1" applyBorder="1" applyAlignment="1">
      <alignment vertical="top"/>
    </xf>
    <xf numFmtId="0" fontId="9" fillId="0" borderId="44" xfId="0" applyFont="1" applyBorder="1" applyAlignment="1">
      <alignment vertical="top"/>
    </xf>
    <xf numFmtId="0" fontId="9" fillId="7" borderId="12" xfId="0" applyFont="1" applyFill="1" applyBorder="1" applyAlignment="1">
      <alignment horizontal="center" vertical="top"/>
    </xf>
    <xf numFmtId="0" fontId="9" fillId="0" borderId="34" xfId="0" applyNumberFormat="1" applyFont="1" applyBorder="1" applyAlignment="1">
      <alignment horizontal="center" vertical="top" wrapText="1"/>
    </xf>
    <xf numFmtId="0" fontId="9" fillId="0" borderId="35" xfId="0" applyNumberFormat="1" applyFont="1" applyBorder="1" applyAlignment="1">
      <alignment horizontal="center" vertical="top" wrapText="1"/>
    </xf>
    <xf numFmtId="0" fontId="9" fillId="0" borderId="62" xfId="0" applyNumberFormat="1" applyFont="1" applyBorder="1" applyAlignment="1">
      <alignment horizontal="center" vertical="top"/>
    </xf>
    <xf numFmtId="0" fontId="9" fillId="7" borderId="18" xfId="0" applyNumberFormat="1" applyFont="1" applyFill="1" applyBorder="1" applyAlignment="1">
      <alignment horizontal="center" vertical="top"/>
    </xf>
    <xf numFmtId="164" fontId="9" fillId="0" borderId="34" xfId="0" applyNumberFormat="1" applyFont="1" applyFill="1" applyBorder="1" applyAlignment="1">
      <alignment horizontal="center" vertical="top"/>
    </xf>
    <xf numFmtId="164" fontId="9" fillId="7" borderId="34" xfId="0" applyNumberFormat="1" applyFont="1" applyFill="1" applyBorder="1" applyAlignment="1">
      <alignment horizontal="center" vertical="top"/>
    </xf>
    <xf numFmtId="164" fontId="9" fillId="0" borderId="12" xfId="0" applyNumberFormat="1" applyFont="1" applyBorder="1" applyAlignment="1">
      <alignment horizontal="center" vertical="top"/>
    </xf>
    <xf numFmtId="164" fontId="9" fillId="0" borderId="1" xfId="0" applyNumberFormat="1" applyFont="1" applyBorder="1" applyAlignment="1">
      <alignment horizontal="center" vertical="top"/>
    </xf>
    <xf numFmtId="0" fontId="9" fillId="0" borderId="33" xfId="0" applyFont="1" applyBorder="1" applyAlignment="1">
      <alignment vertical="top"/>
    </xf>
    <xf numFmtId="164" fontId="9" fillId="0" borderId="62" xfId="0" applyNumberFormat="1" applyFont="1" applyBorder="1" applyAlignment="1">
      <alignment vertical="top"/>
    </xf>
    <xf numFmtId="0" fontId="3" fillId="0" borderId="12" xfId="0" applyFont="1" applyFill="1" applyBorder="1" applyAlignment="1">
      <alignment horizontal="center" vertical="top" wrapText="1"/>
    </xf>
    <xf numFmtId="0" fontId="9" fillId="7" borderId="19" xfId="0" applyNumberFormat="1" applyFont="1" applyFill="1" applyBorder="1" applyAlignment="1">
      <alignment horizontal="center" vertical="top"/>
    </xf>
    <xf numFmtId="0" fontId="9" fillId="7" borderId="53" xfId="0" applyNumberFormat="1" applyFont="1" applyFill="1" applyBorder="1" applyAlignment="1">
      <alignment horizontal="center" vertical="top"/>
    </xf>
    <xf numFmtId="164" fontId="9" fillId="0" borderId="4" xfId="0" applyNumberFormat="1" applyFont="1" applyFill="1" applyBorder="1" applyAlignment="1">
      <alignment vertical="top"/>
    </xf>
    <xf numFmtId="0" fontId="9" fillId="7" borderId="61" xfId="0" applyNumberFormat="1" applyFont="1" applyFill="1" applyBorder="1" applyAlignment="1">
      <alignment horizontal="center" vertical="top"/>
    </xf>
    <xf numFmtId="0" fontId="9" fillId="7" borderId="60" xfId="0" applyNumberFormat="1" applyFont="1" applyFill="1" applyBorder="1" applyAlignment="1">
      <alignment horizontal="center" vertical="top"/>
    </xf>
    <xf numFmtId="0" fontId="9" fillId="7" borderId="39" xfId="0" applyFont="1" applyFill="1" applyBorder="1" applyAlignment="1">
      <alignment horizontal="left" vertical="top" wrapText="1"/>
    </xf>
    <xf numFmtId="0" fontId="9" fillId="7" borderId="38" xfId="0" applyNumberFormat="1" applyFont="1" applyFill="1" applyBorder="1" applyAlignment="1">
      <alignment horizontal="center" vertical="top"/>
    </xf>
    <xf numFmtId="0" fontId="9" fillId="0" borderId="61" xfId="0" applyFont="1" applyBorder="1" applyAlignment="1">
      <alignment horizontal="center" vertical="top"/>
    </xf>
    <xf numFmtId="0" fontId="9" fillId="0" borderId="38" xfId="0" applyFont="1" applyBorder="1" applyAlignment="1">
      <alignment horizontal="left" vertical="top" wrapText="1"/>
    </xf>
    <xf numFmtId="0" fontId="9" fillId="0" borderId="72" xfId="0" applyFont="1" applyBorder="1" applyAlignment="1">
      <alignment horizontal="center" vertical="top"/>
    </xf>
    <xf numFmtId="0" fontId="9" fillId="0" borderId="34" xfId="0" applyFont="1" applyBorder="1" applyAlignment="1">
      <alignment horizontal="center" vertical="top" wrapText="1"/>
    </xf>
    <xf numFmtId="49" fontId="11" fillId="0" borderId="53" xfId="0" applyNumberFormat="1" applyFont="1" applyFill="1" applyBorder="1" applyAlignment="1">
      <alignment horizontal="center" vertical="top"/>
    </xf>
    <xf numFmtId="0" fontId="9" fillId="0" borderId="29" xfId="0" applyFont="1" applyBorder="1" applyAlignment="1">
      <alignment horizontal="center" vertical="center" textRotation="90"/>
    </xf>
    <xf numFmtId="0" fontId="9" fillId="0" borderId="36" xfId="0" applyFont="1" applyBorder="1" applyAlignment="1">
      <alignment horizontal="center" vertical="center" textRotation="90"/>
    </xf>
    <xf numFmtId="164" fontId="10" fillId="0" borderId="0" xfId="0" applyNumberFormat="1" applyFont="1" applyAlignment="1">
      <alignment horizontal="right" vertical="top"/>
    </xf>
    <xf numFmtId="49" fontId="9" fillId="0" borderId="66" xfId="0" applyNumberFormat="1" applyFont="1" applyFill="1" applyBorder="1" applyAlignment="1">
      <alignment horizontal="center" vertical="top"/>
    </xf>
    <xf numFmtId="0" fontId="12" fillId="0" borderId="31" xfId="0" applyFont="1" applyFill="1" applyBorder="1" applyAlignment="1">
      <alignment horizontal="center" vertical="top" wrapText="1"/>
    </xf>
    <xf numFmtId="0" fontId="12" fillId="0" borderId="32" xfId="0" applyFont="1" applyFill="1" applyBorder="1" applyAlignment="1">
      <alignment horizontal="center" vertical="top" wrapText="1"/>
    </xf>
    <xf numFmtId="49" fontId="11" fillId="0" borderId="0" xfId="0" applyNumberFormat="1" applyFont="1" applyBorder="1" applyAlignment="1">
      <alignment horizontal="center" vertical="top" wrapText="1"/>
    </xf>
    <xf numFmtId="49" fontId="11" fillId="0" borderId="22" xfId="0" applyNumberFormat="1" applyFont="1" applyBorder="1" applyAlignment="1">
      <alignment horizontal="center" vertical="top" wrapText="1"/>
    </xf>
    <xf numFmtId="49" fontId="11" fillId="0" borderId="23" xfId="0" applyNumberFormat="1" applyFont="1" applyBorder="1" applyAlignment="1">
      <alignment horizontal="center" vertical="top" wrapText="1"/>
    </xf>
    <xf numFmtId="0" fontId="9" fillId="7" borderId="26" xfId="0" applyNumberFormat="1" applyFont="1" applyFill="1" applyBorder="1" applyAlignment="1">
      <alignment horizontal="center" vertical="top"/>
    </xf>
    <xf numFmtId="0" fontId="9" fillId="0" borderId="18" xfId="0" applyNumberFormat="1" applyFont="1" applyBorder="1" applyAlignment="1">
      <alignment horizontal="center" vertical="top"/>
    </xf>
    <xf numFmtId="164" fontId="11" fillId="11" borderId="15" xfId="0" applyNumberFormat="1" applyFont="1" applyFill="1" applyBorder="1" applyAlignment="1">
      <alignment horizontal="center" vertical="top" wrapText="1"/>
    </xf>
    <xf numFmtId="0" fontId="9" fillId="0" borderId="25" xfId="0" applyFont="1" applyBorder="1" applyAlignment="1">
      <alignment horizontal="left" vertical="top" wrapText="1"/>
    </xf>
    <xf numFmtId="164" fontId="9" fillId="7" borderId="39" xfId="0" applyNumberFormat="1" applyFont="1" applyFill="1" applyBorder="1" applyAlignment="1">
      <alignment horizontal="right" vertical="top"/>
    </xf>
    <xf numFmtId="164" fontId="9" fillId="7" borderId="38" xfId="0" applyNumberFormat="1" applyFont="1" applyFill="1" applyBorder="1" applyAlignment="1">
      <alignment horizontal="right" vertical="top"/>
    </xf>
    <xf numFmtId="164" fontId="9" fillId="7" borderId="72" xfId="0" applyNumberFormat="1" applyFont="1" applyFill="1" applyBorder="1" applyAlignment="1">
      <alignment horizontal="right" vertical="top"/>
    </xf>
    <xf numFmtId="0" fontId="9" fillId="8" borderId="53" xfId="0" applyFont="1" applyFill="1" applyBorder="1" applyAlignment="1">
      <alignment vertical="top"/>
    </xf>
    <xf numFmtId="164" fontId="3" fillId="7" borderId="38" xfId="0" applyNumberFormat="1" applyFont="1" applyFill="1" applyBorder="1" applyAlignment="1">
      <alignment horizontal="center" vertical="top"/>
    </xf>
    <xf numFmtId="164" fontId="9" fillId="0" borderId="28" xfId="0" applyNumberFormat="1" applyFont="1" applyFill="1" applyBorder="1" applyAlignment="1">
      <alignment vertical="top"/>
    </xf>
    <xf numFmtId="164" fontId="9" fillId="0" borderId="53" xfId="0" applyNumberFormat="1" applyFont="1" applyFill="1" applyBorder="1" applyAlignment="1">
      <alignment vertical="top"/>
    </xf>
    <xf numFmtId="0" fontId="1" fillId="0" borderId="0" xfId="0" applyFont="1"/>
    <xf numFmtId="164" fontId="11" fillId="6" borderId="34" xfId="0" applyNumberFormat="1" applyFont="1" applyFill="1" applyBorder="1" applyAlignment="1">
      <alignment vertical="center"/>
    </xf>
    <xf numFmtId="164" fontId="11" fillId="6" borderId="38" xfId="0" applyNumberFormat="1" applyFont="1" applyFill="1" applyBorder="1" applyAlignment="1">
      <alignment vertical="center"/>
    </xf>
    <xf numFmtId="0" fontId="9" fillId="7" borderId="1" xfId="0" applyFont="1" applyFill="1" applyBorder="1" applyAlignment="1">
      <alignment horizontal="center" vertical="top" wrapText="1"/>
    </xf>
    <xf numFmtId="164" fontId="9" fillId="7" borderId="70" xfId="0" applyNumberFormat="1" applyFont="1" applyFill="1" applyBorder="1" applyAlignment="1">
      <alignment vertical="top"/>
    </xf>
    <xf numFmtId="164" fontId="7" fillId="7" borderId="0" xfId="0" applyNumberFormat="1" applyFont="1" applyFill="1" applyBorder="1" applyAlignment="1">
      <alignment horizontal="center" vertical="top" wrapText="1"/>
    </xf>
    <xf numFmtId="0" fontId="9" fillId="7" borderId="11" xfId="0" applyFont="1" applyFill="1" applyBorder="1" applyAlignment="1">
      <alignment horizontal="center" vertical="top"/>
    </xf>
    <xf numFmtId="164" fontId="9" fillId="7" borderId="56" xfId="0" applyNumberFormat="1" applyFont="1" applyFill="1" applyBorder="1" applyAlignment="1">
      <alignment vertical="top"/>
    </xf>
    <xf numFmtId="164" fontId="11" fillId="0" borderId="53" xfId="0" applyNumberFormat="1" applyFont="1" applyFill="1" applyBorder="1" applyAlignment="1">
      <alignment vertical="top"/>
    </xf>
    <xf numFmtId="164" fontId="9" fillId="0" borderId="64" xfId="0" applyNumberFormat="1" applyFont="1" applyFill="1" applyBorder="1" applyAlignment="1">
      <alignment vertical="top"/>
    </xf>
    <xf numFmtId="164" fontId="9" fillId="0" borderId="86" xfId="0" applyNumberFormat="1" applyFont="1" applyBorder="1" applyAlignment="1">
      <alignment vertical="top"/>
    </xf>
    <xf numFmtId="0" fontId="9" fillId="0" borderId="11" xfId="0" applyFont="1" applyBorder="1" applyAlignment="1">
      <alignment horizontal="center" vertical="top"/>
    </xf>
    <xf numFmtId="164" fontId="9" fillId="6" borderId="56" xfId="0" applyNumberFormat="1" applyFont="1" applyFill="1" applyBorder="1" applyAlignment="1">
      <alignment vertical="top"/>
    </xf>
    <xf numFmtId="164" fontId="9" fillId="0" borderId="70" xfId="0" applyNumberFormat="1" applyFont="1" applyFill="1" applyBorder="1" applyAlignment="1">
      <alignment vertical="top"/>
    </xf>
    <xf numFmtId="164" fontId="9" fillId="7" borderId="33" xfId="0" applyNumberFormat="1" applyFont="1" applyFill="1" applyBorder="1" applyAlignment="1">
      <alignment horizontal="right" vertical="top"/>
    </xf>
    <xf numFmtId="164" fontId="9" fillId="7" borderId="34" xfId="0" applyNumberFormat="1" applyFont="1" applyFill="1" applyBorder="1" applyAlignment="1">
      <alignment horizontal="right" vertical="top"/>
    </xf>
    <xf numFmtId="164" fontId="9" fillId="7" borderId="35" xfId="0" applyNumberFormat="1" applyFont="1" applyFill="1" applyBorder="1" applyAlignment="1">
      <alignment horizontal="right" vertical="top"/>
    </xf>
    <xf numFmtId="164" fontId="3" fillId="7" borderId="33" xfId="0" applyNumberFormat="1" applyFont="1" applyFill="1" applyBorder="1" applyAlignment="1">
      <alignment horizontal="center" vertical="top"/>
    </xf>
    <xf numFmtId="164" fontId="3" fillId="7" borderId="34" xfId="0" applyNumberFormat="1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 wrapText="1"/>
    </xf>
    <xf numFmtId="0" fontId="9" fillId="7" borderId="38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top" wrapText="1"/>
    </xf>
    <xf numFmtId="164" fontId="3" fillId="0" borderId="34" xfId="0" applyNumberFormat="1" applyFont="1" applyFill="1" applyBorder="1" applyAlignment="1">
      <alignment horizontal="center" vertical="top"/>
    </xf>
    <xf numFmtId="164" fontId="3" fillId="0" borderId="35" xfId="0" applyNumberFormat="1" applyFont="1" applyFill="1" applyBorder="1" applyAlignment="1">
      <alignment horizontal="center" vertical="top"/>
    </xf>
    <xf numFmtId="164" fontId="3" fillId="0" borderId="33" xfId="0" applyNumberFormat="1" applyFont="1" applyFill="1" applyBorder="1" applyAlignment="1">
      <alignment horizontal="center" vertical="top"/>
    </xf>
    <xf numFmtId="164" fontId="3" fillId="0" borderId="1" xfId="0" applyNumberFormat="1" applyFont="1" applyFill="1" applyBorder="1" applyAlignment="1">
      <alignment horizontal="center" vertical="top" wrapText="1"/>
    </xf>
    <xf numFmtId="164" fontId="3" fillId="0" borderId="1" xfId="0" applyNumberFormat="1" applyFont="1" applyFill="1" applyBorder="1" applyAlignment="1">
      <alignment horizontal="center" vertical="top"/>
    </xf>
    <xf numFmtId="49" fontId="11" fillId="4" borderId="17" xfId="0" applyNumberFormat="1" applyFont="1" applyFill="1" applyBorder="1" applyAlignment="1">
      <alignment horizontal="center" vertical="top"/>
    </xf>
    <xf numFmtId="49" fontId="9" fillId="0" borderId="15" xfId="0" applyNumberFormat="1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left" vertical="top" wrapText="1"/>
    </xf>
    <xf numFmtId="0" fontId="9" fillId="0" borderId="16" xfId="0" applyFont="1" applyFill="1" applyBorder="1" applyAlignment="1">
      <alignment vertical="top"/>
    </xf>
    <xf numFmtId="164" fontId="9" fillId="0" borderId="71" xfId="0" applyNumberFormat="1" applyFont="1" applyFill="1" applyBorder="1" applyAlignment="1">
      <alignment vertical="top"/>
    </xf>
    <xf numFmtId="0" fontId="6" fillId="0" borderId="31" xfId="0" applyFont="1" applyFill="1" applyBorder="1" applyAlignment="1">
      <alignment horizontal="center" vertical="top"/>
    </xf>
    <xf numFmtId="0" fontId="9" fillId="7" borderId="30" xfId="0" applyFont="1" applyFill="1" applyBorder="1" applyAlignment="1">
      <alignment vertical="top" wrapText="1"/>
    </xf>
    <xf numFmtId="0" fontId="9" fillId="9" borderId="36" xfId="0" applyNumberFormat="1" applyFont="1" applyFill="1" applyBorder="1" applyAlignment="1">
      <alignment horizontal="center" vertical="top"/>
    </xf>
    <xf numFmtId="0" fontId="9" fillId="7" borderId="25" xfId="0" applyFont="1" applyFill="1" applyBorder="1" applyAlignment="1">
      <alignment horizontal="left" vertical="top" wrapText="1"/>
    </xf>
    <xf numFmtId="0" fontId="9" fillId="7" borderId="27" xfId="0" applyNumberFormat="1" applyFont="1" applyFill="1" applyBorder="1" applyAlignment="1">
      <alignment horizontal="center" vertical="top"/>
    </xf>
    <xf numFmtId="164" fontId="11" fillId="7" borderId="86" xfId="0" applyNumberFormat="1" applyFont="1" applyFill="1" applyBorder="1" applyAlignment="1">
      <alignment vertical="top"/>
    </xf>
    <xf numFmtId="164" fontId="11" fillId="7" borderId="12" xfId="0" applyNumberFormat="1" applyFont="1" applyFill="1" applyBorder="1" applyAlignment="1">
      <alignment vertical="top"/>
    </xf>
    <xf numFmtId="164" fontId="9" fillId="7" borderId="85" xfId="0" applyNumberFormat="1" applyFont="1" applyFill="1" applyBorder="1" applyAlignment="1">
      <alignment horizontal="center" vertical="top"/>
    </xf>
    <xf numFmtId="164" fontId="9" fillId="7" borderId="2" xfId="0" applyNumberFormat="1" applyFont="1" applyFill="1" applyBorder="1" applyAlignment="1">
      <alignment horizontal="center" vertical="top"/>
    </xf>
    <xf numFmtId="0" fontId="9" fillId="7" borderId="21" xfId="0" applyFont="1" applyFill="1" applyBorder="1" applyAlignment="1">
      <alignment vertical="top"/>
    </xf>
    <xf numFmtId="49" fontId="11" fillId="7" borderId="18" xfId="0" applyNumberFormat="1" applyFont="1" applyFill="1" applyBorder="1" applyAlignment="1">
      <alignment vertical="top"/>
    </xf>
    <xf numFmtId="49" fontId="11" fillId="7" borderId="31" xfId="0" applyNumberFormat="1" applyFont="1" applyFill="1" applyBorder="1" applyAlignment="1">
      <alignment vertical="top"/>
    </xf>
    <xf numFmtId="0" fontId="6" fillId="7" borderId="23" xfId="0" applyFont="1" applyFill="1" applyBorder="1" applyAlignment="1">
      <alignment horizontal="right" vertical="top"/>
    </xf>
    <xf numFmtId="49" fontId="11" fillId="7" borderId="40" xfId="0" applyNumberFormat="1" applyFont="1" applyFill="1" applyBorder="1" applyAlignment="1">
      <alignment horizontal="center" vertical="top" wrapText="1"/>
    </xf>
    <xf numFmtId="49" fontId="11" fillId="7" borderId="53" xfId="0" applyNumberFormat="1" applyFont="1" applyFill="1" applyBorder="1" applyAlignment="1">
      <alignment horizontal="center" vertical="top" wrapText="1"/>
    </xf>
    <xf numFmtId="49" fontId="11" fillId="7" borderId="31" xfId="0" applyNumberFormat="1" applyFont="1" applyFill="1" applyBorder="1" applyAlignment="1">
      <alignment horizontal="center" vertical="top" wrapText="1"/>
    </xf>
    <xf numFmtId="0" fontId="5" fillId="0" borderId="34" xfId="0" applyFont="1" applyFill="1" applyBorder="1" applyAlignment="1">
      <alignment horizontal="center" vertical="top" wrapText="1"/>
    </xf>
    <xf numFmtId="0" fontId="5" fillId="0" borderId="31" xfId="0" applyFont="1" applyFill="1" applyBorder="1" applyAlignment="1">
      <alignment horizontal="center" vertical="top" wrapText="1"/>
    </xf>
    <xf numFmtId="164" fontId="9" fillId="0" borderId="85" xfId="0" applyNumberFormat="1" applyFont="1" applyBorder="1" applyAlignment="1">
      <alignment vertical="top"/>
    </xf>
    <xf numFmtId="164" fontId="9" fillId="0" borderId="86" xfId="0" applyNumberFormat="1" applyFont="1" applyFill="1" applyBorder="1" applyAlignment="1">
      <alignment vertical="top"/>
    </xf>
    <xf numFmtId="0" fontId="5" fillId="0" borderId="21" xfId="0" applyFont="1" applyFill="1" applyBorder="1" applyAlignment="1">
      <alignment horizontal="left" vertical="top" wrapText="1"/>
    </xf>
    <xf numFmtId="0" fontId="5" fillId="0" borderId="33" xfId="0" applyFont="1" applyFill="1" applyBorder="1" applyAlignment="1">
      <alignment horizontal="left" vertical="top" wrapText="1"/>
    </xf>
    <xf numFmtId="0" fontId="12" fillId="0" borderId="34" xfId="0" applyFont="1" applyFill="1" applyBorder="1" applyAlignment="1">
      <alignment horizontal="center" vertical="top" wrapText="1"/>
    </xf>
    <xf numFmtId="0" fontId="12" fillId="0" borderId="35" xfId="0" applyFont="1" applyFill="1" applyBorder="1" applyAlignment="1">
      <alignment horizontal="center" vertical="top" wrapText="1"/>
    </xf>
    <xf numFmtId="0" fontId="5" fillId="0" borderId="25" xfId="0" applyFont="1" applyFill="1" applyBorder="1" applyAlignment="1">
      <alignment horizontal="left" vertical="top" wrapText="1"/>
    </xf>
    <xf numFmtId="164" fontId="9" fillId="7" borderId="12" xfId="0" applyNumberFormat="1" applyFont="1" applyFill="1" applyBorder="1" applyAlignment="1">
      <alignment horizontal="center" vertical="top"/>
    </xf>
    <xf numFmtId="164" fontId="9" fillId="0" borderId="77" xfId="0" applyNumberFormat="1" applyFont="1" applyBorder="1" applyAlignment="1">
      <alignment horizontal="center" vertical="top"/>
    </xf>
    <xf numFmtId="164" fontId="9" fillId="0" borderId="0" xfId="0" applyNumberFormat="1" applyFont="1" applyBorder="1" applyAlignment="1">
      <alignment horizontal="center" vertical="top"/>
    </xf>
    <xf numFmtId="164" fontId="9" fillId="0" borderId="4" xfId="0" applyNumberFormat="1" applyFont="1" applyBorder="1" applyAlignment="1">
      <alignment horizontal="center" vertical="top"/>
    </xf>
    <xf numFmtId="164" fontId="9" fillId="0" borderId="82" xfId="0" applyNumberFormat="1" applyFont="1" applyBorder="1" applyAlignment="1">
      <alignment horizontal="center" vertical="top"/>
    </xf>
    <xf numFmtId="164" fontId="9" fillId="0" borderId="67" xfId="0" applyNumberFormat="1" applyFont="1" applyBorder="1" applyAlignment="1">
      <alignment horizontal="center" vertical="top"/>
    </xf>
    <xf numFmtId="164" fontId="9" fillId="7" borderId="1" xfId="0" applyNumberFormat="1" applyFont="1" applyFill="1" applyBorder="1" applyAlignment="1">
      <alignment horizontal="center" vertical="top"/>
    </xf>
    <xf numFmtId="0" fontId="9" fillId="0" borderId="63" xfId="0" applyNumberFormat="1" applyFont="1" applyBorder="1" applyAlignment="1">
      <alignment horizontal="center" vertical="top"/>
    </xf>
    <xf numFmtId="0" fontId="9" fillId="0" borderId="55" xfId="0" applyFont="1" applyBorder="1" applyAlignment="1">
      <alignment vertical="top" wrapText="1"/>
    </xf>
    <xf numFmtId="0" fontId="9" fillId="7" borderId="77" xfId="0" applyFont="1" applyFill="1" applyBorder="1" applyAlignment="1">
      <alignment horizontal="center" vertical="top"/>
    </xf>
    <xf numFmtId="164" fontId="9" fillId="7" borderId="71" xfId="0" applyNumberFormat="1" applyFont="1" applyFill="1" applyBorder="1" applyAlignment="1">
      <alignment horizontal="center" vertical="top"/>
    </xf>
    <xf numFmtId="0" fontId="9" fillId="0" borderId="17" xfId="0" applyNumberFormat="1" applyFont="1" applyBorder="1" applyAlignment="1">
      <alignment horizontal="center" vertical="center"/>
    </xf>
    <xf numFmtId="0" fontId="9" fillId="0" borderId="40" xfId="0" applyNumberFormat="1" applyFont="1" applyBorder="1" applyAlignment="1">
      <alignment horizontal="center" vertical="center"/>
    </xf>
    <xf numFmtId="0" fontId="9" fillId="0" borderId="41" xfId="0" applyNumberFormat="1" applyFont="1" applyBorder="1" applyAlignment="1">
      <alignment horizontal="center" vertical="center"/>
    </xf>
    <xf numFmtId="0" fontId="9" fillId="0" borderId="38" xfId="0" applyFont="1" applyFill="1" applyBorder="1" applyAlignment="1">
      <alignment horizontal="center" vertical="center"/>
    </xf>
    <xf numFmtId="0" fontId="9" fillId="0" borderId="72" xfId="0" applyFont="1" applyFill="1" applyBorder="1" applyAlignment="1">
      <alignment horizontal="center" vertical="center"/>
    </xf>
    <xf numFmtId="0" fontId="9" fillId="7" borderId="53" xfId="0" applyFont="1" applyFill="1" applyBorder="1" applyAlignment="1">
      <alignment horizontal="center" vertical="center"/>
    </xf>
    <xf numFmtId="0" fontId="9" fillId="7" borderId="64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top"/>
    </xf>
    <xf numFmtId="0" fontId="27" fillId="0" borderId="0" xfId="0" applyFont="1" applyAlignment="1">
      <alignment horizontal="center" vertical="top" wrapText="1"/>
    </xf>
    <xf numFmtId="165" fontId="3" fillId="0" borderId="25" xfId="0" applyNumberFormat="1" applyFont="1" applyFill="1" applyBorder="1" applyAlignment="1">
      <alignment horizontal="center" vertical="top"/>
    </xf>
    <xf numFmtId="165" fontId="3" fillId="0" borderId="26" xfId="0" applyNumberFormat="1" applyFont="1" applyFill="1" applyBorder="1" applyAlignment="1">
      <alignment horizontal="center" vertical="top"/>
    </xf>
    <xf numFmtId="164" fontId="3" fillId="0" borderId="26" xfId="0" applyNumberFormat="1" applyFont="1" applyFill="1" applyBorder="1" applyAlignment="1">
      <alignment horizontal="center" vertical="top"/>
    </xf>
    <xf numFmtId="164" fontId="3" fillId="0" borderId="27" xfId="0" applyNumberFormat="1" applyFont="1" applyFill="1" applyBorder="1" applyAlignment="1">
      <alignment horizontal="center" vertical="top"/>
    </xf>
    <xf numFmtId="165" fontId="3" fillId="0" borderId="28" xfId="0" applyNumberFormat="1" applyFont="1" applyFill="1" applyBorder="1" applyAlignment="1">
      <alignment horizontal="center" vertical="top"/>
    </xf>
    <xf numFmtId="165" fontId="3" fillId="0" borderId="53" xfId="0" applyNumberFormat="1" applyFont="1" applyFill="1" applyBorder="1" applyAlignment="1">
      <alignment horizontal="center" vertical="top"/>
    </xf>
    <xf numFmtId="164" fontId="3" fillId="0" borderId="53" xfId="0" applyNumberFormat="1" applyFont="1" applyFill="1" applyBorder="1" applyAlignment="1">
      <alignment horizontal="center" vertical="top"/>
    </xf>
    <xf numFmtId="164" fontId="3" fillId="0" borderId="64" xfId="0" applyNumberFormat="1" applyFont="1" applyFill="1" applyBorder="1" applyAlignment="1">
      <alignment horizontal="center" vertical="top"/>
    </xf>
    <xf numFmtId="164" fontId="3" fillId="0" borderId="62" xfId="0" applyNumberFormat="1" applyFont="1" applyFill="1" applyBorder="1" applyAlignment="1">
      <alignment horizontal="center" vertical="top"/>
    </xf>
    <xf numFmtId="164" fontId="11" fillId="11" borderId="7" xfId="0" applyNumberFormat="1" applyFont="1" applyFill="1" applyBorder="1" applyAlignment="1">
      <alignment horizontal="center" vertical="top" wrapText="1"/>
    </xf>
    <xf numFmtId="164" fontId="9" fillId="0" borderId="8" xfId="0" applyNumberFormat="1" applyFont="1" applyFill="1" applyBorder="1" applyAlignment="1">
      <alignment horizontal="center" vertical="top" wrapText="1"/>
    </xf>
    <xf numFmtId="164" fontId="9" fillId="9" borderId="8" xfId="0" applyNumberFormat="1" applyFont="1" applyFill="1" applyBorder="1" applyAlignment="1">
      <alignment horizontal="center" vertical="top" wrapText="1"/>
    </xf>
    <xf numFmtId="164" fontId="11" fillId="11" borderId="37" xfId="0" applyNumberFormat="1" applyFont="1" applyFill="1" applyBorder="1" applyAlignment="1">
      <alignment horizontal="center" vertical="top" wrapText="1"/>
    </xf>
    <xf numFmtId="164" fontId="3" fillId="7" borderId="6" xfId="0" applyNumberFormat="1" applyFont="1" applyFill="1" applyBorder="1" applyAlignment="1">
      <alignment horizontal="center" vertical="top"/>
    </xf>
    <xf numFmtId="164" fontId="3" fillId="7" borderId="39" xfId="0" applyNumberFormat="1" applyFont="1" applyFill="1" applyBorder="1" applyAlignment="1">
      <alignment horizontal="center" vertical="top"/>
    </xf>
    <xf numFmtId="164" fontId="3" fillId="7" borderId="72" xfId="0" applyNumberFormat="1" applyFont="1" applyFill="1" applyBorder="1" applyAlignment="1">
      <alignment horizontal="center" vertical="top"/>
    </xf>
    <xf numFmtId="164" fontId="3" fillId="7" borderId="35" xfId="0" applyNumberFormat="1" applyFont="1" applyFill="1" applyBorder="1" applyAlignment="1">
      <alignment horizontal="center" vertical="top"/>
    </xf>
    <xf numFmtId="0" fontId="1" fillId="0" borderId="39" xfId="0" applyFont="1" applyBorder="1" applyAlignment="1">
      <alignment vertical="top" wrapText="1"/>
    </xf>
    <xf numFmtId="164" fontId="3" fillId="7" borderId="1" xfId="0" applyNumberFormat="1" applyFont="1" applyFill="1" applyBorder="1" applyAlignment="1">
      <alignment horizontal="center" vertical="top" wrapText="1"/>
    </xf>
    <xf numFmtId="49" fontId="9" fillId="0" borderId="0" xfId="0" applyNumberFormat="1" applyFont="1" applyFill="1" applyBorder="1" applyAlignment="1">
      <alignment horizontal="center" vertical="top" wrapText="1"/>
    </xf>
    <xf numFmtId="0" fontId="9" fillId="7" borderId="72" xfId="0" applyNumberFormat="1" applyFont="1" applyFill="1" applyBorder="1" applyAlignment="1">
      <alignment horizontal="center" vertical="top"/>
    </xf>
    <xf numFmtId="164" fontId="9" fillId="0" borderId="86" xfId="0" applyNumberFormat="1" applyFont="1" applyBorder="1" applyAlignment="1">
      <alignment horizontal="center" vertical="top"/>
    </xf>
    <xf numFmtId="164" fontId="7" fillId="0" borderId="12" xfId="0" applyNumberFormat="1" applyFont="1" applyFill="1" applyBorder="1" applyAlignment="1">
      <alignment horizontal="center" vertical="top"/>
    </xf>
    <xf numFmtId="164" fontId="9" fillId="0" borderId="12" xfId="0" applyNumberFormat="1" applyFont="1" applyBorder="1" applyAlignment="1">
      <alignment vertical="top"/>
    </xf>
    <xf numFmtId="164" fontId="9" fillId="0" borderId="4" xfId="0" applyNumberFormat="1" applyFont="1" applyBorder="1" applyAlignment="1">
      <alignment vertical="top"/>
    </xf>
    <xf numFmtId="0" fontId="9" fillId="0" borderId="16" xfId="0" applyNumberFormat="1" applyFont="1" applyBorder="1" applyAlignment="1">
      <alignment horizontal="center" vertical="top"/>
    </xf>
    <xf numFmtId="0" fontId="9" fillId="0" borderId="65" xfId="0" applyNumberFormat="1" applyFont="1" applyBorder="1" applyAlignment="1">
      <alignment horizontal="center" vertical="top"/>
    </xf>
    <xf numFmtId="164" fontId="3" fillId="0" borderId="25" xfId="0" applyNumberFormat="1" applyFont="1" applyFill="1" applyBorder="1" applyAlignment="1">
      <alignment horizontal="center" vertical="top"/>
    </xf>
    <xf numFmtId="164" fontId="3" fillId="7" borderId="11" xfId="0" applyNumberFormat="1" applyFont="1" applyFill="1" applyBorder="1" applyAlignment="1">
      <alignment horizontal="center" vertical="top"/>
    </xf>
    <xf numFmtId="164" fontId="3" fillId="7" borderId="26" xfId="0" applyNumberFormat="1" applyFont="1" applyFill="1" applyBorder="1" applyAlignment="1">
      <alignment horizontal="center" vertical="top"/>
    </xf>
    <xf numFmtId="164" fontId="3" fillId="7" borderId="27" xfId="0" applyNumberFormat="1" applyFont="1" applyFill="1" applyBorder="1" applyAlignment="1">
      <alignment horizontal="center" vertical="top"/>
    </xf>
    <xf numFmtId="164" fontId="3" fillId="7" borderId="12" xfId="0" applyNumberFormat="1" applyFont="1" applyFill="1" applyBorder="1" applyAlignment="1">
      <alignment horizontal="center" vertical="top" wrapText="1"/>
    </xf>
    <xf numFmtId="164" fontId="3" fillId="0" borderId="12" xfId="0" applyNumberFormat="1" applyFont="1" applyFill="1" applyBorder="1" applyAlignment="1">
      <alignment horizontal="center" vertical="top"/>
    </xf>
    <xf numFmtId="164" fontId="11" fillId="11" borderId="3" xfId="0" applyNumberFormat="1" applyFont="1" applyFill="1" applyBorder="1" applyAlignment="1">
      <alignment vertical="top"/>
    </xf>
    <xf numFmtId="0" fontId="9" fillId="0" borderId="17" xfId="0" applyNumberFormat="1" applyFont="1" applyBorder="1" applyAlignment="1">
      <alignment horizontal="center" vertical="top"/>
    </xf>
    <xf numFmtId="0" fontId="9" fillId="0" borderId="19" xfId="0" applyNumberFormat="1" applyFont="1" applyBorder="1" applyAlignment="1">
      <alignment horizontal="center" vertical="top"/>
    </xf>
    <xf numFmtId="0" fontId="9" fillId="0" borderId="53" xfId="0" applyNumberFormat="1" applyFont="1" applyBorder="1" applyAlignment="1">
      <alignment horizontal="center" vertical="top"/>
    </xf>
    <xf numFmtId="0" fontId="9" fillId="0" borderId="64" xfId="0" applyNumberFormat="1" applyFont="1" applyBorder="1" applyAlignment="1">
      <alignment horizontal="center" vertical="top"/>
    </xf>
    <xf numFmtId="165" fontId="7" fillId="0" borderId="25" xfId="0" applyNumberFormat="1" applyFont="1" applyFill="1" applyBorder="1" applyAlignment="1">
      <alignment horizontal="center" vertical="top"/>
    </xf>
    <xf numFmtId="165" fontId="7" fillId="0" borderId="26" xfId="0" applyNumberFormat="1" applyFont="1" applyFill="1" applyBorder="1" applyAlignment="1">
      <alignment horizontal="center" vertical="top"/>
    </xf>
    <xf numFmtId="164" fontId="7" fillId="0" borderId="26" xfId="0" applyNumberFormat="1" applyFont="1" applyFill="1" applyBorder="1" applyAlignment="1">
      <alignment horizontal="center" vertical="top"/>
    </xf>
    <xf numFmtId="164" fontId="7" fillId="0" borderId="27" xfId="0" applyNumberFormat="1" applyFont="1" applyFill="1" applyBorder="1" applyAlignment="1">
      <alignment horizontal="center" vertical="top"/>
    </xf>
    <xf numFmtId="0" fontId="9" fillId="7" borderId="53" xfId="0" applyFont="1" applyFill="1" applyBorder="1" applyAlignment="1">
      <alignment vertical="top" wrapText="1"/>
    </xf>
    <xf numFmtId="165" fontId="7" fillId="0" borderId="39" xfId="0" applyNumberFormat="1" applyFont="1" applyFill="1" applyBorder="1" applyAlignment="1">
      <alignment horizontal="center" vertical="top"/>
    </xf>
    <xf numFmtId="165" fontId="7" fillId="0" borderId="38" xfId="0" applyNumberFormat="1" applyFont="1" applyFill="1" applyBorder="1" applyAlignment="1">
      <alignment horizontal="center" vertical="top"/>
    </xf>
    <xf numFmtId="164" fontId="7" fillId="0" borderId="38" xfId="0" applyNumberFormat="1" applyFont="1" applyFill="1" applyBorder="1" applyAlignment="1">
      <alignment horizontal="center" vertical="top"/>
    </xf>
    <xf numFmtId="164" fontId="7" fillId="0" borderId="72" xfId="0" applyNumberFormat="1" applyFont="1" applyFill="1" applyBorder="1" applyAlignment="1">
      <alignment horizontal="center" vertical="top"/>
    </xf>
    <xf numFmtId="0" fontId="12" fillId="0" borderId="0" xfId="0" applyFont="1" applyFill="1" applyBorder="1" applyAlignment="1">
      <alignment horizontal="center" vertical="top" wrapText="1"/>
    </xf>
    <xf numFmtId="49" fontId="12" fillId="0" borderId="19" xfId="0" quotePrefix="1" applyNumberFormat="1" applyFont="1" applyBorder="1" applyAlignment="1">
      <alignment horizontal="center" vertical="top" wrapText="1"/>
    </xf>
    <xf numFmtId="49" fontId="9" fillId="0" borderId="17" xfId="0" applyNumberFormat="1" applyFont="1" applyBorder="1" applyAlignment="1">
      <alignment horizontal="center" vertical="top"/>
    </xf>
    <xf numFmtId="164" fontId="3" fillId="0" borderId="28" xfId="0" applyNumberFormat="1" applyFont="1" applyFill="1" applyBorder="1" applyAlignment="1">
      <alignment horizontal="right" vertical="top"/>
    </xf>
    <xf numFmtId="164" fontId="3" fillId="0" borderId="53" xfId="0" applyNumberFormat="1" applyFont="1" applyFill="1" applyBorder="1" applyAlignment="1">
      <alignment horizontal="right" vertical="top"/>
    </xf>
    <xf numFmtId="164" fontId="3" fillId="0" borderId="19" xfId="0" applyNumberFormat="1" applyFont="1" applyFill="1" applyBorder="1" applyAlignment="1">
      <alignment horizontal="right" vertical="top"/>
    </xf>
    <xf numFmtId="164" fontId="3" fillId="0" borderId="4" xfId="0" applyNumberFormat="1" applyFont="1" applyFill="1" applyBorder="1" applyAlignment="1">
      <alignment horizontal="right" vertical="top"/>
    </xf>
    <xf numFmtId="164" fontId="9" fillId="7" borderId="28" xfId="0" applyNumberFormat="1" applyFont="1" applyFill="1" applyBorder="1" applyAlignment="1">
      <alignment horizontal="right" vertical="top"/>
    </xf>
    <xf numFmtId="164" fontId="9" fillId="7" borderId="53" xfId="0" applyNumberFormat="1" applyFont="1" applyFill="1" applyBorder="1" applyAlignment="1">
      <alignment horizontal="right" vertical="top"/>
    </xf>
    <xf numFmtId="164" fontId="9" fillId="7" borderId="19" xfId="0" applyNumberFormat="1" applyFont="1" applyFill="1" applyBorder="1" applyAlignment="1">
      <alignment horizontal="right" vertical="top"/>
    </xf>
    <xf numFmtId="164" fontId="11" fillId="0" borderId="34" xfId="0" applyNumberFormat="1" applyFont="1" applyFill="1" applyBorder="1" applyAlignment="1">
      <alignment vertical="top"/>
    </xf>
    <xf numFmtId="0" fontId="6" fillId="0" borderId="22" xfId="0" applyFont="1" applyFill="1" applyBorder="1" applyAlignment="1">
      <alignment horizontal="center" vertical="center" textRotation="90"/>
    </xf>
    <xf numFmtId="49" fontId="11" fillId="4" borderId="76" xfId="0" applyNumberFormat="1" applyFont="1" applyFill="1" applyBorder="1" applyAlignment="1">
      <alignment horizontal="center" vertical="top"/>
    </xf>
    <xf numFmtId="49" fontId="11" fillId="4" borderId="90" xfId="0" applyNumberFormat="1" applyFont="1" applyFill="1" applyBorder="1" applyAlignment="1">
      <alignment horizontal="center" vertical="top"/>
    </xf>
    <xf numFmtId="49" fontId="11" fillId="4" borderId="87" xfId="0" applyNumberFormat="1" applyFont="1" applyFill="1" applyBorder="1" applyAlignment="1">
      <alignment horizontal="center" vertical="top"/>
    </xf>
    <xf numFmtId="164" fontId="32" fillId="7" borderId="0" xfId="0" applyNumberFormat="1" applyFont="1" applyFill="1" applyAlignment="1">
      <alignment vertical="top"/>
    </xf>
    <xf numFmtId="49" fontId="9" fillId="7" borderId="53" xfId="0" applyNumberFormat="1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 wrapText="1"/>
    </xf>
    <xf numFmtId="164" fontId="11" fillId="11" borderId="37" xfId="0" applyNumberFormat="1" applyFont="1" applyFill="1" applyBorder="1" applyAlignment="1">
      <alignment horizontal="center" vertical="top" wrapText="1"/>
    </xf>
    <xf numFmtId="164" fontId="9" fillId="9" borderId="8" xfId="0" applyNumberFormat="1" applyFont="1" applyFill="1" applyBorder="1" applyAlignment="1">
      <alignment horizontal="center" vertical="top" wrapText="1"/>
    </xf>
    <xf numFmtId="164" fontId="11" fillId="11" borderId="7" xfId="0" applyNumberFormat="1" applyFont="1" applyFill="1" applyBorder="1" applyAlignment="1">
      <alignment horizontal="center" vertical="top" wrapText="1"/>
    </xf>
    <xf numFmtId="164" fontId="9" fillId="0" borderId="8" xfId="0" applyNumberFormat="1" applyFont="1" applyFill="1" applyBorder="1" applyAlignment="1">
      <alignment horizontal="center" vertical="top" wrapText="1"/>
    </xf>
    <xf numFmtId="164" fontId="9" fillId="7" borderId="38" xfId="0" applyNumberFormat="1" applyFont="1" applyFill="1" applyBorder="1" applyAlignment="1">
      <alignment horizontal="center" vertical="top"/>
    </xf>
    <xf numFmtId="0" fontId="9" fillId="0" borderId="39" xfId="0" applyFont="1" applyBorder="1" applyAlignment="1">
      <alignment vertical="top" wrapText="1"/>
    </xf>
    <xf numFmtId="164" fontId="9" fillId="0" borderId="2" xfId="0" applyNumberFormat="1" applyFont="1" applyBorder="1" applyAlignment="1">
      <alignment horizontal="right" vertical="top"/>
    </xf>
    <xf numFmtId="164" fontId="9" fillId="0" borderId="8" xfId="0" applyNumberFormat="1" applyFont="1" applyBorder="1" applyAlignment="1">
      <alignment horizontal="right" vertical="top"/>
    </xf>
    <xf numFmtId="164" fontId="9" fillId="0" borderId="7" xfId="0" applyNumberFormat="1" applyFont="1" applyFill="1" applyBorder="1" applyAlignment="1">
      <alignment vertical="top"/>
    </xf>
    <xf numFmtId="49" fontId="11" fillId="7" borderId="23" xfId="0" applyNumberFormat="1" applyFont="1" applyFill="1" applyBorder="1" applyAlignment="1">
      <alignment vertical="top"/>
    </xf>
    <xf numFmtId="49" fontId="11" fillId="7" borderId="0" xfId="0" applyNumberFormat="1" applyFont="1" applyFill="1" applyBorder="1" applyAlignment="1">
      <alignment horizontal="center" vertical="top"/>
    </xf>
    <xf numFmtId="164" fontId="3" fillId="0" borderId="1" xfId="0" applyNumberFormat="1" applyFont="1" applyFill="1" applyBorder="1" applyAlignment="1">
      <alignment horizontal="right" vertical="top"/>
    </xf>
    <xf numFmtId="0" fontId="9" fillId="0" borderId="75" xfId="0" applyFont="1" applyBorder="1" applyAlignment="1">
      <alignment vertical="top" wrapText="1"/>
    </xf>
    <xf numFmtId="0" fontId="9" fillId="0" borderId="55" xfId="0" applyFont="1" applyFill="1" applyBorder="1" applyAlignment="1">
      <alignment horizontal="left" vertical="top" wrapText="1"/>
    </xf>
    <xf numFmtId="164" fontId="9" fillId="9" borderId="15" xfId="0" applyNumberFormat="1" applyFont="1" applyFill="1" applyBorder="1" applyAlignment="1">
      <alignment vertical="top"/>
    </xf>
    <xf numFmtId="0" fontId="9" fillId="0" borderId="80" xfId="0" applyNumberFormat="1" applyFont="1" applyBorder="1" applyAlignment="1">
      <alignment horizontal="center" vertical="top"/>
    </xf>
    <xf numFmtId="0" fontId="9" fillId="0" borderId="81" xfId="0" applyNumberFormat="1" applyFont="1" applyBorder="1" applyAlignment="1">
      <alignment horizontal="center" vertical="top"/>
    </xf>
    <xf numFmtId="164" fontId="3" fillId="0" borderId="6" xfId="0" applyNumberFormat="1" applyFont="1" applyFill="1" applyBorder="1" applyAlignment="1">
      <alignment horizontal="center" vertical="top"/>
    </xf>
    <xf numFmtId="0" fontId="5" fillId="0" borderId="38" xfId="0" applyFont="1" applyFill="1" applyBorder="1" applyAlignment="1">
      <alignment horizontal="center" vertical="top" wrapText="1"/>
    </xf>
    <xf numFmtId="0" fontId="12" fillId="0" borderId="38" xfId="0" applyFont="1" applyFill="1" applyBorder="1" applyAlignment="1">
      <alignment horizontal="center" vertical="top" wrapText="1"/>
    </xf>
    <xf numFmtId="0" fontId="5" fillId="0" borderId="39" xfId="0" applyFont="1" applyFill="1" applyBorder="1" applyAlignment="1">
      <alignment horizontal="left" vertical="top" wrapText="1"/>
    </xf>
    <xf numFmtId="0" fontId="12" fillId="0" borderId="72" xfId="0" applyFont="1" applyFill="1" applyBorder="1" applyAlignment="1">
      <alignment horizontal="center" vertical="top" wrapText="1"/>
    </xf>
    <xf numFmtId="0" fontId="5" fillId="0" borderId="30" xfId="0" applyFont="1" applyFill="1" applyBorder="1" applyAlignment="1">
      <alignment horizontal="left" vertical="top" wrapText="1"/>
    </xf>
    <xf numFmtId="0" fontId="5" fillId="0" borderId="29" xfId="0" applyFont="1" applyFill="1" applyBorder="1" applyAlignment="1">
      <alignment horizontal="center" vertical="top" wrapText="1"/>
    </xf>
    <xf numFmtId="0" fontId="12" fillId="0" borderId="29" xfId="0" applyFont="1" applyFill="1" applyBorder="1" applyAlignment="1">
      <alignment horizontal="center" vertical="top" wrapText="1"/>
    </xf>
    <xf numFmtId="0" fontId="12" fillId="0" borderId="36" xfId="0" applyFont="1" applyFill="1" applyBorder="1" applyAlignment="1">
      <alignment horizontal="center" vertical="top" wrapText="1"/>
    </xf>
    <xf numFmtId="49" fontId="9" fillId="0" borderId="19" xfId="0" applyNumberFormat="1" applyFont="1" applyBorder="1" applyAlignment="1">
      <alignment vertical="top"/>
    </xf>
    <xf numFmtId="49" fontId="11" fillId="4" borderId="90" xfId="0" applyNumberFormat="1" applyFont="1" applyFill="1" applyBorder="1" applyAlignment="1">
      <alignment vertical="top"/>
    </xf>
    <xf numFmtId="49" fontId="11" fillId="4" borderId="76" xfId="0" applyNumberFormat="1" applyFont="1" applyFill="1" applyBorder="1" applyAlignment="1">
      <alignment vertical="top"/>
    </xf>
    <xf numFmtId="49" fontId="11" fillId="4" borderId="87" xfId="0" applyNumberFormat="1" applyFont="1" applyFill="1" applyBorder="1" applyAlignment="1">
      <alignment vertical="top"/>
    </xf>
    <xf numFmtId="49" fontId="11" fillId="4" borderId="19" xfId="0" applyNumberFormat="1" applyFont="1" applyFill="1" applyBorder="1" applyAlignment="1">
      <alignment vertical="top"/>
    </xf>
    <xf numFmtId="49" fontId="11" fillId="4" borderId="18" xfId="0" applyNumberFormat="1" applyFont="1" applyFill="1" applyBorder="1" applyAlignment="1">
      <alignment vertical="top"/>
    </xf>
    <xf numFmtId="49" fontId="9" fillId="0" borderId="17" xfId="0" applyNumberFormat="1" applyFont="1" applyBorder="1" applyAlignment="1">
      <alignment vertical="top"/>
    </xf>
    <xf numFmtId="0" fontId="12" fillId="7" borderId="0" xfId="0" applyFont="1" applyFill="1" applyBorder="1" applyAlignment="1">
      <alignment horizontal="center" vertical="top" wrapText="1"/>
    </xf>
    <xf numFmtId="164" fontId="9" fillId="0" borderId="6" xfId="0" applyNumberFormat="1" applyFont="1" applyBorder="1" applyAlignment="1">
      <alignment horizontal="center" vertical="top"/>
    </xf>
    <xf numFmtId="49" fontId="11" fillId="7" borderId="0" xfId="0" applyNumberFormat="1" applyFont="1" applyFill="1" applyBorder="1" applyAlignment="1">
      <alignment vertical="top"/>
    </xf>
    <xf numFmtId="164" fontId="9" fillId="0" borderId="11" xfId="0" applyNumberFormat="1" applyFont="1" applyBorder="1" applyAlignment="1">
      <alignment horizontal="center" vertical="top"/>
    </xf>
    <xf numFmtId="0" fontId="3" fillId="0" borderId="21" xfId="0" applyFont="1" applyFill="1" applyBorder="1" applyAlignment="1">
      <alignment horizontal="left" vertical="top" wrapText="1"/>
    </xf>
    <xf numFmtId="0" fontId="12" fillId="0" borderId="31" xfId="0" applyNumberFormat="1" applyFont="1" applyFill="1" applyBorder="1" applyAlignment="1">
      <alignment horizontal="center" vertical="top"/>
    </xf>
    <xf numFmtId="0" fontId="12" fillId="0" borderId="32" xfId="0" applyNumberFormat="1" applyFont="1" applyFill="1" applyBorder="1" applyAlignment="1">
      <alignment horizontal="center" vertical="top"/>
    </xf>
    <xf numFmtId="49" fontId="11" fillId="7" borderId="22" xfId="0" applyNumberFormat="1" applyFont="1" applyFill="1" applyBorder="1" applyAlignment="1">
      <alignment vertical="top"/>
    </xf>
    <xf numFmtId="0" fontId="9" fillId="7" borderId="38" xfId="0" applyFont="1" applyFill="1" applyBorder="1" applyAlignment="1">
      <alignment horizontal="center" vertical="top"/>
    </xf>
    <xf numFmtId="0" fontId="9" fillId="7" borderId="72" xfId="0" applyFont="1" applyFill="1" applyBorder="1" applyAlignment="1">
      <alignment horizontal="center" vertical="top"/>
    </xf>
    <xf numFmtId="164" fontId="7" fillId="6" borderId="4" xfId="0" applyNumberFormat="1" applyFont="1" applyFill="1" applyBorder="1" applyAlignment="1">
      <alignment horizontal="right" vertical="center" wrapText="1"/>
    </xf>
    <xf numFmtId="164" fontId="7" fillId="7" borderId="4" xfId="0" applyNumberFormat="1" applyFont="1" applyFill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top"/>
    </xf>
    <xf numFmtId="0" fontId="9" fillId="0" borderId="16" xfId="0" applyFont="1" applyBorder="1" applyAlignment="1">
      <alignment horizontal="center" vertical="center" textRotation="90" wrapText="1"/>
    </xf>
    <xf numFmtId="0" fontId="9" fillId="0" borderId="21" xfId="0" applyFont="1" applyBorder="1" applyAlignment="1">
      <alignment horizontal="left" vertical="top" wrapText="1"/>
    </xf>
    <xf numFmtId="49" fontId="11" fillId="0" borderId="19" xfId="0" applyNumberFormat="1" applyFont="1" applyBorder="1" applyAlignment="1">
      <alignment horizontal="center" vertical="top"/>
    </xf>
    <xf numFmtId="49" fontId="11" fillId="0" borderId="18" xfId="0" applyNumberFormat="1" applyFont="1" applyBorder="1" applyAlignment="1">
      <alignment horizontal="center" vertical="top"/>
    </xf>
    <xf numFmtId="49" fontId="11" fillId="4" borderId="19" xfId="0" applyNumberFormat="1" applyFont="1" applyFill="1" applyBorder="1" applyAlignment="1">
      <alignment horizontal="center" vertical="top"/>
    </xf>
    <xf numFmtId="49" fontId="11" fillId="4" borderId="18" xfId="0" applyNumberFormat="1" applyFont="1" applyFill="1" applyBorder="1" applyAlignment="1">
      <alignment horizontal="center" vertical="top"/>
    </xf>
    <xf numFmtId="49" fontId="9" fillId="0" borderId="53" xfId="0" applyNumberFormat="1" applyFont="1" applyBorder="1" applyAlignment="1">
      <alignment horizontal="center" vertical="top"/>
    </xf>
    <xf numFmtId="49" fontId="11" fillId="0" borderId="17" xfId="0" applyNumberFormat="1" applyFont="1" applyBorder="1" applyAlignment="1">
      <alignment horizontal="center" vertical="top"/>
    </xf>
    <xf numFmtId="0" fontId="9" fillId="7" borderId="40" xfId="0" applyNumberFormat="1" applyFont="1" applyFill="1" applyBorder="1" applyAlignment="1">
      <alignment horizontal="center" vertical="top"/>
    </xf>
    <xf numFmtId="0" fontId="9" fillId="7" borderId="31" xfId="0" applyNumberFormat="1" applyFont="1" applyFill="1" applyBorder="1" applyAlignment="1">
      <alignment horizontal="center" vertical="top"/>
    </xf>
    <xf numFmtId="0" fontId="9" fillId="7" borderId="41" xfId="0" applyNumberFormat="1" applyFont="1" applyFill="1" applyBorder="1" applyAlignment="1">
      <alignment horizontal="center" vertical="top"/>
    </xf>
    <xf numFmtId="0" fontId="9" fillId="7" borderId="32" xfId="0" applyNumberFormat="1" applyFont="1" applyFill="1" applyBorder="1" applyAlignment="1">
      <alignment horizontal="center" vertical="top"/>
    </xf>
    <xf numFmtId="49" fontId="11" fillId="4" borderId="40" xfId="0" applyNumberFormat="1" applyFont="1" applyFill="1" applyBorder="1" applyAlignment="1">
      <alignment horizontal="center" vertical="top"/>
    </xf>
    <xf numFmtId="49" fontId="11" fillId="4" borderId="31" xfId="0" applyNumberFormat="1" applyFont="1" applyFill="1" applyBorder="1" applyAlignment="1">
      <alignment horizontal="center" vertical="top"/>
    </xf>
    <xf numFmtId="49" fontId="11" fillId="4" borderId="53" xfId="0" applyNumberFormat="1" applyFont="1" applyFill="1" applyBorder="1" applyAlignment="1">
      <alignment horizontal="center" vertical="top"/>
    </xf>
    <xf numFmtId="49" fontId="11" fillId="0" borderId="17" xfId="0" applyNumberFormat="1" applyFont="1" applyFill="1" applyBorder="1" applyAlignment="1">
      <alignment horizontal="center" vertical="top"/>
    </xf>
    <xf numFmtId="49" fontId="11" fillId="7" borderId="17" xfId="0" applyNumberFormat="1" applyFont="1" applyFill="1" applyBorder="1" applyAlignment="1">
      <alignment horizontal="center" vertical="top"/>
    </xf>
    <xf numFmtId="49" fontId="11" fillId="7" borderId="19" xfId="0" applyNumberFormat="1" applyFont="1" applyFill="1" applyBorder="1" applyAlignment="1">
      <alignment horizontal="center" vertical="top"/>
    </xf>
    <xf numFmtId="49" fontId="11" fillId="0" borderId="62" xfId="0" applyNumberFormat="1" applyFont="1" applyBorder="1" applyAlignment="1">
      <alignment horizontal="center" vertical="top"/>
    </xf>
    <xf numFmtId="49" fontId="11" fillId="0" borderId="57" xfId="0" applyNumberFormat="1" applyFont="1" applyBorder="1" applyAlignment="1">
      <alignment horizontal="center" vertical="top"/>
    </xf>
    <xf numFmtId="0" fontId="11" fillId="7" borderId="0" xfId="0" applyFont="1" applyFill="1" applyBorder="1" applyAlignment="1">
      <alignment horizontal="left" vertical="top" wrapText="1"/>
    </xf>
    <xf numFmtId="49" fontId="11" fillId="0" borderId="34" xfId="0" applyNumberFormat="1" applyFont="1" applyBorder="1" applyAlignment="1">
      <alignment horizontal="center" vertical="top"/>
    </xf>
    <xf numFmtId="49" fontId="11" fillId="0" borderId="66" xfId="0" applyNumberFormat="1" applyFont="1" applyBorder="1" applyAlignment="1">
      <alignment horizontal="center" vertical="top"/>
    </xf>
    <xf numFmtId="49" fontId="11" fillId="0" borderId="81" xfId="0" applyNumberFormat="1" applyFont="1" applyBorder="1" applyAlignment="1">
      <alignment horizontal="center" vertical="top"/>
    </xf>
    <xf numFmtId="49" fontId="11" fillId="7" borderId="18" xfId="0" applyNumberFormat="1" applyFont="1" applyFill="1" applyBorder="1" applyAlignment="1">
      <alignment horizontal="center" vertical="top"/>
    </xf>
    <xf numFmtId="0" fontId="6" fillId="0" borderId="76" xfId="0" applyFont="1" applyFill="1" applyBorder="1" applyAlignment="1">
      <alignment horizontal="center" vertical="top"/>
    </xf>
    <xf numFmtId="49" fontId="11" fillId="0" borderId="53" xfId="0" applyNumberFormat="1" applyFont="1" applyBorder="1" applyAlignment="1">
      <alignment horizontal="center" vertical="top"/>
    </xf>
    <xf numFmtId="0" fontId="9" fillId="0" borderId="40" xfId="0" applyNumberFormat="1" applyFont="1" applyBorder="1" applyAlignment="1">
      <alignment horizontal="center" vertical="top"/>
    </xf>
    <xf numFmtId="0" fontId="9" fillId="0" borderId="31" xfId="0" applyNumberFormat="1" applyFont="1" applyBorder="1" applyAlignment="1">
      <alignment horizontal="center" vertical="top"/>
    </xf>
    <xf numFmtId="0" fontId="9" fillId="0" borderId="41" xfId="0" applyNumberFormat="1" applyFont="1" applyBorder="1" applyAlignment="1">
      <alignment horizontal="center" vertical="top"/>
    </xf>
    <xf numFmtId="0" fontId="9" fillId="0" borderId="32" xfId="0" applyNumberFormat="1" applyFont="1" applyBorder="1" applyAlignment="1">
      <alignment horizontal="center" vertical="top"/>
    </xf>
    <xf numFmtId="0" fontId="11" fillId="7" borderId="40" xfId="0" applyFont="1" applyFill="1" applyBorder="1" applyAlignment="1">
      <alignment horizontal="left" vertical="top" wrapText="1"/>
    </xf>
    <xf numFmtId="49" fontId="9" fillId="0" borderId="66" xfId="0" applyNumberFormat="1" applyFont="1" applyBorder="1" applyAlignment="1">
      <alignment horizontal="center" vertical="top" wrapText="1"/>
    </xf>
    <xf numFmtId="49" fontId="11" fillId="0" borderId="22" xfId="0" applyNumberFormat="1" applyFont="1" applyBorder="1" applyAlignment="1">
      <alignment horizontal="center" vertical="top"/>
    </xf>
    <xf numFmtId="49" fontId="11" fillId="0" borderId="0" xfId="0" applyNumberFormat="1" applyFont="1" applyBorder="1" applyAlignment="1">
      <alignment horizontal="center" vertical="top"/>
    </xf>
    <xf numFmtId="49" fontId="11" fillId="0" borderId="23" xfId="0" applyNumberFormat="1" applyFont="1" applyBorder="1" applyAlignment="1">
      <alignment horizontal="center" vertical="top"/>
    </xf>
    <xf numFmtId="164" fontId="31" fillId="0" borderId="31" xfId="0" applyNumberFormat="1" applyFont="1" applyBorder="1" applyAlignment="1">
      <alignment horizontal="center" vertical="top"/>
    </xf>
    <xf numFmtId="0" fontId="9" fillId="7" borderId="70" xfId="0" applyFont="1" applyFill="1" applyBorder="1" applyAlignment="1">
      <alignment horizontal="left" vertical="top" wrapText="1"/>
    </xf>
    <xf numFmtId="0" fontId="1" fillId="0" borderId="74" xfId="0" applyFont="1" applyBorder="1" applyAlignment="1">
      <alignment vertical="top" wrapText="1"/>
    </xf>
    <xf numFmtId="0" fontId="11" fillId="0" borderId="17" xfId="4" applyNumberFormat="1" applyFont="1" applyBorder="1" applyAlignment="1">
      <alignment horizontal="center" vertical="top"/>
    </xf>
    <xf numFmtId="0" fontId="11" fillId="7" borderId="19" xfId="4" applyNumberFormat="1" applyFont="1" applyFill="1" applyBorder="1" applyAlignment="1">
      <alignment horizontal="center" vertical="top"/>
    </xf>
    <xf numFmtId="0" fontId="9" fillId="0" borderId="70" xfId="0" applyFont="1" applyBorder="1" applyAlignment="1">
      <alignment vertical="top"/>
    </xf>
    <xf numFmtId="0" fontId="9" fillId="0" borderId="70" xfId="0" applyNumberFormat="1" applyFont="1" applyBorder="1" applyAlignment="1">
      <alignment vertical="top" wrapText="1"/>
    </xf>
    <xf numFmtId="0" fontId="9" fillId="7" borderId="70" xfId="0" applyFont="1" applyFill="1" applyBorder="1" applyAlignment="1">
      <alignment vertical="top" wrapText="1"/>
    </xf>
    <xf numFmtId="0" fontId="9" fillId="0" borderId="11" xfId="0" applyFont="1" applyFill="1" applyBorder="1" applyAlignment="1">
      <alignment horizontal="center" vertical="top"/>
    </xf>
    <xf numFmtId="164" fontId="9" fillId="0" borderId="11" xfId="0" applyNumberFormat="1" applyFont="1" applyFill="1" applyBorder="1" applyAlignment="1">
      <alignment vertical="top"/>
    </xf>
    <xf numFmtId="165" fontId="9" fillId="0" borderId="12" xfId="0" applyNumberFormat="1" applyFont="1" applyFill="1" applyBorder="1" applyAlignment="1">
      <alignment vertical="top"/>
    </xf>
    <xf numFmtId="165" fontId="9" fillId="0" borderId="11" xfId="0" applyNumberFormat="1" applyFont="1" applyFill="1" applyBorder="1" applyAlignment="1">
      <alignment vertical="top"/>
    </xf>
    <xf numFmtId="164" fontId="9" fillId="7" borderId="1" xfId="0" applyNumberFormat="1" applyFont="1" applyFill="1" applyBorder="1" applyAlignment="1">
      <alignment vertical="top"/>
    </xf>
    <xf numFmtId="164" fontId="9" fillId="7" borderId="4" xfId="0" applyNumberFormat="1" applyFont="1" applyFill="1" applyBorder="1" applyAlignment="1">
      <alignment vertical="top"/>
    </xf>
    <xf numFmtId="164" fontId="9" fillId="7" borderId="37" xfId="0" applyNumberFormat="1" applyFont="1" applyFill="1" applyBorder="1" applyAlignment="1">
      <alignment horizontal="center"/>
    </xf>
    <xf numFmtId="0" fontId="9" fillId="7" borderId="56" xfId="0" applyFont="1" applyFill="1" applyBorder="1" applyAlignment="1">
      <alignment vertical="top" wrapText="1"/>
    </xf>
    <xf numFmtId="49" fontId="11" fillId="4" borderId="61" xfId="0" applyNumberFormat="1" applyFont="1" applyFill="1" applyBorder="1" applyAlignment="1">
      <alignment horizontal="left" vertical="top"/>
    </xf>
    <xf numFmtId="164" fontId="9" fillId="12" borderId="33" xfId="0" applyNumberFormat="1" applyFont="1" applyFill="1" applyBorder="1" applyAlignment="1">
      <alignment vertical="top"/>
    </xf>
    <xf numFmtId="164" fontId="9" fillId="12" borderId="34" xfId="0" applyNumberFormat="1" applyFont="1" applyFill="1" applyBorder="1" applyAlignment="1">
      <alignment vertical="top"/>
    </xf>
    <xf numFmtId="164" fontId="9" fillId="12" borderId="35" xfId="0" applyNumberFormat="1" applyFont="1" applyFill="1" applyBorder="1" applyAlignment="1">
      <alignment vertical="top"/>
    </xf>
    <xf numFmtId="164" fontId="9" fillId="12" borderId="28" xfId="0" applyNumberFormat="1" applyFont="1" applyFill="1" applyBorder="1" applyAlignment="1">
      <alignment vertical="top"/>
    </xf>
    <xf numFmtId="164" fontId="9" fillId="12" borderId="53" xfId="0" applyNumberFormat="1" applyFont="1" applyFill="1" applyBorder="1" applyAlignment="1">
      <alignment vertical="top"/>
    </xf>
    <xf numFmtId="164" fontId="9" fillId="12" borderId="64" xfId="0" applyNumberFormat="1" applyFont="1" applyFill="1" applyBorder="1" applyAlignment="1">
      <alignment vertical="top"/>
    </xf>
    <xf numFmtId="164" fontId="11" fillId="12" borderId="30" xfId="0" applyNumberFormat="1" applyFont="1" applyFill="1" applyBorder="1" applyAlignment="1">
      <alignment vertical="top"/>
    </xf>
    <xf numFmtId="164" fontId="11" fillId="12" borderId="29" xfId="0" applyNumberFormat="1" applyFont="1" applyFill="1" applyBorder="1" applyAlignment="1">
      <alignment vertical="top"/>
    </xf>
    <xf numFmtId="164" fontId="11" fillId="12" borderId="36" xfId="0" applyNumberFormat="1" applyFont="1" applyFill="1" applyBorder="1" applyAlignment="1">
      <alignment vertical="top"/>
    </xf>
    <xf numFmtId="164" fontId="11" fillId="12" borderId="21" xfId="0" applyNumberFormat="1" applyFont="1" applyFill="1" applyBorder="1" applyAlignment="1">
      <alignment vertical="top"/>
    </xf>
    <xf numFmtId="164" fontId="11" fillId="12" borderId="31" xfId="0" applyNumberFormat="1" applyFont="1" applyFill="1" applyBorder="1" applyAlignment="1">
      <alignment vertical="top"/>
    </xf>
    <xf numFmtId="164" fontId="11" fillId="12" borderId="32" xfId="0" applyNumberFormat="1" applyFont="1" applyFill="1" applyBorder="1" applyAlignment="1">
      <alignment vertical="top"/>
    </xf>
    <xf numFmtId="164" fontId="9" fillId="12" borderId="25" xfId="0" applyNumberFormat="1" applyFont="1" applyFill="1" applyBorder="1" applyAlignment="1">
      <alignment vertical="top"/>
    </xf>
    <xf numFmtId="164" fontId="9" fillId="12" borderId="26" xfId="0" applyNumberFormat="1" applyFont="1" applyFill="1" applyBorder="1" applyAlignment="1">
      <alignment vertical="top"/>
    </xf>
    <xf numFmtId="164" fontId="9" fillId="12" borderId="27" xfId="0" applyNumberFormat="1" applyFont="1" applyFill="1" applyBorder="1" applyAlignment="1">
      <alignment vertical="top"/>
    </xf>
    <xf numFmtId="164" fontId="11" fillId="12" borderId="28" xfId="0" applyNumberFormat="1" applyFont="1" applyFill="1" applyBorder="1" applyAlignment="1">
      <alignment vertical="top"/>
    </xf>
    <xf numFmtId="164" fontId="11" fillId="12" borderId="53" xfId="0" applyNumberFormat="1" applyFont="1" applyFill="1" applyBorder="1" applyAlignment="1">
      <alignment vertical="top"/>
    </xf>
    <xf numFmtId="164" fontId="11" fillId="12" borderId="64" xfId="0" applyNumberFormat="1" applyFont="1" applyFill="1" applyBorder="1" applyAlignment="1">
      <alignment vertical="top"/>
    </xf>
    <xf numFmtId="164" fontId="3" fillId="12" borderId="62" xfId="0" applyNumberFormat="1" applyFont="1" applyFill="1" applyBorder="1" applyAlignment="1">
      <alignment horizontal="right" vertical="top"/>
    </xf>
    <xf numFmtId="164" fontId="9" fillId="12" borderId="76" xfId="0" applyNumberFormat="1" applyFont="1" applyFill="1" applyBorder="1" applyAlignment="1">
      <alignment vertical="top"/>
    </xf>
    <xf numFmtId="164" fontId="11" fillId="12" borderId="84" xfId="0" applyNumberFormat="1" applyFont="1" applyFill="1" applyBorder="1" applyAlignment="1">
      <alignment vertical="top"/>
    </xf>
    <xf numFmtId="164" fontId="11" fillId="12" borderId="16" xfId="0" applyNumberFormat="1" applyFont="1" applyFill="1" applyBorder="1" applyAlignment="1">
      <alignment vertical="top"/>
    </xf>
    <xf numFmtId="164" fontId="11" fillId="12" borderId="65" xfId="0" applyNumberFormat="1" applyFont="1" applyFill="1" applyBorder="1" applyAlignment="1">
      <alignment vertical="top"/>
    </xf>
    <xf numFmtId="164" fontId="9" fillId="12" borderId="20" xfId="0" applyNumberFormat="1" applyFont="1" applyFill="1" applyBorder="1" applyAlignment="1">
      <alignment vertical="top"/>
    </xf>
    <xf numFmtId="164" fontId="9" fillId="12" borderId="40" xfId="0" applyNumberFormat="1" applyFont="1" applyFill="1" applyBorder="1" applyAlignment="1">
      <alignment vertical="top"/>
    </xf>
    <xf numFmtId="164" fontId="9" fillId="12" borderId="41" xfId="0" applyNumberFormat="1" applyFont="1" applyFill="1" applyBorder="1" applyAlignment="1">
      <alignment vertical="top"/>
    </xf>
    <xf numFmtId="164" fontId="11" fillId="12" borderId="55" xfId="0" applyNumberFormat="1" applyFont="1" applyFill="1" applyBorder="1" applyAlignment="1">
      <alignment vertical="top"/>
    </xf>
    <xf numFmtId="164" fontId="9" fillId="12" borderId="55" xfId="0" applyNumberFormat="1" applyFont="1" applyFill="1" applyBorder="1" applyAlignment="1">
      <alignment vertical="top"/>
    </xf>
    <xf numFmtId="164" fontId="9" fillId="12" borderId="16" xfId="0" applyNumberFormat="1" applyFont="1" applyFill="1" applyBorder="1" applyAlignment="1">
      <alignment vertical="top"/>
    </xf>
    <xf numFmtId="164" fontId="9" fillId="12" borderId="65" xfId="0" applyNumberFormat="1" applyFont="1" applyFill="1" applyBorder="1" applyAlignment="1">
      <alignment vertical="top"/>
    </xf>
    <xf numFmtId="164" fontId="9" fillId="12" borderId="44" xfId="0" applyNumberFormat="1" applyFont="1" applyFill="1" applyBorder="1" applyAlignment="1">
      <alignment vertical="top"/>
    </xf>
    <xf numFmtId="164" fontId="9" fillId="12" borderId="63" xfId="0" applyNumberFormat="1" applyFont="1" applyFill="1" applyBorder="1" applyAlignment="1">
      <alignment vertical="top"/>
    </xf>
    <xf numFmtId="164" fontId="9" fillId="12" borderId="7" xfId="0" applyNumberFormat="1" applyFont="1" applyFill="1" applyBorder="1" applyAlignment="1">
      <alignment vertical="top"/>
    </xf>
    <xf numFmtId="164" fontId="9" fillId="12" borderId="19" xfId="0" applyNumberFormat="1" applyFont="1" applyFill="1" applyBorder="1" applyAlignment="1">
      <alignment vertical="top"/>
    </xf>
    <xf numFmtId="164" fontId="9" fillId="12" borderId="60" xfId="0" applyNumberFormat="1" applyFont="1" applyFill="1" applyBorder="1" applyAlignment="1">
      <alignment vertical="top"/>
    </xf>
    <xf numFmtId="164" fontId="11" fillId="12" borderId="63" xfId="0" applyNumberFormat="1" applyFont="1" applyFill="1" applyBorder="1" applyAlignment="1">
      <alignment vertical="top"/>
    </xf>
    <xf numFmtId="165" fontId="9" fillId="12" borderId="25" xfId="0" applyNumberFormat="1" applyFont="1" applyFill="1" applyBorder="1" applyAlignment="1">
      <alignment vertical="top"/>
    </xf>
    <xf numFmtId="165" fontId="9" fillId="12" borderId="26" xfId="0" applyNumberFormat="1" applyFont="1" applyFill="1" applyBorder="1" applyAlignment="1">
      <alignment vertical="top"/>
    </xf>
    <xf numFmtId="165" fontId="9" fillId="12" borderId="60" xfId="0" applyNumberFormat="1" applyFont="1" applyFill="1" applyBorder="1" applyAlignment="1">
      <alignment vertical="top"/>
    </xf>
    <xf numFmtId="165" fontId="11" fillId="12" borderId="30" xfId="0" applyNumberFormat="1" applyFont="1" applyFill="1" applyBorder="1" applyAlignment="1">
      <alignment vertical="top"/>
    </xf>
    <xf numFmtId="165" fontId="11" fillId="12" borderId="29" xfId="0" applyNumberFormat="1" applyFont="1" applyFill="1" applyBorder="1" applyAlignment="1">
      <alignment vertical="top"/>
    </xf>
    <xf numFmtId="165" fontId="11" fillId="12" borderId="57" xfId="0" applyNumberFormat="1" applyFont="1" applyFill="1" applyBorder="1" applyAlignment="1">
      <alignment vertical="top"/>
    </xf>
    <xf numFmtId="164" fontId="9" fillId="12" borderId="17" xfId="0" applyNumberFormat="1" applyFont="1" applyFill="1" applyBorder="1" applyAlignment="1">
      <alignment vertical="top"/>
    </xf>
    <xf numFmtId="164" fontId="3" fillId="12" borderId="19" xfId="0" applyNumberFormat="1" applyFont="1" applyFill="1" applyBorder="1" applyAlignment="1">
      <alignment horizontal="center" vertical="center"/>
    </xf>
    <xf numFmtId="164" fontId="3" fillId="12" borderId="64" xfId="0" applyNumberFormat="1" applyFont="1" applyFill="1" applyBorder="1" applyAlignment="1">
      <alignment horizontal="center" vertical="center"/>
    </xf>
    <xf numFmtId="164" fontId="11" fillId="12" borderId="87" xfId="0" applyNumberFormat="1" applyFont="1" applyFill="1" applyBorder="1" applyAlignment="1">
      <alignment vertical="top"/>
    </xf>
    <xf numFmtId="164" fontId="3" fillId="12" borderId="56" xfId="0" applyNumberFormat="1" applyFont="1" applyFill="1" applyBorder="1" applyAlignment="1">
      <alignment horizontal="center" vertical="top"/>
    </xf>
    <xf numFmtId="164" fontId="3" fillId="12" borderId="34" xfId="0" applyNumberFormat="1" applyFont="1" applyFill="1" applyBorder="1" applyAlignment="1">
      <alignment horizontal="center" vertical="top"/>
    </xf>
    <xf numFmtId="164" fontId="3" fillId="12" borderId="35" xfId="0" applyNumberFormat="1" applyFont="1" applyFill="1" applyBorder="1" applyAlignment="1">
      <alignment horizontal="center" vertical="top"/>
    </xf>
    <xf numFmtId="164" fontId="2" fillId="12" borderId="74" xfId="0" applyNumberFormat="1" applyFont="1" applyFill="1" applyBorder="1" applyAlignment="1">
      <alignment horizontal="center" vertical="center"/>
    </xf>
    <xf numFmtId="164" fontId="2" fillId="12" borderId="29" xfId="0" applyNumberFormat="1" applyFont="1" applyFill="1" applyBorder="1" applyAlignment="1">
      <alignment horizontal="center" vertical="center"/>
    </xf>
    <xf numFmtId="164" fontId="2" fillId="12" borderId="36" xfId="0" applyNumberFormat="1" applyFont="1" applyFill="1" applyBorder="1" applyAlignment="1">
      <alignment horizontal="center" vertical="center"/>
    </xf>
    <xf numFmtId="164" fontId="3" fillId="12" borderId="75" xfId="0" applyNumberFormat="1" applyFont="1" applyFill="1" applyBorder="1" applyAlignment="1">
      <alignment horizontal="center" vertical="top"/>
    </xf>
    <xf numFmtId="164" fontId="3" fillId="12" borderId="26" xfId="0" applyNumberFormat="1" applyFont="1" applyFill="1" applyBorder="1" applyAlignment="1">
      <alignment horizontal="center" vertical="top"/>
    </xf>
    <xf numFmtId="164" fontId="3" fillId="12" borderId="27" xfId="0" applyNumberFormat="1" applyFont="1" applyFill="1" applyBorder="1" applyAlignment="1">
      <alignment horizontal="center" vertical="top"/>
    </xf>
    <xf numFmtId="164" fontId="9" fillId="12" borderId="39" xfId="0" applyNumberFormat="1" applyFont="1" applyFill="1" applyBorder="1" applyAlignment="1">
      <alignment vertical="top"/>
    </xf>
    <xf numFmtId="164" fontId="9" fillId="12" borderId="38" xfId="0" applyNumberFormat="1" applyFont="1" applyFill="1" applyBorder="1" applyAlignment="1">
      <alignment vertical="top"/>
    </xf>
    <xf numFmtId="164" fontId="9" fillId="12" borderId="72" xfId="0" applyNumberFormat="1" applyFont="1" applyFill="1" applyBorder="1" applyAlignment="1">
      <alignment vertical="top"/>
    </xf>
    <xf numFmtId="164" fontId="11" fillId="12" borderId="44" xfId="0" applyNumberFormat="1" applyFont="1" applyFill="1" applyBorder="1" applyAlignment="1">
      <alignment vertical="top"/>
    </xf>
    <xf numFmtId="164" fontId="9" fillId="12" borderId="28" xfId="0" applyNumberFormat="1" applyFont="1" applyFill="1" applyBorder="1" applyAlignment="1">
      <alignment vertical="center"/>
    </xf>
    <xf numFmtId="164" fontId="9" fillId="12" borderId="76" xfId="0" applyNumberFormat="1" applyFont="1" applyFill="1" applyBorder="1" applyAlignment="1">
      <alignment vertical="center"/>
    </xf>
    <xf numFmtId="164" fontId="9" fillId="12" borderId="66" xfId="0" applyNumberFormat="1" applyFont="1" applyFill="1" applyBorder="1" applyAlignment="1">
      <alignment vertical="center"/>
    </xf>
    <xf numFmtId="164" fontId="11" fillId="12" borderId="73" xfId="0" applyNumberFormat="1" applyFont="1" applyFill="1" applyBorder="1" applyAlignment="1">
      <alignment vertical="top"/>
    </xf>
    <xf numFmtId="0" fontId="9" fillId="12" borderId="16" xfId="0" applyFont="1" applyFill="1" applyBorder="1" applyAlignment="1">
      <alignment vertical="top"/>
    </xf>
    <xf numFmtId="164" fontId="9" fillId="12" borderId="90" xfId="0" applyNumberFormat="1" applyFont="1" applyFill="1" applyBorder="1" applyAlignment="1">
      <alignment vertical="top"/>
    </xf>
    <xf numFmtId="164" fontId="9" fillId="12" borderId="56" xfId="0" applyNumberFormat="1" applyFont="1" applyFill="1" applyBorder="1" applyAlignment="1">
      <alignment vertical="top"/>
    </xf>
    <xf numFmtId="164" fontId="9" fillId="12" borderId="62" xfId="0" applyNumberFormat="1" applyFont="1" applyFill="1" applyBorder="1" applyAlignment="1">
      <alignment vertical="top"/>
    </xf>
    <xf numFmtId="164" fontId="11" fillId="12" borderId="18" xfId="0" applyNumberFormat="1" applyFont="1" applyFill="1" applyBorder="1" applyAlignment="1">
      <alignment vertical="top"/>
    </xf>
    <xf numFmtId="0" fontId="11" fillId="12" borderId="5" xfId="0" applyFont="1" applyFill="1" applyBorder="1" applyAlignment="1">
      <alignment horizontal="right" vertical="top" wrapText="1"/>
    </xf>
    <xf numFmtId="164" fontId="11" fillId="12" borderId="5" xfId="0" applyNumberFormat="1" applyFont="1" applyFill="1" applyBorder="1" applyAlignment="1">
      <alignment vertical="top"/>
    </xf>
    <xf numFmtId="0" fontId="11" fillId="12" borderId="10" xfId="0" applyFont="1" applyFill="1" applyBorder="1" applyAlignment="1">
      <alignment horizontal="right" vertical="top" wrapText="1"/>
    </xf>
    <xf numFmtId="164" fontId="11" fillId="12" borderId="10" xfId="0" applyNumberFormat="1" applyFont="1" applyFill="1" applyBorder="1" applyAlignment="1">
      <alignment horizontal="center" vertical="top"/>
    </xf>
    <xf numFmtId="164" fontId="11" fillId="12" borderId="5" xfId="0" applyNumberFormat="1" applyFont="1" applyFill="1" applyBorder="1" applyAlignment="1">
      <alignment horizontal="center" vertical="top"/>
    </xf>
    <xf numFmtId="164" fontId="11" fillId="12" borderId="67" xfId="0" applyNumberFormat="1" applyFont="1" applyFill="1" applyBorder="1" applyAlignment="1">
      <alignment horizontal="center" vertical="top"/>
    </xf>
    <xf numFmtId="0" fontId="11" fillId="12" borderId="4" xfId="0" applyFont="1" applyFill="1" applyBorder="1" applyAlignment="1">
      <alignment horizontal="right" vertical="top" wrapText="1"/>
    </xf>
    <xf numFmtId="164" fontId="11" fillId="12" borderId="13" xfId="0" applyNumberFormat="1" applyFont="1" applyFill="1" applyBorder="1" applyAlignment="1">
      <alignment horizontal="center" vertical="top"/>
    </xf>
    <xf numFmtId="0" fontId="11" fillId="12" borderId="5" xfId="0" applyFont="1" applyFill="1" applyBorder="1" applyAlignment="1">
      <alignment horizontal="center" vertical="top" wrapText="1"/>
    </xf>
    <xf numFmtId="164" fontId="11" fillId="12" borderId="14" xfId="0" applyNumberFormat="1" applyFont="1" applyFill="1" applyBorder="1" applyAlignment="1">
      <alignment vertical="top"/>
    </xf>
    <xf numFmtId="0" fontId="11" fillId="12" borderId="67" xfId="0" applyFont="1" applyFill="1" applyBorder="1" applyAlignment="1">
      <alignment horizontal="center" vertical="top" wrapText="1"/>
    </xf>
    <xf numFmtId="164" fontId="11" fillId="12" borderId="67" xfId="0" applyNumberFormat="1" applyFont="1" applyFill="1" applyBorder="1" applyAlignment="1">
      <alignment vertical="top"/>
    </xf>
    <xf numFmtId="0" fontId="11" fillId="12" borderId="14" xfId="0" applyFont="1" applyFill="1" applyBorder="1" applyAlignment="1">
      <alignment horizontal="center" vertical="top"/>
    </xf>
    <xf numFmtId="165" fontId="11" fillId="12" borderId="14" xfId="0" applyNumberFormat="1" applyFont="1" applyFill="1" applyBorder="1" applyAlignment="1">
      <alignment vertical="top"/>
    </xf>
    <xf numFmtId="165" fontId="11" fillId="12" borderId="5" xfId="0" applyNumberFormat="1" applyFont="1" applyFill="1" applyBorder="1" applyAlignment="1">
      <alignment vertical="top"/>
    </xf>
    <xf numFmtId="0" fontId="16" fillId="12" borderId="5" xfId="0" applyFont="1" applyFill="1" applyBorder="1" applyAlignment="1">
      <alignment horizontal="center" vertical="top"/>
    </xf>
    <xf numFmtId="164" fontId="11" fillId="12" borderId="10" xfId="0" applyNumberFormat="1" applyFont="1" applyFill="1" applyBorder="1" applyAlignment="1">
      <alignment horizontal="right" vertical="top"/>
    </xf>
    <xf numFmtId="164" fontId="2" fillId="12" borderId="5" xfId="0" applyNumberFormat="1" applyFont="1" applyFill="1" applyBorder="1" applyAlignment="1">
      <alignment horizontal="center" vertical="center" wrapText="1"/>
    </xf>
    <xf numFmtId="164" fontId="2" fillId="12" borderId="14" xfId="0" applyNumberFormat="1" applyFont="1" applyFill="1" applyBorder="1" applyAlignment="1">
      <alignment horizontal="center" vertical="center"/>
    </xf>
    <xf numFmtId="164" fontId="2" fillId="12" borderId="5" xfId="0" applyNumberFormat="1" applyFont="1" applyFill="1" applyBorder="1" applyAlignment="1">
      <alignment horizontal="center" vertical="center"/>
    </xf>
    <xf numFmtId="0" fontId="11" fillId="12" borderId="67" xfId="0" applyFont="1" applyFill="1" applyBorder="1" applyAlignment="1">
      <alignment horizontal="center" vertical="top"/>
    </xf>
    <xf numFmtId="0" fontId="11" fillId="12" borderId="44" xfId="0" applyFont="1" applyFill="1" applyBorder="1" applyAlignment="1">
      <alignment horizontal="right" vertical="top" wrapText="1"/>
    </xf>
    <xf numFmtId="164" fontId="11" fillId="12" borderId="13" xfId="0" applyNumberFormat="1" applyFont="1" applyFill="1" applyBorder="1" applyAlignment="1">
      <alignment vertical="top"/>
    </xf>
    <xf numFmtId="164" fontId="11" fillId="12" borderId="74" xfId="0" applyNumberFormat="1" applyFont="1" applyFill="1" applyBorder="1" applyAlignment="1">
      <alignment vertical="top"/>
    </xf>
    <xf numFmtId="0" fontId="7" fillId="0" borderId="22" xfId="0" applyFont="1" applyFill="1" applyBorder="1" applyAlignment="1">
      <alignment vertical="top" wrapText="1"/>
    </xf>
    <xf numFmtId="0" fontId="7" fillId="0" borderId="0" xfId="0" applyFont="1" applyFill="1" applyBorder="1" applyAlignment="1">
      <alignment vertical="top" wrapText="1"/>
    </xf>
    <xf numFmtId="0" fontId="9" fillId="0" borderId="31" xfId="0" applyFont="1" applyFill="1" applyBorder="1" applyAlignment="1">
      <alignment horizontal="left" vertical="top" wrapText="1"/>
    </xf>
    <xf numFmtId="49" fontId="11" fillId="7" borderId="17" xfId="0" applyNumberFormat="1" applyFont="1" applyFill="1" applyBorder="1" applyAlignment="1">
      <alignment horizontal="center" vertical="top" wrapText="1"/>
    </xf>
    <xf numFmtId="49" fontId="11" fillId="7" borderId="19" xfId="0" applyNumberFormat="1" applyFont="1" applyFill="1" applyBorder="1" applyAlignment="1">
      <alignment horizontal="center" vertical="top" wrapText="1"/>
    </xf>
    <xf numFmtId="49" fontId="11" fillId="7" borderId="18" xfId="0" applyNumberFormat="1" applyFont="1" applyFill="1" applyBorder="1" applyAlignment="1">
      <alignment horizontal="center" vertical="top" wrapText="1"/>
    </xf>
    <xf numFmtId="0" fontId="9" fillId="8" borderId="30" xfId="0" applyFont="1" applyFill="1" applyBorder="1" applyAlignment="1">
      <alignment vertical="top"/>
    </xf>
    <xf numFmtId="0" fontId="9" fillId="8" borderId="29" xfId="0" applyNumberFormat="1" applyFont="1" applyFill="1" applyBorder="1" applyAlignment="1">
      <alignment horizontal="center" vertical="top"/>
    </xf>
    <xf numFmtId="0" fontId="9" fillId="8" borderId="36" xfId="0" applyNumberFormat="1" applyFont="1" applyFill="1" applyBorder="1" applyAlignment="1">
      <alignment horizontal="center" vertical="top"/>
    </xf>
    <xf numFmtId="0" fontId="9" fillId="7" borderId="20" xfId="0" applyFont="1" applyFill="1" applyBorder="1" applyAlignment="1">
      <alignment vertical="top" wrapText="1"/>
    </xf>
    <xf numFmtId="0" fontId="1" fillId="0" borderId="28" xfId="0" applyFont="1" applyBorder="1" applyAlignment="1">
      <alignment vertical="top" wrapText="1"/>
    </xf>
    <xf numFmtId="164" fontId="11" fillId="4" borderId="10" xfId="0" applyNumberFormat="1" applyFont="1" applyFill="1" applyBorder="1" applyAlignment="1">
      <alignment vertical="top"/>
    </xf>
    <xf numFmtId="0" fontId="9" fillId="0" borderId="21" xfId="0" applyFont="1" applyBorder="1" applyAlignment="1">
      <alignment vertical="top" wrapText="1"/>
    </xf>
    <xf numFmtId="0" fontId="9" fillId="0" borderId="31" xfId="0" applyNumberFormat="1" applyFont="1" applyBorder="1" applyAlignment="1">
      <alignment horizontal="center" vertical="top" wrapText="1"/>
    </xf>
    <xf numFmtId="0" fontId="9" fillId="0" borderId="32" xfId="0" applyNumberFormat="1" applyFont="1" applyBorder="1" applyAlignment="1">
      <alignment horizontal="center" vertical="top" wrapText="1"/>
    </xf>
    <xf numFmtId="0" fontId="9" fillId="7" borderId="38" xfId="0" applyFont="1" applyFill="1" applyBorder="1" applyAlignment="1">
      <alignment horizontal="left" vertical="top" wrapText="1"/>
    </xf>
    <xf numFmtId="49" fontId="9" fillId="7" borderId="38" xfId="0" applyNumberFormat="1" applyFont="1" applyFill="1" applyBorder="1" applyAlignment="1">
      <alignment horizontal="center" vertical="top"/>
    </xf>
    <xf numFmtId="49" fontId="11" fillId="0" borderId="71" xfId="0" applyNumberFormat="1" applyFont="1" applyFill="1" applyBorder="1" applyAlignment="1">
      <alignment horizontal="center" vertical="top"/>
    </xf>
    <xf numFmtId="0" fontId="6" fillId="7" borderId="38" xfId="0" applyFont="1" applyFill="1" applyBorder="1" applyAlignment="1">
      <alignment horizontal="center" vertical="center" textRotation="90"/>
    </xf>
    <xf numFmtId="0" fontId="9" fillId="0" borderId="74" xfId="0" applyFont="1" applyBorder="1" applyAlignment="1">
      <alignment vertical="top" wrapText="1"/>
    </xf>
    <xf numFmtId="49" fontId="11" fillId="7" borderId="19" xfId="0" applyNumberFormat="1" applyFont="1" applyFill="1" applyBorder="1" applyAlignment="1">
      <alignment vertical="top"/>
    </xf>
    <xf numFmtId="0" fontId="9" fillId="0" borderId="20" xfId="0" applyFont="1" applyBorder="1" applyAlignment="1">
      <alignment vertical="top"/>
    </xf>
    <xf numFmtId="0" fontId="9" fillId="7" borderId="21" xfId="0" applyFont="1" applyFill="1" applyBorder="1" applyAlignment="1">
      <alignment vertical="top" wrapText="1"/>
    </xf>
    <xf numFmtId="0" fontId="10" fillId="0" borderId="31" xfId="0" applyNumberFormat="1" applyFont="1" applyBorder="1" applyAlignment="1">
      <alignment horizontal="center" vertical="top"/>
    </xf>
    <xf numFmtId="0" fontId="10" fillId="0" borderId="32" xfId="0" applyNumberFormat="1" applyFont="1" applyBorder="1" applyAlignment="1">
      <alignment horizontal="center" vertical="top"/>
    </xf>
    <xf numFmtId="0" fontId="9" fillId="8" borderId="21" xfId="0" applyFont="1" applyFill="1" applyBorder="1" applyAlignment="1">
      <alignment vertical="top"/>
    </xf>
    <xf numFmtId="0" fontId="9" fillId="8" borderId="31" xfId="0" applyNumberFormat="1" applyFont="1" applyFill="1" applyBorder="1" applyAlignment="1">
      <alignment horizontal="center" vertical="top"/>
    </xf>
    <xf numFmtId="0" fontId="9" fillId="8" borderId="32" xfId="0" applyNumberFormat="1" applyFont="1" applyFill="1" applyBorder="1" applyAlignment="1">
      <alignment horizontal="center" vertical="top"/>
    </xf>
    <xf numFmtId="0" fontId="9" fillId="8" borderId="13" xfId="0" applyFont="1" applyFill="1" applyBorder="1" applyAlignment="1">
      <alignment vertical="top"/>
    </xf>
    <xf numFmtId="0" fontId="9" fillId="8" borderId="78" xfId="0" applyNumberFormat="1" applyFont="1" applyFill="1" applyBorder="1" applyAlignment="1">
      <alignment horizontal="center" vertical="top"/>
    </xf>
    <xf numFmtId="0" fontId="9" fillId="8" borderId="81" xfId="0" applyNumberFormat="1" applyFont="1" applyFill="1" applyBorder="1" applyAlignment="1">
      <alignment horizontal="center" vertical="top"/>
    </xf>
    <xf numFmtId="164" fontId="9" fillId="7" borderId="4" xfId="0" applyNumberFormat="1" applyFont="1" applyFill="1" applyBorder="1" applyAlignment="1">
      <alignment horizontal="right" vertical="top"/>
    </xf>
    <xf numFmtId="0" fontId="9" fillId="7" borderId="64" xfId="0" applyNumberFormat="1" applyFont="1" applyFill="1" applyBorder="1" applyAlignment="1">
      <alignment horizontal="center" vertical="top"/>
    </xf>
    <xf numFmtId="164" fontId="11" fillId="12" borderId="4" xfId="0" applyNumberFormat="1" applyFont="1" applyFill="1" applyBorder="1" applyAlignment="1">
      <alignment horizontal="center" vertical="top"/>
    </xf>
    <xf numFmtId="0" fontId="9" fillId="7" borderId="29" xfId="0" applyFont="1" applyFill="1" applyBorder="1" applyAlignment="1">
      <alignment vertical="top" wrapText="1"/>
    </xf>
    <xf numFmtId="0" fontId="7" fillId="0" borderId="23" xfId="0" applyFont="1" applyFill="1" applyBorder="1" applyAlignment="1">
      <alignment vertical="top" wrapText="1"/>
    </xf>
    <xf numFmtId="49" fontId="9" fillId="0" borderId="18" xfId="0" applyNumberFormat="1" applyFont="1" applyBorder="1" applyAlignment="1">
      <alignment vertical="top"/>
    </xf>
    <xf numFmtId="164" fontId="9" fillId="12" borderId="13" xfId="0" applyNumberFormat="1" applyFont="1" applyFill="1" applyBorder="1" applyAlignment="1">
      <alignment vertical="top"/>
    </xf>
    <xf numFmtId="164" fontId="9" fillId="12" borderId="18" xfId="0" applyNumberFormat="1" applyFont="1" applyFill="1" applyBorder="1" applyAlignment="1">
      <alignment vertical="top"/>
    </xf>
    <xf numFmtId="164" fontId="9" fillId="12" borderId="32" xfId="0" applyNumberFormat="1" applyFont="1" applyFill="1" applyBorder="1" applyAlignment="1">
      <alignment vertical="top"/>
    </xf>
    <xf numFmtId="164" fontId="9" fillId="0" borderId="10" xfId="0" applyNumberFormat="1" applyFont="1" applyBorder="1" applyAlignment="1">
      <alignment vertical="top"/>
    </xf>
    <xf numFmtId="164" fontId="9" fillId="12" borderId="37" xfId="0" applyNumberFormat="1" applyFont="1" applyFill="1" applyBorder="1" applyAlignment="1">
      <alignment vertical="top"/>
    </xf>
    <xf numFmtId="164" fontId="9" fillId="0" borderId="15" xfId="0" applyNumberFormat="1" applyFont="1" applyBorder="1" applyAlignment="1">
      <alignment vertical="top"/>
    </xf>
    <xf numFmtId="49" fontId="11" fillId="8" borderId="31" xfId="0" applyNumberFormat="1" applyFont="1" applyFill="1" applyBorder="1" applyAlignment="1">
      <alignment horizontal="center" vertical="top"/>
    </xf>
    <xf numFmtId="164" fontId="11" fillId="8" borderId="21" xfId="0" applyNumberFormat="1" applyFont="1" applyFill="1" applyBorder="1" applyAlignment="1">
      <alignment vertical="top"/>
    </xf>
    <xf numFmtId="164" fontId="11" fillId="8" borderId="31" xfId="0" applyNumberFormat="1" applyFont="1" applyFill="1" applyBorder="1" applyAlignment="1">
      <alignment vertical="top"/>
    </xf>
    <xf numFmtId="164" fontId="11" fillId="8" borderId="32" xfId="0" applyNumberFormat="1" applyFont="1" applyFill="1" applyBorder="1" applyAlignment="1">
      <alignment vertical="top"/>
    </xf>
    <xf numFmtId="164" fontId="11" fillId="8" borderId="87" xfId="0" applyNumberFormat="1" applyFont="1" applyFill="1" applyBorder="1" applyAlignment="1">
      <alignment vertical="top"/>
    </xf>
    <xf numFmtId="0" fontId="0" fillId="0" borderId="28" xfId="0" applyBorder="1" applyAlignment="1">
      <alignment vertical="top" wrapText="1"/>
    </xf>
    <xf numFmtId="0" fontId="32" fillId="7" borderId="26" xfId="0" applyNumberFormat="1" applyFont="1" applyFill="1" applyBorder="1" applyAlignment="1">
      <alignment horizontal="center" vertical="top"/>
    </xf>
    <xf numFmtId="0" fontId="32" fillId="7" borderId="27" xfId="0" applyNumberFormat="1" applyFont="1" applyFill="1" applyBorder="1" applyAlignment="1">
      <alignment horizontal="center" vertical="top"/>
    </xf>
    <xf numFmtId="0" fontId="9" fillId="0" borderId="10" xfId="0" applyFont="1" applyBorder="1" applyAlignment="1">
      <alignment horizontal="center" vertical="top"/>
    </xf>
    <xf numFmtId="164" fontId="9" fillId="12" borderId="8" xfId="0" applyNumberFormat="1" applyFont="1" applyFill="1" applyBorder="1" applyAlignment="1">
      <alignment horizontal="center" vertical="top" wrapText="1"/>
    </xf>
    <xf numFmtId="164" fontId="9" fillId="12" borderId="2" xfId="0" applyNumberFormat="1" applyFont="1" applyFill="1" applyBorder="1" applyAlignment="1">
      <alignment horizontal="center" vertical="top" wrapText="1"/>
    </xf>
    <xf numFmtId="164" fontId="11" fillId="12" borderId="13" xfId="0" applyNumberFormat="1" applyFont="1" applyFill="1" applyBorder="1" applyAlignment="1">
      <alignment horizontal="center" vertical="top" wrapText="1"/>
    </xf>
    <xf numFmtId="164" fontId="11" fillId="12" borderId="10" xfId="0" applyNumberFormat="1" applyFont="1" applyFill="1" applyBorder="1" applyAlignment="1">
      <alignment horizontal="center" vertical="top" wrapText="1"/>
    </xf>
    <xf numFmtId="164" fontId="9" fillId="12" borderId="75" xfId="0" applyNumberFormat="1" applyFont="1" applyFill="1" applyBorder="1" applyAlignment="1">
      <alignment vertical="top"/>
    </xf>
    <xf numFmtId="164" fontId="9" fillId="12" borderId="70" xfId="0" applyNumberFormat="1" applyFont="1" applyFill="1" applyBorder="1" applyAlignment="1">
      <alignment vertical="top"/>
    </xf>
    <xf numFmtId="164" fontId="11" fillId="12" borderId="30" xfId="0" applyNumberFormat="1" applyFont="1" applyFill="1" applyBorder="1" applyAlignment="1">
      <alignment horizontal="right" vertical="top"/>
    </xf>
    <xf numFmtId="164" fontId="11" fillId="12" borderId="29" xfId="0" applyNumberFormat="1" applyFont="1" applyFill="1" applyBorder="1" applyAlignment="1">
      <alignment horizontal="right" vertical="top"/>
    </xf>
    <xf numFmtId="164" fontId="11" fillId="12" borderId="36" xfId="0" applyNumberFormat="1" applyFont="1" applyFill="1" applyBorder="1" applyAlignment="1">
      <alignment horizontal="right" vertical="top"/>
    </xf>
    <xf numFmtId="164" fontId="11" fillId="12" borderId="28" xfId="0" applyNumberFormat="1" applyFont="1" applyFill="1" applyBorder="1" applyAlignment="1">
      <alignment horizontal="right" vertical="top"/>
    </xf>
    <xf numFmtId="164" fontId="11" fillId="12" borderId="53" xfId="0" applyNumberFormat="1" applyFont="1" applyFill="1" applyBorder="1" applyAlignment="1">
      <alignment horizontal="right" vertical="top"/>
    </xf>
    <xf numFmtId="164" fontId="9" fillId="12" borderId="75" xfId="0" applyNumberFormat="1" applyFont="1" applyFill="1" applyBorder="1" applyAlignment="1">
      <alignment horizontal="right" vertical="top"/>
    </xf>
    <xf numFmtId="164" fontId="9" fillId="12" borderId="26" xfId="0" applyNumberFormat="1" applyFont="1" applyFill="1" applyBorder="1" applyAlignment="1">
      <alignment horizontal="right" vertical="top"/>
    </xf>
    <xf numFmtId="164" fontId="9" fillId="12" borderId="27" xfId="0" applyNumberFormat="1" applyFont="1" applyFill="1" applyBorder="1" applyAlignment="1">
      <alignment horizontal="right" vertical="top"/>
    </xf>
    <xf numFmtId="164" fontId="11" fillId="12" borderId="7" xfId="0" applyNumberFormat="1" applyFont="1" applyFill="1" applyBorder="1" applyAlignment="1">
      <alignment vertical="top"/>
    </xf>
    <xf numFmtId="164" fontId="3" fillId="12" borderId="28" xfId="0" applyNumberFormat="1" applyFont="1" applyFill="1" applyBorder="1" applyAlignment="1">
      <alignment horizontal="right" vertical="top"/>
    </xf>
    <xf numFmtId="164" fontId="3" fillId="12" borderId="53" xfId="0" applyNumberFormat="1" applyFont="1" applyFill="1" applyBorder="1" applyAlignment="1">
      <alignment horizontal="right" vertical="top"/>
    </xf>
    <xf numFmtId="164" fontId="3" fillId="12" borderId="64" xfId="0" applyNumberFormat="1" applyFont="1" applyFill="1" applyBorder="1" applyAlignment="1">
      <alignment horizontal="right" vertical="top"/>
    </xf>
    <xf numFmtId="164" fontId="11" fillId="12" borderId="21" xfId="0" applyNumberFormat="1" applyFont="1" applyFill="1" applyBorder="1" applyAlignment="1">
      <alignment horizontal="center" vertical="top"/>
    </xf>
    <xf numFmtId="164" fontId="11" fillId="12" borderId="31" xfId="0" applyNumberFormat="1" applyFont="1" applyFill="1" applyBorder="1" applyAlignment="1">
      <alignment horizontal="center" vertical="top"/>
    </xf>
    <xf numFmtId="0" fontId="11" fillId="12" borderId="14" xfId="0" applyFont="1" applyFill="1" applyBorder="1" applyAlignment="1">
      <alignment horizontal="right" vertical="top" wrapText="1"/>
    </xf>
    <xf numFmtId="164" fontId="11" fillId="12" borderId="73" xfId="0" applyNumberFormat="1" applyFont="1" applyFill="1" applyBorder="1" applyAlignment="1">
      <alignment horizontal="right" vertical="top"/>
    </xf>
    <xf numFmtId="164" fontId="11" fillId="12" borderId="53" xfId="0" applyNumberFormat="1" applyFont="1" applyFill="1" applyBorder="1" applyAlignment="1">
      <alignment horizontal="center" vertical="top"/>
    </xf>
    <xf numFmtId="0" fontId="11" fillId="12" borderId="10" xfId="0" applyFont="1" applyFill="1" applyBorder="1" applyAlignment="1">
      <alignment horizontal="center" vertical="top" wrapText="1"/>
    </xf>
    <xf numFmtId="164" fontId="11" fillId="12" borderId="57" xfId="0" applyNumberFormat="1" applyFont="1" applyFill="1" applyBorder="1" applyAlignment="1">
      <alignment vertical="top"/>
    </xf>
    <xf numFmtId="164" fontId="11" fillId="12" borderId="82" xfId="0" applyNumberFormat="1" applyFont="1" applyFill="1" applyBorder="1" applyAlignment="1">
      <alignment vertical="top"/>
    </xf>
    <xf numFmtId="164" fontId="11" fillId="12" borderId="82" xfId="0" applyNumberFormat="1" applyFont="1" applyFill="1" applyBorder="1" applyAlignment="1">
      <alignment horizontal="center" vertical="top"/>
    </xf>
    <xf numFmtId="164" fontId="11" fillId="12" borderId="59" xfId="0" applyNumberFormat="1" applyFont="1" applyFill="1" applyBorder="1" applyAlignment="1">
      <alignment horizontal="center" vertical="top"/>
    </xf>
    <xf numFmtId="49" fontId="11" fillId="7" borderId="63" xfId="0" applyNumberFormat="1" applyFont="1" applyFill="1" applyBorder="1" applyAlignment="1">
      <alignment horizontal="center" vertical="top"/>
    </xf>
    <xf numFmtId="49" fontId="6" fillId="0" borderId="19" xfId="0" applyNumberFormat="1" applyFont="1" applyFill="1" applyBorder="1" applyAlignment="1">
      <alignment horizontal="right" vertical="top"/>
    </xf>
    <xf numFmtId="0" fontId="9" fillId="7" borderId="28" xfId="0" applyFont="1" applyFill="1" applyBorder="1" applyAlignment="1">
      <alignment horizontal="left" vertical="center" wrapText="1"/>
    </xf>
    <xf numFmtId="164" fontId="11" fillId="12" borderId="10" xfId="0" applyNumberFormat="1" applyFont="1" applyFill="1" applyBorder="1" applyAlignment="1">
      <alignment vertical="top"/>
    </xf>
    <xf numFmtId="49" fontId="11" fillId="11" borderId="40" xfId="0" applyNumberFormat="1" applyFont="1" applyFill="1" applyBorder="1" applyAlignment="1">
      <alignment vertical="top"/>
    </xf>
    <xf numFmtId="0" fontId="9" fillId="11" borderId="0" xfId="0" applyFont="1" applyFill="1" applyBorder="1" applyAlignment="1">
      <alignment vertical="top"/>
    </xf>
    <xf numFmtId="49" fontId="11" fillId="11" borderId="53" xfId="0" applyNumberFormat="1" applyFont="1" applyFill="1" applyBorder="1" applyAlignment="1">
      <alignment vertical="top"/>
    </xf>
    <xf numFmtId="49" fontId="11" fillId="11" borderId="19" xfId="0" applyNumberFormat="1" applyFont="1" applyFill="1" applyBorder="1" applyAlignment="1">
      <alignment horizontal="center" vertical="top"/>
    </xf>
    <xf numFmtId="49" fontId="11" fillId="11" borderId="53" xfId="0" applyNumberFormat="1" applyFont="1" applyFill="1" applyBorder="1" applyAlignment="1">
      <alignment horizontal="center" vertical="top"/>
    </xf>
    <xf numFmtId="49" fontId="11" fillId="11" borderId="18" xfId="0" applyNumberFormat="1" applyFont="1" applyFill="1" applyBorder="1" applyAlignment="1">
      <alignment vertical="top"/>
    </xf>
    <xf numFmtId="49" fontId="11" fillId="11" borderId="23" xfId="0" applyNumberFormat="1" applyFont="1" applyFill="1" applyBorder="1" applyAlignment="1">
      <alignment vertical="top"/>
    </xf>
    <xf numFmtId="164" fontId="11" fillId="11" borderId="87" xfId="0" applyNumberFormat="1" applyFont="1" applyFill="1" applyBorder="1" applyAlignment="1">
      <alignment vertical="top"/>
    </xf>
    <xf numFmtId="0" fontId="9" fillId="11" borderId="21" xfId="0" applyFont="1" applyFill="1" applyBorder="1" applyAlignment="1">
      <alignment vertical="top"/>
    </xf>
    <xf numFmtId="0" fontId="9" fillId="11" borderId="18" xfId="0" applyNumberFormat="1" applyFont="1" applyFill="1" applyBorder="1" applyAlignment="1">
      <alignment horizontal="center" vertical="top"/>
    </xf>
    <xf numFmtId="0" fontId="9" fillId="11" borderId="31" xfId="0" applyNumberFormat="1" applyFont="1" applyFill="1" applyBorder="1" applyAlignment="1">
      <alignment horizontal="center" vertical="top"/>
    </xf>
    <xf numFmtId="0" fontId="9" fillId="11" borderId="32" xfId="0" applyNumberFormat="1" applyFont="1" applyFill="1" applyBorder="1" applyAlignment="1">
      <alignment horizontal="center" vertical="top"/>
    </xf>
    <xf numFmtId="164" fontId="11" fillId="11" borderId="21" xfId="0" applyNumberFormat="1" applyFont="1" applyFill="1" applyBorder="1" applyAlignment="1">
      <alignment vertical="top"/>
    </xf>
    <xf numFmtId="49" fontId="11" fillId="11" borderId="90" xfId="0" applyNumberFormat="1" applyFont="1" applyFill="1" applyBorder="1" applyAlignment="1">
      <alignment horizontal="center" vertical="top"/>
    </xf>
    <xf numFmtId="49" fontId="11" fillId="11" borderId="76" xfId="0" applyNumberFormat="1" applyFont="1" applyFill="1" applyBorder="1" applyAlignment="1">
      <alignment horizontal="center" vertical="top"/>
    </xf>
    <xf numFmtId="49" fontId="11" fillId="11" borderId="87" xfId="0" applyNumberFormat="1" applyFont="1" applyFill="1" applyBorder="1" applyAlignment="1">
      <alignment horizontal="center" vertical="top"/>
    </xf>
    <xf numFmtId="49" fontId="9" fillId="0" borderId="61" xfId="0" applyNumberFormat="1" applyFont="1" applyBorder="1" applyAlignment="1">
      <alignment horizontal="center" vertical="top"/>
    </xf>
    <xf numFmtId="0" fontId="6" fillId="0" borderId="69" xfId="0" applyFont="1" applyFill="1" applyBorder="1" applyAlignment="1">
      <alignment horizontal="center" vertical="center" textRotation="90"/>
    </xf>
    <xf numFmtId="49" fontId="11" fillId="0" borderId="61" xfId="0" applyNumberFormat="1" applyFont="1" applyFill="1" applyBorder="1" applyAlignment="1">
      <alignment horizontal="center" vertical="top"/>
    </xf>
    <xf numFmtId="49" fontId="9" fillId="0" borderId="60" xfId="0" applyNumberFormat="1" applyFont="1" applyFill="1" applyBorder="1" applyAlignment="1">
      <alignment horizontal="center" vertical="top" wrapText="1"/>
    </xf>
    <xf numFmtId="49" fontId="9" fillId="0" borderId="61" xfId="0" applyNumberFormat="1" applyFont="1" applyFill="1" applyBorder="1" applyAlignment="1">
      <alignment horizontal="left" vertical="top" wrapText="1"/>
    </xf>
    <xf numFmtId="164" fontId="9" fillId="7" borderId="62" xfId="0" applyNumberFormat="1" applyFont="1" applyFill="1" applyBorder="1" applyAlignment="1">
      <alignment horizontal="right" vertical="top"/>
    </xf>
    <xf numFmtId="164" fontId="9" fillId="0" borderId="34" xfId="0" applyNumberFormat="1" applyFont="1" applyBorder="1" applyAlignment="1">
      <alignment horizontal="right" vertical="top"/>
    </xf>
    <xf numFmtId="164" fontId="9" fillId="0" borderId="62" xfId="0" applyNumberFormat="1" applyFont="1" applyBorder="1" applyAlignment="1">
      <alignment horizontal="right" vertical="top"/>
    </xf>
    <xf numFmtId="164" fontId="9" fillId="12" borderId="33" xfId="0" applyNumberFormat="1" applyFont="1" applyFill="1" applyBorder="1" applyAlignment="1">
      <alignment horizontal="right" vertical="top"/>
    </xf>
    <xf numFmtId="164" fontId="9" fillId="12" borderId="34" xfId="0" applyNumberFormat="1" applyFont="1" applyFill="1" applyBorder="1" applyAlignment="1">
      <alignment horizontal="right" vertical="top"/>
    </xf>
    <xf numFmtId="164" fontId="9" fillId="12" borderId="35" xfId="0" applyNumberFormat="1" applyFont="1" applyFill="1" applyBorder="1" applyAlignment="1">
      <alignment horizontal="right" vertical="top"/>
    </xf>
    <xf numFmtId="164" fontId="9" fillId="0" borderId="1" xfId="0" applyNumberFormat="1" applyFont="1" applyBorder="1" applyAlignment="1">
      <alignment horizontal="right" vertical="top"/>
    </xf>
    <xf numFmtId="49" fontId="11" fillId="0" borderId="61" xfId="0" applyNumberFormat="1" applyFont="1" applyBorder="1" applyAlignment="1">
      <alignment horizontal="center" vertical="top"/>
    </xf>
    <xf numFmtId="49" fontId="11" fillId="7" borderId="61" xfId="0" applyNumberFormat="1" applyFont="1" applyFill="1" applyBorder="1" applyAlignment="1">
      <alignment vertical="top"/>
    </xf>
    <xf numFmtId="164" fontId="9" fillId="12" borderId="61" xfId="0" applyNumberFormat="1" applyFont="1" applyFill="1" applyBorder="1" applyAlignment="1">
      <alignment vertical="top"/>
    </xf>
    <xf numFmtId="49" fontId="11" fillId="11" borderId="0" xfId="0" applyNumberFormat="1" applyFont="1" applyFill="1" applyBorder="1" applyAlignment="1">
      <alignment horizontal="center" vertical="top"/>
    </xf>
    <xf numFmtId="0" fontId="3" fillId="11" borderId="7" xfId="0" applyFont="1" applyFill="1" applyBorder="1" applyAlignment="1">
      <alignment horizontal="left" vertical="top" wrapText="1"/>
    </xf>
    <xf numFmtId="0" fontId="12" fillId="11" borderId="59" xfId="0" applyNumberFormat="1" applyFont="1" applyFill="1" applyBorder="1" applyAlignment="1">
      <alignment horizontal="center" vertical="top"/>
    </xf>
    <xf numFmtId="0" fontId="12" fillId="11" borderId="71" xfId="0" applyNumberFormat="1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center" vertical="top" wrapText="1"/>
    </xf>
    <xf numFmtId="0" fontId="3" fillId="0" borderId="71" xfId="0" applyFont="1" applyFill="1" applyBorder="1" applyAlignment="1">
      <alignment horizontal="center" vertical="top" wrapText="1"/>
    </xf>
    <xf numFmtId="0" fontId="0" fillId="0" borderId="34" xfId="0" applyBorder="1" applyAlignment="1">
      <alignment horizontal="left" vertical="top" wrapText="1"/>
    </xf>
    <xf numFmtId="49" fontId="12" fillId="0" borderId="34" xfId="0" quotePrefix="1" applyNumberFormat="1" applyFont="1" applyBorder="1" applyAlignment="1">
      <alignment horizontal="center" vertical="top" wrapText="1"/>
    </xf>
    <xf numFmtId="49" fontId="3" fillId="0" borderId="35" xfId="0" applyNumberFormat="1" applyFont="1" applyBorder="1" applyAlignment="1">
      <alignment horizontal="left" vertical="top" wrapText="1"/>
    </xf>
    <xf numFmtId="164" fontId="2" fillId="11" borderId="21" xfId="0" applyNumberFormat="1" applyFont="1" applyFill="1" applyBorder="1" applyAlignment="1">
      <alignment horizontal="right" vertical="top"/>
    </xf>
    <xf numFmtId="164" fontId="2" fillId="11" borderId="31" xfId="0" applyNumberFormat="1" applyFont="1" applyFill="1" applyBorder="1" applyAlignment="1">
      <alignment horizontal="right" vertical="top"/>
    </xf>
    <xf numFmtId="164" fontId="2" fillId="11" borderId="18" xfId="0" applyNumberFormat="1" applyFont="1" applyFill="1" applyBorder="1" applyAlignment="1">
      <alignment horizontal="right" vertical="top"/>
    </xf>
    <xf numFmtId="164" fontId="2" fillId="11" borderId="10" xfId="0" applyNumberFormat="1" applyFont="1" applyFill="1" applyBorder="1" applyAlignment="1">
      <alignment horizontal="right" vertical="top"/>
    </xf>
    <xf numFmtId="164" fontId="3" fillId="0" borderId="33" xfId="0" applyNumberFormat="1" applyFont="1" applyFill="1" applyBorder="1" applyAlignment="1">
      <alignment horizontal="right" vertical="top"/>
    </xf>
    <xf numFmtId="164" fontId="3" fillId="0" borderId="34" xfId="0" applyNumberFormat="1" applyFont="1" applyFill="1" applyBorder="1" applyAlignment="1">
      <alignment horizontal="right" vertical="top"/>
    </xf>
    <xf numFmtId="164" fontId="3" fillId="0" borderId="62" xfId="0" applyNumberFormat="1" applyFont="1" applyFill="1" applyBorder="1" applyAlignment="1">
      <alignment horizontal="right" vertical="top"/>
    </xf>
    <xf numFmtId="164" fontId="3" fillId="12" borderId="33" xfId="0" applyNumberFormat="1" applyFont="1" applyFill="1" applyBorder="1" applyAlignment="1">
      <alignment horizontal="right" vertical="top"/>
    </xf>
    <xf numFmtId="164" fontId="3" fillId="12" borderId="34" xfId="0" applyNumberFormat="1" applyFont="1" applyFill="1" applyBorder="1" applyAlignment="1">
      <alignment horizontal="right" vertical="top"/>
    </xf>
    <xf numFmtId="0" fontId="11" fillId="12" borderId="83" xfId="0" applyFont="1" applyFill="1" applyBorder="1" applyAlignment="1">
      <alignment horizontal="center" vertical="top" wrapText="1"/>
    </xf>
    <xf numFmtId="164" fontId="11" fillId="12" borderId="55" xfId="0" applyNumberFormat="1" applyFont="1" applyFill="1" applyBorder="1" applyAlignment="1">
      <alignment horizontal="right" vertical="top"/>
    </xf>
    <xf numFmtId="164" fontId="11" fillId="12" borderId="16" xfId="0" applyNumberFormat="1" applyFont="1" applyFill="1" applyBorder="1" applyAlignment="1">
      <alignment horizontal="right" vertical="top"/>
    </xf>
    <xf numFmtId="164" fontId="11" fillId="12" borderId="63" xfId="0" applyNumberFormat="1" applyFont="1" applyFill="1" applyBorder="1" applyAlignment="1">
      <alignment horizontal="right" vertical="top"/>
    </xf>
    <xf numFmtId="164" fontId="6" fillId="12" borderId="36" xfId="0" applyNumberFormat="1" applyFont="1" applyFill="1" applyBorder="1" applyAlignment="1">
      <alignment vertical="top"/>
    </xf>
    <xf numFmtId="0" fontId="9" fillId="11" borderId="87" xfId="0" applyNumberFormat="1" applyFont="1" applyFill="1" applyBorder="1" applyAlignment="1">
      <alignment horizontal="center" vertical="top"/>
    </xf>
    <xf numFmtId="164" fontId="11" fillId="11" borderId="31" xfId="0" applyNumberFormat="1" applyFont="1" applyFill="1" applyBorder="1" applyAlignment="1">
      <alignment vertical="top"/>
    </xf>
    <xf numFmtId="164" fontId="11" fillId="11" borderId="32" xfId="0" applyNumberFormat="1" applyFont="1" applyFill="1" applyBorder="1" applyAlignment="1">
      <alignment vertical="top"/>
    </xf>
    <xf numFmtId="164" fontId="11" fillId="12" borderId="59" xfId="0" applyNumberFormat="1" applyFont="1" applyFill="1" applyBorder="1" applyAlignment="1">
      <alignment vertical="top"/>
    </xf>
    <xf numFmtId="0" fontId="11" fillId="12" borderId="5" xfId="0" applyFont="1" applyFill="1" applyBorder="1" applyAlignment="1">
      <alignment horizontal="center" vertical="top"/>
    </xf>
    <xf numFmtId="0" fontId="10" fillId="0" borderId="53" xfId="0" applyNumberFormat="1" applyFont="1" applyBorder="1" applyAlignment="1">
      <alignment horizontal="center" vertical="top"/>
    </xf>
    <xf numFmtId="0" fontId="10" fillId="0" borderId="64" xfId="0" applyNumberFormat="1" applyFont="1" applyBorder="1" applyAlignment="1">
      <alignment horizontal="center" vertical="top"/>
    </xf>
    <xf numFmtId="164" fontId="2" fillId="12" borderId="57" xfId="0" applyNumberFormat="1" applyFont="1" applyFill="1" applyBorder="1" applyAlignment="1">
      <alignment horizontal="center" vertical="center"/>
    </xf>
    <xf numFmtId="164" fontId="2" fillId="12" borderId="30" xfId="0" applyNumberFormat="1" applyFont="1" applyFill="1" applyBorder="1" applyAlignment="1">
      <alignment horizontal="center" vertical="center"/>
    </xf>
    <xf numFmtId="49" fontId="11" fillId="11" borderId="18" xfId="0" applyNumberFormat="1" applyFont="1" applyFill="1" applyBorder="1" applyAlignment="1">
      <alignment horizontal="center" vertical="top"/>
    </xf>
    <xf numFmtId="49" fontId="11" fillId="11" borderId="40" xfId="0" applyNumberFormat="1" applyFont="1" applyFill="1" applyBorder="1" applyAlignment="1">
      <alignment horizontal="center" vertical="top"/>
    </xf>
    <xf numFmtId="0" fontId="9" fillId="7" borderId="29" xfId="0" applyFont="1" applyFill="1" applyBorder="1" applyAlignment="1">
      <alignment horizontal="left" vertical="top" wrapText="1"/>
    </xf>
    <xf numFmtId="0" fontId="6" fillId="0" borderId="59" xfId="0" applyFont="1" applyFill="1" applyBorder="1" applyAlignment="1">
      <alignment horizontal="center" vertical="center" textRotation="90"/>
    </xf>
    <xf numFmtId="49" fontId="9" fillId="0" borderId="57" xfId="0" applyNumberFormat="1" applyFont="1" applyBorder="1" applyAlignment="1">
      <alignment horizontal="center" vertical="top"/>
    </xf>
    <xf numFmtId="49" fontId="11" fillId="0" borderId="57" xfId="0" applyNumberFormat="1" applyFont="1" applyFill="1" applyBorder="1" applyAlignment="1">
      <alignment horizontal="center" vertical="top"/>
    </xf>
    <xf numFmtId="49" fontId="9" fillId="0" borderId="57" xfId="0" applyNumberFormat="1" applyFont="1" applyFill="1" applyBorder="1" applyAlignment="1">
      <alignment horizontal="left" vertical="top" wrapText="1"/>
    </xf>
    <xf numFmtId="164" fontId="9" fillId="7" borderId="21" xfId="0" applyNumberFormat="1" applyFont="1" applyFill="1" applyBorder="1" applyAlignment="1">
      <alignment horizontal="right" vertical="top"/>
    </xf>
    <xf numFmtId="164" fontId="9" fillId="7" borderId="31" xfId="0" applyNumberFormat="1" applyFont="1" applyFill="1" applyBorder="1" applyAlignment="1">
      <alignment horizontal="right" vertical="top"/>
    </xf>
    <xf numFmtId="164" fontId="9" fillId="7" borderId="18" xfId="0" applyNumberFormat="1" applyFont="1" applyFill="1" applyBorder="1" applyAlignment="1">
      <alignment horizontal="right" vertical="top"/>
    </xf>
    <xf numFmtId="164" fontId="9" fillId="0" borderId="31" xfId="0" applyNumberFormat="1" applyFont="1" applyBorder="1" applyAlignment="1">
      <alignment horizontal="right" vertical="top"/>
    </xf>
    <xf numFmtId="164" fontId="9" fillId="0" borderId="18" xfId="0" applyNumberFormat="1" applyFont="1" applyBorder="1" applyAlignment="1">
      <alignment horizontal="right" vertical="top"/>
    </xf>
    <xf numFmtId="164" fontId="9" fillId="12" borderId="31" xfId="0" applyNumberFormat="1" applyFont="1" applyFill="1" applyBorder="1" applyAlignment="1">
      <alignment horizontal="right" vertical="top"/>
    </xf>
    <xf numFmtId="164" fontId="9" fillId="12" borderId="32" xfId="0" applyNumberFormat="1" applyFont="1" applyFill="1" applyBorder="1" applyAlignment="1">
      <alignment horizontal="right" vertical="top"/>
    </xf>
    <xf numFmtId="164" fontId="9" fillId="0" borderId="10" xfId="0" applyNumberFormat="1" applyFont="1" applyBorder="1" applyAlignment="1">
      <alignment horizontal="right" vertical="top"/>
    </xf>
    <xf numFmtId="0" fontId="12" fillId="0" borderId="22" xfId="0" applyFont="1" applyFill="1" applyBorder="1" applyAlignment="1">
      <alignment horizontal="center" vertical="top" wrapText="1"/>
    </xf>
    <xf numFmtId="49" fontId="12" fillId="0" borderId="17" xfId="0" quotePrefix="1" applyNumberFormat="1" applyFont="1" applyBorder="1" applyAlignment="1">
      <alignment horizontal="center" vertical="top" wrapText="1"/>
    </xf>
    <xf numFmtId="0" fontId="3" fillId="0" borderId="15" xfId="0" applyFont="1" applyFill="1" applyBorder="1" applyAlignment="1">
      <alignment horizontal="center" vertical="top" wrapText="1"/>
    </xf>
    <xf numFmtId="164" fontId="3" fillId="0" borderId="20" xfId="0" applyNumberFormat="1" applyFont="1" applyFill="1" applyBorder="1" applyAlignment="1">
      <alignment horizontal="right" vertical="top"/>
    </xf>
    <xf numFmtId="164" fontId="3" fillId="0" borderId="40" xfId="0" applyNumberFormat="1" applyFont="1" applyFill="1" applyBorder="1" applyAlignment="1">
      <alignment horizontal="right" vertical="top"/>
    </xf>
    <xf numFmtId="164" fontId="3" fillId="0" borderId="17" xfId="0" applyNumberFormat="1" applyFont="1" applyFill="1" applyBorder="1" applyAlignment="1">
      <alignment horizontal="right" vertical="top"/>
    </xf>
    <xf numFmtId="164" fontId="3" fillId="12" borderId="40" xfId="0" applyNumberFormat="1" applyFont="1" applyFill="1" applyBorder="1" applyAlignment="1">
      <alignment horizontal="right" vertical="top"/>
    </xf>
    <xf numFmtId="164" fontId="3" fillId="12" borderId="41" xfId="0" applyNumberFormat="1" applyFont="1" applyFill="1" applyBorder="1" applyAlignment="1">
      <alignment horizontal="right" vertical="top"/>
    </xf>
    <xf numFmtId="164" fontId="3" fillId="0" borderId="15" xfId="0" applyNumberFormat="1" applyFont="1" applyFill="1" applyBorder="1" applyAlignment="1">
      <alignment horizontal="right" vertical="top"/>
    </xf>
    <xf numFmtId="49" fontId="11" fillId="7" borderId="19" xfId="0" applyNumberFormat="1" applyFont="1" applyFill="1" applyBorder="1" applyAlignment="1">
      <alignment horizontal="center" vertical="top"/>
    </xf>
    <xf numFmtId="49" fontId="11" fillId="7" borderId="18" xfId="0" applyNumberFormat="1" applyFont="1" applyFill="1" applyBorder="1" applyAlignment="1">
      <alignment horizontal="center" vertical="top"/>
    </xf>
    <xf numFmtId="49" fontId="9" fillId="0" borderId="53" xfId="0" applyNumberFormat="1" applyFont="1" applyBorder="1" applyAlignment="1">
      <alignment horizontal="center" vertical="top"/>
    </xf>
    <xf numFmtId="49" fontId="9" fillId="0" borderId="31" xfId="0" applyNumberFormat="1" applyFont="1" applyBorder="1" applyAlignment="1">
      <alignment horizontal="center" vertical="top"/>
    </xf>
    <xf numFmtId="49" fontId="11" fillId="7" borderId="17" xfId="0" applyNumberFormat="1" applyFont="1" applyFill="1" applyBorder="1" applyAlignment="1">
      <alignment horizontal="center" vertical="top"/>
    </xf>
    <xf numFmtId="0" fontId="7" fillId="0" borderId="90" xfId="0" applyFont="1" applyFill="1" applyBorder="1" applyAlignment="1">
      <alignment horizontal="center" vertical="top" wrapText="1"/>
    </xf>
    <xf numFmtId="49" fontId="9" fillId="0" borderId="40" xfId="0" applyNumberFormat="1" applyFont="1" applyBorder="1" applyAlignment="1">
      <alignment horizontal="center" vertical="top"/>
    </xf>
    <xf numFmtId="49" fontId="11" fillId="4" borderId="53" xfId="0" applyNumberFormat="1" applyFont="1" applyFill="1" applyBorder="1" applyAlignment="1">
      <alignment horizontal="center" vertical="top"/>
    </xf>
    <xf numFmtId="49" fontId="11" fillId="7" borderId="62" xfId="0" applyNumberFormat="1" applyFont="1" applyFill="1" applyBorder="1" applyAlignment="1">
      <alignment horizontal="center" vertical="top"/>
    </xf>
    <xf numFmtId="49" fontId="9" fillId="0" borderId="15" xfId="0" applyNumberFormat="1" applyFont="1" applyBorder="1" applyAlignment="1">
      <alignment horizontal="center" vertical="top" wrapText="1"/>
    </xf>
    <xf numFmtId="49" fontId="11" fillId="7" borderId="63" xfId="0" applyNumberFormat="1" applyFont="1" applyFill="1" applyBorder="1" applyAlignment="1">
      <alignment horizontal="center" vertical="top"/>
    </xf>
    <xf numFmtId="0" fontId="7" fillId="0" borderId="53" xfId="0" applyFont="1" applyFill="1" applyBorder="1" applyAlignment="1">
      <alignment horizontal="center" vertical="top" wrapText="1"/>
    </xf>
    <xf numFmtId="0" fontId="7" fillId="0" borderId="40" xfId="0" applyFont="1" applyFill="1" applyBorder="1" applyAlignment="1">
      <alignment horizontal="center" vertical="top" wrapText="1"/>
    </xf>
    <xf numFmtId="0" fontId="9" fillId="7" borderId="28" xfId="0" applyFont="1" applyFill="1" applyBorder="1" applyAlignment="1">
      <alignment horizontal="left" vertical="top" wrapText="1"/>
    </xf>
    <xf numFmtId="49" fontId="11" fillId="11" borderId="19" xfId="0" applyNumberFormat="1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 wrapText="1"/>
    </xf>
    <xf numFmtId="0" fontId="7" fillId="0" borderId="23" xfId="0" applyFont="1" applyFill="1" applyBorder="1" applyAlignment="1">
      <alignment horizontal="center" vertical="top" wrapText="1"/>
    </xf>
    <xf numFmtId="0" fontId="11" fillId="7" borderId="40" xfId="0" applyFont="1" applyFill="1" applyBorder="1" applyAlignment="1">
      <alignment vertical="top" wrapText="1"/>
    </xf>
    <xf numFmtId="49" fontId="11" fillId="13" borderId="8" xfId="0" applyNumberFormat="1" applyFont="1" applyFill="1" applyBorder="1" applyAlignment="1">
      <alignment horizontal="left" vertical="top" wrapText="1"/>
    </xf>
    <xf numFmtId="49" fontId="11" fillId="13" borderId="39" xfId="0" applyNumberFormat="1" applyFont="1" applyFill="1" applyBorder="1" applyAlignment="1">
      <alignment horizontal="left" vertical="top"/>
    </xf>
    <xf numFmtId="49" fontId="11" fillId="13" borderId="7" xfId="0" applyNumberFormat="1" applyFont="1" applyFill="1" applyBorder="1" applyAlignment="1">
      <alignment vertical="top"/>
    </xf>
    <xf numFmtId="49" fontId="11" fillId="13" borderId="13" xfId="0" applyNumberFormat="1" applyFont="1" applyFill="1" applyBorder="1" applyAlignment="1">
      <alignment vertical="top"/>
    </xf>
    <xf numFmtId="49" fontId="11" fillId="13" borderId="28" xfId="0" applyNumberFormat="1" applyFont="1" applyFill="1" applyBorder="1" applyAlignment="1">
      <alignment horizontal="center" vertical="top"/>
    </xf>
    <xf numFmtId="49" fontId="11" fillId="13" borderId="21" xfId="0" applyNumberFormat="1" applyFont="1" applyFill="1" applyBorder="1" applyAlignment="1">
      <alignment horizontal="center" vertical="top"/>
    </xf>
    <xf numFmtId="49" fontId="11" fillId="13" borderId="20" xfId="0" applyNumberFormat="1" applyFont="1" applyFill="1" applyBorder="1" applyAlignment="1">
      <alignment vertical="top"/>
    </xf>
    <xf numFmtId="49" fontId="11" fillId="13" borderId="28" xfId="0" applyNumberFormat="1" applyFont="1" applyFill="1" applyBorder="1" applyAlignment="1">
      <alignment vertical="top"/>
    </xf>
    <xf numFmtId="49" fontId="11" fillId="13" borderId="21" xfId="0" applyNumberFormat="1" applyFont="1" applyFill="1" applyBorder="1" applyAlignment="1">
      <alignment vertical="top"/>
    </xf>
    <xf numFmtId="49" fontId="11" fillId="13" borderId="24" xfId="0" applyNumberFormat="1" applyFont="1" applyFill="1" applyBorder="1" applyAlignment="1">
      <alignment horizontal="center" vertical="top"/>
    </xf>
    <xf numFmtId="49" fontId="11" fillId="13" borderId="20" xfId="0" applyNumberFormat="1" applyFont="1" applyFill="1" applyBorder="1" applyAlignment="1">
      <alignment horizontal="center" vertical="top"/>
    </xf>
    <xf numFmtId="164" fontId="11" fillId="13" borderId="24" xfId="0" applyNumberFormat="1" applyFont="1" applyFill="1" applyBorder="1" applyAlignment="1">
      <alignment vertical="top"/>
    </xf>
    <xf numFmtId="0" fontId="9" fillId="13" borderId="7" xfId="0" applyFont="1" applyFill="1" applyBorder="1" applyAlignment="1">
      <alignment vertical="top"/>
    </xf>
    <xf numFmtId="49" fontId="11" fillId="13" borderId="7" xfId="0" applyNumberFormat="1" applyFont="1" applyFill="1" applyBorder="1" applyAlignment="1">
      <alignment horizontal="center" vertical="top"/>
    </xf>
    <xf numFmtId="49" fontId="11" fillId="13" borderId="13" xfId="0" applyNumberFormat="1" applyFont="1" applyFill="1" applyBorder="1" applyAlignment="1">
      <alignment horizontal="center" vertical="top"/>
    </xf>
    <xf numFmtId="0" fontId="9" fillId="0" borderId="32" xfId="0" applyNumberFormat="1" applyFont="1" applyBorder="1" applyAlignment="1">
      <alignment horizontal="center" vertical="top"/>
    </xf>
    <xf numFmtId="0" fontId="11" fillId="12" borderId="13" xfId="0" applyFont="1" applyFill="1" applyBorder="1" applyAlignment="1">
      <alignment horizontal="right" vertical="top" wrapText="1"/>
    </xf>
    <xf numFmtId="49" fontId="11" fillId="4" borderId="53" xfId="0" applyNumberFormat="1" applyFont="1" applyFill="1" applyBorder="1" applyAlignment="1">
      <alignment horizontal="center" vertical="top"/>
    </xf>
    <xf numFmtId="49" fontId="11" fillId="7" borderId="19" xfId="0" applyNumberFormat="1" applyFont="1" applyFill="1" applyBorder="1" applyAlignment="1">
      <alignment horizontal="center" vertical="top"/>
    </xf>
    <xf numFmtId="49" fontId="11" fillId="11" borderId="19" xfId="0" applyNumberFormat="1" applyFont="1" applyFill="1" applyBorder="1" applyAlignment="1">
      <alignment horizontal="center" vertical="top"/>
    </xf>
    <xf numFmtId="49" fontId="11" fillId="13" borderId="7" xfId="0" applyNumberFormat="1" applyFont="1" applyFill="1" applyBorder="1" applyAlignment="1">
      <alignment horizontal="center" vertical="top"/>
    </xf>
    <xf numFmtId="164" fontId="9" fillId="7" borderId="15" xfId="0" applyNumberFormat="1" applyFont="1" applyFill="1" applyBorder="1" applyAlignment="1">
      <alignment horizontal="center"/>
    </xf>
    <xf numFmtId="164" fontId="9" fillId="7" borderId="35" xfId="0" applyNumberFormat="1" applyFont="1" applyFill="1" applyBorder="1" applyAlignment="1">
      <alignment horizontal="center" vertical="top"/>
    </xf>
    <xf numFmtId="164" fontId="9" fillId="6" borderId="34" xfId="0" applyNumberFormat="1" applyFont="1" applyFill="1" applyBorder="1" applyAlignment="1">
      <alignment horizontal="center" vertical="top"/>
    </xf>
    <xf numFmtId="164" fontId="9" fillId="0" borderId="35" xfId="0" applyNumberFormat="1" applyFont="1" applyBorder="1" applyAlignment="1">
      <alignment horizontal="center" vertical="top"/>
    </xf>
    <xf numFmtId="0" fontId="11" fillId="12" borderId="23" xfId="0" applyFont="1" applyFill="1" applyBorder="1" applyAlignment="1">
      <alignment horizontal="center" vertical="top" wrapText="1"/>
    </xf>
    <xf numFmtId="0" fontId="9" fillId="0" borderId="58" xfId="0" applyFont="1" applyBorder="1" applyAlignment="1">
      <alignment horizontal="center" vertical="top"/>
    </xf>
    <xf numFmtId="49" fontId="11" fillId="0" borderId="4" xfId="0" applyNumberFormat="1" applyFont="1" applyFill="1" applyBorder="1" applyAlignment="1">
      <alignment horizontal="center" vertical="top"/>
    </xf>
    <xf numFmtId="49" fontId="9" fillId="0" borderId="10" xfId="0" applyNumberFormat="1" applyFont="1" applyBorder="1" applyAlignment="1">
      <alignment horizontal="center" vertical="top"/>
    </xf>
    <xf numFmtId="0" fontId="11" fillId="7" borderId="15" xfId="0" applyFont="1" applyFill="1" applyBorder="1" applyAlignment="1">
      <alignment horizontal="left" vertical="top" wrapText="1"/>
    </xf>
    <xf numFmtId="49" fontId="11" fillId="0" borderId="4" xfId="0" applyNumberFormat="1" applyFont="1" applyBorder="1" applyAlignment="1">
      <alignment horizontal="center" vertical="top"/>
    </xf>
    <xf numFmtId="49" fontId="11" fillId="0" borderId="10" xfId="0" applyNumberFormat="1" applyFont="1" applyBorder="1" applyAlignment="1">
      <alignment horizontal="center" vertical="top"/>
    </xf>
    <xf numFmtId="49" fontId="9" fillId="0" borderId="4" xfId="0" applyNumberFormat="1" applyFont="1" applyBorder="1" applyAlignment="1">
      <alignment horizontal="center" vertical="top" wrapText="1"/>
    </xf>
    <xf numFmtId="49" fontId="9" fillId="0" borderId="4" xfId="0" applyNumberFormat="1" applyFont="1" applyBorder="1" applyAlignment="1">
      <alignment horizontal="center" vertical="top"/>
    </xf>
    <xf numFmtId="49" fontId="9" fillId="7" borderId="15" xfId="0" applyNumberFormat="1" applyFont="1" applyFill="1" applyBorder="1" applyAlignment="1">
      <alignment horizontal="center" vertical="top" wrapText="1"/>
    </xf>
    <xf numFmtId="49" fontId="9" fillId="7" borderId="67" xfId="0" applyNumberFormat="1" applyFont="1" applyFill="1" applyBorder="1" applyAlignment="1">
      <alignment horizontal="center" vertical="top" wrapText="1"/>
    </xf>
    <xf numFmtId="49" fontId="9" fillId="7" borderId="4" xfId="0" applyNumberFormat="1" applyFont="1" applyFill="1" applyBorder="1" applyAlignment="1">
      <alignment horizontal="center" vertical="top" wrapText="1"/>
    </xf>
    <xf numFmtId="0" fontId="1" fillId="7" borderId="10" xfId="0" applyFont="1" applyFill="1" applyBorder="1" applyAlignment="1">
      <alignment horizontal="center" vertical="top" wrapText="1"/>
    </xf>
    <xf numFmtId="49" fontId="9" fillId="0" borderId="1" xfId="0" applyNumberFormat="1" applyFont="1" applyBorder="1" applyAlignment="1">
      <alignment horizontal="center" vertical="top" wrapText="1"/>
    </xf>
    <xf numFmtId="0" fontId="11" fillId="7" borderId="20" xfId="0" applyFont="1" applyFill="1" applyBorder="1" applyAlignment="1">
      <alignment horizontal="left" vertical="top" wrapText="1"/>
    </xf>
    <xf numFmtId="0" fontId="11" fillId="7" borderId="22" xfId="0" applyFont="1" applyFill="1" applyBorder="1" applyAlignment="1">
      <alignment horizontal="left" vertical="top" wrapText="1"/>
    </xf>
    <xf numFmtId="0" fontId="11" fillId="7" borderId="80" xfId="0" applyFont="1" applyFill="1" applyBorder="1" applyAlignment="1">
      <alignment horizontal="left" vertical="top" wrapText="1"/>
    </xf>
    <xf numFmtId="0" fontId="9" fillId="0" borderId="28" xfId="0" applyFont="1" applyFill="1" applyBorder="1" applyAlignment="1">
      <alignment horizontal="left" vertical="top" wrapText="1"/>
    </xf>
    <xf numFmtId="0" fontId="9" fillId="0" borderId="21" xfId="0" applyFont="1" applyFill="1" applyBorder="1" applyAlignment="1">
      <alignment horizontal="center" vertical="top" wrapText="1"/>
    </xf>
    <xf numFmtId="49" fontId="11" fillId="0" borderId="32" xfId="0" applyNumberFormat="1" applyFont="1" applyBorder="1" applyAlignment="1">
      <alignment horizontal="center" vertical="top"/>
    </xf>
    <xf numFmtId="0" fontId="11" fillId="7" borderId="25" xfId="0" applyFont="1" applyFill="1" applyBorder="1" applyAlignment="1">
      <alignment horizontal="left" vertical="top" wrapText="1"/>
    </xf>
    <xf numFmtId="49" fontId="9" fillId="7" borderId="33" xfId="0" applyNumberFormat="1" applyFont="1" applyFill="1" applyBorder="1" applyAlignment="1">
      <alignment horizontal="left" vertical="top" wrapText="1"/>
    </xf>
    <xf numFmtId="49" fontId="9" fillId="7" borderId="39" xfId="0" applyNumberFormat="1" applyFont="1" applyFill="1" applyBorder="1" applyAlignment="1">
      <alignment horizontal="left" vertical="top" wrapText="1"/>
    </xf>
    <xf numFmtId="49" fontId="9" fillId="7" borderId="55" xfId="0" applyNumberFormat="1" applyFont="1" applyFill="1" applyBorder="1" applyAlignment="1">
      <alignment horizontal="left" vertical="top" wrapText="1"/>
    </xf>
    <xf numFmtId="0" fontId="9" fillId="7" borderId="20" xfId="0" applyFont="1" applyFill="1" applyBorder="1" applyAlignment="1">
      <alignment horizontal="left" vertical="top" wrapText="1"/>
    </xf>
    <xf numFmtId="49" fontId="11" fillId="0" borderId="41" xfId="0" applyNumberFormat="1" applyFont="1" applyBorder="1" applyAlignment="1">
      <alignment horizontal="center" vertical="top"/>
    </xf>
    <xf numFmtId="49" fontId="11" fillId="0" borderId="80" xfId="0" applyNumberFormat="1" applyFont="1" applyBorder="1" applyAlignment="1">
      <alignment horizontal="center" vertical="top"/>
    </xf>
    <xf numFmtId="0" fontId="9" fillId="7" borderId="6" xfId="0" applyFont="1" applyFill="1" applyBorder="1" applyAlignment="1">
      <alignment horizontal="left" vertical="top" wrapText="1"/>
    </xf>
    <xf numFmtId="0" fontId="9" fillId="7" borderId="8" xfId="0" applyFont="1" applyFill="1" applyBorder="1" applyAlignment="1">
      <alignment horizontal="center" vertical="top"/>
    </xf>
    <xf numFmtId="0" fontId="9" fillId="0" borderId="84" xfId="0" applyFont="1" applyBorder="1" applyAlignment="1">
      <alignment vertical="top"/>
    </xf>
    <xf numFmtId="0" fontId="9" fillId="0" borderId="84" xfId="0" applyFont="1" applyBorder="1" applyAlignment="1">
      <alignment vertical="top" wrapText="1"/>
    </xf>
    <xf numFmtId="0" fontId="9" fillId="0" borderId="77" xfId="0" applyFont="1" applyBorder="1" applyAlignment="1">
      <alignment horizontal="left" vertical="top" wrapText="1"/>
    </xf>
    <xf numFmtId="0" fontId="1" fillId="11" borderId="87" xfId="0" applyFont="1" applyFill="1" applyBorder="1" applyAlignment="1">
      <alignment vertical="top" wrapText="1"/>
    </xf>
    <xf numFmtId="0" fontId="16" fillId="12" borderId="10" xfId="0" applyFont="1" applyFill="1" applyBorder="1" applyAlignment="1">
      <alignment horizontal="center" vertical="top"/>
    </xf>
    <xf numFmtId="164" fontId="9" fillId="7" borderId="53" xfId="0" applyNumberFormat="1" applyFont="1" applyFill="1" applyBorder="1" applyAlignment="1">
      <alignment vertical="top"/>
    </xf>
    <xf numFmtId="164" fontId="9" fillId="7" borderId="19" xfId="0" applyNumberFormat="1" applyFont="1" applyFill="1" applyBorder="1" applyAlignment="1">
      <alignment vertical="top"/>
    </xf>
    <xf numFmtId="164" fontId="3" fillId="0" borderId="19" xfId="0" applyNumberFormat="1" applyFont="1" applyFill="1" applyBorder="1" applyAlignment="1">
      <alignment horizontal="center" vertical="center"/>
    </xf>
    <xf numFmtId="164" fontId="3" fillId="0" borderId="62" xfId="0" applyNumberFormat="1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top" wrapText="1"/>
    </xf>
    <xf numFmtId="0" fontId="3" fillId="0" borderId="28" xfId="0" applyFont="1" applyBorder="1" applyAlignment="1">
      <alignment horizontal="center" vertical="top"/>
    </xf>
    <xf numFmtId="0" fontId="3" fillId="0" borderId="33" xfId="0" applyFont="1" applyBorder="1" applyAlignment="1">
      <alignment horizontal="center" vertical="top"/>
    </xf>
    <xf numFmtId="164" fontId="3" fillId="0" borderId="34" xfId="0" applyNumberFormat="1" applyFont="1" applyBorder="1" applyAlignment="1">
      <alignment horizontal="center" vertical="center"/>
    </xf>
    <xf numFmtId="164" fontId="9" fillId="7" borderId="28" xfId="0" applyNumberFormat="1" applyFont="1" applyFill="1" applyBorder="1" applyAlignment="1">
      <alignment vertical="top"/>
    </xf>
    <xf numFmtId="164" fontId="3" fillId="0" borderId="33" xfId="0" applyNumberFormat="1" applyFont="1" applyBorder="1" applyAlignment="1">
      <alignment horizontal="center" vertical="center"/>
    </xf>
    <xf numFmtId="164" fontId="3" fillId="0" borderId="62" xfId="0" applyNumberFormat="1" applyFont="1" applyBorder="1" applyAlignment="1">
      <alignment horizontal="center" vertical="center"/>
    </xf>
    <xf numFmtId="164" fontId="3" fillId="12" borderId="53" xfId="0" applyNumberFormat="1" applyFont="1" applyFill="1" applyBorder="1" applyAlignment="1">
      <alignment horizontal="center" vertical="center"/>
    </xf>
    <xf numFmtId="164" fontId="3" fillId="12" borderId="34" xfId="0" applyNumberFormat="1" applyFont="1" applyFill="1" applyBorder="1" applyAlignment="1">
      <alignment horizontal="center" vertical="center"/>
    </xf>
    <xf numFmtId="164" fontId="9" fillId="7" borderId="15" xfId="0" applyNumberFormat="1" applyFont="1" applyFill="1" applyBorder="1" applyAlignment="1">
      <alignment horizontal="right" vertical="top"/>
    </xf>
    <xf numFmtId="164" fontId="7" fillId="7" borderId="1" xfId="0" applyNumberFormat="1" applyFont="1" applyFill="1" applyBorder="1" applyAlignment="1">
      <alignment horizontal="right" vertical="center" wrapText="1"/>
    </xf>
    <xf numFmtId="164" fontId="3" fillId="12" borderId="28" xfId="0" applyNumberFormat="1" applyFont="1" applyFill="1" applyBorder="1" applyAlignment="1">
      <alignment horizontal="center" vertical="center"/>
    </xf>
    <xf numFmtId="164" fontId="3" fillId="12" borderId="33" xfId="0" applyNumberFormat="1" applyFont="1" applyFill="1" applyBorder="1" applyAlignment="1">
      <alignment horizontal="center" vertical="center"/>
    </xf>
    <xf numFmtId="164" fontId="3" fillId="12" borderId="35" xfId="0" applyNumberFormat="1" applyFont="1" applyFill="1" applyBorder="1" applyAlignment="1">
      <alignment horizontal="center" vertical="center"/>
    </xf>
    <xf numFmtId="0" fontId="9" fillId="7" borderId="37" xfId="0" applyFont="1" applyFill="1" applyBorder="1" applyAlignment="1">
      <alignment horizontal="center" vertical="top"/>
    </xf>
    <xf numFmtId="49" fontId="7" fillId="7" borderId="6" xfId="0" applyNumberFormat="1" applyFont="1" applyFill="1" applyBorder="1" applyAlignment="1">
      <alignment horizontal="center" vertical="top"/>
    </xf>
    <xf numFmtId="164" fontId="9" fillId="7" borderId="25" xfId="0" applyNumberFormat="1" applyFont="1" applyFill="1" applyBorder="1" applyAlignment="1">
      <alignment horizontal="center" vertical="top"/>
    </xf>
    <xf numFmtId="164" fontId="9" fillId="7" borderId="26" xfId="0" applyNumberFormat="1" applyFont="1" applyFill="1" applyBorder="1" applyAlignment="1">
      <alignment horizontal="center" vertical="top"/>
    </xf>
    <xf numFmtId="164" fontId="9" fillId="7" borderId="27" xfId="0" applyNumberFormat="1" applyFont="1" applyFill="1" applyBorder="1" applyAlignment="1">
      <alignment horizontal="center" vertical="top"/>
    </xf>
    <xf numFmtId="164" fontId="9" fillId="12" borderId="25" xfId="0" applyNumberFormat="1" applyFont="1" applyFill="1" applyBorder="1" applyAlignment="1">
      <alignment horizontal="right" vertical="top"/>
    </xf>
    <xf numFmtId="164" fontId="11" fillId="12" borderId="32" xfId="0" applyNumberFormat="1" applyFont="1" applyFill="1" applyBorder="1" applyAlignment="1">
      <alignment horizontal="center" vertical="top"/>
    </xf>
    <xf numFmtId="164" fontId="11" fillId="12" borderId="87" xfId="0" applyNumberFormat="1" applyFont="1" applyFill="1" applyBorder="1" applyAlignment="1">
      <alignment horizontal="center" vertical="top"/>
    </xf>
    <xf numFmtId="164" fontId="11" fillId="12" borderId="18" xfId="0" applyNumberFormat="1" applyFont="1" applyFill="1" applyBorder="1" applyAlignment="1">
      <alignment horizontal="center" vertical="top"/>
    </xf>
    <xf numFmtId="164" fontId="11" fillId="12" borderId="21" xfId="0" applyNumberFormat="1" applyFont="1" applyFill="1" applyBorder="1" applyAlignment="1">
      <alignment horizontal="right" vertical="top"/>
    </xf>
    <xf numFmtId="164" fontId="11" fillId="12" borderId="31" xfId="0" applyNumberFormat="1" applyFont="1" applyFill="1" applyBorder="1" applyAlignment="1">
      <alignment horizontal="right" vertical="top"/>
    </xf>
    <xf numFmtId="164" fontId="9" fillId="12" borderId="60" xfId="0" applyNumberFormat="1" applyFont="1" applyFill="1" applyBorder="1" applyAlignment="1">
      <alignment horizontal="right" vertical="top"/>
    </xf>
    <xf numFmtId="164" fontId="11" fillId="12" borderId="18" xfId="0" applyNumberFormat="1" applyFont="1" applyFill="1" applyBorder="1" applyAlignment="1">
      <alignment horizontal="right" vertical="top"/>
    </xf>
    <xf numFmtId="164" fontId="11" fillId="12" borderId="10" xfId="0" applyNumberFormat="1" applyFont="1" applyFill="1" applyBorder="1" applyAlignment="1">
      <alignment horizontal="center"/>
    </xf>
    <xf numFmtId="164" fontId="34" fillId="0" borderId="39" xfId="0" applyNumberFormat="1" applyFont="1" applyFill="1" applyBorder="1" applyAlignment="1">
      <alignment horizontal="center" vertical="top"/>
    </xf>
    <xf numFmtId="164" fontId="34" fillId="0" borderId="38" xfId="0" applyNumberFormat="1" applyFont="1" applyFill="1" applyBorder="1" applyAlignment="1">
      <alignment horizontal="center" vertical="top"/>
    </xf>
    <xf numFmtId="164" fontId="34" fillId="0" borderId="72" xfId="0" applyNumberFormat="1" applyFont="1" applyFill="1" applyBorder="1" applyAlignment="1">
      <alignment horizontal="center" vertical="top"/>
    </xf>
    <xf numFmtId="164" fontId="34" fillId="0" borderId="70" xfId="0" applyNumberFormat="1" applyFont="1" applyFill="1" applyBorder="1" applyAlignment="1">
      <alignment horizontal="center" vertical="top"/>
    </xf>
    <xf numFmtId="164" fontId="34" fillId="0" borderId="61" xfId="0" applyNumberFormat="1" applyFont="1" applyFill="1" applyBorder="1" applyAlignment="1">
      <alignment horizontal="center" vertical="top"/>
    </xf>
    <xf numFmtId="164" fontId="34" fillId="12" borderId="39" xfId="0" applyNumberFormat="1" applyFont="1" applyFill="1" applyBorder="1" applyAlignment="1">
      <alignment horizontal="right" vertical="top"/>
    </xf>
    <xf numFmtId="164" fontId="34" fillId="12" borderId="38" xfId="0" applyNumberFormat="1" applyFont="1" applyFill="1" applyBorder="1" applyAlignment="1">
      <alignment horizontal="right" vertical="top"/>
    </xf>
    <xf numFmtId="164" fontId="34" fillId="12" borderId="61" xfId="0" applyNumberFormat="1" applyFont="1" applyFill="1" applyBorder="1" applyAlignment="1">
      <alignment horizontal="right" vertical="top"/>
    </xf>
    <xf numFmtId="164" fontId="34" fillId="7" borderId="2" xfId="0" applyNumberFormat="1" applyFont="1" applyFill="1" applyBorder="1" applyAlignment="1">
      <alignment horizontal="center" vertical="top"/>
    </xf>
    <xf numFmtId="164" fontId="34" fillId="0" borderId="2" xfId="0" applyNumberFormat="1" applyFont="1" applyFill="1" applyBorder="1" applyAlignment="1">
      <alignment horizontal="center" vertical="top"/>
    </xf>
    <xf numFmtId="164" fontId="34" fillId="7" borderId="39" xfId="0" applyNumberFormat="1" applyFont="1" applyFill="1" applyBorder="1" applyAlignment="1">
      <alignment horizontal="center" vertical="top"/>
    </xf>
    <xf numFmtId="164" fontId="34" fillId="7" borderId="38" xfId="0" applyNumberFormat="1" applyFont="1" applyFill="1" applyBorder="1" applyAlignment="1">
      <alignment horizontal="center" vertical="top"/>
    </xf>
    <xf numFmtId="164" fontId="34" fillId="7" borderId="72" xfId="0" applyNumberFormat="1" applyFont="1" applyFill="1" applyBorder="1" applyAlignment="1">
      <alignment horizontal="center" vertical="top"/>
    </xf>
    <xf numFmtId="164" fontId="34" fillId="7" borderId="70" xfId="0" applyNumberFormat="1" applyFont="1" applyFill="1" applyBorder="1" applyAlignment="1">
      <alignment horizontal="center" vertical="top"/>
    </xf>
    <xf numFmtId="164" fontId="34" fillId="7" borderId="61" xfId="0" applyNumberFormat="1" applyFont="1" applyFill="1" applyBorder="1" applyAlignment="1">
      <alignment horizontal="center" vertical="top"/>
    </xf>
    <xf numFmtId="164" fontId="34" fillId="7" borderId="8" xfId="0" applyNumberFormat="1" applyFont="1" applyFill="1" applyBorder="1" applyAlignment="1">
      <alignment horizontal="center" vertical="top"/>
    </xf>
    <xf numFmtId="164" fontId="11" fillId="12" borderId="14" xfId="0" applyNumberFormat="1" applyFont="1" applyFill="1" applyBorder="1" applyAlignment="1">
      <alignment horizontal="center"/>
    </xf>
    <xf numFmtId="164" fontId="34" fillId="0" borderId="8" xfId="0" applyNumberFormat="1" applyFont="1" applyFill="1" applyBorder="1" applyAlignment="1">
      <alignment horizontal="center" vertical="top"/>
    </xf>
    <xf numFmtId="0" fontId="9" fillId="0" borderId="20" xfId="0" applyFont="1" applyBorder="1" applyAlignment="1">
      <alignment vertical="center" wrapText="1"/>
    </xf>
    <xf numFmtId="0" fontId="9" fillId="0" borderId="39" xfId="0" applyFont="1" applyFill="1" applyBorder="1" applyAlignment="1">
      <alignment horizontal="left" vertical="center" wrapText="1"/>
    </xf>
    <xf numFmtId="0" fontId="9" fillId="7" borderId="28" xfId="0" applyFont="1" applyFill="1" applyBorder="1" applyAlignment="1">
      <alignment vertical="center" wrapText="1"/>
    </xf>
    <xf numFmtId="0" fontId="9" fillId="7" borderId="65" xfId="0" applyFont="1" applyFill="1" applyBorder="1" applyAlignment="1">
      <alignment horizontal="center" vertical="center"/>
    </xf>
    <xf numFmtId="164" fontId="9" fillId="7" borderId="56" xfId="0" applyNumberFormat="1" applyFont="1" applyFill="1" applyBorder="1" applyAlignment="1">
      <alignment horizontal="center" vertical="top"/>
    </xf>
    <xf numFmtId="164" fontId="9" fillId="7" borderId="62" xfId="0" applyNumberFormat="1" applyFont="1" applyFill="1" applyBorder="1" applyAlignment="1">
      <alignment horizontal="center" vertical="top"/>
    </xf>
    <xf numFmtId="0" fontId="9" fillId="7" borderId="26" xfId="0" applyFont="1" applyFill="1" applyBorder="1" applyAlignment="1">
      <alignment vertical="top"/>
    </xf>
    <xf numFmtId="164" fontId="9" fillId="7" borderId="12" xfId="0" applyNumberFormat="1" applyFont="1" applyFill="1" applyBorder="1" applyAlignment="1">
      <alignment vertical="top"/>
    </xf>
    <xf numFmtId="0" fontId="11" fillId="12" borderId="67" xfId="0" applyFont="1" applyFill="1" applyBorder="1" applyAlignment="1">
      <alignment horizontal="right" vertical="top" wrapText="1"/>
    </xf>
    <xf numFmtId="0" fontId="9" fillId="7" borderId="15" xfId="0" applyFont="1" applyFill="1" applyBorder="1" applyAlignment="1">
      <alignment horizontal="center" vertical="top" wrapText="1"/>
    </xf>
    <xf numFmtId="164" fontId="11" fillId="7" borderId="20" xfId="0" applyNumberFormat="1" applyFont="1" applyFill="1" applyBorder="1" applyAlignment="1">
      <alignment vertical="top"/>
    </xf>
    <xf numFmtId="164" fontId="11" fillId="7" borderId="90" xfId="0" applyNumberFormat="1" applyFont="1" applyFill="1" applyBorder="1" applyAlignment="1">
      <alignment vertical="top"/>
    </xf>
    <xf numFmtId="164" fontId="11" fillId="7" borderId="22" xfId="0" applyNumberFormat="1" applyFont="1" applyFill="1" applyBorder="1" applyAlignment="1">
      <alignment vertical="top"/>
    </xf>
    <xf numFmtId="164" fontId="11" fillId="7" borderId="25" xfId="0" applyNumberFormat="1" applyFont="1" applyFill="1" applyBorder="1" applyAlignment="1">
      <alignment vertical="top"/>
    </xf>
    <xf numFmtId="164" fontId="11" fillId="7" borderId="26" xfId="0" applyNumberFormat="1" applyFont="1" applyFill="1" applyBorder="1" applyAlignment="1">
      <alignment vertical="top"/>
    </xf>
    <xf numFmtId="164" fontId="11" fillId="7" borderId="60" xfId="0" applyNumberFormat="1" applyFont="1" applyFill="1" applyBorder="1" applyAlignment="1">
      <alignment vertical="top"/>
    </xf>
    <xf numFmtId="0" fontId="9" fillId="7" borderId="76" xfId="0" applyFont="1" applyFill="1" applyBorder="1" applyAlignment="1">
      <alignment vertical="top" wrapText="1"/>
    </xf>
    <xf numFmtId="164" fontId="11" fillId="12" borderId="44" xfId="0" applyNumberFormat="1" applyFont="1" applyFill="1" applyBorder="1" applyAlignment="1">
      <alignment horizontal="center" vertical="top"/>
    </xf>
    <xf numFmtId="49" fontId="11" fillId="11" borderId="24" xfId="0" applyNumberFormat="1" applyFont="1" applyFill="1" applyBorder="1" applyAlignment="1">
      <alignment vertical="top"/>
    </xf>
    <xf numFmtId="49" fontId="11" fillId="11" borderId="81" xfId="0" applyNumberFormat="1" applyFont="1" applyFill="1" applyBorder="1" applyAlignment="1">
      <alignment vertical="top"/>
    </xf>
    <xf numFmtId="49" fontId="11" fillId="0" borderId="17" xfId="0" applyNumberFormat="1" applyFont="1" applyBorder="1" applyAlignment="1">
      <alignment horizontal="center" vertical="top"/>
    </xf>
    <xf numFmtId="49" fontId="11" fillId="0" borderId="18" xfId="0" applyNumberFormat="1" applyFont="1" applyBorder="1" applyAlignment="1">
      <alignment horizontal="center" vertical="top"/>
    </xf>
    <xf numFmtId="49" fontId="9" fillId="0" borderId="31" xfId="0" applyNumberFormat="1" applyFont="1" applyBorder="1" applyAlignment="1">
      <alignment horizontal="center" vertical="top"/>
    </xf>
    <xf numFmtId="49" fontId="11" fillId="13" borderId="21" xfId="0" applyNumberFormat="1" applyFont="1" applyFill="1" applyBorder="1" applyAlignment="1">
      <alignment horizontal="center" vertical="top"/>
    </xf>
    <xf numFmtId="49" fontId="11" fillId="7" borderId="18" xfId="0" applyNumberFormat="1" applyFont="1" applyFill="1" applyBorder="1" applyAlignment="1">
      <alignment horizontal="center" vertical="top"/>
    </xf>
    <xf numFmtId="49" fontId="11" fillId="0" borderId="19" xfId="0" applyNumberFormat="1" applyFont="1" applyBorder="1" applyAlignment="1">
      <alignment horizontal="center" vertical="top"/>
    </xf>
    <xf numFmtId="49" fontId="11" fillId="4" borderId="31" xfId="0" applyNumberFormat="1" applyFont="1" applyFill="1" applyBorder="1" applyAlignment="1">
      <alignment horizontal="center" vertical="top"/>
    </xf>
    <xf numFmtId="0" fontId="11" fillId="7" borderId="40" xfId="0" applyFont="1" applyFill="1" applyBorder="1" applyAlignment="1">
      <alignment horizontal="left" vertical="top" wrapText="1"/>
    </xf>
    <xf numFmtId="49" fontId="11" fillId="0" borderId="31" xfId="0" applyNumberFormat="1" applyFont="1" applyBorder="1" applyAlignment="1">
      <alignment horizontal="center" vertical="top"/>
    </xf>
    <xf numFmtId="0" fontId="6" fillId="0" borderId="87" xfId="0" applyFont="1" applyFill="1" applyBorder="1" applyAlignment="1">
      <alignment horizontal="center" vertical="top"/>
    </xf>
    <xf numFmtId="0" fontId="9" fillId="0" borderId="41" xfId="0" applyNumberFormat="1" applyFont="1" applyBorder="1" applyAlignment="1">
      <alignment horizontal="center" vertical="top"/>
    </xf>
    <xf numFmtId="0" fontId="9" fillId="0" borderId="69" xfId="0" applyFont="1" applyBorder="1" applyAlignment="1">
      <alignment horizontal="left" vertical="top" wrapText="1"/>
    </xf>
    <xf numFmtId="49" fontId="9" fillId="0" borderId="15" xfId="0" applyNumberFormat="1" applyFont="1" applyBorder="1" applyAlignment="1">
      <alignment horizontal="center" vertical="top" wrapText="1"/>
    </xf>
    <xf numFmtId="49" fontId="9" fillId="0" borderId="81" xfId="0" applyNumberFormat="1" applyFont="1" applyBorder="1" applyAlignment="1">
      <alignment horizontal="center" vertical="top" wrapText="1"/>
    </xf>
    <xf numFmtId="0" fontId="9" fillId="0" borderId="76" xfId="0" applyFont="1" applyBorder="1" applyAlignment="1">
      <alignment vertical="top" wrapText="1"/>
    </xf>
    <xf numFmtId="0" fontId="11" fillId="0" borderId="40" xfId="4" applyNumberFormat="1" applyFont="1" applyBorder="1" applyAlignment="1">
      <alignment horizontal="center" vertical="top"/>
    </xf>
    <xf numFmtId="164" fontId="9" fillId="7" borderId="11" xfId="0" applyNumberFormat="1" applyFont="1" applyFill="1" applyBorder="1" applyAlignment="1">
      <alignment horizontal="center" vertical="top"/>
    </xf>
    <xf numFmtId="164" fontId="9" fillId="7" borderId="39" xfId="0" applyNumberFormat="1" applyFont="1" applyFill="1" applyBorder="1" applyAlignment="1">
      <alignment horizontal="center" vertical="top"/>
    </xf>
    <xf numFmtId="164" fontId="9" fillId="0" borderId="71" xfId="0" applyNumberFormat="1" applyFont="1" applyBorder="1" applyAlignment="1">
      <alignment horizontal="center" vertical="top"/>
    </xf>
    <xf numFmtId="164" fontId="9" fillId="0" borderId="39" xfId="0" applyNumberFormat="1" applyFont="1" applyFill="1" applyBorder="1" applyAlignment="1">
      <alignment horizontal="center" vertical="top"/>
    </xf>
    <xf numFmtId="0" fontId="5" fillId="6" borderId="40" xfId="0" applyFont="1" applyFill="1" applyBorder="1" applyAlignment="1">
      <alignment vertical="top"/>
    </xf>
    <xf numFmtId="0" fontId="5" fillId="0" borderId="40" xfId="0" applyNumberFormat="1" applyFont="1" applyBorder="1" applyAlignment="1">
      <alignment vertical="top"/>
    </xf>
    <xf numFmtId="0" fontId="5" fillId="0" borderId="41" xfId="0" applyNumberFormat="1" applyFont="1" applyBorder="1" applyAlignment="1">
      <alignment vertical="top"/>
    </xf>
    <xf numFmtId="0" fontId="5" fillId="0" borderId="26" xfId="0" applyFont="1" applyFill="1" applyBorder="1" applyAlignment="1">
      <alignment horizontal="center" vertical="top"/>
    </xf>
    <xf numFmtId="0" fontId="5" fillId="0" borderId="27" xfId="0" applyFont="1" applyFill="1" applyBorder="1" applyAlignment="1">
      <alignment horizontal="center" vertical="top"/>
    </xf>
    <xf numFmtId="0" fontId="5" fillId="0" borderId="34" xfId="0" applyFont="1" applyFill="1" applyBorder="1" applyAlignment="1">
      <alignment horizontal="center" vertical="top"/>
    </xf>
    <xf numFmtId="0" fontId="5" fillId="0" borderId="77" xfId="0" applyFont="1" applyFill="1" applyBorder="1" applyAlignment="1">
      <alignment horizontal="center" vertical="top"/>
    </xf>
    <xf numFmtId="0" fontId="5" fillId="0" borderId="35" xfId="0" applyFont="1" applyFill="1" applyBorder="1" applyAlignment="1">
      <alignment horizontal="center" vertical="top"/>
    </xf>
    <xf numFmtId="0" fontId="5" fillId="0" borderId="38" xfId="0" applyNumberFormat="1" applyFont="1" applyFill="1" applyBorder="1" applyAlignment="1">
      <alignment horizontal="center" vertical="top"/>
    </xf>
    <xf numFmtId="0" fontId="9" fillId="0" borderId="38" xfId="0" applyNumberFormat="1" applyFont="1" applyBorder="1" applyAlignment="1">
      <alignment horizontal="center" vertical="center" textRotation="90"/>
    </xf>
    <xf numFmtId="0" fontId="9" fillId="0" borderId="16" xfId="0" applyFont="1" applyBorder="1" applyAlignment="1">
      <alignment vertical="center" textRotation="90"/>
    </xf>
    <xf numFmtId="0" fontId="9" fillId="0" borderId="65" xfId="0" applyNumberFormat="1" applyFont="1" applyBorder="1" applyAlignment="1">
      <alignment horizontal="center" vertical="center" textRotation="90"/>
    </xf>
    <xf numFmtId="0" fontId="9" fillId="0" borderId="90" xfId="0" applyFont="1" applyBorder="1" applyAlignment="1">
      <alignment vertical="top" wrapText="1"/>
    </xf>
    <xf numFmtId="0" fontId="9" fillId="0" borderId="40" xfId="0" applyFont="1" applyBorder="1" applyAlignment="1">
      <alignment horizontal="center" vertical="top" wrapText="1"/>
    </xf>
    <xf numFmtId="0" fontId="9" fillId="7" borderId="55" xfId="0" applyFont="1" applyFill="1" applyBorder="1" applyAlignment="1">
      <alignment vertical="top" wrapText="1"/>
    </xf>
    <xf numFmtId="0" fontId="5" fillId="6" borderId="20" xfId="0" applyFont="1" applyFill="1" applyBorder="1" applyAlignment="1">
      <alignment horizontal="left" vertical="top" wrapText="1"/>
    </xf>
    <xf numFmtId="0" fontId="5" fillId="0" borderId="18" xfId="0" applyNumberFormat="1" applyFont="1" applyBorder="1" applyAlignment="1">
      <alignment horizontal="center" vertical="top"/>
    </xf>
    <xf numFmtId="0" fontId="9" fillId="7" borderId="16" xfId="0" applyFont="1" applyFill="1" applyBorder="1" applyAlignment="1">
      <alignment vertical="top" wrapText="1"/>
    </xf>
    <xf numFmtId="0" fontId="11" fillId="0" borderId="19" xfId="4" applyNumberFormat="1" applyFont="1" applyBorder="1" applyAlignment="1">
      <alignment horizontal="center" vertical="top"/>
    </xf>
    <xf numFmtId="0" fontId="11" fillId="0" borderId="18" xfId="4" applyNumberFormat="1" applyFont="1" applyBorder="1" applyAlignment="1">
      <alignment horizontal="center" vertical="top"/>
    </xf>
    <xf numFmtId="0" fontId="5" fillId="0" borderId="32" xfId="0" applyNumberFormat="1" applyFont="1" applyBorder="1" applyAlignment="1">
      <alignment horizontal="center" vertical="top"/>
    </xf>
    <xf numFmtId="164" fontId="9" fillId="12" borderId="28" xfId="0" applyNumberFormat="1" applyFont="1" applyFill="1" applyBorder="1" applyAlignment="1">
      <alignment horizontal="right" vertical="top"/>
    </xf>
    <xf numFmtId="164" fontId="9" fillId="12" borderId="53" xfId="0" applyNumberFormat="1" applyFont="1" applyFill="1" applyBorder="1" applyAlignment="1">
      <alignment horizontal="right" vertical="top"/>
    </xf>
    <xf numFmtId="164" fontId="9" fillId="12" borderId="30" xfId="0" applyNumberFormat="1" applyFont="1" applyFill="1" applyBorder="1" applyAlignment="1">
      <alignment horizontal="right" vertical="top"/>
    </xf>
    <xf numFmtId="164" fontId="9" fillId="12" borderId="29" xfId="0" applyNumberFormat="1" applyFont="1" applyFill="1" applyBorder="1" applyAlignment="1">
      <alignment horizontal="right" vertical="top"/>
    </xf>
    <xf numFmtId="49" fontId="11" fillId="7" borderId="70" xfId="0" applyNumberFormat="1" applyFont="1" applyFill="1" applyBorder="1" applyAlignment="1">
      <alignment vertical="top"/>
    </xf>
    <xf numFmtId="49" fontId="11" fillId="7" borderId="69" xfId="0" applyNumberFormat="1" applyFont="1" applyFill="1" applyBorder="1" applyAlignment="1">
      <alignment vertical="top"/>
    </xf>
    <xf numFmtId="49" fontId="11" fillId="11" borderId="76" xfId="0" applyNumberFormat="1" applyFont="1" applyFill="1" applyBorder="1" applyAlignment="1">
      <alignment vertical="top"/>
    </xf>
    <xf numFmtId="49" fontId="11" fillId="11" borderId="56" xfId="0" applyNumberFormat="1" applyFont="1" applyFill="1" applyBorder="1" applyAlignment="1">
      <alignment vertical="top"/>
    </xf>
    <xf numFmtId="49" fontId="11" fillId="4" borderId="56" xfId="0" applyNumberFormat="1" applyFont="1" applyFill="1" applyBorder="1" applyAlignment="1">
      <alignment vertical="top"/>
    </xf>
    <xf numFmtId="49" fontId="11" fillId="13" borderId="34" xfId="0" applyNumberFormat="1" applyFont="1" applyFill="1" applyBorder="1" applyAlignment="1">
      <alignment vertical="top"/>
    </xf>
    <xf numFmtId="0" fontId="9" fillId="7" borderId="69" xfId="0" applyFont="1" applyFill="1" applyBorder="1" applyAlignment="1">
      <alignment horizontal="center" vertical="top"/>
    </xf>
    <xf numFmtId="49" fontId="11" fillId="7" borderId="63" xfId="0" applyNumberFormat="1" applyFont="1" applyFill="1" applyBorder="1" applyAlignment="1">
      <alignment vertical="top"/>
    </xf>
    <xf numFmtId="49" fontId="11" fillId="11" borderId="90" xfId="0" applyNumberFormat="1" applyFont="1" applyFill="1" applyBorder="1" applyAlignment="1">
      <alignment vertical="top"/>
    </xf>
    <xf numFmtId="49" fontId="11" fillId="7" borderId="75" xfId="0" applyNumberFormat="1" applyFont="1" applyFill="1" applyBorder="1" applyAlignment="1">
      <alignment vertical="top"/>
    </xf>
    <xf numFmtId="49" fontId="11" fillId="11" borderId="87" xfId="0" applyNumberFormat="1" applyFont="1" applyFill="1" applyBorder="1" applyAlignment="1">
      <alignment vertical="top"/>
    </xf>
    <xf numFmtId="49" fontId="11" fillId="7" borderId="74" xfId="0" applyNumberFormat="1" applyFont="1" applyFill="1" applyBorder="1" applyAlignment="1">
      <alignment horizontal="center" vertical="top"/>
    </xf>
    <xf numFmtId="0" fontId="9" fillId="7" borderId="60" xfId="0" applyFont="1" applyFill="1" applyBorder="1" applyAlignment="1">
      <alignment vertical="top" wrapText="1"/>
    </xf>
    <xf numFmtId="0" fontId="9" fillId="7" borderId="61" xfId="0" applyFont="1" applyFill="1" applyBorder="1" applyAlignment="1">
      <alignment vertical="top" wrapText="1"/>
    </xf>
    <xf numFmtId="0" fontId="9" fillId="7" borderId="57" xfId="0" applyFont="1" applyFill="1" applyBorder="1" applyAlignment="1">
      <alignment horizontal="left" vertical="top" wrapText="1"/>
    </xf>
    <xf numFmtId="0" fontId="7" fillId="0" borderId="19" xfId="0" applyFont="1" applyFill="1" applyBorder="1" applyAlignment="1">
      <alignment vertical="top" wrapText="1"/>
    </xf>
    <xf numFmtId="0" fontId="7" fillId="0" borderId="17" xfId="0" applyFont="1" applyFill="1" applyBorder="1" applyAlignment="1">
      <alignment vertical="top" wrapText="1"/>
    </xf>
    <xf numFmtId="0" fontId="7" fillId="0" borderId="18" xfId="0" applyFont="1" applyFill="1" applyBorder="1" applyAlignment="1">
      <alignment horizontal="center" vertical="top" wrapText="1"/>
    </xf>
    <xf numFmtId="49" fontId="9" fillId="0" borderId="18" xfId="0" applyNumberFormat="1" applyFont="1" applyBorder="1" applyAlignment="1">
      <alignment horizontal="center" vertical="top"/>
    </xf>
    <xf numFmtId="0" fontId="9" fillId="7" borderId="0" xfId="0" applyFont="1" applyFill="1" applyBorder="1" applyAlignment="1">
      <alignment horizontal="center" vertical="top"/>
    </xf>
    <xf numFmtId="164" fontId="9" fillId="7" borderId="64" xfId="0" applyNumberFormat="1" applyFont="1" applyFill="1" applyBorder="1" applyAlignment="1">
      <alignment vertical="top"/>
    </xf>
    <xf numFmtId="0" fontId="9" fillId="0" borderId="76" xfId="0" applyNumberFormat="1" applyFont="1" applyBorder="1" applyAlignment="1">
      <alignment horizontal="center" vertical="top"/>
    </xf>
    <xf numFmtId="0" fontId="9" fillId="7" borderId="78" xfId="0" applyFont="1" applyFill="1" applyBorder="1" applyAlignment="1">
      <alignment horizontal="center" vertical="top"/>
    </xf>
    <xf numFmtId="164" fontId="9" fillId="7" borderId="24" xfId="0" applyNumberFormat="1" applyFont="1" applyFill="1" applyBorder="1" applyAlignment="1">
      <alignment vertical="top"/>
    </xf>
    <xf numFmtId="164" fontId="9" fillId="7" borderId="42" xfId="0" applyNumberFormat="1" applyFont="1" applyFill="1" applyBorder="1" applyAlignment="1">
      <alignment vertical="top"/>
    </xf>
    <xf numFmtId="164" fontId="9" fillId="7" borderId="43" xfId="0" applyNumberFormat="1" applyFont="1" applyFill="1" applyBorder="1" applyAlignment="1">
      <alignment vertical="top"/>
    </xf>
    <xf numFmtId="164" fontId="9" fillId="12" borderId="24" xfId="0" applyNumberFormat="1" applyFont="1" applyFill="1" applyBorder="1" applyAlignment="1">
      <alignment vertical="top"/>
    </xf>
    <xf numFmtId="164" fontId="9" fillId="12" borderId="42" xfId="0" applyNumberFormat="1" applyFont="1" applyFill="1" applyBorder="1" applyAlignment="1">
      <alignment vertical="top"/>
    </xf>
    <xf numFmtId="164" fontId="9" fillId="12" borderId="68" xfId="0" applyNumberFormat="1" applyFont="1" applyFill="1" applyBorder="1" applyAlignment="1">
      <alignment vertical="top"/>
    </xf>
    <xf numFmtId="164" fontId="9" fillId="0" borderId="3" xfId="0" applyNumberFormat="1" applyFont="1" applyFill="1" applyBorder="1" applyAlignment="1">
      <alignment vertical="top"/>
    </xf>
    <xf numFmtId="164" fontId="9" fillId="0" borderId="3" xfId="0" applyNumberFormat="1" applyFont="1" applyBorder="1" applyAlignment="1">
      <alignment vertical="top"/>
    </xf>
    <xf numFmtId="0" fontId="9" fillId="7" borderId="91" xfId="0" applyFont="1" applyFill="1" applyBorder="1" applyAlignment="1">
      <alignment vertical="top" wrapText="1"/>
    </xf>
    <xf numFmtId="0" fontId="9" fillId="0" borderId="42" xfId="0" applyNumberFormat="1" applyFont="1" applyBorder="1" applyAlignment="1">
      <alignment horizontal="center" vertical="top"/>
    </xf>
    <xf numFmtId="0" fontId="9" fillId="0" borderId="91" xfId="0" applyNumberFormat="1" applyFont="1" applyBorder="1" applyAlignment="1">
      <alignment horizontal="center" vertical="top"/>
    </xf>
    <xf numFmtId="0" fontId="9" fillId="0" borderId="43" xfId="0" applyNumberFormat="1" applyFont="1" applyBorder="1" applyAlignment="1">
      <alignment horizontal="center" vertical="top"/>
    </xf>
    <xf numFmtId="0" fontId="11" fillId="0" borderId="64" xfId="4" applyNumberFormat="1" applyFont="1" applyBorder="1" applyAlignment="1">
      <alignment horizontal="center" vertical="top"/>
    </xf>
    <xf numFmtId="0" fontId="11" fillId="0" borderId="35" xfId="4" applyNumberFormat="1" applyFont="1" applyBorder="1" applyAlignment="1">
      <alignment horizontal="center" vertical="top"/>
    </xf>
    <xf numFmtId="0" fontId="9" fillId="0" borderId="41" xfId="4" applyNumberFormat="1" applyFont="1" applyBorder="1" applyAlignment="1">
      <alignment horizontal="center" vertical="top"/>
    </xf>
    <xf numFmtId="0" fontId="5" fillId="0" borderId="33" xfId="0" applyFont="1" applyBorder="1" applyAlignment="1">
      <alignment horizontal="left" vertical="top" wrapText="1"/>
    </xf>
    <xf numFmtId="0" fontId="5" fillId="0" borderId="34" xfId="0" applyNumberFormat="1" applyFont="1" applyBorder="1" applyAlignment="1">
      <alignment horizontal="center" vertical="top" wrapText="1"/>
    </xf>
    <xf numFmtId="0" fontId="5" fillId="0" borderId="35" xfId="0" applyNumberFormat="1" applyFont="1" applyBorder="1" applyAlignment="1">
      <alignment horizontal="center" vertical="top" wrapText="1"/>
    </xf>
    <xf numFmtId="0" fontId="5" fillId="0" borderId="13" xfId="0" applyFont="1" applyBorder="1" applyAlignment="1">
      <alignment vertical="top"/>
    </xf>
    <xf numFmtId="0" fontId="9" fillId="7" borderId="34" xfId="0" applyFont="1" applyFill="1" applyBorder="1" applyAlignment="1">
      <alignment horizontal="center" vertical="top"/>
    </xf>
    <xf numFmtId="0" fontId="9" fillId="7" borderId="53" xfId="0" applyFont="1" applyFill="1" applyBorder="1" applyAlignment="1">
      <alignment horizontal="center" vertical="top"/>
    </xf>
    <xf numFmtId="0" fontId="9" fillId="7" borderId="35" xfId="0" applyNumberFormat="1" applyFont="1" applyFill="1" applyBorder="1" applyAlignment="1">
      <alignment horizontal="center" vertical="top"/>
    </xf>
    <xf numFmtId="0" fontId="9" fillId="7" borderId="40" xfId="0" applyFont="1" applyFill="1" applyBorder="1" applyAlignment="1">
      <alignment horizontal="center" vertical="top"/>
    </xf>
    <xf numFmtId="49" fontId="9" fillId="0" borderId="36" xfId="0" applyNumberFormat="1" applyFont="1" applyBorder="1" applyAlignment="1">
      <alignment horizontal="center" vertical="top" wrapText="1"/>
    </xf>
    <xf numFmtId="49" fontId="7" fillId="0" borderId="2" xfId="0" applyNumberFormat="1" applyFont="1" applyFill="1" applyBorder="1" applyAlignment="1">
      <alignment horizontal="center" vertical="top"/>
    </xf>
    <xf numFmtId="0" fontId="9" fillId="6" borderId="25" xfId="0" applyNumberFormat="1" applyFont="1" applyFill="1" applyBorder="1" applyAlignment="1">
      <alignment vertical="top"/>
    </xf>
    <xf numFmtId="0" fontId="9" fillId="6" borderId="26" xfId="0" applyNumberFormat="1" applyFont="1" applyFill="1" applyBorder="1" applyAlignment="1">
      <alignment vertical="top"/>
    </xf>
    <xf numFmtId="164" fontId="9" fillId="6" borderId="38" xfId="0" applyNumberFormat="1" applyFont="1" applyFill="1" applyBorder="1" applyAlignment="1">
      <alignment horizontal="right" vertical="center"/>
    </xf>
    <xf numFmtId="0" fontId="9" fillId="0" borderId="40" xfId="0" applyNumberFormat="1" applyFont="1" applyBorder="1" applyAlignment="1">
      <alignment horizontal="center" vertical="top"/>
    </xf>
    <xf numFmtId="0" fontId="9" fillId="0" borderId="31" xfId="0" applyNumberFormat="1" applyFont="1" applyBorder="1" applyAlignment="1">
      <alignment horizontal="center" vertical="top"/>
    </xf>
    <xf numFmtId="0" fontId="9" fillId="0" borderId="41" xfId="0" applyNumberFormat="1" applyFont="1" applyBorder="1" applyAlignment="1">
      <alignment horizontal="center" vertical="top"/>
    </xf>
    <xf numFmtId="0" fontId="9" fillId="0" borderId="32" xfId="0" applyNumberFormat="1" applyFont="1" applyBorder="1" applyAlignment="1">
      <alignment horizontal="center" vertical="top"/>
    </xf>
    <xf numFmtId="49" fontId="11" fillId="13" borderId="28" xfId="0" applyNumberFormat="1" applyFont="1" applyFill="1" applyBorder="1" applyAlignment="1">
      <alignment horizontal="center" vertical="top"/>
    </xf>
    <xf numFmtId="49" fontId="11" fillId="4" borderId="53" xfId="0" applyNumberFormat="1" applyFont="1" applyFill="1" applyBorder="1" applyAlignment="1">
      <alignment horizontal="center" vertical="top"/>
    </xf>
    <xf numFmtId="49" fontId="9" fillId="0" borderId="53" xfId="0" applyNumberFormat="1" applyFont="1" applyFill="1" applyBorder="1" applyAlignment="1">
      <alignment horizontal="center" vertical="top"/>
    </xf>
    <xf numFmtId="0" fontId="11" fillId="7" borderId="53" xfId="0" applyFont="1" applyFill="1" applyBorder="1" applyAlignment="1">
      <alignment vertical="top" wrapText="1"/>
    </xf>
    <xf numFmtId="49" fontId="11" fillId="0" borderId="19" xfId="0" applyNumberFormat="1" applyFont="1" applyFill="1" applyBorder="1" applyAlignment="1">
      <alignment horizontal="center" vertical="top"/>
    </xf>
    <xf numFmtId="49" fontId="2" fillId="0" borderId="53" xfId="0" applyNumberFormat="1" applyFont="1" applyBorder="1" applyAlignment="1">
      <alignment horizontal="center" vertical="top"/>
    </xf>
    <xf numFmtId="0" fontId="9" fillId="7" borderId="40" xfId="0" applyNumberFormat="1" applyFont="1" applyFill="1" applyBorder="1" applyAlignment="1">
      <alignment horizontal="center" vertical="top"/>
    </xf>
    <xf numFmtId="0" fontId="9" fillId="7" borderId="41" xfId="0" applyNumberFormat="1" applyFont="1" applyFill="1" applyBorder="1" applyAlignment="1">
      <alignment horizontal="center" vertical="top"/>
    </xf>
    <xf numFmtId="164" fontId="9" fillId="7" borderId="86" xfId="0" applyNumberFormat="1" applyFont="1" applyFill="1" applyBorder="1" applyAlignment="1">
      <alignment vertical="top"/>
    </xf>
    <xf numFmtId="0" fontId="7" fillId="0" borderId="62" xfId="0" applyFont="1" applyFill="1" applyBorder="1" applyAlignment="1">
      <alignment vertical="top" wrapText="1"/>
    </xf>
    <xf numFmtId="49" fontId="9" fillId="0" borderId="62" xfId="0" applyNumberFormat="1" applyFont="1" applyBorder="1" applyAlignment="1">
      <alignment vertical="top"/>
    </xf>
    <xf numFmtId="0" fontId="11" fillId="0" borderId="34" xfId="4" applyNumberFormat="1" applyFont="1" applyBorder="1" applyAlignment="1">
      <alignment horizontal="center" vertical="top"/>
    </xf>
    <xf numFmtId="0" fontId="9" fillId="6" borderId="74" xfId="0" applyFont="1" applyFill="1" applyBorder="1" applyAlignment="1">
      <alignment horizontal="left" vertical="top" wrapText="1"/>
    </xf>
    <xf numFmtId="0" fontId="9" fillId="6" borderId="29" xfId="0" applyFont="1" applyFill="1" applyBorder="1" applyAlignment="1">
      <alignment horizontal="center" vertical="top"/>
    </xf>
    <xf numFmtId="0" fontId="9" fillId="6" borderId="36" xfId="0" applyFont="1" applyFill="1" applyBorder="1" applyAlignment="1">
      <alignment horizontal="center" vertical="top"/>
    </xf>
    <xf numFmtId="164" fontId="11" fillId="4" borderId="42" xfId="0" applyNumberFormat="1" applyFont="1" applyFill="1" applyBorder="1" applyAlignment="1">
      <alignment vertical="top"/>
    </xf>
    <xf numFmtId="164" fontId="11" fillId="4" borderId="43" xfId="0" applyNumberFormat="1" applyFont="1" applyFill="1" applyBorder="1" applyAlignment="1">
      <alignment vertical="top"/>
    </xf>
    <xf numFmtId="164" fontId="11" fillId="4" borderId="91" xfId="0" applyNumberFormat="1" applyFont="1" applyFill="1" applyBorder="1" applyAlignment="1">
      <alignment vertical="top"/>
    </xf>
    <xf numFmtId="164" fontId="0" fillId="0" borderId="0" xfId="0" applyNumberFormat="1"/>
    <xf numFmtId="0" fontId="9" fillId="7" borderId="90" xfId="0" applyFont="1" applyFill="1" applyBorder="1" applyAlignment="1">
      <alignment vertical="top"/>
    </xf>
    <xf numFmtId="0" fontId="9" fillId="7" borderId="56" xfId="0" applyFont="1" applyFill="1" applyBorder="1" applyAlignment="1">
      <alignment horizontal="left" vertical="top" wrapText="1"/>
    </xf>
    <xf numFmtId="0" fontId="9" fillId="6" borderId="34" xfId="0" applyFont="1" applyFill="1" applyBorder="1" applyAlignment="1">
      <alignment horizontal="center" vertical="top"/>
    </xf>
    <xf numFmtId="0" fontId="9" fillId="6" borderId="35" xfId="0" applyFont="1" applyFill="1" applyBorder="1" applyAlignment="1">
      <alignment horizontal="center" vertical="top"/>
    </xf>
    <xf numFmtId="0" fontId="5" fillId="7" borderId="40" xfId="0" applyFont="1" applyFill="1" applyBorder="1" applyAlignment="1">
      <alignment horizontal="center" vertical="top" wrapText="1"/>
    </xf>
    <xf numFmtId="0" fontId="12" fillId="7" borderId="40" xfId="0" applyFont="1" applyFill="1" applyBorder="1" applyAlignment="1">
      <alignment horizontal="center" vertical="top" wrapText="1"/>
    </xf>
    <xf numFmtId="0" fontId="12" fillId="7" borderId="41" xfId="0" applyFont="1" applyFill="1" applyBorder="1" applyAlignment="1">
      <alignment horizontal="center" vertical="top" wrapText="1"/>
    </xf>
    <xf numFmtId="0" fontId="9" fillId="7" borderId="40" xfId="0" applyNumberFormat="1" applyFont="1" applyFill="1" applyBorder="1" applyAlignment="1">
      <alignment horizontal="center" vertical="top"/>
    </xf>
    <xf numFmtId="0" fontId="9" fillId="7" borderId="31" xfId="0" applyNumberFormat="1" applyFont="1" applyFill="1" applyBorder="1" applyAlignment="1">
      <alignment horizontal="center" vertical="top"/>
    </xf>
    <xf numFmtId="0" fontId="9" fillId="7" borderId="41" xfId="0" applyNumberFormat="1" applyFont="1" applyFill="1" applyBorder="1" applyAlignment="1">
      <alignment horizontal="center" vertical="top"/>
    </xf>
    <xf numFmtId="0" fontId="7" fillId="0" borderId="53" xfId="0" applyFont="1" applyFill="1" applyBorder="1" applyAlignment="1">
      <alignment horizontal="center" vertical="top" wrapText="1"/>
    </xf>
    <xf numFmtId="0" fontId="9" fillId="7" borderId="20" xfId="0" applyFont="1" applyFill="1" applyBorder="1" applyAlignment="1">
      <alignment horizontal="left" vertical="top" wrapText="1"/>
    </xf>
    <xf numFmtId="0" fontId="9" fillId="7" borderId="33" xfId="0" applyFont="1" applyFill="1" applyBorder="1" applyAlignment="1">
      <alignment horizontal="left" vertical="top" wrapText="1"/>
    </xf>
    <xf numFmtId="0" fontId="9" fillId="7" borderId="38" xfId="0" applyFont="1" applyFill="1" applyBorder="1" applyAlignment="1">
      <alignment vertical="top" wrapText="1"/>
    </xf>
    <xf numFmtId="0" fontId="9" fillId="7" borderId="34" xfId="0" applyNumberFormat="1" applyFont="1" applyFill="1" applyBorder="1" applyAlignment="1">
      <alignment horizontal="center" vertical="top"/>
    </xf>
    <xf numFmtId="0" fontId="5" fillId="0" borderId="32" xfId="0" applyNumberFormat="1" applyFont="1" applyBorder="1" applyAlignment="1">
      <alignment horizontal="center" vertical="top"/>
    </xf>
    <xf numFmtId="0" fontId="7" fillId="0" borderId="38" xfId="0" applyFont="1" applyFill="1" applyBorder="1" applyAlignment="1">
      <alignment horizontal="center" vertical="top" wrapText="1"/>
    </xf>
    <xf numFmtId="0" fontId="7" fillId="0" borderId="72" xfId="0" applyFont="1" applyFill="1" applyBorder="1" applyAlignment="1">
      <alignment horizontal="center" vertical="top" wrapText="1"/>
    </xf>
    <xf numFmtId="0" fontId="9" fillId="7" borderId="31" xfId="6" applyFont="1" applyFill="1" applyBorder="1" applyAlignment="1">
      <alignment horizontal="center" vertical="top"/>
    </xf>
    <xf numFmtId="0" fontId="7" fillId="0" borderId="64" xfId="0" applyFont="1" applyFill="1" applyBorder="1" applyAlignment="1">
      <alignment horizontal="center" vertical="top" wrapText="1"/>
    </xf>
    <xf numFmtId="0" fontId="7" fillId="0" borderId="20" xfId="0" applyFont="1" applyFill="1" applyBorder="1" applyAlignment="1">
      <alignment horizontal="left" vertical="center" wrapText="1"/>
    </xf>
    <xf numFmtId="0" fontId="9" fillId="7" borderId="8" xfId="0" applyFont="1" applyFill="1" applyBorder="1" applyAlignment="1">
      <alignment vertical="top" wrapText="1"/>
    </xf>
    <xf numFmtId="0" fontId="5" fillId="0" borderId="61" xfId="0" applyNumberFormat="1" applyFont="1" applyBorder="1" applyAlignment="1">
      <alignment horizontal="center" vertical="top"/>
    </xf>
    <xf numFmtId="0" fontId="5" fillId="0" borderId="72" xfId="0" applyNumberFormat="1" applyFont="1" applyBorder="1" applyAlignment="1">
      <alignment horizontal="center" vertical="top"/>
    </xf>
    <xf numFmtId="0" fontId="11" fillId="12" borderId="13" xfId="0" applyFont="1" applyFill="1" applyBorder="1" applyAlignment="1">
      <alignment horizontal="right" vertical="top" wrapText="1"/>
    </xf>
    <xf numFmtId="49" fontId="11" fillId="13" borderId="20" xfId="0" applyNumberFormat="1" applyFont="1" applyFill="1" applyBorder="1" applyAlignment="1">
      <alignment horizontal="center" vertical="top"/>
    </xf>
    <xf numFmtId="49" fontId="11" fillId="13" borderId="28" xfId="0" applyNumberFormat="1" applyFont="1" applyFill="1" applyBorder="1" applyAlignment="1">
      <alignment horizontal="center" vertical="top"/>
    </xf>
    <xf numFmtId="49" fontId="11" fillId="13" borderId="21" xfId="0" applyNumberFormat="1" applyFont="1" applyFill="1" applyBorder="1" applyAlignment="1">
      <alignment horizontal="center" vertical="top"/>
    </xf>
    <xf numFmtId="49" fontId="11" fillId="4" borderId="31" xfId="0" applyNumberFormat="1" applyFont="1" applyFill="1" applyBorder="1" applyAlignment="1">
      <alignment horizontal="center" vertical="top"/>
    </xf>
    <xf numFmtId="49" fontId="11" fillId="4" borderId="17" xfId="0" applyNumberFormat="1" applyFont="1" applyFill="1" applyBorder="1" applyAlignment="1">
      <alignment horizontal="center" vertical="top"/>
    </xf>
    <xf numFmtId="49" fontId="11" fillId="0" borderId="64" xfId="0" applyNumberFormat="1" applyFont="1" applyBorder="1" applyAlignment="1">
      <alignment horizontal="center" vertical="top"/>
    </xf>
    <xf numFmtId="49" fontId="11" fillId="0" borderId="41" xfId="0" applyNumberFormat="1" applyFont="1" applyBorder="1" applyAlignment="1">
      <alignment horizontal="center" vertical="top"/>
    </xf>
    <xf numFmtId="49" fontId="11" fillId="0" borderId="32" xfId="0" applyNumberFormat="1" applyFont="1" applyBorder="1" applyAlignment="1">
      <alignment horizontal="center" vertical="top"/>
    </xf>
    <xf numFmtId="0" fontId="9" fillId="0" borderId="7" xfId="0" applyFont="1" applyFill="1" applyBorder="1" applyAlignment="1">
      <alignment horizontal="center" vertical="top"/>
    </xf>
    <xf numFmtId="165" fontId="9" fillId="12" borderId="28" xfId="0" applyNumberFormat="1" applyFont="1" applyFill="1" applyBorder="1" applyAlignment="1">
      <alignment vertical="top"/>
    </xf>
    <xf numFmtId="165" fontId="9" fillId="12" borderId="53" xfId="0" applyNumberFormat="1" applyFont="1" applyFill="1" applyBorder="1" applyAlignment="1">
      <alignment vertical="top"/>
    </xf>
    <xf numFmtId="165" fontId="9" fillId="12" borderId="19" xfId="0" applyNumberFormat="1" applyFont="1" applyFill="1" applyBorder="1" applyAlignment="1">
      <alignment vertical="top"/>
    </xf>
    <xf numFmtId="165" fontId="9" fillId="0" borderId="7" xfId="0" applyNumberFormat="1" applyFont="1" applyFill="1" applyBorder="1" applyAlignment="1">
      <alignment vertical="top"/>
    </xf>
    <xf numFmtId="0" fontId="9" fillId="7" borderId="7" xfId="0" applyFont="1" applyFill="1" applyBorder="1" applyAlignment="1">
      <alignment horizontal="center" vertical="top"/>
    </xf>
    <xf numFmtId="0" fontId="9" fillId="7" borderId="13" xfId="0" applyFont="1" applyFill="1" applyBorder="1" applyAlignment="1">
      <alignment horizontal="center" vertical="top"/>
    </xf>
    <xf numFmtId="164" fontId="9" fillId="0" borderId="85" xfId="0" applyNumberFormat="1" applyFont="1" applyFill="1" applyBorder="1" applyAlignment="1">
      <alignment vertical="top"/>
    </xf>
    <xf numFmtId="164" fontId="9" fillId="0" borderId="66" xfId="0" applyNumberFormat="1" applyFont="1" applyFill="1" applyBorder="1" applyAlignment="1">
      <alignment vertical="top"/>
    </xf>
    <xf numFmtId="164" fontId="9" fillId="0" borderId="81" xfId="0" applyNumberFormat="1" applyFont="1" applyFill="1" applyBorder="1" applyAlignment="1">
      <alignment vertical="top"/>
    </xf>
    <xf numFmtId="0" fontId="11" fillId="0" borderId="40" xfId="0" applyFont="1" applyFill="1" applyBorder="1" applyAlignment="1">
      <alignment vertical="top" wrapText="1"/>
    </xf>
    <xf numFmtId="0" fontId="11" fillId="0" borderId="31" xfId="0" applyFont="1" applyFill="1" applyBorder="1" applyAlignment="1">
      <alignment vertical="top" wrapText="1"/>
    </xf>
    <xf numFmtId="0" fontId="9" fillId="0" borderId="53" xfId="0" applyFont="1" applyFill="1" applyBorder="1" applyAlignment="1">
      <alignment vertical="top" wrapText="1"/>
    </xf>
    <xf numFmtId="0" fontId="9" fillId="8" borderId="9" xfId="0" applyFont="1" applyFill="1" applyBorder="1" applyAlignment="1">
      <alignment vertical="top"/>
    </xf>
    <xf numFmtId="0" fontId="9" fillId="8" borderId="79" xfId="0" applyNumberFormat="1" applyFont="1" applyFill="1" applyBorder="1" applyAlignment="1">
      <alignment horizontal="center" vertical="top"/>
    </xf>
    <xf numFmtId="0" fontId="9" fillId="0" borderId="60" xfId="0" applyNumberFormat="1" applyFont="1" applyBorder="1" applyAlignment="1">
      <alignment vertical="top"/>
    </xf>
    <xf numFmtId="0" fontId="9" fillId="0" borderId="26" xfId="0" applyNumberFormat="1" applyFont="1" applyBorder="1" applyAlignment="1">
      <alignment vertical="top"/>
    </xf>
    <xf numFmtId="0" fontId="9" fillId="0" borderId="27" xfId="0" applyNumberFormat="1" applyFont="1" applyBorder="1" applyAlignment="1">
      <alignment vertical="top"/>
    </xf>
    <xf numFmtId="0" fontId="9" fillId="7" borderId="75" xfId="0" applyFont="1" applyFill="1" applyBorder="1" applyAlignment="1">
      <alignment vertical="top" wrapText="1"/>
    </xf>
    <xf numFmtId="49" fontId="11" fillId="7" borderId="76" xfId="0" applyNumberFormat="1" applyFont="1" applyFill="1" applyBorder="1" applyAlignment="1">
      <alignment horizontal="center" vertical="top"/>
    </xf>
    <xf numFmtId="49" fontId="11" fillId="7" borderId="90" xfId="0" applyNumberFormat="1" applyFont="1" applyFill="1" applyBorder="1" applyAlignment="1">
      <alignment horizontal="center" vertical="top"/>
    </xf>
    <xf numFmtId="49" fontId="11" fillId="7" borderId="87" xfId="0" applyNumberFormat="1" applyFont="1" applyFill="1" applyBorder="1" applyAlignment="1">
      <alignment horizontal="center" vertical="top"/>
    </xf>
    <xf numFmtId="0" fontId="11" fillId="7" borderId="58" xfId="0" applyFont="1" applyFill="1" applyBorder="1" applyAlignment="1">
      <alignment vertical="top" wrapText="1"/>
    </xf>
    <xf numFmtId="49" fontId="9" fillId="0" borderId="19" xfId="0" applyNumberFormat="1" applyFont="1" applyBorder="1" applyAlignment="1">
      <alignment horizontal="center" vertical="top"/>
    </xf>
    <xf numFmtId="0" fontId="6" fillId="0" borderId="37" xfId="0" applyFont="1" applyFill="1" applyBorder="1" applyAlignment="1">
      <alignment horizontal="center" vertical="top"/>
    </xf>
    <xf numFmtId="0" fontId="6" fillId="0" borderId="7" xfId="0" applyFont="1" applyFill="1" applyBorder="1" applyAlignment="1">
      <alignment horizontal="center" vertical="top"/>
    </xf>
    <xf numFmtId="0" fontId="6" fillId="0" borderId="13" xfId="0" applyFont="1" applyFill="1" applyBorder="1" applyAlignment="1">
      <alignment horizontal="center" vertical="top"/>
    </xf>
    <xf numFmtId="0" fontId="9" fillId="0" borderId="37" xfId="0" applyFont="1" applyBorder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164" fontId="9" fillId="12" borderId="6" xfId="0" applyNumberFormat="1" applyFont="1" applyFill="1" applyBorder="1" applyAlignment="1">
      <alignment vertical="top"/>
    </xf>
    <xf numFmtId="0" fontId="5" fillId="6" borderId="39" xfId="0" applyFont="1" applyFill="1" applyBorder="1" applyAlignment="1">
      <alignment horizontal="left" vertical="top" wrapText="1"/>
    </xf>
    <xf numFmtId="0" fontId="5" fillId="6" borderId="38" xfId="0" applyFont="1" applyFill="1" applyBorder="1" applyAlignment="1">
      <alignment horizontal="center" vertical="top"/>
    </xf>
    <xf numFmtId="0" fontId="32" fillId="7" borderId="26" xfId="0" applyFont="1" applyFill="1" applyBorder="1" applyAlignment="1">
      <alignment horizontal="center" vertical="top"/>
    </xf>
    <xf numFmtId="49" fontId="11" fillId="0" borderId="41" xfId="0" applyNumberFormat="1" applyFont="1" applyFill="1" applyBorder="1" applyAlignment="1">
      <alignment horizontal="center" vertical="top"/>
    </xf>
    <xf numFmtId="49" fontId="11" fillId="0" borderId="64" xfId="0" applyNumberFormat="1" applyFont="1" applyFill="1" applyBorder="1" applyAlignment="1">
      <alignment horizontal="center" vertical="top"/>
    </xf>
    <xf numFmtId="49" fontId="11" fillId="7" borderId="32" xfId="0" applyNumberFormat="1" applyFont="1" applyFill="1" applyBorder="1" applyAlignment="1">
      <alignment vertical="top"/>
    </xf>
    <xf numFmtId="0" fontId="5" fillId="7" borderId="69" xfId="0" applyFont="1" applyFill="1" applyBorder="1" applyAlignment="1">
      <alignment vertical="top" wrapText="1"/>
    </xf>
    <xf numFmtId="0" fontId="9" fillId="0" borderId="15" xfId="0" applyFont="1" applyFill="1" applyBorder="1" applyAlignment="1">
      <alignment horizontal="center" vertical="top" wrapText="1"/>
    </xf>
    <xf numFmtId="0" fontId="9" fillId="7" borderId="87" xfId="0" applyFont="1" applyFill="1" applyBorder="1" applyAlignment="1">
      <alignment horizontal="center" vertical="top"/>
    </xf>
    <xf numFmtId="0" fontId="0" fillId="0" borderId="13" xfId="0" applyBorder="1" applyAlignment="1"/>
    <xf numFmtId="164" fontId="9" fillId="7" borderId="37" xfId="0" applyNumberFormat="1" applyFont="1" applyFill="1" applyBorder="1" applyAlignment="1">
      <alignment horizontal="right" vertical="top"/>
    </xf>
    <xf numFmtId="164" fontId="7" fillId="6" borderId="7" xfId="0" applyNumberFormat="1" applyFont="1" applyFill="1" applyBorder="1" applyAlignment="1">
      <alignment horizontal="right" vertical="center" wrapText="1"/>
    </xf>
    <xf numFmtId="164" fontId="7" fillId="7" borderId="7" xfId="0" applyNumberFormat="1" applyFont="1" applyFill="1" applyBorder="1" applyAlignment="1">
      <alignment horizontal="right" vertical="center" wrapText="1"/>
    </xf>
    <xf numFmtId="164" fontId="11" fillId="12" borderId="13" xfId="0" applyNumberFormat="1" applyFont="1" applyFill="1" applyBorder="1" applyAlignment="1">
      <alignment horizontal="right" vertical="top"/>
    </xf>
    <xf numFmtId="0" fontId="9" fillId="7" borderId="25" xfId="0" applyFont="1" applyFill="1" applyBorder="1" applyAlignment="1">
      <alignment vertical="top"/>
    </xf>
    <xf numFmtId="0" fontId="9" fillId="6" borderId="13" xfId="0" applyFont="1" applyFill="1" applyBorder="1" applyAlignment="1">
      <alignment horizontal="left" vertical="top" wrapText="1"/>
    </xf>
    <xf numFmtId="0" fontId="9" fillId="6" borderId="31" xfId="0" applyFont="1" applyFill="1" applyBorder="1" applyAlignment="1">
      <alignment horizontal="center" vertical="top"/>
    </xf>
    <xf numFmtId="0" fontId="9" fillId="6" borderId="32" xfId="0" applyFont="1" applyFill="1" applyBorder="1" applyAlignment="1">
      <alignment horizontal="center" vertical="top"/>
    </xf>
    <xf numFmtId="164" fontId="11" fillId="12" borderId="83" xfId="0" applyNumberFormat="1" applyFont="1" applyFill="1" applyBorder="1" applyAlignment="1">
      <alignment vertical="top"/>
    </xf>
    <xf numFmtId="0" fontId="9" fillId="0" borderId="28" xfId="0" applyFont="1" applyBorder="1" applyAlignment="1">
      <alignment vertical="top"/>
    </xf>
    <xf numFmtId="0" fontId="9" fillId="8" borderId="23" xfId="0" applyNumberFormat="1" applyFont="1" applyFill="1" applyBorder="1" applyAlignment="1">
      <alignment horizontal="center" vertical="top"/>
    </xf>
    <xf numFmtId="165" fontId="9" fillId="0" borderId="75" xfId="0" applyNumberFormat="1" applyFont="1" applyFill="1" applyBorder="1" applyAlignment="1">
      <alignment vertical="top"/>
    </xf>
    <xf numFmtId="165" fontId="9" fillId="0" borderId="26" xfId="0" applyNumberFormat="1" applyFont="1" applyFill="1" applyBorder="1" applyAlignment="1">
      <alignment vertical="top"/>
    </xf>
    <xf numFmtId="165" fontId="9" fillId="0" borderId="60" xfId="0" applyNumberFormat="1" applyFont="1" applyFill="1" applyBorder="1" applyAlignment="1">
      <alignment vertical="top"/>
    </xf>
    <xf numFmtId="165" fontId="9" fillId="7" borderId="25" xfId="0" applyNumberFormat="1" applyFont="1" applyFill="1" applyBorder="1" applyAlignment="1">
      <alignment vertical="top"/>
    </xf>
    <xf numFmtId="165" fontId="9" fillId="7" borderId="26" xfId="0" applyNumberFormat="1" applyFont="1" applyFill="1" applyBorder="1" applyAlignment="1">
      <alignment vertical="top"/>
    </xf>
    <xf numFmtId="0" fontId="9" fillId="0" borderId="31" xfId="0" applyFont="1" applyFill="1" applyBorder="1" applyAlignment="1">
      <alignment vertical="top" wrapText="1"/>
    </xf>
    <xf numFmtId="0" fontId="9" fillId="0" borderId="12" xfId="0" applyFont="1" applyFill="1" applyBorder="1" applyAlignment="1">
      <alignment horizontal="center" vertical="top"/>
    </xf>
    <xf numFmtId="165" fontId="11" fillId="7" borderId="38" xfId="0" applyNumberFormat="1" applyFont="1" applyFill="1" applyBorder="1" applyAlignment="1">
      <alignment vertical="top"/>
    </xf>
    <xf numFmtId="165" fontId="11" fillId="12" borderId="38" xfId="0" applyNumberFormat="1" applyFont="1" applyFill="1" applyBorder="1" applyAlignment="1">
      <alignment vertical="top"/>
    </xf>
    <xf numFmtId="165" fontId="11" fillId="7" borderId="61" xfId="0" applyNumberFormat="1" applyFont="1" applyFill="1" applyBorder="1" applyAlignment="1">
      <alignment vertical="top"/>
    </xf>
    <xf numFmtId="165" fontId="9" fillId="7" borderId="38" xfId="0" applyNumberFormat="1" applyFont="1" applyFill="1" applyBorder="1" applyAlignment="1">
      <alignment vertical="top"/>
    </xf>
    <xf numFmtId="165" fontId="9" fillId="7" borderId="39" xfId="0" applyNumberFormat="1" applyFont="1" applyFill="1" applyBorder="1" applyAlignment="1">
      <alignment vertical="top"/>
    </xf>
    <xf numFmtId="165" fontId="9" fillId="7" borderId="60" xfId="0" applyNumberFormat="1" applyFont="1" applyFill="1" applyBorder="1" applyAlignment="1">
      <alignment vertical="top"/>
    </xf>
    <xf numFmtId="165" fontId="9" fillId="12" borderId="38" xfId="0" applyNumberFormat="1" applyFont="1" applyFill="1" applyBorder="1" applyAlignment="1">
      <alignment vertical="top"/>
    </xf>
    <xf numFmtId="165" fontId="9" fillId="12" borderId="39" xfId="0" applyNumberFormat="1" applyFont="1" applyFill="1" applyBorder="1" applyAlignment="1">
      <alignment vertical="top"/>
    </xf>
    <xf numFmtId="165" fontId="11" fillId="12" borderId="61" xfId="0" applyNumberFormat="1" applyFont="1" applyFill="1" applyBorder="1" applyAlignment="1">
      <alignment vertical="top"/>
    </xf>
    <xf numFmtId="165" fontId="9" fillId="7" borderId="2" xfId="0" applyNumberFormat="1" applyFont="1" applyFill="1" applyBorder="1" applyAlignment="1">
      <alignment vertical="top"/>
    </xf>
    <xf numFmtId="165" fontId="9" fillId="7" borderId="8" xfId="0" applyNumberFormat="1" applyFont="1" applyFill="1" applyBorder="1" applyAlignment="1">
      <alignment vertical="top"/>
    </xf>
    <xf numFmtId="165" fontId="11" fillId="7" borderId="70" xfId="0" applyNumberFormat="1" applyFont="1" applyFill="1" applyBorder="1" applyAlignment="1">
      <alignment vertical="top"/>
    </xf>
    <xf numFmtId="165" fontId="11" fillId="12" borderId="74" xfId="0" applyNumberFormat="1" applyFont="1" applyFill="1" applyBorder="1" applyAlignment="1">
      <alignment vertical="top"/>
    </xf>
    <xf numFmtId="0" fontId="9" fillId="7" borderId="2" xfId="0" applyFont="1" applyFill="1" applyBorder="1" applyAlignment="1">
      <alignment horizontal="center" vertical="top"/>
    </xf>
    <xf numFmtId="0" fontId="9" fillId="0" borderId="33" xfId="0" applyFont="1" applyBorder="1" applyAlignment="1">
      <alignment horizontal="left" vertical="top" wrapText="1"/>
    </xf>
    <xf numFmtId="164" fontId="9" fillId="12" borderId="39" xfId="0" applyNumberFormat="1" applyFont="1" applyFill="1" applyBorder="1" applyAlignment="1">
      <alignment horizontal="right" vertical="top"/>
    </xf>
    <xf numFmtId="164" fontId="9" fillId="12" borderId="38" xfId="0" applyNumberFormat="1" applyFont="1" applyFill="1" applyBorder="1" applyAlignment="1">
      <alignment horizontal="right" vertical="top"/>
    </xf>
    <xf numFmtId="164" fontId="9" fillId="12" borderId="72" xfId="0" applyNumberFormat="1" applyFont="1" applyFill="1" applyBorder="1" applyAlignment="1">
      <alignment horizontal="right" vertical="top"/>
    </xf>
    <xf numFmtId="164" fontId="9" fillId="0" borderId="7" xfId="0" applyNumberFormat="1" applyFont="1" applyBorder="1" applyAlignment="1">
      <alignment vertical="top"/>
    </xf>
    <xf numFmtId="164" fontId="9" fillId="0" borderId="37" xfId="0" applyNumberFormat="1" applyFont="1" applyBorder="1" applyAlignment="1">
      <alignment vertical="top"/>
    </xf>
    <xf numFmtId="0" fontId="32" fillId="7" borderId="25" xfId="0" applyFont="1" applyFill="1" applyBorder="1" applyAlignment="1">
      <alignment horizontal="left" vertical="top" wrapText="1"/>
    </xf>
    <xf numFmtId="0" fontId="9" fillId="7" borderId="39" xfId="0" applyFont="1" applyFill="1" applyBorder="1" applyAlignment="1">
      <alignment horizontal="left" vertical="top" wrapText="1"/>
    </xf>
    <xf numFmtId="0" fontId="9" fillId="0" borderId="40" xfId="0" applyNumberFormat="1" applyFont="1" applyBorder="1" applyAlignment="1">
      <alignment horizontal="center" vertical="top"/>
    </xf>
    <xf numFmtId="0" fontId="9" fillId="0" borderId="31" xfId="0" applyNumberFormat="1" applyFont="1" applyBorder="1" applyAlignment="1">
      <alignment horizontal="center" vertical="top"/>
    </xf>
    <xf numFmtId="0" fontId="9" fillId="0" borderId="41" xfId="0" applyNumberFormat="1" applyFont="1" applyBorder="1" applyAlignment="1">
      <alignment horizontal="center" vertical="top"/>
    </xf>
    <xf numFmtId="0" fontId="9" fillId="0" borderId="32" xfId="0" applyNumberFormat="1" applyFont="1" applyBorder="1" applyAlignment="1">
      <alignment horizontal="center" vertical="top"/>
    </xf>
    <xf numFmtId="49" fontId="11" fillId="13" borderId="20" xfId="0" applyNumberFormat="1" applyFont="1" applyFill="1" applyBorder="1" applyAlignment="1">
      <alignment horizontal="center" vertical="top"/>
    </xf>
    <xf numFmtId="49" fontId="11" fillId="13" borderId="21" xfId="0" applyNumberFormat="1" applyFont="1" applyFill="1" applyBorder="1" applyAlignment="1">
      <alignment horizontal="center" vertical="top"/>
    </xf>
    <xf numFmtId="0" fontId="9" fillId="7" borderId="31" xfId="0" applyNumberFormat="1" applyFont="1" applyFill="1" applyBorder="1" applyAlignment="1">
      <alignment horizontal="center" vertical="top"/>
    </xf>
    <xf numFmtId="0" fontId="9" fillId="7" borderId="32" xfId="0" applyNumberFormat="1" applyFont="1" applyFill="1" applyBorder="1" applyAlignment="1">
      <alignment horizontal="center" vertical="top"/>
    </xf>
    <xf numFmtId="49" fontId="9" fillId="0" borderId="40" xfId="0" applyNumberFormat="1" applyFont="1" applyFill="1" applyBorder="1" applyAlignment="1">
      <alignment horizontal="center" vertical="top"/>
    </xf>
    <xf numFmtId="0" fontId="9" fillId="0" borderId="20" xfId="0" applyFont="1" applyBorder="1" applyAlignment="1">
      <alignment vertical="top" wrapText="1"/>
    </xf>
    <xf numFmtId="0" fontId="11" fillId="0" borderId="19" xfId="4" applyNumberFormat="1" applyFont="1" applyBorder="1" applyAlignment="1">
      <alignment horizontal="center" vertical="top"/>
    </xf>
    <xf numFmtId="0" fontId="9" fillId="7" borderId="38" xfId="0" applyNumberFormat="1" applyFont="1" applyFill="1" applyBorder="1" applyAlignment="1">
      <alignment horizontal="center" vertical="top" textRotation="90"/>
    </xf>
    <xf numFmtId="0" fontId="9" fillId="7" borderId="72" xfId="0" applyNumberFormat="1" applyFont="1" applyFill="1" applyBorder="1" applyAlignment="1">
      <alignment horizontal="center" vertical="top" textRotation="90"/>
    </xf>
    <xf numFmtId="0" fontId="9" fillId="0" borderId="38" xfId="0" applyNumberFormat="1" applyFont="1" applyBorder="1" applyAlignment="1">
      <alignment horizontal="center" vertical="top" textRotation="90"/>
    </xf>
    <xf numFmtId="0" fontId="9" fillId="0" borderId="72" xfId="0" applyNumberFormat="1" applyFont="1" applyBorder="1" applyAlignment="1">
      <alignment horizontal="center" vertical="top" textRotation="90"/>
    </xf>
    <xf numFmtId="0" fontId="0" fillId="0" borderId="53" xfId="0" applyBorder="1" applyAlignment="1">
      <alignment vertical="top"/>
    </xf>
    <xf numFmtId="0" fontId="0" fillId="0" borderId="64" xfId="0" applyBorder="1" applyAlignment="1">
      <alignment vertical="top"/>
    </xf>
    <xf numFmtId="0" fontId="3" fillId="7" borderId="1" xfId="0" applyFont="1" applyFill="1" applyBorder="1" applyAlignment="1">
      <alignment horizontal="center" vertical="top" wrapText="1"/>
    </xf>
    <xf numFmtId="164" fontId="3" fillId="12" borderId="6" xfId="0" applyNumberFormat="1" applyFont="1" applyFill="1" applyBorder="1" applyAlignment="1">
      <alignment horizontal="right" vertical="top"/>
    </xf>
    <xf numFmtId="164" fontId="3" fillId="12" borderId="35" xfId="0" applyNumberFormat="1" applyFont="1" applyFill="1" applyBorder="1" applyAlignment="1">
      <alignment horizontal="right" vertical="top"/>
    </xf>
    <xf numFmtId="0" fontId="9" fillId="0" borderId="7" xfId="0" applyFont="1" applyFill="1" applyBorder="1" applyAlignment="1">
      <alignment horizontal="left" vertical="top" wrapText="1"/>
    </xf>
    <xf numFmtId="0" fontId="9" fillId="0" borderId="19" xfId="0" applyFont="1" applyFill="1" applyBorder="1" applyAlignment="1">
      <alignment horizontal="center" vertical="top"/>
    </xf>
    <xf numFmtId="0" fontId="9" fillId="0" borderId="64" xfId="0" applyFont="1" applyFill="1" applyBorder="1" applyAlignment="1">
      <alignment horizontal="center" vertical="top"/>
    </xf>
    <xf numFmtId="49" fontId="11" fillId="7" borderId="22" xfId="0" applyNumberFormat="1" applyFont="1" applyFill="1" applyBorder="1" applyAlignment="1">
      <alignment horizontal="center" vertical="top"/>
    </xf>
    <xf numFmtId="0" fontId="6" fillId="7" borderId="26" xfId="0" applyFont="1" applyFill="1" applyBorder="1" applyAlignment="1">
      <alignment horizontal="center" vertical="center" textRotation="90"/>
    </xf>
    <xf numFmtId="49" fontId="9" fillId="7" borderId="40" xfId="0" applyNumberFormat="1" applyFont="1" applyFill="1" applyBorder="1" applyAlignment="1">
      <alignment horizontal="center" vertical="top"/>
    </xf>
    <xf numFmtId="49" fontId="11" fillId="0" borderId="27" xfId="0" applyNumberFormat="1" applyFont="1" applyFill="1" applyBorder="1" applyAlignment="1">
      <alignment horizontal="center" vertical="top"/>
    </xf>
    <xf numFmtId="49" fontId="11" fillId="7" borderId="23" xfId="0" applyNumberFormat="1" applyFont="1" applyFill="1" applyBorder="1" applyAlignment="1">
      <alignment horizontal="center" vertical="top"/>
    </xf>
    <xf numFmtId="0" fontId="6" fillId="7" borderId="23" xfId="0" applyFont="1" applyFill="1" applyBorder="1" applyAlignment="1">
      <alignment horizontal="center" vertical="center" textRotation="90"/>
    </xf>
    <xf numFmtId="49" fontId="9" fillId="7" borderId="29" xfId="0" applyNumberFormat="1" applyFont="1" applyFill="1" applyBorder="1" applyAlignment="1">
      <alignment vertical="top"/>
    </xf>
    <xf numFmtId="49" fontId="11" fillId="0" borderId="36" xfId="0" applyNumberFormat="1" applyFont="1" applyFill="1" applyBorder="1" applyAlignment="1">
      <alignment vertical="top"/>
    </xf>
    <xf numFmtId="0" fontId="9" fillId="0" borderId="5" xfId="0" applyFont="1" applyBorder="1" applyAlignment="1">
      <alignment horizontal="center" vertical="top"/>
    </xf>
    <xf numFmtId="164" fontId="9" fillId="12" borderId="36" xfId="0" applyNumberFormat="1" applyFont="1" applyFill="1" applyBorder="1" applyAlignment="1">
      <alignment horizontal="right" vertical="top"/>
    </xf>
    <xf numFmtId="164" fontId="9" fillId="0" borderId="5" xfId="0" applyNumberFormat="1" applyFont="1" applyBorder="1" applyAlignment="1">
      <alignment horizontal="right" vertical="top"/>
    </xf>
    <xf numFmtId="164" fontId="9" fillId="0" borderId="14" xfId="0" applyNumberFormat="1" applyFont="1" applyBorder="1" applyAlignment="1">
      <alignment horizontal="right" vertical="top"/>
    </xf>
    <xf numFmtId="0" fontId="9" fillId="0" borderId="30" xfId="0" applyFont="1" applyFill="1" applyBorder="1" applyAlignment="1">
      <alignment horizontal="left" vertical="top" wrapText="1"/>
    </xf>
    <xf numFmtId="0" fontId="9" fillId="0" borderId="29" xfId="0" applyFont="1" applyFill="1" applyBorder="1" applyAlignment="1">
      <alignment horizontal="center" vertical="top"/>
    </xf>
    <xf numFmtId="0" fontId="9" fillId="0" borderId="36" xfId="0" applyFont="1" applyFill="1" applyBorder="1" applyAlignment="1">
      <alignment horizontal="center" vertical="top"/>
    </xf>
    <xf numFmtId="49" fontId="11" fillId="7" borderId="53" xfId="0" applyNumberFormat="1" applyFont="1" applyFill="1" applyBorder="1" applyAlignment="1">
      <alignment vertical="top"/>
    </xf>
    <xf numFmtId="0" fontId="9" fillId="7" borderId="0" xfId="0" applyFont="1" applyFill="1" applyBorder="1" applyAlignment="1">
      <alignment vertical="top" wrapText="1"/>
    </xf>
    <xf numFmtId="0" fontId="9" fillId="7" borderId="77" xfId="0" applyFont="1" applyFill="1" applyBorder="1" applyAlignment="1">
      <alignment vertical="top" wrapText="1"/>
    </xf>
    <xf numFmtId="0" fontId="7" fillId="7" borderId="53" xfId="0" applyFont="1" applyFill="1" applyBorder="1" applyAlignment="1">
      <alignment vertical="top" wrapText="1"/>
    </xf>
    <xf numFmtId="0" fontId="7" fillId="7" borderId="53" xfId="0" applyFont="1" applyFill="1" applyBorder="1" applyAlignment="1">
      <alignment horizontal="center" vertical="top" wrapText="1"/>
    </xf>
    <xf numFmtId="49" fontId="9" fillId="7" borderId="53" xfId="0" applyNumberFormat="1" applyFont="1" applyFill="1" applyBorder="1" applyAlignment="1">
      <alignment vertical="top"/>
    </xf>
    <xf numFmtId="0" fontId="9" fillId="7" borderId="15" xfId="0" applyFont="1" applyFill="1" applyBorder="1" applyAlignment="1">
      <alignment horizontal="center" vertical="top"/>
    </xf>
    <xf numFmtId="0" fontId="9" fillId="0" borderId="87" xfId="0" applyFont="1" applyBorder="1" applyAlignment="1">
      <alignment vertical="top"/>
    </xf>
    <xf numFmtId="0" fontId="5" fillId="7" borderId="59" xfId="0" applyFont="1" applyFill="1" applyBorder="1" applyAlignment="1">
      <alignment vertical="top" wrapText="1"/>
    </xf>
    <xf numFmtId="49" fontId="11" fillId="0" borderId="32" xfId="0" applyNumberFormat="1" applyFont="1" applyFill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164" fontId="3" fillId="12" borderId="21" xfId="0" applyNumberFormat="1" applyFont="1" applyFill="1" applyBorder="1" applyAlignment="1">
      <alignment horizontal="center" vertical="center"/>
    </xf>
    <xf numFmtId="164" fontId="3" fillId="12" borderId="31" xfId="0" applyNumberFormat="1" applyFont="1" applyFill="1" applyBorder="1" applyAlignment="1">
      <alignment horizontal="center" vertical="center"/>
    </xf>
    <xf numFmtId="164" fontId="3" fillId="12" borderId="18" xfId="0" applyNumberFormat="1" applyFont="1" applyFill="1" applyBorder="1" applyAlignment="1">
      <alignment horizontal="center" vertical="center"/>
    </xf>
    <xf numFmtId="164" fontId="7" fillId="7" borderId="10" xfId="0" applyNumberFormat="1" applyFont="1" applyFill="1" applyBorder="1" applyAlignment="1">
      <alignment horizontal="right" vertical="center" wrapText="1"/>
    </xf>
    <xf numFmtId="164" fontId="7" fillId="7" borderId="13" xfId="0" applyNumberFormat="1" applyFont="1" applyFill="1" applyBorder="1" applyAlignment="1">
      <alignment horizontal="right" vertical="center" wrapText="1"/>
    </xf>
    <xf numFmtId="0" fontId="9" fillId="7" borderId="30" xfId="0" applyFont="1" applyFill="1" applyBorder="1" applyAlignment="1">
      <alignment horizontal="left" vertical="top" wrapText="1"/>
    </xf>
    <xf numFmtId="0" fontId="9" fillId="7" borderId="29" xfId="0" applyFont="1" applyFill="1" applyBorder="1" applyAlignment="1">
      <alignment horizontal="center" vertical="top"/>
    </xf>
    <xf numFmtId="0" fontId="9" fillId="7" borderId="36" xfId="0" applyFont="1" applyFill="1" applyBorder="1" applyAlignment="1">
      <alignment horizontal="center" vertical="top"/>
    </xf>
    <xf numFmtId="0" fontId="0" fillId="0" borderId="37" xfId="0" applyBorder="1" applyAlignment="1">
      <alignment horizontal="center" vertical="center" textRotation="90" wrapText="1"/>
    </xf>
    <xf numFmtId="0" fontId="3" fillId="0" borderId="12" xfId="0" applyFont="1" applyBorder="1" applyAlignment="1">
      <alignment horizontal="center" vertical="top"/>
    </xf>
    <xf numFmtId="164" fontId="3" fillId="12" borderId="25" xfId="0" applyNumberFormat="1" applyFont="1" applyFill="1" applyBorder="1" applyAlignment="1">
      <alignment horizontal="center" vertical="center"/>
    </xf>
    <xf numFmtId="164" fontId="3" fillId="12" borderId="26" xfId="0" applyNumberFormat="1" applyFont="1" applyFill="1" applyBorder="1" applyAlignment="1">
      <alignment horizontal="center" vertical="center"/>
    </xf>
    <xf numFmtId="164" fontId="3" fillId="12" borderId="60" xfId="0" applyNumberFormat="1" applyFont="1" applyFill="1" applyBorder="1" applyAlignment="1">
      <alignment horizontal="center" vertical="center"/>
    </xf>
    <xf numFmtId="164" fontId="7" fillId="7" borderId="12" xfId="0" applyNumberFormat="1" applyFont="1" applyFill="1" applyBorder="1" applyAlignment="1">
      <alignment horizontal="right" vertical="center" wrapText="1"/>
    </xf>
    <xf numFmtId="164" fontId="7" fillId="7" borderId="11" xfId="0" applyNumberFormat="1" applyFont="1" applyFill="1" applyBorder="1" applyAlignment="1">
      <alignment horizontal="right" vertical="center" wrapText="1"/>
    </xf>
    <xf numFmtId="0" fontId="9" fillId="7" borderId="37" xfId="0" applyFont="1" applyFill="1" applyBorder="1" applyAlignment="1">
      <alignment horizontal="left" vertical="top" wrapText="1"/>
    </xf>
    <xf numFmtId="0" fontId="9" fillId="7" borderId="41" xfId="0" applyFont="1" applyFill="1" applyBorder="1" applyAlignment="1">
      <alignment horizontal="center" vertical="top"/>
    </xf>
    <xf numFmtId="164" fontId="3" fillId="0" borderId="11" xfId="0" applyNumberFormat="1" applyFont="1" applyFill="1" applyBorder="1" applyAlignment="1">
      <alignment horizontal="center" vertical="top"/>
    </xf>
    <xf numFmtId="0" fontId="5" fillId="0" borderId="26" xfId="0" applyFont="1" applyFill="1" applyBorder="1" applyAlignment="1">
      <alignment horizontal="center" vertical="top" wrapText="1"/>
    </xf>
    <xf numFmtId="0" fontId="12" fillId="0" borderId="26" xfId="0" applyFont="1" applyFill="1" applyBorder="1" applyAlignment="1">
      <alignment horizontal="center" vertical="top" wrapText="1"/>
    </xf>
    <xf numFmtId="0" fontId="12" fillId="0" borderId="27" xfId="0" applyFont="1" applyFill="1" applyBorder="1" applyAlignment="1">
      <alignment horizontal="center" vertical="top" wrapText="1"/>
    </xf>
    <xf numFmtId="49" fontId="11" fillId="7" borderId="40" xfId="0" applyNumberFormat="1" applyFont="1" applyFill="1" applyBorder="1" applyAlignment="1">
      <alignment vertical="top"/>
    </xf>
    <xf numFmtId="0" fontId="9" fillId="7" borderId="22" xfId="0" applyFont="1" applyFill="1" applyBorder="1" applyAlignment="1">
      <alignment vertical="top" wrapText="1"/>
    </xf>
    <xf numFmtId="49" fontId="11" fillId="4" borderId="31" xfId="0" applyNumberFormat="1" applyFont="1" applyFill="1" applyBorder="1" applyAlignment="1">
      <alignment vertical="top"/>
    </xf>
    <xf numFmtId="164" fontId="9" fillId="0" borderId="77" xfId="0" applyNumberFormat="1" applyFont="1" applyFill="1" applyBorder="1" applyAlignment="1">
      <alignment vertical="center"/>
    </xf>
    <xf numFmtId="164" fontId="9" fillId="0" borderId="0" xfId="0" applyNumberFormat="1" applyFont="1" applyFill="1" applyBorder="1" applyAlignment="1">
      <alignment vertical="center"/>
    </xf>
    <xf numFmtId="164" fontId="9" fillId="12" borderId="38" xfId="0" applyNumberFormat="1" applyFont="1" applyFill="1" applyBorder="1" applyAlignment="1">
      <alignment vertical="center"/>
    </xf>
    <xf numFmtId="164" fontId="11" fillId="12" borderId="38" xfId="0" applyNumberFormat="1" applyFont="1" applyFill="1" applyBorder="1" applyAlignment="1">
      <alignment vertical="top"/>
    </xf>
    <xf numFmtId="164" fontId="11" fillId="4" borderId="9" xfId="0" applyNumberFormat="1" applyFont="1" applyFill="1" applyBorder="1" applyAlignment="1">
      <alignment vertical="top"/>
    </xf>
    <xf numFmtId="164" fontId="9" fillId="0" borderId="58" xfId="0" applyNumberFormat="1" applyFont="1" applyBorder="1" applyAlignment="1">
      <alignment vertical="top"/>
    </xf>
    <xf numFmtId="164" fontId="9" fillId="0" borderId="82" xfId="0" applyNumberFormat="1" applyFont="1" applyBorder="1" applyAlignment="1">
      <alignment vertical="top"/>
    </xf>
    <xf numFmtId="164" fontId="9" fillId="12" borderId="26" xfId="0" applyNumberFormat="1" applyFont="1" applyFill="1" applyBorder="1" applyAlignment="1">
      <alignment vertical="center"/>
    </xf>
    <xf numFmtId="164" fontId="9" fillId="12" borderId="27" xfId="0" applyNumberFormat="1" applyFont="1" applyFill="1" applyBorder="1" applyAlignment="1">
      <alignment vertical="center"/>
    </xf>
    <xf numFmtId="164" fontId="9" fillId="12" borderId="72" xfId="0" applyNumberFormat="1" applyFont="1" applyFill="1" applyBorder="1" applyAlignment="1">
      <alignment vertical="center"/>
    </xf>
    <xf numFmtId="164" fontId="11" fillId="12" borderId="39" xfId="0" applyNumberFormat="1" applyFont="1" applyFill="1" applyBorder="1" applyAlignment="1">
      <alignment vertical="top"/>
    </xf>
    <xf numFmtId="164" fontId="11" fillId="12" borderId="72" xfId="0" applyNumberFormat="1" applyFont="1" applyFill="1" applyBorder="1" applyAlignment="1">
      <alignment vertical="top"/>
    </xf>
    <xf numFmtId="164" fontId="11" fillId="4" borderId="3" xfId="0" applyNumberFormat="1" applyFont="1" applyFill="1" applyBorder="1" applyAlignment="1">
      <alignment vertical="top"/>
    </xf>
    <xf numFmtId="164" fontId="9" fillId="12" borderId="75" xfId="0" applyNumberFormat="1" applyFont="1" applyFill="1" applyBorder="1" applyAlignment="1">
      <alignment vertical="center"/>
    </xf>
    <xf numFmtId="164" fontId="9" fillId="12" borderId="70" xfId="0" applyNumberFormat="1" applyFont="1" applyFill="1" applyBorder="1" applyAlignment="1">
      <alignment vertical="center"/>
    </xf>
    <xf numFmtId="164" fontId="11" fillId="12" borderId="70" xfId="0" applyNumberFormat="1" applyFont="1" applyFill="1" applyBorder="1" applyAlignment="1">
      <alignment vertical="top"/>
    </xf>
    <xf numFmtId="164" fontId="9" fillId="0" borderId="38" xfId="0" applyNumberFormat="1" applyFont="1" applyFill="1" applyBorder="1" applyAlignment="1">
      <alignment horizontal="right" vertical="center"/>
    </xf>
    <xf numFmtId="0" fontId="9" fillId="0" borderId="63" xfId="0" applyFont="1" applyFill="1" applyBorder="1" applyAlignment="1">
      <alignment vertical="top"/>
    </xf>
    <xf numFmtId="164" fontId="9" fillId="12" borderId="84" xfId="0" applyNumberFormat="1" applyFont="1" applyFill="1" applyBorder="1" applyAlignment="1">
      <alignment vertical="top"/>
    </xf>
    <xf numFmtId="164" fontId="9" fillId="0" borderId="25" xfId="0" applyNumberFormat="1" applyFont="1" applyFill="1" applyBorder="1" applyAlignment="1">
      <alignment horizontal="right" vertical="center"/>
    </xf>
    <xf numFmtId="164" fontId="9" fillId="0" borderId="26" xfId="0" applyNumberFormat="1" applyFont="1" applyFill="1" applyBorder="1" applyAlignment="1">
      <alignment horizontal="right" vertical="center"/>
    </xf>
    <xf numFmtId="164" fontId="9" fillId="6" borderId="26" xfId="0" applyNumberFormat="1" applyFont="1" applyFill="1" applyBorder="1" applyAlignment="1">
      <alignment horizontal="right" vertical="center"/>
    </xf>
    <xf numFmtId="164" fontId="9" fillId="0" borderId="27" xfId="0" applyNumberFormat="1" applyFont="1" applyFill="1" applyBorder="1" applyAlignment="1">
      <alignment horizontal="right" vertical="center"/>
    </xf>
    <xf numFmtId="164" fontId="9" fillId="0" borderId="39" xfId="0" applyNumberFormat="1" applyFont="1" applyFill="1" applyBorder="1" applyAlignment="1">
      <alignment horizontal="right" vertical="center"/>
    </xf>
    <xf numFmtId="164" fontId="9" fillId="0" borderId="72" xfId="0" applyNumberFormat="1" applyFont="1" applyFill="1" applyBorder="1" applyAlignment="1">
      <alignment horizontal="right" vertical="center"/>
    </xf>
    <xf numFmtId="0" fontId="9" fillId="0" borderId="72" xfId="0" applyFont="1" applyBorder="1" applyAlignment="1">
      <alignment vertical="top"/>
    </xf>
    <xf numFmtId="164" fontId="11" fillId="4" borderId="30" xfId="0" applyNumberFormat="1" applyFont="1" applyFill="1" applyBorder="1" applyAlignment="1">
      <alignment vertical="top"/>
    </xf>
    <xf numFmtId="164" fontId="11" fillId="4" borderId="29" xfId="0" applyNumberFormat="1" applyFont="1" applyFill="1" applyBorder="1" applyAlignment="1">
      <alignment vertical="top"/>
    </xf>
    <xf numFmtId="164" fontId="11" fillId="4" borderId="36" xfId="0" applyNumberFormat="1" applyFont="1" applyFill="1" applyBorder="1" applyAlignment="1">
      <alignment vertical="top"/>
    </xf>
    <xf numFmtId="0" fontId="9" fillId="7" borderId="0" xfId="0" applyFont="1" applyFill="1" applyAlignment="1">
      <alignment vertical="top"/>
    </xf>
    <xf numFmtId="0" fontId="9" fillId="7" borderId="39" xfId="0" applyFont="1" applyFill="1" applyBorder="1" applyAlignment="1">
      <alignment horizontal="left" vertical="top" wrapText="1"/>
    </xf>
    <xf numFmtId="49" fontId="9" fillId="0" borderId="31" xfId="0" applyNumberFormat="1" applyFont="1" applyBorder="1" applyAlignment="1">
      <alignment horizontal="center" vertical="top"/>
    </xf>
    <xf numFmtId="0" fontId="9" fillId="7" borderId="53" xfId="0" applyFont="1" applyFill="1" applyBorder="1" applyAlignment="1">
      <alignment horizontal="left" vertical="top" wrapText="1"/>
    </xf>
    <xf numFmtId="49" fontId="9" fillId="0" borderId="40" xfId="0" applyNumberFormat="1" applyFont="1" applyFill="1" applyBorder="1" applyAlignment="1">
      <alignment horizontal="center" vertical="top"/>
    </xf>
    <xf numFmtId="49" fontId="9" fillId="0" borderId="31" xfId="0" applyNumberFormat="1" applyFont="1" applyFill="1" applyBorder="1" applyAlignment="1">
      <alignment horizontal="center" vertical="top"/>
    </xf>
    <xf numFmtId="0" fontId="11" fillId="0" borderId="17" xfId="4" applyNumberFormat="1" applyFont="1" applyBorder="1" applyAlignment="1">
      <alignment horizontal="center" vertical="top"/>
    </xf>
    <xf numFmtId="0" fontId="11" fillId="0" borderId="18" xfId="4" applyNumberFormat="1" applyFont="1" applyBorder="1" applyAlignment="1">
      <alignment horizontal="center" vertical="top"/>
    </xf>
    <xf numFmtId="0" fontId="9" fillId="0" borderId="26" xfId="0" applyFont="1" applyBorder="1" applyAlignment="1">
      <alignment horizontal="center" vertical="center" textRotation="90" wrapText="1"/>
    </xf>
    <xf numFmtId="0" fontId="9" fillId="0" borderId="38" xfId="0" applyFont="1" applyBorder="1" applyAlignment="1">
      <alignment horizontal="center" vertical="center"/>
    </xf>
    <xf numFmtId="49" fontId="11" fillId="13" borderId="28" xfId="0" applyNumberFormat="1" applyFont="1" applyFill="1" applyBorder="1" applyAlignment="1">
      <alignment horizontal="center" vertical="top"/>
    </xf>
    <xf numFmtId="49" fontId="11" fillId="13" borderId="21" xfId="0" applyNumberFormat="1" applyFont="1" applyFill="1" applyBorder="1" applyAlignment="1">
      <alignment horizontal="center" vertical="top"/>
    </xf>
    <xf numFmtId="49" fontId="11" fillId="7" borderId="18" xfId="0" applyNumberFormat="1" applyFont="1" applyFill="1" applyBorder="1" applyAlignment="1">
      <alignment horizontal="center" vertical="top"/>
    </xf>
    <xf numFmtId="0" fontId="9" fillId="7" borderId="31" xfId="0" applyFont="1" applyFill="1" applyBorder="1" applyAlignment="1">
      <alignment horizontal="left" vertical="top" wrapText="1"/>
    </xf>
    <xf numFmtId="49" fontId="11" fillId="13" borderId="20" xfId="0" applyNumberFormat="1" applyFont="1" applyFill="1" applyBorder="1" applyAlignment="1">
      <alignment horizontal="center" vertical="top"/>
    </xf>
    <xf numFmtId="0" fontId="9" fillId="7" borderId="40" xfId="0" applyFont="1" applyFill="1" applyBorder="1" applyAlignment="1">
      <alignment horizontal="left" vertical="top" wrapText="1"/>
    </xf>
    <xf numFmtId="49" fontId="11" fillId="4" borderId="40" xfId="0" applyNumberFormat="1" applyFont="1" applyFill="1" applyBorder="1" applyAlignment="1">
      <alignment horizontal="center" vertical="top"/>
    </xf>
    <xf numFmtId="49" fontId="11" fillId="4" borderId="31" xfId="0" applyNumberFormat="1" applyFont="1" applyFill="1" applyBorder="1" applyAlignment="1">
      <alignment horizontal="center" vertical="top"/>
    </xf>
    <xf numFmtId="49" fontId="11" fillId="4" borderId="53" xfId="0" applyNumberFormat="1" applyFont="1" applyFill="1" applyBorder="1" applyAlignment="1">
      <alignment horizontal="center" vertical="top"/>
    </xf>
    <xf numFmtId="49" fontId="9" fillId="0" borderId="53" xfId="0" applyNumberFormat="1" applyFont="1" applyFill="1" applyBorder="1" applyAlignment="1">
      <alignment horizontal="center" vertical="top"/>
    </xf>
    <xf numFmtId="0" fontId="11" fillId="7" borderId="40" xfId="0" applyFont="1" applyFill="1" applyBorder="1" applyAlignment="1">
      <alignment vertical="top" wrapText="1"/>
    </xf>
    <xf numFmtId="49" fontId="11" fillId="0" borderId="32" xfId="0" applyNumberFormat="1" applyFont="1" applyBorder="1" applyAlignment="1">
      <alignment horizontal="center" vertical="top"/>
    </xf>
    <xf numFmtId="0" fontId="6" fillId="0" borderId="21" xfId="0" applyFont="1" applyFill="1" applyBorder="1" applyAlignment="1">
      <alignment horizontal="center" vertical="top"/>
    </xf>
    <xf numFmtId="0" fontId="9" fillId="0" borderId="40" xfId="0" applyNumberFormat="1" applyFont="1" applyBorder="1" applyAlignment="1">
      <alignment horizontal="center" vertical="top"/>
    </xf>
    <xf numFmtId="0" fontId="9" fillId="0" borderId="31" xfId="0" applyNumberFormat="1" applyFont="1" applyBorder="1" applyAlignment="1">
      <alignment horizontal="center" vertical="top"/>
    </xf>
    <xf numFmtId="0" fontId="9" fillId="0" borderId="41" xfId="0" applyNumberFormat="1" applyFont="1" applyBorder="1" applyAlignment="1">
      <alignment horizontal="center" vertical="top"/>
    </xf>
    <xf numFmtId="0" fontId="9" fillId="0" borderId="32" xfId="0" applyNumberFormat="1" applyFont="1" applyBorder="1" applyAlignment="1">
      <alignment horizontal="center" vertical="top"/>
    </xf>
    <xf numFmtId="0" fontId="5" fillId="0" borderId="21" xfId="0" applyFont="1" applyFill="1" applyBorder="1" applyAlignment="1">
      <alignment horizontal="left" vertical="top" wrapText="1"/>
    </xf>
    <xf numFmtId="0" fontId="5" fillId="0" borderId="31" xfId="0" applyFont="1" applyFill="1" applyBorder="1" applyAlignment="1">
      <alignment horizontal="center" vertical="top" wrapText="1"/>
    </xf>
    <xf numFmtId="0" fontId="12" fillId="0" borderId="31" xfId="0" applyFont="1" applyFill="1" applyBorder="1" applyAlignment="1">
      <alignment horizontal="center" vertical="top" wrapText="1"/>
    </xf>
    <xf numFmtId="0" fontId="12" fillId="0" borderId="32" xfId="0" applyFont="1" applyFill="1" applyBorder="1" applyAlignment="1">
      <alignment horizontal="center" vertical="top" wrapText="1"/>
    </xf>
    <xf numFmtId="0" fontId="7" fillId="0" borderId="23" xfId="0" applyFont="1" applyFill="1" applyBorder="1" applyAlignment="1">
      <alignment horizontal="center" vertical="top" wrapText="1"/>
    </xf>
    <xf numFmtId="0" fontId="9" fillId="0" borderId="70" xfId="0" applyFont="1" applyBorder="1" applyAlignment="1">
      <alignment horizontal="left" vertical="top" wrapText="1"/>
    </xf>
    <xf numFmtId="0" fontId="11" fillId="7" borderId="40" xfId="0" applyFont="1" applyFill="1" applyBorder="1" applyAlignment="1">
      <alignment horizontal="left" vertical="top" wrapText="1"/>
    </xf>
    <xf numFmtId="0" fontId="11" fillId="7" borderId="53" xfId="0" applyFont="1" applyFill="1" applyBorder="1" applyAlignment="1">
      <alignment horizontal="left" vertical="top" wrapText="1"/>
    </xf>
    <xf numFmtId="0" fontId="9" fillId="7" borderId="38" xfId="0" applyFont="1" applyFill="1" applyBorder="1" applyAlignment="1">
      <alignment horizontal="left" vertical="top" wrapText="1"/>
    </xf>
    <xf numFmtId="49" fontId="11" fillId="7" borderId="0" xfId="0" applyNumberFormat="1" applyFont="1" applyFill="1" applyBorder="1" applyAlignment="1">
      <alignment horizontal="center" vertical="top"/>
    </xf>
    <xf numFmtId="164" fontId="9" fillId="0" borderId="32" xfId="0" applyNumberFormat="1" applyFont="1" applyBorder="1" applyAlignment="1">
      <alignment horizontal="center" vertical="top"/>
    </xf>
    <xf numFmtId="49" fontId="11" fillId="0" borderId="23" xfId="0" applyNumberFormat="1" applyFont="1" applyBorder="1" applyAlignment="1">
      <alignment horizontal="center" vertical="top"/>
    </xf>
    <xf numFmtId="49" fontId="11" fillId="13" borderId="55" xfId="0" applyNumberFormat="1" applyFont="1" applyFill="1" applyBorder="1" applyAlignment="1">
      <alignment horizontal="left" vertical="top"/>
    </xf>
    <xf numFmtId="49" fontId="11" fillId="4" borderId="63" xfId="0" applyNumberFormat="1" applyFont="1" applyFill="1" applyBorder="1" applyAlignment="1">
      <alignment horizontal="left" vertical="top"/>
    </xf>
    <xf numFmtId="49" fontId="11" fillId="13" borderId="37" xfId="0" applyNumberFormat="1" applyFont="1" applyFill="1" applyBorder="1" applyAlignment="1">
      <alignment vertical="top"/>
    </xf>
    <xf numFmtId="49" fontId="11" fillId="4" borderId="17" xfId="0" applyNumberFormat="1" applyFont="1" applyFill="1" applyBorder="1" applyAlignment="1">
      <alignment vertical="top"/>
    </xf>
    <xf numFmtId="49" fontId="11" fillId="7" borderId="17" xfId="0" applyNumberFormat="1" applyFont="1" applyFill="1" applyBorder="1" applyAlignment="1">
      <alignment vertical="top"/>
    </xf>
    <xf numFmtId="164" fontId="10" fillId="7" borderId="26" xfId="0" applyNumberFormat="1" applyFont="1" applyFill="1" applyBorder="1" applyAlignment="1">
      <alignment horizontal="center" vertical="center" textRotation="90"/>
    </xf>
    <xf numFmtId="164" fontId="10" fillId="7" borderId="27" xfId="0" applyNumberFormat="1" applyFont="1" applyFill="1" applyBorder="1" applyAlignment="1">
      <alignment horizontal="center" vertical="center" textRotation="90"/>
    </xf>
    <xf numFmtId="0" fontId="9" fillId="0" borderId="26" xfId="0" applyNumberFormat="1" applyFont="1" applyBorder="1" applyAlignment="1">
      <alignment horizontal="center" vertical="center" textRotation="90"/>
    </xf>
    <xf numFmtId="0" fontId="9" fillId="0" borderId="27" xfId="0" applyNumberFormat="1" applyFont="1" applyBorder="1" applyAlignment="1">
      <alignment horizontal="center" vertical="center" textRotation="90"/>
    </xf>
    <xf numFmtId="0" fontId="9" fillId="0" borderId="38" xfId="0" applyFont="1" applyBorder="1" applyAlignment="1">
      <alignment horizontal="center" vertical="center" wrapText="1"/>
    </xf>
    <xf numFmtId="0" fontId="9" fillId="0" borderId="72" xfId="0" applyFont="1" applyBorder="1" applyAlignment="1">
      <alignment horizontal="center" vertical="center"/>
    </xf>
    <xf numFmtId="0" fontId="9" fillId="0" borderId="38" xfId="0" applyNumberFormat="1" applyFont="1" applyBorder="1" applyAlignment="1">
      <alignment horizontal="center" vertical="center"/>
    </xf>
    <xf numFmtId="0" fontId="9" fillId="0" borderId="72" xfId="0" applyNumberFormat="1" applyFont="1" applyBorder="1" applyAlignment="1">
      <alignment horizontal="center" vertical="center"/>
    </xf>
    <xf numFmtId="0" fontId="10" fillId="0" borderId="38" xfId="0" applyNumberFormat="1" applyFont="1" applyBorder="1" applyAlignment="1">
      <alignment horizontal="center" vertical="center" textRotation="90"/>
    </xf>
    <xf numFmtId="0" fontId="10" fillId="0" borderId="38" xfId="0" applyFont="1" applyBorder="1" applyAlignment="1">
      <alignment horizontal="center" vertical="center" textRotation="90"/>
    </xf>
    <xf numFmtId="0" fontId="10" fillId="0" borderId="72" xfId="0" applyNumberFormat="1" applyFont="1" applyBorder="1" applyAlignment="1">
      <alignment horizontal="center" vertical="center" textRotation="90"/>
    </xf>
    <xf numFmtId="0" fontId="9" fillId="0" borderId="29" xfId="0" applyNumberFormat="1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 wrapText="1"/>
    </xf>
    <xf numFmtId="0" fontId="9" fillId="0" borderId="36" xfId="0" applyNumberFormat="1" applyFont="1" applyBorder="1" applyAlignment="1">
      <alignment horizontal="center" vertical="center"/>
    </xf>
    <xf numFmtId="0" fontId="5" fillId="7" borderId="25" xfId="0" applyFont="1" applyFill="1" applyBorder="1" applyAlignment="1">
      <alignment horizontal="left" vertical="top" wrapText="1"/>
    </xf>
    <xf numFmtId="0" fontId="5" fillId="7" borderId="26" xfId="0" applyFont="1" applyFill="1" applyBorder="1" applyAlignment="1">
      <alignment horizontal="center" vertical="top" wrapText="1"/>
    </xf>
    <xf numFmtId="0" fontId="12" fillId="7" borderId="27" xfId="0" applyFont="1" applyFill="1" applyBorder="1" applyAlignment="1">
      <alignment horizontal="center" vertical="top" wrapText="1"/>
    </xf>
    <xf numFmtId="0" fontId="5" fillId="6" borderId="40" xfId="0" applyFont="1" applyFill="1" applyBorder="1" applyAlignment="1">
      <alignment horizontal="center" vertical="top"/>
    </xf>
    <xf numFmtId="0" fontId="5" fillId="0" borderId="21" xfId="0" applyFont="1" applyBorder="1" applyAlignment="1">
      <alignment vertical="top" wrapText="1"/>
    </xf>
    <xf numFmtId="0" fontId="9" fillId="0" borderId="31" xfId="6" applyFont="1" applyFill="1" applyBorder="1" applyAlignment="1">
      <alignment horizontal="center" vertical="top"/>
    </xf>
    <xf numFmtId="164" fontId="9" fillId="12" borderId="25" xfId="0" applyNumberFormat="1" applyFont="1" applyFill="1" applyBorder="1" applyAlignment="1">
      <alignment vertical="center"/>
    </xf>
    <xf numFmtId="164" fontId="9" fillId="12" borderId="86" xfId="0" applyNumberFormat="1" applyFont="1" applyFill="1" applyBorder="1" applyAlignment="1">
      <alignment vertical="center"/>
    </xf>
    <xf numFmtId="164" fontId="9" fillId="0" borderId="11" xfId="0" applyNumberFormat="1" applyFont="1" applyFill="1" applyBorder="1" applyAlignment="1">
      <alignment vertical="center"/>
    </xf>
    <xf numFmtId="164" fontId="9" fillId="7" borderId="38" xfId="0" applyNumberFormat="1" applyFont="1" applyFill="1" applyBorder="1" applyAlignment="1">
      <alignment horizontal="center" vertical="center" textRotation="90"/>
    </xf>
    <xf numFmtId="164" fontId="9" fillId="7" borderId="72" xfId="0" applyNumberFormat="1" applyFont="1" applyFill="1" applyBorder="1" applyAlignment="1">
      <alignment horizontal="center" vertical="center" textRotation="90"/>
    </xf>
    <xf numFmtId="0" fontId="9" fillId="7" borderId="21" xfId="0" applyFont="1" applyFill="1" applyBorder="1" applyAlignment="1">
      <alignment horizontal="left" vertical="top" wrapText="1"/>
    </xf>
    <xf numFmtId="0" fontId="9" fillId="0" borderId="0" xfId="0" applyFont="1" applyFill="1" applyAlignment="1">
      <alignment vertical="top"/>
    </xf>
    <xf numFmtId="0" fontId="9" fillId="0" borderId="0" xfId="0" applyFont="1" applyFill="1" applyBorder="1" applyAlignment="1">
      <alignment vertical="top"/>
    </xf>
    <xf numFmtId="0" fontId="9" fillId="7" borderId="20" xfId="0" applyFont="1" applyFill="1" applyBorder="1" applyAlignment="1">
      <alignment horizontal="left" vertical="top" wrapText="1"/>
    </xf>
    <xf numFmtId="0" fontId="9" fillId="7" borderId="28" xfId="0" applyFont="1" applyFill="1" applyBorder="1" applyAlignment="1">
      <alignment horizontal="left" vertical="top" wrapText="1"/>
    </xf>
    <xf numFmtId="0" fontId="9" fillId="7" borderId="55" xfId="0" applyFont="1" applyFill="1" applyBorder="1" applyAlignment="1">
      <alignment horizontal="left" vertical="top" wrapText="1"/>
    </xf>
    <xf numFmtId="0" fontId="9" fillId="0" borderId="40" xfId="0" applyNumberFormat="1" applyFont="1" applyBorder="1" applyAlignment="1">
      <alignment horizontal="center" vertical="top"/>
    </xf>
    <xf numFmtId="0" fontId="9" fillId="0" borderId="31" xfId="0" applyNumberFormat="1" applyFont="1" applyBorder="1" applyAlignment="1">
      <alignment horizontal="center" vertical="top"/>
    </xf>
    <xf numFmtId="0" fontId="9" fillId="0" borderId="41" xfId="0" applyNumberFormat="1" applyFont="1" applyBorder="1" applyAlignment="1">
      <alignment horizontal="center" vertical="top"/>
    </xf>
    <xf numFmtId="0" fontId="9" fillId="0" borderId="32" xfId="0" applyNumberFormat="1" applyFont="1" applyBorder="1" applyAlignment="1">
      <alignment horizontal="center" vertical="top"/>
    </xf>
    <xf numFmtId="49" fontId="9" fillId="0" borderId="40" xfId="0" applyNumberFormat="1" applyFont="1" applyBorder="1" applyAlignment="1">
      <alignment horizontal="center" vertical="top"/>
    </xf>
    <xf numFmtId="49" fontId="9" fillId="0" borderId="53" xfId="0" applyNumberFormat="1" applyFont="1" applyBorder="1" applyAlignment="1">
      <alignment horizontal="center" vertical="top"/>
    </xf>
    <xf numFmtId="0" fontId="11" fillId="12" borderId="13" xfId="0" applyFont="1" applyFill="1" applyBorder="1" applyAlignment="1">
      <alignment horizontal="right" vertical="top" wrapText="1"/>
    </xf>
    <xf numFmtId="0" fontId="11" fillId="12" borderId="23" xfId="0" applyFont="1" applyFill="1" applyBorder="1" applyAlignment="1">
      <alignment horizontal="right" vertical="top" wrapText="1"/>
    </xf>
    <xf numFmtId="0" fontId="11" fillId="12" borderId="81" xfId="0" applyFont="1" applyFill="1" applyBorder="1" applyAlignment="1">
      <alignment horizontal="right" vertical="top" wrapText="1"/>
    </xf>
    <xf numFmtId="164" fontId="11" fillId="12" borderId="13" xfId="0" applyNumberFormat="1" applyFont="1" applyFill="1" applyBorder="1" applyAlignment="1">
      <alignment horizontal="center" vertical="top" wrapText="1"/>
    </xf>
    <xf numFmtId="164" fontId="11" fillId="12" borderId="23" xfId="0" applyNumberFormat="1" applyFont="1" applyFill="1" applyBorder="1" applyAlignment="1">
      <alignment horizontal="center" vertical="top" wrapText="1"/>
    </xf>
    <xf numFmtId="0" fontId="11" fillId="7" borderId="17" xfId="0" applyFont="1" applyFill="1" applyBorder="1" applyAlignment="1">
      <alignment horizontal="left" vertical="top" wrapText="1"/>
    </xf>
    <xf numFmtId="0" fontId="11" fillId="7" borderId="19" xfId="0" applyFont="1" applyFill="1" applyBorder="1" applyAlignment="1">
      <alignment horizontal="left" vertical="top" wrapText="1"/>
    </xf>
    <xf numFmtId="0" fontId="11" fillId="7" borderId="18" xfId="0" applyFont="1" applyFill="1" applyBorder="1" applyAlignment="1">
      <alignment horizontal="left" vertical="top" wrapText="1"/>
    </xf>
    <xf numFmtId="0" fontId="9" fillId="7" borderId="82" xfId="0" applyFont="1" applyFill="1" applyBorder="1" applyAlignment="1">
      <alignment horizontal="left" vertical="top" wrapText="1"/>
    </xf>
    <xf numFmtId="0" fontId="9" fillId="7" borderId="23" xfId="0" applyFont="1" applyFill="1" applyBorder="1" applyAlignment="1">
      <alignment horizontal="left" vertical="top" wrapText="1"/>
    </xf>
    <xf numFmtId="0" fontId="9" fillId="0" borderId="33" xfId="0" applyFont="1" applyBorder="1" applyAlignment="1">
      <alignment horizontal="left" vertical="top" wrapText="1"/>
    </xf>
    <xf numFmtId="0" fontId="9" fillId="0" borderId="34" xfId="0" applyFont="1" applyBorder="1" applyAlignment="1">
      <alignment vertical="top" wrapText="1"/>
    </xf>
    <xf numFmtId="0" fontId="9" fillId="0" borderId="62" xfId="0" applyFont="1" applyBorder="1" applyAlignment="1">
      <alignment vertical="top" wrapText="1"/>
    </xf>
    <xf numFmtId="164" fontId="9" fillId="0" borderId="6" xfId="0" applyNumberFormat="1" applyFont="1" applyBorder="1" applyAlignment="1">
      <alignment horizontal="center" vertical="top" wrapText="1"/>
    </xf>
    <xf numFmtId="164" fontId="9" fillId="0" borderId="77" xfId="0" applyNumberFormat="1" applyFont="1" applyBorder="1" applyAlignment="1">
      <alignment horizontal="center" vertical="top" wrapText="1"/>
    </xf>
    <xf numFmtId="0" fontId="9" fillId="0" borderId="8" xfId="0" applyFont="1" applyBorder="1" applyAlignment="1">
      <alignment horizontal="left" vertical="top" wrapText="1"/>
    </xf>
    <xf numFmtId="0" fontId="9" fillId="0" borderId="69" xfId="0" applyFont="1" applyBorder="1" applyAlignment="1">
      <alignment horizontal="left" vertical="top" wrapText="1"/>
    </xf>
    <xf numFmtId="0" fontId="9" fillId="0" borderId="85" xfId="0" applyFont="1" applyBorder="1" applyAlignment="1">
      <alignment horizontal="left" vertical="top" wrapText="1"/>
    </xf>
    <xf numFmtId="164" fontId="9" fillId="0" borderId="8" xfId="0" applyNumberFormat="1" applyFont="1" applyBorder="1" applyAlignment="1">
      <alignment horizontal="center" vertical="top" wrapText="1"/>
    </xf>
    <xf numFmtId="164" fontId="9" fillId="0" borderId="69" xfId="0" applyNumberFormat="1" applyFont="1" applyBorder="1" applyAlignment="1">
      <alignment horizontal="center" vertical="top" wrapText="1"/>
    </xf>
    <xf numFmtId="0" fontId="11" fillId="11" borderId="28" xfId="0" applyFont="1" applyFill="1" applyBorder="1" applyAlignment="1">
      <alignment horizontal="right" vertical="top" wrapText="1"/>
    </xf>
    <xf numFmtId="0" fontId="9" fillId="11" borderId="53" xfId="0" applyFont="1" applyFill="1" applyBorder="1" applyAlignment="1">
      <alignment vertical="top" wrapText="1"/>
    </xf>
    <xf numFmtId="0" fontId="9" fillId="11" borderId="19" xfId="0" applyFont="1" applyFill="1" applyBorder="1" applyAlignment="1">
      <alignment vertical="top" wrapText="1"/>
    </xf>
    <xf numFmtId="164" fontId="11" fillId="11" borderId="7" xfId="0" applyNumberFormat="1" applyFont="1" applyFill="1" applyBorder="1" applyAlignment="1">
      <alignment horizontal="center" vertical="top" wrapText="1"/>
    </xf>
    <xf numFmtId="164" fontId="11" fillId="11" borderId="0" xfId="0" applyNumberFormat="1" applyFont="1" applyFill="1" applyBorder="1" applyAlignment="1">
      <alignment horizontal="center" vertical="top" wrapText="1"/>
    </xf>
    <xf numFmtId="0" fontId="9" fillId="6" borderId="8" xfId="0" applyFont="1" applyFill="1" applyBorder="1" applyAlignment="1">
      <alignment horizontal="left" vertical="top" wrapText="1"/>
    </xf>
    <xf numFmtId="0" fontId="9" fillId="6" borderId="69" xfId="0" applyFont="1" applyFill="1" applyBorder="1" applyAlignment="1">
      <alignment horizontal="left" vertical="top" wrapText="1"/>
    </xf>
    <xf numFmtId="164" fontId="9" fillId="0" borderId="8" xfId="0" applyNumberFormat="1" applyFont="1" applyFill="1" applyBorder="1" applyAlignment="1">
      <alignment horizontal="center" vertical="top" wrapText="1"/>
    </xf>
    <xf numFmtId="164" fontId="9" fillId="0" borderId="69" xfId="0" applyNumberFormat="1" applyFont="1" applyFill="1" applyBorder="1" applyAlignment="1">
      <alignment horizontal="center" vertical="top" wrapText="1"/>
    </xf>
    <xf numFmtId="0" fontId="9" fillId="0" borderId="39" xfId="0" applyFont="1" applyBorder="1" applyAlignment="1">
      <alignment horizontal="left" vertical="top" wrapText="1"/>
    </xf>
    <xf numFmtId="0" fontId="9" fillId="0" borderId="38" xfId="0" applyFont="1" applyBorder="1" applyAlignment="1">
      <alignment vertical="top" wrapText="1"/>
    </xf>
    <xf numFmtId="0" fontId="9" fillId="0" borderId="61" xfId="0" applyFont="1" applyBorder="1" applyAlignment="1">
      <alignment vertical="top" wrapText="1"/>
    </xf>
    <xf numFmtId="0" fontId="11" fillId="12" borderId="6" xfId="0" applyFont="1" applyFill="1" applyBorder="1" applyAlignment="1">
      <alignment vertical="top" wrapText="1"/>
    </xf>
    <xf numFmtId="0" fontId="11" fillId="12" borderId="77" xfId="0" applyFont="1" applyFill="1" applyBorder="1" applyAlignment="1">
      <alignment vertical="top" wrapText="1"/>
    </xf>
    <xf numFmtId="164" fontId="9" fillId="12" borderId="8" xfId="0" applyNumberFormat="1" applyFont="1" applyFill="1" applyBorder="1" applyAlignment="1">
      <alignment horizontal="center" vertical="top" wrapText="1"/>
    </xf>
    <xf numFmtId="164" fontId="9" fillId="12" borderId="69" xfId="0" applyNumberFormat="1" applyFont="1" applyFill="1" applyBorder="1" applyAlignment="1">
      <alignment horizontal="center" vertical="top" wrapText="1"/>
    </xf>
    <xf numFmtId="164" fontId="9" fillId="0" borderId="85" xfId="0" applyNumberFormat="1" applyFont="1" applyBorder="1" applyAlignment="1">
      <alignment horizontal="center" vertical="top" wrapText="1"/>
    </xf>
    <xf numFmtId="0" fontId="9" fillId="7" borderId="8" xfId="0" applyFont="1" applyFill="1" applyBorder="1" applyAlignment="1">
      <alignment horizontal="left" vertical="top" wrapText="1"/>
    </xf>
    <xf numFmtId="0" fontId="9" fillId="7" borderId="69" xfId="0" applyFont="1" applyFill="1" applyBorder="1" applyAlignment="1">
      <alignment horizontal="left" vertical="top" wrapText="1"/>
    </xf>
    <xf numFmtId="0" fontId="9" fillId="7" borderId="85" xfId="0" applyFont="1" applyFill="1" applyBorder="1" applyAlignment="1">
      <alignment horizontal="left" vertical="top" wrapText="1"/>
    </xf>
    <xf numFmtId="164" fontId="9" fillId="0" borderId="71" xfId="0" applyNumberFormat="1" applyFont="1" applyBorder="1" applyAlignment="1">
      <alignment horizontal="center" vertical="top" wrapText="1"/>
    </xf>
    <xf numFmtId="0" fontId="11" fillId="11" borderId="20" xfId="0" applyFont="1" applyFill="1" applyBorder="1" applyAlignment="1">
      <alignment horizontal="right" vertical="top" wrapText="1"/>
    </xf>
    <xf numFmtId="0" fontId="9" fillId="11" borderId="40" xfId="0" applyFont="1" applyFill="1" applyBorder="1" applyAlignment="1">
      <alignment vertical="top" wrapText="1"/>
    </xf>
    <xf numFmtId="0" fontId="9" fillId="11" borderId="17" xfId="0" applyFont="1" applyFill="1" applyBorder="1" applyAlignment="1">
      <alignment vertical="top" wrapText="1"/>
    </xf>
    <xf numFmtId="164" fontId="11" fillId="11" borderId="37" xfId="0" applyNumberFormat="1" applyFont="1" applyFill="1" applyBorder="1" applyAlignment="1">
      <alignment horizontal="center" vertical="top" wrapText="1"/>
    </xf>
    <xf numFmtId="164" fontId="11" fillId="11" borderId="22" xfId="0" applyNumberFormat="1" applyFont="1" applyFill="1" applyBorder="1" applyAlignment="1">
      <alignment horizontal="center" vertical="top" wrapText="1"/>
    </xf>
    <xf numFmtId="0" fontId="11" fillId="9" borderId="39" xfId="0" applyFont="1" applyFill="1" applyBorder="1" applyAlignment="1">
      <alignment horizontal="left" vertical="top" wrapText="1"/>
    </xf>
    <xf numFmtId="0" fontId="11" fillId="9" borderId="38" xfId="0" applyFont="1" applyFill="1" applyBorder="1" applyAlignment="1">
      <alignment vertical="top" wrapText="1"/>
    </xf>
    <xf numFmtId="0" fontId="11" fillId="9" borderId="61" xfId="0" applyFont="1" applyFill="1" applyBorder="1" applyAlignment="1">
      <alignment vertical="top" wrapText="1"/>
    </xf>
    <xf numFmtId="164" fontId="9" fillId="9" borderId="8" xfId="0" applyNumberFormat="1" applyFont="1" applyFill="1" applyBorder="1" applyAlignment="1">
      <alignment horizontal="center" vertical="top" wrapText="1"/>
    </xf>
    <xf numFmtId="164" fontId="9" fillId="9" borderId="69" xfId="0" applyNumberFormat="1" applyFont="1" applyFill="1" applyBorder="1" applyAlignment="1">
      <alignment horizontal="center" vertical="top" wrapText="1"/>
    </xf>
    <xf numFmtId="164" fontId="9" fillId="9" borderId="85" xfId="0" applyNumberFormat="1" applyFont="1" applyFill="1" applyBorder="1" applyAlignment="1">
      <alignment horizontal="center" vertical="top" wrapText="1"/>
    </xf>
    <xf numFmtId="0" fontId="10" fillId="0" borderId="22" xfId="0" applyNumberFormat="1" applyFont="1" applyBorder="1" applyAlignment="1">
      <alignment vertical="top" wrapText="1"/>
    </xf>
    <xf numFmtId="0" fontId="9" fillId="0" borderId="0" xfId="0" applyNumberFormat="1" applyFont="1" applyFill="1" applyBorder="1" applyAlignment="1">
      <alignment horizontal="left" vertical="top" wrapText="1"/>
    </xf>
    <xf numFmtId="49" fontId="11" fillId="0" borderId="0" xfId="0" applyNumberFormat="1" applyFont="1" applyFill="1" applyBorder="1" applyAlignment="1">
      <alignment horizontal="center" vertical="top" wrapText="1"/>
    </xf>
    <xf numFmtId="164" fontId="9" fillId="0" borderId="23" xfId="0" applyNumberFormat="1" applyFont="1" applyFill="1" applyBorder="1" applyAlignment="1">
      <alignment horizontal="right" vertical="top" wrapText="1"/>
    </xf>
    <xf numFmtId="0" fontId="11" fillId="0" borderId="9" xfId="0" applyFont="1" applyBorder="1" applyAlignment="1">
      <alignment horizontal="center" vertical="center" wrapText="1"/>
    </xf>
    <xf numFmtId="0" fontId="9" fillId="0" borderId="78" xfId="0" applyFont="1" applyBorder="1" applyAlignment="1">
      <alignment vertical="center" wrapText="1"/>
    </xf>
    <xf numFmtId="0" fontId="9" fillId="0" borderId="79" xfId="0" applyFont="1" applyBorder="1" applyAlignment="1">
      <alignment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58" xfId="0" applyFont="1" applyBorder="1" applyAlignment="1">
      <alignment horizontal="center" vertical="center" wrapText="1"/>
    </xf>
    <xf numFmtId="0" fontId="11" fillId="0" borderId="86" xfId="0" applyFont="1" applyBorder="1" applyAlignment="1">
      <alignment horizontal="center" vertical="center" wrapText="1"/>
    </xf>
    <xf numFmtId="49" fontId="11" fillId="4" borderId="18" xfId="0" applyNumberFormat="1" applyFont="1" applyFill="1" applyBorder="1" applyAlignment="1">
      <alignment horizontal="right" vertical="top"/>
    </xf>
    <xf numFmtId="49" fontId="11" fillId="4" borderId="23" xfId="0" applyNumberFormat="1" applyFont="1" applyFill="1" applyBorder="1" applyAlignment="1">
      <alignment horizontal="right" vertical="top"/>
    </xf>
    <xf numFmtId="164" fontId="11" fillId="4" borderId="13" xfId="0" applyNumberFormat="1" applyFont="1" applyFill="1" applyBorder="1" applyAlignment="1">
      <alignment horizontal="center" vertical="top"/>
    </xf>
    <xf numFmtId="164" fontId="11" fillId="4" borderId="23" xfId="0" applyNumberFormat="1" applyFont="1" applyFill="1" applyBorder="1" applyAlignment="1">
      <alignment horizontal="center" vertical="top"/>
    </xf>
    <xf numFmtId="164" fontId="11" fillId="4" borderId="81" xfId="0" applyNumberFormat="1" applyFont="1" applyFill="1" applyBorder="1" applyAlignment="1">
      <alignment horizontal="center" vertical="top"/>
    </xf>
    <xf numFmtId="49" fontId="11" fillId="13" borderId="68" xfId="0" applyNumberFormat="1" applyFont="1" applyFill="1" applyBorder="1" applyAlignment="1">
      <alignment horizontal="right" vertical="top"/>
    </xf>
    <xf numFmtId="0" fontId="9" fillId="13" borderId="78" xfId="0" applyFont="1" applyFill="1" applyBorder="1" applyAlignment="1">
      <alignment horizontal="right" vertical="top"/>
    </xf>
    <xf numFmtId="0" fontId="9" fillId="13" borderId="79" xfId="0" applyFont="1" applyFill="1" applyBorder="1" applyAlignment="1">
      <alignment horizontal="right" vertical="top"/>
    </xf>
    <xf numFmtId="164" fontId="11" fillId="13" borderId="9" xfId="0" applyNumberFormat="1" applyFont="1" applyFill="1" applyBorder="1" applyAlignment="1">
      <alignment horizontal="center" vertical="top"/>
    </xf>
    <xf numFmtId="164" fontId="11" fillId="13" borderId="78" xfId="0" applyNumberFormat="1" applyFont="1" applyFill="1" applyBorder="1" applyAlignment="1">
      <alignment horizontal="center" vertical="top"/>
    </xf>
    <xf numFmtId="164" fontId="11" fillId="13" borderId="79" xfId="0" applyNumberFormat="1" applyFont="1" applyFill="1" applyBorder="1" applyAlignment="1">
      <alignment horizontal="center" vertical="top"/>
    </xf>
    <xf numFmtId="49" fontId="11" fillId="11" borderId="78" xfId="0" applyNumberFormat="1" applyFont="1" applyFill="1" applyBorder="1" applyAlignment="1">
      <alignment horizontal="right" vertical="top"/>
    </xf>
    <xf numFmtId="49" fontId="11" fillId="11" borderId="79" xfId="0" applyNumberFormat="1" applyFont="1" applyFill="1" applyBorder="1" applyAlignment="1">
      <alignment horizontal="right" vertical="top"/>
    </xf>
    <xf numFmtId="164" fontId="11" fillId="11" borderId="9" xfId="0" applyNumberFormat="1" applyFont="1" applyFill="1" applyBorder="1" applyAlignment="1">
      <alignment horizontal="center" vertical="top"/>
    </xf>
    <xf numFmtId="164" fontId="11" fillId="11" borderId="78" xfId="0" applyNumberFormat="1" applyFont="1" applyFill="1" applyBorder="1" applyAlignment="1">
      <alignment horizontal="center" vertical="top"/>
    </xf>
    <xf numFmtId="164" fontId="11" fillId="11" borderId="79" xfId="0" applyNumberFormat="1" applyFont="1" applyFill="1" applyBorder="1" applyAlignment="1">
      <alignment horizontal="center" vertical="top"/>
    </xf>
    <xf numFmtId="49" fontId="11" fillId="0" borderId="41" xfId="0" applyNumberFormat="1" applyFont="1" applyBorder="1" applyAlignment="1">
      <alignment horizontal="center" vertical="top"/>
    </xf>
    <xf numFmtId="49" fontId="11" fillId="0" borderId="64" xfId="0" applyNumberFormat="1" applyFont="1" applyBorder="1" applyAlignment="1">
      <alignment horizontal="center" vertical="top"/>
    </xf>
    <xf numFmtId="49" fontId="11" fillId="0" borderId="32" xfId="0" applyNumberFormat="1" applyFont="1" applyBorder="1" applyAlignment="1">
      <alignment horizontal="center" vertical="top"/>
    </xf>
    <xf numFmtId="49" fontId="11" fillId="13" borderId="20" xfId="0" applyNumberFormat="1" applyFont="1" applyFill="1" applyBorder="1" applyAlignment="1">
      <alignment horizontal="center" vertical="top"/>
    </xf>
    <xf numFmtId="49" fontId="11" fillId="13" borderId="28" xfId="0" applyNumberFormat="1" applyFont="1" applyFill="1" applyBorder="1" applyAlignment="1">
      <alignment horizontal="center" vertical="top"/>
    </xf>
    <xf numFmtId="49" fontId="11" fillId="13" borderId="21" xfId="0" applyNumberFormat="1" applyFont="1" applyFill="1" applyBorder="1" applyAlignment="1">
      <alignment horizontal="center" vertical="top"/>
    </xf>
    <xf numFmtId="49" fontId="11" fillId="4" borderId="40" xfId="0" applyNumberFormat="1" applyFont="1" applyFill="1" applyBorder="1" applyAlignment="1">
      <alignment horizontal="center" vertical="top"/>
    </xf>
    <xf numFmtId="49" fontId="11" fillId="4" borderId="53" xfId="0" applyNumberFormat="1" applyFont="1" applyFill="1" applyBorder="1" applyAlignment="1">
      <alignment horizontal="center" vertical="top"/>
    </xf>
    <xf numFmtId="49" fontId="11" fillId="4" borderId="31" xfId="0" applyNumberFormat="1" applyFont="1" applyFill="1" applyBorder="1" applyAlignment="1">
      <alignment horizontal="center" vertical="top"/>
    </xf>
    <xf numFmtId="49" fontId="11" fillId="7" borderId="17" xfId="0" applyNumberFormat="1" applyFont="1" applyFill="1" applyBorder="1" applyAlignment="1">
      <alignment horizontal="center" vertical="top"/>
    </xf>
    <xf numFmtId="49" fontId="11" fillId="7" borderId="19" xfId="0" applyNumberFormat="1" applyFont="1" applyFill="1" applyBorder="1" applyAlignment="1">
      <alignment horizontal="center" vertical="top"/>
    </xf>
    <xf numFmtId="49" fontId="11" fillId="7" borderId="18" xfId="0" applyNumberFormat="1" applyFont="1" applyFill="1" applyBorder="1" applyAlignment="1">
      <alignment horizontal="center" vertical="top"/>
    </xf>
    <xf numFmtId="0" fontId="6" fillId="0" borderId="20" xfId="0" applyFont="1" applyFill="1" applyBorder="1" applyAlignment="1">
      <alignment horizontal="center" vertical="top"/>
    </xf>
    <xf numFmtId="0" fontId="6" fillId="0" borderId="28" xfId="0" applyFont="1" applyFill="1" applyBorder="1" applyAlignment="1">
      <alignment horizontal="center" vertical="top"/>
    </xf>
    <xf numFmtId="0" fontId="6" fillId="0" borderId="21" xfId="0" applyFont="1" applyFill="1" applyBorder="1" applyAlignment="1">
      <alignment horizontal="center" vertical="top"/>
    </xf>
    <xf numFmtId="49" fontId="9" fillId="0" borderId="31" xfId="0" applyNumberFormat="1" applyFont="1" applyBorder="1" applyAlignment="1">
      <alignment horizontal="center" vertical="top"/>
    </xf>
    <xf numFmtId="0" fontId="9" fillId="7" borderId="61" xfId="0" applyFont="1" applyFill="1" applyBorder="1" applyAlignment="1">
      <alignment horizontal="left" vertical="top" wrapText="1"/>
    </xf>
    <xf numFmtId="0" fontId="9" fillId="7" borderId="57" xfId="0" applyFont="1" applyFill="1" applyBorder="1" applyAlignment="1">
      <alignment horizontal="left" vertical="top" wrapText="1"/>
    </xf>
    <xf numFmtId="49" fontId="11" fillId="4" borderId="68" xfId="0" applyNumberFormat="1" applyFont="1" applyFill="1" applyBorder="1" applyAlignment="1">
      <alignment horizontal="right" vertical="top"/>
    </xf>
    <xf numFmtId="49" fontId="11" fillId="4" borderId="78" xfId="0" applyNumberFormat="1" applyFont="1" applyFill="1" applyBorder="1" applyAlignment="1">
      <alignment horizontal="right" vertical="top"/>
    </xf>
    <xf numFmtId="164" fontId="11" fillId="4" borderId="9" xfId="0" applyNumberFormat="1" applyFont="1" applyFill="1" applyBorder="1" applyAlignment="1">
      <alignment horizontal="center" vertical="top"/>
    </xf>
    <xf numFmtId="164" fontId="11" fillId="4" borderId="78" xfId="0" applyNumberFormat="1" applyFont="1" applyFill="1" applyBorder="1" applyAlignment="1">
      <alignment horizontal="center" vertical="top"/>
    </xf>
    <xf numFmtId="164" fontId="11" fillId="4" borderId="79" xfId="0" applyNumberFormat="1" applyFont="1" applyFill="1" applyBorder="1" applyAlignment="1">
      <alignment horizontal="center" vertical="top"/>
    </xf>
    <xf numFmtId="49" fontId="11" fillId="4" borderId="68" xfId="0" applyNumberFormat="1" applyFont="1" applyFill="1" applyBorder="1" applyAlignment="1">
      <alignment horizontal="left" vertical="top"/>
    </xf>
    <xf numFmtId="49" fontId="11" fillId="4" borderId="78" xfId="0" applyNumberFormat="1" applyFont="1" applyFill="1" applyBorder="1" applyAlignment="1">
      <alignment horizontal="left" vertical="top"/>
    </xf>
    <xf numFmtId="49" fontId="11" fillId="4" borderId="79" xfId="0" applyNumberFormat="1" applyFont="1" applyFill="1" applyBorder="1" applyAlignment="1">
      <alignment horizontal="left" vertical="top"/>
    </xf>
    <xf numFmtId="0" fontId="9" fillId="7" borderId="16" xfId="0" applyFont="1" applyFill="1" applyBorder="1" applyAlignment="1">
      <alignment horizontal="center" vertical="top"/>
    </xf>
    <xf numFmtId="0" fontId="9" fillId="7" borderId="31" xfId="0" applyFont="1" applyFill="1" applyBorder="1" applyAlignment="1">
      <alignment horizontal="center" vertical="top"/>
    </xf>
    <xf numFmtId="0" fontId="9" fillId="7" borderId="16" xfId="0" applyNumberFormat="1" applyFont="1" applyFill="1" applyBorder="1" applyAlignment="1">
      <alignment horizontal="center" vertical="top"/>
    </xf>
    <xf numFmtId="0" fontId="9" fillId="7" borderId="31" xfId="0" applyNumberFormat="1" applyFont="1" applyFill="1" applyBorder="1" applyAlignment="1">
      <alignment horizontal="center" vertical="top"/>
    </xf>
    <xf numFmtId="0" fontId="9" fillId="7" borderId="65" xfId="0" applyNumberFormat="1" applyFont="1" applyFill="1" applyBorder="1" applyAlignment="1">
      <alignment horizontal="center" vertical="top"/>
    </xf>
    <xf numFmtId="0" fontId="9" fillId="7" borderId="32" xfId="0" applyNumberFormat="1" applyFont="1" applyFill="1" applyBorder="1" applyAlignment="1">
      <alignment horizontal="center" vertical="top"/>
    </xf>
    <xf numFmtId="49" fontId="11" fillId="0" borderId="27" xfId="0" applyNumberFormat="1" applyFont="1" applyBorder="1" applyAlignment="1">
      <alignment horizontal="center" vertical="top"/>
    </xf>
    <xf numFmtId="49" fontId="11" fillId="0" borderId="72" xfId="0" applyNumberFormat="1" applyFont="1" applyBorder="1" applyAlignment="1">
      <alignment horizontal="center" vertical="top"/>
    </xf>
    <xf numFmtId="49" fontId="11" fillId="0" borderId="36" xfId="0" applyNumberFormat="1" applyFont="1" applyBorder="1" applyAlignment="1">
      <alignment horizontal="center" vertical="top"/>
    </xf>
    <xf numFmtId="0" fontId="11" fillId="0" borderId="60" xfId="0" applyFont="1" applyFill="1" applyBorder="1" applyAlignment="1">
      <alignment horizontal="left" vertical="top" wrapText="1"/>
    </xf>
    <xf numFmtId="0" fontId="11" fillId="0" borderId="61" xfId="0" applyFont="1" applyFill="1" applyBorder="1" applyAlignment="1">
      <alignment horizontal="left" vertical="top" wrapText="1"/>
    </xf>
    <xf numFmtId="0" fontId="11" fillId="0" borderId="57" xfId="0" applyFont="1" applyFill="1" applyBorder="1" applyAlignment="1">
      <alignment horizontal="left" vertical="top" wrapText="1"/>
    </xf>
    <xf numFmtId="0" fontId="7" fillId="0" borderId="25" xfId="0" applyFont="1" applyFill="1" applyBorder="1" applyAlignment="1">
      <alignment horizontal="center" vertical="center" textRotation="90" wrapText="1"/>
    </xf>
    <xf numFmtId="0" fontId="7" fillId="0" borderId="39" xfId="0" applyFont="1" applyFill="1" applyBorder="1" applyAlignment="1">
      <alignment horizontal="center" vertical="center" textRotation="90" wrapText="1"/>
    </xf>
    <xf numFmtId="0" fontId="7" fillId="0" borderId="30" xfId="0" applyFont="1" applyFill="1" applyBorder="1" applyAlignment="1">
      <alignment horizontal="center" vertical="center" textRotation="90" wrapText="1"/>
    </xf>
    <xf numFmtId="49" fontId="9" fillId="0" borderId="26" xfId="0" applyNumberFormat="1" applyFont="1" applyBorder="1" applyAlignment="1">
      <alignment horizontal="center" vertical="top"/>
    </xf>
    <xf numFmtId="49" fontId="9" fillId="0" borderId="38" xfId="0" applyNumberFormat="1" applyFont="1" applyBorder="1" applyAlignment="1">
      <alignment horizontal="center" vertical="top"/>
    </xf>
    <xf numFmtId="49" fontId="9" fillId="0" borderId="29" xfId="0" applyNumberFormat="1" applyFont="1" applyBorder="1" applyAlignment="1">
      <alignment horizontal="center" vertical="top"/>
    </xf>
    <xf numFmtId="49" fontId="5" fillId="0" borderId="40" xfId="0" quotePrefix="1" applyNumberFormat="1" applyFont="1" applyBorder="1" applyAlignment="1">
      <alignment horizontal="center" vertical="top"/>
    </xf>
    <xf numFmtId="49" fontId="5" fillId="0" borderId="53" xfId="0" applyNumberFormat="1" applyFont="1" applyBorder="1" applyAlignment="1">
      <alignment horizontal="center" vertical="top"/>
    </xf>
    <xf numFmtId="49" fontId="5" fillId="0" borderId="31" xfId="0" applyNumberFormat="1" applyFont="1" applyBorder="1" applyAlignment="1">
      <alignment horizontal="center" vertical="top"/>
    </xf>
    <xf numFmtId="49" fontId="4" fillId="0" borderId="41" xfId="0" applyNumberFormat="1" applyFont="1" applyBorder="1" applyAlignment="1">
      <alignment horizontal="center" vertical="top"/>
    </xf>
    <xf numFmtId="49" fontId="4" fillId="0" borderId="64" xfId="0" applyNumberFormat="1" applyFont="1" applyBorder="1" applyAlignment="1">
      <alignment horizontal="center" vertical="top"/>
    </xf>
    <xf numFmtId="49" fontId="4" fillId="0" borderId="32" xfId="0" applyNumberFormat="1" applyFont="1" applyBorder="1" applyAlignment="1">
      <alignment horizontal="center" vertical="top"/>
    </xf>
    <xf numFmtId="49" fontId="11" fillId="4" borderId="17" xfId="0" applyNumberFormat="1" applyFont="1" applyFill="1" applyBorder="1" applyAlignment="1">
      <alignment horizontal="left" vertical="top"/>
    </xf>
    <xf numFmtId="49" fontId="11" fillId="4" borderId="22" xfId="0" applyNumberFormat="1" applyFont="1" applyFill="1" applyBorder="1" applyAlignment="1">
      <alignment horizontal="left" vertical="top"/>
    </xf>
    <xf numFmtId="49" fontId="11" fillId="4" borderId="0" xfId="0" applyNumberFormat="1" applyFont="1" applyFill="1" applyBorder="1" applyAlignment="1">
      <alignment horizontal="left" vertical="top"/>
    </xf>
    <xf numFmtId="49" fontId="11" fillId="4" borderId="80" xfId="0" applyNumberFormat="1" applyFont="1" applyFill="1" applyBorder="1" applyAlignment="1">
      <alignment horizontal="left" vertical="top"/>
    </xf>
    <xf numFmtId="49" fontId="11" fillId="8" borderId="18" xfId="0" applyNumberFormat="1" applyFont="1" applyFill="1" applyBorder="1" applyAlignment="1">
      <alignment horizontal="right" vertical="top"/>
    </xf>
    <xf numFmtId="49" fontId="11" fillId="8" borderId="23" xfId="0" applyNumberFormat="1" applyFont="1" applyFill="1" applyBorder="1" applyAlignment="1">
      <alignment horizontal="right" vertical="top"/>
    </xf>
    <xf numFmtId="0" fontId="11" fillId="7" borderId="60" xfId="0" applyFont="1" applyFill="1" applyBorder="1" applyAlignment="1">
      <alignment horizontal="left" vertical="top" wrapText="1"/>
    </xf>
    <xf numFmtId="0" fontId="11" fillId="7" borderId="61" xfId="0" applyFont="1" applyFill="1" applyBorder="1" applyAlignment="1">
      <alignment horizontal="left" vertical="top" wrapText="1"/>
    </xf>
    <xf numFmtId="0" fontId="11" fillId="7" borderId="57" xfId="0" applyFont="1" applyFill="1" applyBorder="1" applyAlignment="1">
      <alignment horizontal="left" vertical="top" wrapText="1"/>
    </xf>
    <xf numFmtId="0" fontId="7" fillId="0" borderId="20" xfId="0" applyFont="1" applyFill="1" applyBorder="1" applyAlignment="1">
      <alignment horizontal="center" vertical="top" textRotation="90" wrapText="1"/>
    </xf>
    <xf numFmtId="0" fontId="7" fillId="0" borderId="28" xfId="0" applyFont="1" applyFill="1" applyBorder="1" applyAlignment="1">
      <alignment horizontal="center" vertical="top" textRotation="90" wrapText="1"/>
    </xf>
    <xf numFmtId="0" fontId="7" fillId="0" borderId="21" xfId="0" applyFont="1" applyFill="1" applyBorder="1" applyAlignment="1">
      <alignment horizontal="center" vertical="top" textRotation="90" wrapText="1"/>
    </xf>
    <xf numFmtId="49" fontId="9" fillId="0" borderId="26" xfId="0" applyNumberFormat="1" applyFont="1" applyBorder="1" applyAlignment="1">
      <alignment horizontal="center" vertical="top" wrapText="1"/>
    </xf>
    <xf numFmtId="49" fontId="9" fillId="0" borderId="38" xfId="0" applyNumberFormat="1" applyFont="1" applyBorder="1" applyAlignment="1">
      <alignment horizontal="center" vertical="top" wrapText="1"/>
    </xf>
    <xf numFmtId="49" fontId="9" fillId="0" borderId="29" xfId="0" applyNumberFormat="1" applyFont="1" applyBorder="1" applyAlignment="1">
      <alignment horizontal="center" vertical="top" wrapText="1"/>
    </xf>
    <xf numFmtId="49" fontId="9" fillId="0" borderId="34" xfId="0" applyNumberFormat="1" applyFont="1" applyBorder="1" applyAlignment="1">
      <alignment horizontal="center" vertical="top"/>
    </xf>
    <xf numFmtId="49" fontId="11" fillId="0" borderId="35" xfId="0" applyNumberFormat="1" applyFont="1" applyBorder="1" applyAlignment="1">
      <alignment horizontal="center" vertical="top"/>
    </xf>
    <xf numFmtId="49" fontId="11" fillId="13" borderId="25" xfId="0" applyNumberFormat="1" applyFont="1" applyFill="1" applyBorder="1" applyAlignment="1">
      <alignment horizontal="center" vertical="top"/>
    </xf>
    <xf numFmtId="49" fontId="11" fillId="13" borderId="33" xfId="0" applyNumberFormat="1" applyFont="1" applyFill="1" applyBorder="1" applyAlignment="1">
      <alignment horizontal="center" vertical="top"/>
    </xf>
    <xf numFmtId="49" fontId="11" fillId="13" borderId="30" xfId="0" applyNumberFormat="1" applyFont="1" applyFill="1" applyBorder="1" applyAlignment="1">
      <alignment horizontal="center" vertical="top"/>
    </xf>
    <xf numFmtId="49" fontId="11" fillId="4" borderId="26" xfId="0" applyNumberFormat="1" applyFont="1" applyFill="1" applyBorder="1" applyAlignment="1">
      <alignment horizontal="center" vertical="top"/>
    </xf>
    <xf numFmtId="49" fontId="11" fillId="4" borderId="34" xfId="0" applyNumberFormat="1" applyFont="1" applyFill="1" applyBorder="1" applyAlignment="1">
      <alignment horizontal="center" vertical="top"/>
    </xf>
    <xf numFmtId="49" fontId="11" fillId="4" borderId="29" xfId="0" applyNumberFormat="1" applyFont="1" applyFill="1" applyBorder="1" applyAlignment="1">
      <alignment horizontal="center" vertical="top"/>
    </xf>
    <xf numFmtId="49" fontId="11" fillId="7" borderId="60" xfId="0" applyNumberFormat="1" applyFont="1" applyFill="1" applyBorder="1" applyAlignment="1">
      <alignment horizontal="center" vertical="top"/>
    </xf>
    <xf numFmtId="49" fontId="11" fillId="7" borderId="62" xfId="0" applyNumberFormat="1" applyFont="1" applyFill="1" applyBorder="1" applyAlignment="1">
      <alignment horizontal="center" vertical="top"/>
    </xf>
    <xf numFmtId="49" fontId="11" fillId="7" borderId="57" xfId="0" applyNumberFormat="1" applyFont="1" applyFill="1" applyBorder="1" applyAlignment="1">
      <alignment horizontal="center" vertical="top"/>
    </xf>
    <xf numFmtId="0" fontId="11" fillId="7" borderId="62" xfId="0" applyFont="1" applyFill="1" applyBorder="1" applyAlignment="1">
      <alignment horizontal="left" vertical="top" wrapText="1"/>
    </xf>
    <xf numFmtId="49" fontId="7" fillId="0" borderId="20" xfId="0" applyNumberFormat="1" applyFont="1" applyFill="1" applyBorder="1" applyAlignment="1">
      <alignment horizontal="center" vertical="center" textRotation="90" wrapText="1"/>
    </xf>
    <xf numFmtId="49" fontId="7" fillId="0" borderId="28" xfId="0" applyNumberFormat="1" applyFont="1" applyFill="1" applyBorder="1" applyAlignment="1">
      <alignment horizontal="center" vertical="center" textRotation="90" wrapText="1"/>
    </xf>
    <xf numFmtId="0" fontId="7" fillId="0" borderId="21" xfId="0" applyFont="1" applyBorder="1" applyAlignment="1">
      <alignment horizontal="center" vertical="center" textRotation="90" wrapText="1"/>
    </xf>
    <xf numFmtId="49" fontId="11" fillId="13" borderId="37" xfId="0" applyNumberFormat="1" applyFont="1" applyFill="1" applyBorder="1" applyAlignment="1">
      <alignment horizontal="center" vertical="top"/>
    </xf>
    <xf numFmtId="49" fontId="11" fillId="13" borderId="7" xfId="0" applyNumberFormat="1" applyFont="1" applyFill="1" applyBorder="1" applyAlignment="1">
      <alignment horizontal="center" vertical="top"/>
    </xf>
    <xf numFmtId="49" fontId="11" fillId="13" borderId="13" xfId="0" applyNumberFormat="1" applyFont="1" applyFill="1" applyBorder="1" applyAlignment="1">
      <alignment horizontal="center" vertical="top"/>
    </xf>
    <xf numFmtId="0" fontId="7" fillId="0" borderId="75" xfId="0" applyFont="1" applyFill="1" applyBorder="1" applyAlignment="1">
      <alignment horizontal="center" vertical="top" wrapText="1"/>
    </xf>
    <xf numFmtId="0" fontId="7" fillId="0" borderId="76" xfId="0" applyFont="1" applyFill="1" applyBorder="1" applyAlignment="1">
      <alignment horizontal="center" vertical="top" wrapText="1"/>
    </xf>
    <xf numFmtId="0" fontId="7" fillId="0" borderId="74" xfId="0" applyFont="1" applyFill="1" applyBorder="1" applyAlignment="1">
      <alignment horizontal="center" vertical="top" wrapText="1"/>
    </xf>
    <xf numFmtId="49" fontId="10" fillId="0" borderId="26" xfId="0" applyNumberFormat="1" applyFont="1" applyBorder="1" applyAlignment="1">
      <alignment horizontal="center" vertical="top" wrapText="1"/>
    </xf>
    <xf numFmtId="49" fontId="10" fillId="0" borderId="53" xfId="0" applyNumberFormat="1" applyFont="1" applyBorder="1" applyAlignment="1">
      <alignment horizontal="center" vertical="top" wrapText="1"/>
    </xf>
    <xf numFmtId="49" fontId="10" fillId="0" borderId="29" xfId="0" applyNumberFormat="1" applyFont="1" applyBorder="1" applyAlignment="1">
      <alignment horizontal="center" vertical="top" wrapText="1"/>
    </xf>
    <xf numFmtId="49" fontId="11" fillId="0" borderId="60" xfId="0" applyNumberFormat="1" applyFont="1" applyBorder="1" applyAlignment="1">
      <alignment horizontal="center" vertical="top"/>
    </xf>
    <xf numFmtId="49" fontId="11" fillId="0" borderId="19" xfId="0" applyNumberFormat="1" applyFont="1" applyBorder="1" applyAlignment="1">
      <alignment horizontal="center" vertical="top"/>
    </xf>
    <xf numFmtId="49" fontId="11" fillId="0" borderId="57" xfId="0" applyNumberFormat="1" applyFont="1" applyBorder="1" applyAlignment="1">
      <alignment horizontal="center" vertical="top"/>
    </xf>
    <xf numFmtId="49" fontId="5" fillId="0" borderId="20" xfId="0" applyNumberFormat="1" applyFont="1" applyFill="1" applyBorder="1" applyAlignment="1">
      <alignment horizontal="center" vertical="center" textRotation="90"/>
    </xf>
    <xf numFmtId="49" fontId="5" fillId="0" borderId="28" xfId="0" applyNumberFormat="1" applyFont="1" applyFill="1" applyBorder="1" applyAlignment="1">
      <alignment horizontal="center" vertical="center" textRotation="90"/>
    </xf>
    <xf numFmtId="49" fontId="5" fillId="0" borderId="21" xfId="0" applyNumberFormat="1" applyFont="1" applyFill="1" applyBorder="1" applyAlignment="1">
      <alignment horizontal="center" vertical="center" textRotation="90"/>
    </xf>
    <xf numFmtId="49" fontId="5" fillId="0" borderId="53" xfId="0" quotePrefix="1" applyNumberFormat="1" applyFont="1" applyBorder="1" applyAlignment="1">
      <alignment horizontal="center" vertical="top"/>
    </xf>
    <xf numFmtId="49" fontId="11" fillId="7" borderId="40" xfId="0" applyNumberFormat="1" applyFont="1" applyFill="1" applyBorder="1" applyAlignment="1">
      <alignment horizontal="left" vertical="top" wrapText="1"/>
    </xf>
    <xf numFmtId="49" fontId="11" fillId="7" borderId="31" xfId="0" applyNumberFormat="1" applyFont="1" applyFill="1" applyBorder="1" applyAlignment="1">
      <alignment horizontal="left" vertical="top" wrapText="1"/>
    </xf>
    <xf numFmtId="49" fontId="7" fillId="0" borderId="76" xfId="0" applyNumberFormat="1" applyFont="1" applyFill="1" applyBorder="1" applyAlignment="1">
      <alignment horizontal="right" vertical="top"/>
    </xf>
    <xf numFmtId="49" fontId="9" fillId="0" borderId="40" xfId="0" applyNumberFormat="1" applyFont="1" applyFill="1" applyBorder="1" applyAlignment="1">
      <alignment horizontal="center" vertical="top"/>
    </xf>
    <xf numFmtId="49" fontId="9" fillId="0" borderId="53" xfId="0" applyNumberFormat="1" applyFont="1" applyFill="1" applyBorder="1" applyAlignment="1">
      <alignment horizontal="center" vertical="top"/>
    </xf>
    <xf numFmtId="0" fontId="9" fillId="7" borderId="0" xfId="0" applyFont="1" applyFill="1" applyBorder="1" applyAlignment="1">
      <alignment horizontal="left" vertical="top" wrapText="1"/>
    </xf>
    <xf numFmtId="0" fontId="9" fillId="7" borderId="77" xfId="0" applyFont="1" applyFill="1" applyBorder="1" applyAlignment="1">
      <alignment horizontal="left" vertical="top" wrapText="1"/>
    </xf>
    <xf numFmtId="0" fontId="11" fillId="7" borderId="40" xfId="0" applyFont="1" applyFill="1" applyBorder="1" applyAlignment="1">
      <alignment vertical="top" wrapText="1"/>
    </xf>
    <xf numFmtId="0" fontId="11" fillId="7" borderId="31" xfId="0" applyFont="1" applyFill="1" applyBorder="1" applyAlignment="1">
      <alignment vertical="top" wrapText="1"/>
    </xf>
    <xf numFmtId="0" fontId="7" fillId="0" borderId="90" xfId="0" applyFont="1" applyFill="1" applyBorder="1" applyAlignment="1">
      <alignment horizontal="center" vertical="top" wrapText="1"/>
    </xf>
    <xf numFmtId="0" fontId="7" fillId="0" borderId="87" xfId="0" applyFont="1" applyFill="1" applyBorder="1" applyAlignment="1">
      <alignment horizontal="center" vertical="top" wrapText="1"/>
    </xf>
    <xf numFmtId="49" fontId="7" fillId="0" borderId="90" xfId="0" applyNumberFormat="1" applyFont="1" applyFill="1" applyBorder="1" applyAlignment="1">
      <alignment horizontal="right" vertical="top"/>
    </xf>
    <xf numFmtId="49" fontId="7" fillId="0" borderId="87" xfId="0" applyNumberFormat="1" applyFont="1" applyFill="1" applyBorder="1" applyAlignment="1">
      <alignment horizontal="right" vertical="top"/>
    </xf>
    <xf numFmtId="0" fontId="9" fillId="7" borderId="40" xfId="0" applyFont="1" applyFill="1" applyBorder="1" applyAlignment="1">
      <alignment horizontal="left" vertical="top" wrapText="1"/>
    </xf>
    <xf numFmtId="0" fontId="9" fillId="7" borderId="31" xfId="0" applyFont="1" applyFill="1" applyBorder="1" applyAlignment="1">
      <alignment horizontal="left" vertical="top" wrapText="1"/>
    </xf>
    <xf numFmtId="0" fontId="9" fillId="7" borderId="40" xfId="0" applyNumberFormat="1" applyFont="1" applyFill="1" applyBorder="1" applyAlignment="1">
      <alignment horizontal="center" vertical="top"/>
    </xf>
    <xf numFmtId="0" fontId="9" fillId="7" borderId="41" xfId="0" applyNumberFormat="1" applyFont="1" applyFill="1" applyBorder="1" applyAlignment="1">
      <alignment horizontal="center" vertical="top"/>
    </xf>
    <xf numFmtId="49" fontId="11" fillId="4" borderId="19" xfId="0" applyNumberFormat="1" applyFont="1" applyFill="1" applyBorder="1" applyAlignment="1">
      <alignment horizontal="center" vertical="top"/>
    </xf>
    <xf numFmtId="49" fontId="11" fillId="4" borderId="18" xfId="0" applyNumberFormat="1" applyFont="1" applyFill="1" applyBorder="1" applyAlignment="1">
      <alignment horizontal="center" vertical="top"/>
    </xf>
    <xf numFmtId="0" fontId="9" fillId="7" borderId="53" xfId="0" applyFont="1" applyFill="1" applyBorder="1" applyAlignment="1">
      <alignment horizontal="left" vertical="top" wrapText="1"/>
    </xf>
    <xf numFmtId="49" fontId="11" fillId="0" borderId="18" xfId="0" applyNumberFormat="1" applyFont="1" applyBorder="1" applyAlignment="1">
      <alignment horizontal="center" vertical="top"/>
    </xf>
    <xf numFmtId="49" fontId="11" fillId="4" borderId="17" xfId="0" applyNumberFormat="1" applyFont="1" applyFill="1" applyBorder="1" applyAlignment="1">
      <alignment horizontal="center" vertical="top"/>
    </xf>
    <xf numFmtId="49" fontId="11" fillId="10" borderId="37" xfId="0" applyNumberFormat="1" applyFont="1" applyFill="1" applyBorder="1" applyAlignment="1">
      <alignment horizontal="left" vertical="top" wrapText="1"/>
    </xf>
    <xf numFmtId="49" fontId="11" fillId="10" borderId="22" xfId="0" applyNumberFormat="1" applyFont="1" applyFill="1" applyBorder="1" applyAlignment="1">
      <alignment horizontal="left" vertical="top" wrapText="1"/>
    </xf>
    <xf numFmtId="49" fontId="11" fillId="10" borderId="80" xfId="0" applyNumberFormat="1" applyFont="1" applyFill="1" applyBorder="1" applyAlignment="1">
      <alignment horizontal="left" vertical="top" wrapText="1"/>
    </xf>
    <xf numFmtId="0" fontId="20" fillId="11" borderId="8" xfId="0" applyFont="1" applyFill="1" applyBorder="1" applyAlignment="1">
      <alignment horizontal="left" vertical="top" wrapText="1"/>
    </xf>
    <xf numFmtId="0" fontId="20" fillId="11" borderId="69" xfId="0" applyFont="1" applyFill="1" applyBorder="1" applyAlignment="1">
      <alignment horizontal="left" vertical="top" wrapText="1"/>
    </xf>
    <xf numFmtId="0" fontId="20" fillId="11" borderId="85" xfId="0" applyFont="1" applyFill="1" applyBorder="1" applyAlignment="1">
      <alignment horizontal="left" vertical="top" wrapText="1"/>
    </xf>
    <xf numFmtId="0" fontId="11" fillId="13" borderId="69" xfId="0" applyFont="1" applyFill="1" applyBorder="1" applyAlignment="1">
      <alignment horizontal="left" vertical="top" wrapText="1"/>
    </xf>
    <xf numFmtId="0" fontId="11" fillId="13" borderId="85" xfId="0" applyFont="1" applyFill="1" applyBorder="1" applyAlignment="1">
      <alignment horizontal="left" vertical="top" wrapText="1"/>
    </xf>
    <xf numFmtId="0" fontId="11" fillId="4" borderId="63" xfId="0" applyFont="1" applyFill="1" applyBorder="1" applyAlignment="1">
      <alignment horizontal="left" vertical="top" wrapText="1"/>
    </xf>
    <xf numFmtId="0" fontId="11" fillId="4" borderId="82" xfId="0" applyFont="1" applyFill="1" applyBorder="1" applyAlignment="1">
      <alignment horizontal="left" vertical="top" wrapText="1"/>
    </xf>
    <xf numFmtId="0" fontId="11" fillId="4" borderId="83" xfId="0" applyFont="1" applyFill="1" applyBorder="1" applyAlignment="1">
      <alignment horizontal="left" vertical="top" wrapText="1"/>
    </xf>
    <xf numFmtId="0" fontId="7" fillId="0" borderId="15" xfId="0" applyFont="1" applyBorder="1" applyAlignment="1">
      <alignment horizontal="center" vertical="center" textRotation="90" wrapText="1"/>
    </xf>
    <xf numFmtId="0" fontId="7" fillId="0" borderId="4" xfId="0" applyFont="1" applyBorder="1" applyAlignment="1">
      <alignment horizontal="center" vertical="center" textRotation="90" wrapText="1"/>
    </xf>
    <xf numFmtId="0" fontId="7" fillId="0" borderId="10" xfId="0" applyFont="1" applyBorder="1" applyAlignment="1">
      <alignment horizontal="center" vertical="center" textRotation="90" wrapText="1"/>
    </xf>
    <xf numFmtId="0" fontId="2" fillId="0" borderId="11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86" xfId="0" applyFont="1" applyBorder="1" applyAlignment="1">
      <alignment horizontal="center" vertical="center"/>
    </xf>
    <xf numFmtId="0" fontId="9" fillId="0" borderId="84" xfId="0" applyFont="1" applyBorder="1" applyAlignment="1">
      <alignment horizontal="center" vertical="center" textRotation="90" wrapText="1"/>
    </xf>
    <xf numFmtId="0" fontId="9" fillId="0" borderId="76" xfId="0" applyFont="1" applyBorder="1" applyAlignment="1">
      <alignment horizontal="center" vertical="center" textRotation="90" wrapText="1"/>
    </xf>
    <xf numFmtId="0" fontId="7" fillId="0" borderId="15" xfId="0" applyNumberFormat="1" applyFont="1" applyBorder="1" applyAlignment="1">
      <alignment horizontal="center" vertical="center" textRotation="90" wrapText="1"/>
    </xf>
    <xf numFmtId="0" fontId="7" fillId="0" borderId="4" xfId="0" applyNumberFormat="1" applyFont="1" applyBorder="1" applyAlignment="1">
      <alignment horizontal="center" vertical="center" textRotation="90" wrapText="1"/>
    </xf>
    <xf numFmtId="0" fontId="9" fillId="0" borderId="15" xfId="0" applyFont="1" applyBorder="1" applyAlignment="1">
      <alignment horizontal="center" vertical="center" textRotation="90" wrapText="1"/>
    </xf>
    <xf numFmtId="0" fontId="9" fillId="0" borderId="4" xfId="0" applyFont="1" applyBorder="1" applyAlignment="1">
      <alignment horizontal="center" vertical="center" textRotation="90" wrapText="1"/>
    </xf>
    <xf numFmtId="0" fontId="9" fillId="0" borderId="38" xfId="0" applyFont="1" applyBorder="1" applyAlignment="1">
      <alignment horizontal="center" vertical="center"/>
    </xf>
    <xf numFmtId="0" fontId="10" fillId="0" borderId="63" xfId="0" applyFont="1" applyFill="1" applyBorder="1" applyAlignment="1">
      <alignment horizontal="center" vertical="center" textRotation="90" wrapText="1"/>
    </xf>
    <xf numFmtId="0" fontId="10" fillId="0" borderId="19" xfId="0" applyFont="1" applyFill="1" applyBorder="1" applyAlignment="1">
      <alignment horizontal="center" vertical="center" textRotation="90" wrapText="1"/>
    </xf>
    <xf numFmtId="0" fontId="27" fillId="0" borderId="0" xfId="0" applyFont="1" applyAlignment="1">
      <alignment horizontal="center" vertical="top" wrapText="1"/>
    </xf>
    <xf numFmtId="0" fontId="9" fillId="0" borderId="23" xfId="0" applyFont="1" applyBorder="1" applyAlignment="1">
      <alignment horizontal="right" vertical="top"/>
    </xf>
    <xf numFmtId="0" fontId="9" fillId="0" borderId="25" xfId="0" applyFont="1" applyBorder="1" applyAlignment="1">
      <alignment horizontal="center" vertical="center" textRotation="90" wrapText="1"/>
    </xf>
    <xf numFmtId="0" fontId="9" fillId="0" borderId="39" xfId="0" applyFont="1" applyBorder="1" applyAlignment="1">
      <alignment horizontal="center" vertical="center" textRotation="90" wrapText="1"/>
    </xf>
    <xf numFmtId="0" fontId="9" fillId="0" borderId="55" xfId="0" applyFont="1" applyBorder="1" applyAlignment="1">
      <alignment horizontal="center" vertical="center" textRotation="90" wrapText="1"/>
    </xf>
    <xf numFmtId="0" fontId="9" fillId="0" borderId="26" xfId="0" applyFont="1" applyBorder="1" applyAlignment="1">
      <alignment horizontal="center" vertical="center" textRotation="90" wrapText="1"/>
    </xf>
    <xf numFmtId="0" fontId="9" fillId="0" borderId="38" xfId="0" applyFont="1" applyBorder="1" applyAlignment="1">
      <alignment horizontal="center" vertical="center" textRotation="90" wrapText="1"/>
    </xf>
    <xf numFmtId="0" fontId="9" fillId="0" borderId="16" xfId="0" applyFont="1" applyBorder="1" applyAlignment="1">
      <alignment horizontal="center" vertical="center" textRotation="90" wrapText="1"/>
    </xf>
    <xf numFmtId="0" fontId="9" fillId="0" borderId="40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textRotation="90" wrapText="1"/>
    </xf>
    <xf numFmtId="0" fontId="7" fillId="0" borderId="53" xfId="0" applyFont="1" applyBorder="1" applyAlignment="1">
      <alignment horizontal="center" vertical="center" textRotation="90" wrapText="1"/>
    </xf>
    <xf numFmtId="0" fontId="10" fillId="0" borderId="60" xfId="0" applyFont="1" applyBorder="1" applyAlignment="1">
      <alignment horizontal="center" vertical="center" textRotation="90" wrapText="1"/>
    </xf>
    <xf numFmtId="0" fontId="10" fillId="0" borderId="61" xfId="0" applyFont="1" applyBorder="1" applyAlignment="1">
      <alignment horizontal="center" vertical="center" textRotation="90" wrapText="1"/>
    </xf>
    <xf numFmtId="0" fontId="10" fillId="0" borderId="63" xfId="0" applyFont="1" applyBorder="1" applyAlignment="1">
      <alignment horizontal="center" vertical="center" textRotation="90" wrapText="1"/>
    </xf>
    <xf numFmtId="0" fontId="5" fillId="0" borderId="55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12" fillId="0" borderId="34" xfId="0" applyNumberFormat="1" applyFont="1" applyBorder="1" applyAlignment="1">
      <alignment horizontal="center" vertical="center"/>
    </xf>
    <xf numFmtId="0" fontId="12" fillId="0" borderId="35" xfId="0" applyNumberFormat="1" applyFont="1" applyBorder="1" applyAlignment="1">
      <alignment horizontal="center" vertical="center"/>
    </xf>
    <xf numFmtId="0" fontId="9" fillId="0" borderId="55" xfId="0" applyFont="1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9" fillId="0" borderId="20" xfId="0" applyFont="1" applyBorder="1" applyAlignment="1">
      <alignment vertical="top" wrapText="1"/>
    </xf>
    <xf numFmtId="0" fontId="5" fillId="7" borderId="53" xfId="0" applyFont="1" applyFill="1" applyBorder="1" applyAlignment="1">
      <alignment horizontal="left" vertical="top" wrapText="1"/>
    </xf>
    <xf numFmtId="0" fontId="0" fillId="0" borderId="31" xfId="0" applyBorder="1" applyAlignment="1">
      <alignment vertical="top"/>
    </xf>
    <xf numFmtId="0" fontId="7" fillId="0" borderId="37" xfId="0" applyFont="1" applyFill="1" applyBorder="1" applyAlignment="1">
      <alignment horizontal="center" vertical="center" textRotation="90" wrapText="1"/>
    </xf>
    <xf numFmtId="0" fontId="33" fillId="0" borderId="7" xfId="0" applyFont="1" applyBorder="1" applyAlignment="1">
      <alignment horizontal="center" vertical="center" textRotation="90" wrapText="1"/>
    </xf>
    <xf numFmtId="0" fontId="33" fillId="0" borderId="13" xfId="0" applyFont="1" applyBorder="1" applyAlignment="1">
      <alignment horizontal="center" vertical="center" textRotation="90" wrapText="1"/>
    </xf>
    <xf numFmtId="0" fontId="0" fillId="0" borderId="28" xfId="0" applyBorder="1" applyAlignment="1">
      <alignment vertical="top"/>
    </xf>
    <xf numFmtId="0" fontId="9" fillId="7" borderId="39" xfId="0" applyFont="1" applyFill="1" applyBorder="1" applyAlignment="1">
      <alignment horizontal="left" vertical="top" wrapText="1"/>
    </xf>
    <xf numFmtId="0" fontId="1" fillId="7" borderId="30" xfId="0" applyFont="1" applyFill="1" applyBorder="1" applyAlignment="1">
      <alignment vertical="top" wrapText="1"/>
    </xf>
    <xf numFmtId="0" fontId="9" fillId="7" borderId="58" xfId="0" applyFont="1" applyFill="1" applyBorder="1" applyAlignment="1">
      <alignment horizontal="left" vertical="top" wrapText="1"/>
    </xf>
    <xf numFmtId="0" fontId="5" fillId="7" borderId="59" xfId="0" applyFont="1" applyFill="1" applyBorder="1" applyAlignment="1">
      <alignment horizontal="left" vertical="top" wrapText="1"/>
    </xf>
    <xf numFmtId="0" fontId="9" fillId="0" borderId="20" xfId="0" applyFont="1" applyBorder="1" applyAlignment="1">
      <alignment horizontal="left" vertical="top" wrapText="1"/>
    </xf>
    <xf numFmtId="0" fontId="9" fillId="0" borderId="21" xfId="0" applyFont="1" applyBorder="1" applyAlignment="1">
      <alignment horizontal="left" vertical="top" wrapText="1"/>
    </xf>
    <xf numFmtId="49" fontId="11" fillId="0" borderId="17" xfId="0" applyNumberFormat="1" applyFont="1" applyBorder="1" applyAlignment="1">
      <alignment horizontal="center" vertical="top"/>
    </xf>
    <xf numFmtId="49" fontId="11" fillId="0" borderId="17" xfId="0" applyNumberFormat="1" applyFont="1" applyFill="1" applyBorder="1" applyAlignment="1">
      <alignment horizontal="center" vertical="top"/>
    </xf>
    <xf numFmtId="49" fontId="11" fillId="0" borderId="19" xfId="0" applyNumberFormat="1" applyFont="1" applyFill="1" applyBorder="1" applyAlignment="1">
      <alignment horizontal="center" vertical="top"/>
    </xf>
    <xf numFmtId="0" fontId="9" fillId="7" borderId="16" xfId="0" applyFont="1" applyFill="1" applyBorder="1" applyAlignment="1">
      <alignment horizontal="left" vertical="top" wrapText="1"/>
    </xf>
    <xf numFmtId="0" fontId="9" fillId="7" borderId="16" xfId="0" applyFont="1" applyFill="1" applyBorder="1" applyAlignment="1">
      <alignment vertical="top" wrapText="1"/>
    </xf>
    <xf numFmtId="0" fontId="1" fillId="7" borderId="34" xfId="0" applyFont="1" applyFill="1" applyBorder="1" applyAlignment="1">
      <alignment vertical="top" wrapText="1"/>
    </xf>
    <xf numFmtId="49" fontId="9" fillId="0" borderId="31" xfId="0" applyNumberFormat="1" applyFont="1" applyFill="1" applyBorder="1" applyAlignment="1">
      <alignment horizontal="center" vertical="top"/>
    </xf>
    <xf numFmtId="49" fontId="11" fillId="0" borderId="18" xfId="0" applyNumberFormat="1" applyFont="1" applyFill="1" applyBorder="1" applyAlignment="1">
      <alignment horizontal="center" vertical="top"/>
    </xf>
    <xf numFmtId="0" fontId="9" fillId="0" borderId="37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1" fillId="7" borderId="22" xfId="0" applyFont="1" applyFill="1" applyBorder="1" applyAlignment="1">
      <alignment vertical="top" wrapText="1"/>
    </xf>
    <xf numFmtId="0" fontId="1" fillId="7" borderId="0" xfId="0" applyFont="1" applyFill="1" applyBorder="1" applyAlignment="1">
      <alignment vertical="top" wrapText="1"/>
    </xf>
    <xf numFmtId="0" fontId="11" fillId="0" borderId="17" xfId="4" applyNumberFormat="1" applyFont="1" applyBorder="1" applyAlignment="1">
      <alignment horizontal="center" vertical="top"/>
    </xf>
    <xf numFmtId="0" fontId="11" fillId="0" borderId="18" xfId="4" applyNumberFormat="1" applyFont="1" applyBorder="1" applyAlignment="1">
      <alignment horizontal="center" vertical="top"/>
    </xf>
    <xf numFmtId="0" fontId="9" fillId="7" borderId="84" xfId="0" applyFont="1" applyFill="1" applyBorder="1" applyAlignment="1">
      <alignment horizontal="left" vertical="top" wrapText="1"/>
    </xf>
    <xf numFmtId="0" fontId="9" fillId="7" borderId="87" xfId="0" applyFont="1" applyFill="1" applyBorder="1" applyAlignment="1">
      <alignment horizontal="left" vertical="top" wrapText="1"/>
    </xf>
    <xf numFmtId="49" fontId="11" fillId="7" borderId="53" xfId="0" applyNumberFormat="1" applyFont="1" applyFill="1" applyBorder="1" applyAlignment="1">
      <alignment horizontal="center" vertical="top"/>
    </xf>
    <xf numFmtId="49" fontId="11" fillId="7" borderId="31" xfId="0" applyNumberFormat="1" applyFont="1" applyFill="1" applyBorder="1" applyAlignment="1">
      <alignment horizontal="center" vertical="top"/>
    </xf>
    <xf numFmtId="0" fontId="1" fillId="0" borderId="21" xfId="0" applyFont="1" applyBorder="1" applyAlignment="1">
      <alignment vertical="top" wrapText="1"/>
    </xf>
    <xf numFmtId="0" fontId="5" fillId="7" borderId="40" xfId="0" applyFont="1" applyFill="1" applyBorder="1" applyAlignment="1">
      <alignment horizontal="left" vertical="top" wrapText="1"/>
    </xf>
    <xf numFmtId="0" fontId="0" fillId="0" borderId="53" xfId="0" applyBorder="1" applyAlignment="1">
      <alignment horizontal="left" vertical="top" wrapText="1"/>
    </xf>
    <xf numFmtId="49" fontId="11" fillId="7" borderId="53" xfId="0" applyNumberFormat="1" applyFont="1" applyFill="1" applyBorder="1" applyAlignment="1">
      <alignment horizontal="left" vertical="top" wrapText="1"/>
    </xf>
    <xf numFmtId="49" fontId="11" fillId="7" borderId="40" xfId="0" applyNumberFormat="1" applyFont="1" applyFill="1" applyBorder="1" applyAlignment="1">
      <alignment horizontal="center" vertical="top"/>
    </xf>
    <xf numFmtId="0" fontId="7" fillId="0" borderId="40" xfId="0" applyFont="1" applyFill="1" applyBorder="1" applyAlignment="1">
      <alignment horizontal="center" vertical="top" wrapText="1"/>
    </xf>
    <xf numFmtId="0" fontId="7" fillId="0" borderId="53" xfId="0" applyFont="1" applyFill="1" applyBorder="1" applyAlignment="1">
      <alignment horizontal="center" vertical="top" wrapText="1"/>
    </xf>
    <xf numFmtId="49" fontId="11" fillId="13" borderId="39" xfId="0" applyNumberFormat="1" applyFont="1" applyFill="1" applyBorder="1" applyAlignment="1">
      <alignment horizontal="center" vertical="top"/>
    </xf>
    <xf numFmtId="0" fontId="11" fillId="13" borderId="30" xfId="0" applyFont="1" applyFill="1" applyBorder="1" applyAlignment="1">
      <alignment horizontal="center" vertical="top"/>
    </xf>
    <xf numFmtId="49" fontId="7" fillId="0" borderId="53" xfId="0" applyNumberFormat="1" applyFont="1" applyFill="1" applyBorder="1" applyAlignment="1">
      <alignment horizontal="right" vertical="top"/>
    </xf>
    <xf numFmtId="49" fontId="7" fillId="0" borderId="31" xfId="0" applyNumberFormat="1" applyFont="1" applyFill="1" applyBorder="1" applyAlignment="1">
      <alignment horizontal="right" vertical="top"/>
    </xf>
    <xf numFmtId="49" fontId="9" fillId="7" borderId="17" xfId="0" applyNumberFormat="1" applyFont="1" applyFill="1" applyBorder="1" applyAlignment="1">
      <alignment horizontal="center" vertical="top"/>
    </xf>
    <xf numFmtId="49" fontId="9" fillId="7" borderId="19" xfId="0" applyNumberFormat="1" applyFont="1" applyFill="1" applyBorder="1" applyAlignment="1">
      <alignment horizontal="center" vertical="top"/>
    </xf>
    <xf numFmtId="0" fontId="11" fillId="7" borderId="17" xfId="0" applyFont="1" applyFill="1" applyBorder="1" applyAlignment="1">
      <alignment vertical="top" wrapText="1"/>
    </xf>
    <xf numFmtId="0" fontId="11" fillId="7" borderId="19" xfId="0" applyFont="1" applyFill="1" applyBorder="1" applyAlignment="1">
      <alignment vertical="top" wrapText="1"/>
    </xf>
    <xf numFmtId="0" fontId="11" fillId="0" borderId="40" xfId="4" applyNumberFormat="1" applyFont="1" applyBorder="1" applyAlignment="1">
      <alignment horizontal="center" vertical="top"/>
    </xf>
    <xf numFmtId="0" fontId="11" fillId="0" borderId="53" xfId="4" applyNumberFormat="1" applyFont="1" applyBorder="1" applyAlignment="1">
      <alignment horizontal="center" vertical="top"/>
    </xf>
    <xf numFmtId="49" fontId="11" fillId="4" borderId="38" xfId="0" applyNumberFormat="1" applyFont="1" applyFill="1" applyBorder="1" applyAlignment="1">
      <alignment horizontal="center" vertical="top"/>
    </xf>
    <xf numFmtId="0" fontId="11" fillId="0" borderId="29" xfId="0" applyFont="1" applyBorder="1" applyAlignment="1">
      <alignment horizontal="center" vertical="top"/>
    </xf>
    <xf numFmtId="49" fontId="11" fillId="7" borderId="26" xfId="0" applyNumberFormat="1" applyFont="1" applyFill="1" applyBorder="1" applyAlignment="1">
      <alignment horizontal="center" vertical="top"/>
    </xf>
    <xf numFmtId="49" fontId="11" fillId="7" borderId="34" xfId="0" applyNumberFormat="1" applyFont="1" applyFill="1" applyBorder="1" applyAlignment="1">
      <alignment horizontal="center" vertical="top"/>
    </xf>
    <xf numFmtId="49" fontId="11" fillId="7" borderId="29" xfId="0" applyNumberFormat="1" applyFont="1" applyFill="1" applyBorder="1" applyAlignment="1">
      <alignment horizontal="center" vertical="top"/>
    </xf>
    <xf numFmtId="49" fontId="11" fillId="0" borderId="22" xfId="0" applyNumberFormat="1" applyFont="1" applyBorder="1" applyAlignment="1">
      <alignment horizontal="center" vertical="top"/>
    </xf>
    <xf numFmtId="49" fontId="11" fillId="0" borderId="0" xfId="0" applyNumberFormat="1" applyFont="1" applyBorder="1" applyAlignment="1">
      <alignment horizontal="center" vertical="top"/>
    </xf>
    <xf numFmtId="49" fontId="11" fillId="0" borderId="23" xfId="0" applyNumberFormat="1" applyFont="1" applyBorder="1" applyAlignment="1">
      <alignment horizontal="center" vertical="top"/>
    </xf>
    <xf numFmtId="0" fontId="11" fillId="7" borderId="26" xfId="0" applyFont="1" applyFill="1" applyBorder="1" applyAlignment="1">
      <alignment horizontal="left" vertical="top" wrapText="1"/>
    </xf>
    <xf numFmtId="0" fontId="11" fillId="7" borderId="34" xfId="0" applyFont="1" applyFill="1" applyBorder="1" applyAlignment="1">
      <alignment horizontal="left" vertical="top" wrapText="1"/>
    </xf>
    <xf numFmtId="0" fontId="11" fillId="7" borderId="29" xfId="0" applyFont="1" applyFill="1" applyBorder="1" applyAlignment="1">
      <alignment horizontal="left" vertical="top" wrapText="1"/>
    </xf>
    <xf numFmtId="49" fontId="7" fillId="0" borderId="40" xfId="0" applyNumberFormat="1" applyFont="1" applyFill="1" applyBorder="1" applyAlignment="1">
      <alignment horizontal="center" vertical="center" textRotation="90" wrapText="1"/>
    </xf>
    <xf numFmtId="49" fontId="7" fillId="0" borderId="53" xfId="0" applyNumberFormat="1" applyFont="1" applyFill="1" applyBorder="1" applyAlignment="1">
      <alignment horizontal="center" vertical="center" textRotation="90" wrapText="1"/>
    </xf>
    <xf numFmtId="0" fontId="7" fillId="0" borderId="31" xfId="0" applyFont="1" applyBorder="1" applyAlignment="1">
      <alignment horizontal="center" vertical="center" textRotation="90" wrapText="1"/>
    </xf>
    <xf numFmtId="49" fontId="9" fillId="7" borderId="15" xfId="0" applyNumberFormat="1" applyFont="1" applyFill="1" applyBorder="1" applyAlignment="1">
      <alignment horizontal="center" vertical="top" wrapText="1"/>
    </xf>
    <xf numFmtId="49" fontId="9" fillId="7" borderId="10" xfId="0" applyNumberFormat="1" applyFont="1" applyFill="1" applyBorder="1" applyAlignment="1">
      <alignment horizontal="center" vertical="top" wrapText="1"/>
    </xf>
    <xf numFmtId="0" fontId="6" fillId="11" borderId="23" xfId="0" applyFont="1" applyFill="1" applyBorder="1" applyAlignment="1">
      <alignment horizontal="right" vertical="top"/>
    </xf>
    <xf numFmtId="0" fontId="1" fillId="11" borderId="81" xfId="0" applyFont="1" applyFill="1" applyBorder="1" applyAlignment="1">
      <alignment horizontal="right" vertical="top"/>
    </xf>
    <xf numFmtId="49" fontId="5" fillId="0" borderId="80" xfId="0" applyNumberFormat="1" applyFont="1" applyBorder="1" applyAlignment="1">
      <alignment horizontal="center" vertical="top" wrapText="1"/>
    </xf>
    <xf numFmtId="49" fontId="5" fillId="0" borderId="66" xfId="0" applyNumberFormat="1" applyFont="1" applyBorder="1" applyAlignment="1">
      <alignment horizontal="center" vertical="top" wrapText="1"/>
    </xf>
    <xf numFmtId="49" fontId="5" fillId="0" borderId="81" xfId="0" applyNumberFormat="1" applyFont="1" applyBorder="1" applyAlignment="1">
      <alignment horizontal="center" vertical="top" wrapText="1"/>
    </xf>
    <xf numFmtId="49" fontId="9" fillId="0" borderId="17" xfId="0" applyNumberFormat="1" applyFont="1" applyBorder="1" applyAlignment="1">
      <alignment horizontal="center" vertical="top" wrapText="1"/>
    </xf>
    <xf numFmtId="49" fontId="9" fillId="0" borderId="18" xfId="0" applyNumberFormat="1" applyFont="1" applyBorder="1" applyAlignment="1">
      <alignment horizontal="center" vertical="top" wrapText="1"/>
    </xf>
    <xf numFmtId="0" fontId="1" fillId="11" borderId="23" xfId="0" applyFont="1" applyFill="1" applyBorder="1" applyAlignment="1">
      <alignment horizontal="right" vertical="top"/>
    </xf>
    <xf numFmtId="0" fontId="7" fillId="0" borderId="31" xfId="0" applyFont="1" applyFill="1" applyBorder="1" applyAlignment="1">
      <alignment horizontal="center" vertical="top" wrapText="1"/>
    </xf>
    <xf numFmtId="49" fontId="9" fillId="7" borderId="41" xfId="0" applyNumberFormat="1" applyFont="1" applyFill="1" applyBorder="1" applyAlignment="1">
      <alignment horizontal="center" vertical="top" wrapText="1"/>
    </xf>
    <xf numFmtId="49" fontId="9" fillId="7" borderId="32" xfId="0" applyNumberFormat="1" applyFont="1" applyFill="1" applyBorder="1" applyAlignment="1">
      <alignment horizontal="center" vertical="top" wrapText="1"/>
    </xf>
    <xf numFmtId="49" fontId="9" fillId="0" borderId="63" xfId="0" applyNumberFormat="1" applyFont="1" applyBorder="1" applyAlignment="1">
      <alignment horizontal="center" vertical="top" wrapText="1"/>
    </xf>
    <xf numFmtId="49" fontId="9" fillId="0" borderId="19" xfId="0" applyNumberFormat="1" applyFont="1" applyBorder="1" applyAlignment="1">
      <alignment horizontal="center" vertical="top" wrapText="1"/>
    </xf>
    <xf numFmtId="49" fontId="9" fillId="0" borderId="62" xfId="0" applyNumberFormat="1" applyFont="1" applyBorder="1" applyAlignment="1">
      <alignment horizontal="center" vertical="top" wrapText="1"/>
    </xf>
    <xf numFmtId="49" fontId="10" fillId="0" borderId="38" xfId="0" applyNumberFormat="1" applyFont="1" applyBorder="1" applyAlignment="1">
      <alignment horizontal="center" vertical="top" wrapText="1"/>
    </xf>
    <xf numFmtId="49" fontId="11" fillId="0" borderId="38" xfId="0" applyNumberFormat="1" applyFont="1" applyBorder="1" applyAlignment="1">
      <alignment horizontal="center" vertical="top"/>
    </xf>
    <xf numFmtId="0" fontId="7" fillId="0" borderId="38" xfId="0" applyFont="1" applyFill="1" applyBorder="1" applyAlignment="1">
      <alignment horizontal="center" vertical="top" wrapText="1"/>
    </xf>
    <xf numFmtId="49" fontId="3" fillId="0" borderId="17" xfId="0" applyNumberFormat="1" applyFont="1" applyBorder="1" applyAlignment="1">
      <alignment horizontal="left" vertical="top" wrapText="1"/>
    </xf>
    <xf numFmtId="49" fontId="3" fillId="0" borderId="19" xfId="0" applyNumberFormat="1" applyFont="1" applyBorder="1" applyAlignment="1">
      <alignment horizontal="left" vertical="top" wrapText="1"/>
    </xf>
    <xf numFmtId="49" fontId="9" fillId="0" borderId="80" xfId="0" applyNumberFormat="1" applyFont="1" applyBorder="1" applyAlignment="1">
      <alignment horizontal="center" vertical="top" wrapText="1"/>
    </xf>
    <xf numFmtId="49" fontId="9" fillId="0" borderId="66" xfId="0" applyNumberFormat="1" applyFont="1" applyBorder="1" applyAlignment="1">
      <alignment horizontal="center" vertical="top" wrapText="1"/>
    </xf>
    <xf numFmtId="49" fontId="9" fillId="0" borderId="64" xfId="0" applyNumberFormat="1" applyFont="1" applyBorder="1" applyAlignment="1">
      <alignment horizontal="center" vertical="top" wrapText="1"/>
    </xf>
    <xf numFmtId="49" fontId="9" fillId="0" borderId="32" xfId="0" applyNumberFormat="1" applyFont="1" applyBorder="1" applyAlignment="1">
      <alignment horizontal="center" vertical="top" wrapText="1"/>
    </xf>
    <xf numFmtId="0" fontId="9" fillId="0" borderId="82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49" fontId="9" fillId="0" borderId="16" xfId="0" applyNumberFormat="1" applyFont="1" applyBorder="1" applyAlignment="1">
      <alignment horizontal="center" vertical="top"/>
    </xf>
    <xf numFmtId="49" fontId="11" fillId="0" borderId="83" xfId="0" applyNumberFormat="1" applyFont="1" applyBorder="1" applyAlignment="1">
      <alignment horizontal="center" vertical="top"/>
    </xf>
    <xf numFmtId="49" fontId="11" fillId="0" borderId="66" xfId="0" applyNumberFormat="1" applyFont="1" applyBorder="1" applyAlignment="1">
      <alignment horizontal="center" vertical="top"/>
    </xf>
    <xf numFmtId="0" fontId="10" fillId="0" borderId="65" xfId="0" applyFont="1" applyFill="1" applyBorder="1" applyAlignment="1">
      <alignment horizontal="center" vertical="center" textRotation="90" wrapText="1"/>
    </xf>
    <xf numFmtId="0" fontId="10" fillId="0" borderId="64" xfId="0" applyFont="1" applyFill="1" applyBorder="1" applyAlignment="1">
      <alignment horizontal="center" vertical="center" textRotation="90" wrapText="1"/>
    </xf>
    <xf numFmtId="0" fontId="9" fillId="0" borderId="28" xfId="0" applyFont="1" applyBorder="1" applyAlignment="1">
      <alignment horizontal="center" vertical="center" textRotation="90" wrapText="1"/>
    </xf>
    <xf numFmtId="0" fontId="11" fillId="4" borderId="61" xfId="0" applyFont="1" applyFill="1" applyBorder="1" applyAlignment="1">
      <alignment horizontal="left" vertical="top" wrapText="1"/>
    </xf>
    <xf numFmtId="0" fontId="11" fillId="4" borderId="69" xfId="0" applyFont="1" applyFill="1" applyBorder="1" applyAlignment="1">
      <alignment horizontal="left" vertical="top" wrapText="1"/>
    </xf>
    <xf numFmtId="164" fontId="9" fillId="0" borderId="16" xfId="0" applyNumberFormat="1" applyFont="1" applyBorder="1" applyAlignment="1">
      <alignment horizontal="center" vertical="top"/>
    </xf>
    <xf numFmtId="164" fontId="9" fillId="0" borderId="31" xfId="0" applyNumberFormat="1" applyFont="1" applyBorder="1" applyAlignment="1">
      <alignment horizontal="center" vertical="top"/>
    </xf>
    <xf numFmtId="164" fontId="9" fillId="0" borderId="65" xfId="0" applyNumberFormat="1" applyFont="1" applyBorder="1" applyAlignment="1">
      <alignment horizontal="center" vertical="top"/>
    </xf>
    <xf numFmtId="164" fontId="9" fillId="0" borderId="32" xfId="0" applyNumberFormat="1" applyFont="1" applyBorder="1" applyAlignment="1">
      <alignment horizontal="center" vertical="top"/>
    </xf>
    <xf numFmtId="49" fontId="9" fillId="0" borderId="67" xfId="0" applyNumberFormat="1" applyFont="1" applyBorder="1" applyAlignment="1">
      <alignment horizontal="center" vertical="top" wrapText="1"/>
    </xf>
    <xf numFmtId="49" fontId="9" fillId="0" borderId="4" xfId="0" applyNumberFormat="1" applyFont="1" applyBorder="1" applyAlignment="1">
      <alignment horizontal="center" vertical="top" wrapText="1"/>
    </xf>
    <xf numFmtId="0" fontId="9" fillId="0" borderId="55" xfId="0" applyFont="1" applyBorder="1" applyAlignment="1">
      <alignment horizontal="left" vertical="top" wrapText="1"/>
    </xf>
    <xf numFmtId="0" fontId="9" fillId="7" borderId="33" xfId="0" applyFont="1" applyFill="1" applyBorder="1" applyAlignment="1">
      <alignment horizontal="left" vertical="top" wrapText="1"/>
    </xf>
    <xf numFmtId="164" fontId="9" fillId="7" borderId="40" xfId="0" applyNumberFormat="1" applyFont="1" applyFill="1" applyBorder="1" applyAlignment="1">
      <alignment horizontal="center" vertical="center" textRotation="90"/>
    </xf>
    <xf numFmtId="164" fontId="9" fillId="7" borderId="34" xfId="0" applyNumberFormat="1" applyFont="1" applyFill="1" applyBorder="1" applyAlignment="1">
      <alignment horizontal="center" vertical="center" textRotation="90"/>
    </xf>
    <xf numFmtId="164" fontId="9" fillId="7" borderId="41" xfId="0" applyNumberFormat="1" applyFont="1" applyFill="1" applyBorder="1" applyAlignment="1">
      <alignment horizontal="center" vertical="center" textRotation="90"/>
    </xf>
    <xf numFmtId="164" fontId="9" fillId="7" borderId="35" xfId="0" applyNumberFormat="1" applyFont="1" applyFill="1" applyBorder="1" applyAlignment="1">
      <alignment horizontal="center" vertical="center" textRotation="90"/>
    </xf>
    <xf numFmtId="0" fontId="9" fillId="0" borderId="10" xfId="0" applyFont="1" applyBorder="1" applyAlignment="1">
      <alignment horizontal="center" vertical="center" textRotation="90" wrapText="1"/>
    </xf>
    <xf numFmtId="0" fontId="9" fillId="0" borderId="60" xfId="0" applyFont="1" applyBorder="1" applyAlignment="1">
      <alignment horizontal="center" vertical="center" textRotation="90" wrapText="1"/>
    </xf>
    <xf numFmtId="0" fontId="9" fillId="0" borderId="61" xfId="0" applyFont="1" applyBorder="1" applyAlignment="1">
      <alignment horizontal="center" vertical="center" textRotation="90" wrapText="1"/>
    </xf>
    <xf numFmtId="0" fontId="9" fillId="0" borderId="63" xfId="0" applyFont="1" applyBorder="1" applyAlignment="1">
      <alignment horizontal="center" vertical="center" textRotation="90" wrapText="1"/>
    </xf>
    <xf numFmtId="0" fontId="9" fillId="0" borderId="15" xfId="0" applyNumberFormat="1" applyFont="1" applyBorder="1" applyAlignment="1">
      <alignment horizontal="center" vertical="center" textRotation="90" wrapText="1"/>
    </xf>
    <xf numFmtId="0" fontId="9" fillId="0" borderId="4" xfId="0" applyNumberFormat="1" applyFont="1" applyBorder="1" applyAlignment="1">
      <alignment horizontal="center" vertical="center" textRotation="90" wrapText="1"/>
    </xf>
    <xf numFmtId="0" fontId="30" fillId="0" borderId="0" xfId="0" applyFont="1" applyAlignment="1">
      <alignment horizontal="center" vertical="top" wrapText="1"/>
    </xf>
    <xf numFmtId="0" fontId="18" fillId="0" borderId="0" xfId="0" applyFont="1" applyAlignment="1">
      <alignment vertical="top"/>
    </xf>
    <xf numFmtId="0" fontId="9" fillId="0" borderId="10" xfId="0" applyNumberFormat="1" applyFont="1" applyBorder="1" applyAlignment="1">
      <alignment horizontal="center" vertical="center" textRotation="90" wrapText="1"/>
    </xf>
    <xf numFmtId="49" fontId="11" fillId="11" borderId="19" xfId="0" applyNumberFormat="1" applyFont="1" applyFill="1" applyBorder="1" applyAlignment="1">
      <alignment horizontal="center" vertical="top"/>
    </xf>
    <xf numFmtId="0" fontId="9" fillId="0" borderId="22" xfId="0" applyFont="1" applyFill="1" applyBorder="1" applyAlignment="1">
      <alignment horizontal="center" vertical="top" wrapText="1"/>
    </xf>
    <xf numFmtId="49" fontId="11" fillId="0" borderId="80" xfId="0" applyNumberFormat="1" applyFont="1" applyBorder="1" applyAlignment="1">
      <alignment horizontal="center" vertical="top"/>
    </xf>
    <xf numFmtId="0" fontId="5" fillId="6" borderId="53" xfId="0" applyFont="1" applyFill="1" applyBorder="1" applyAlignment="1">
      <alignment vertical="top"/>
    </xf>
    <xf numFmtId="0" fontId="1" fillId="0" borderId="31" xfId="0" applyFont="1" applyBorder="1" applyAlignment="1">
      <alignment vertical="top"/>
    </xf>
    <xf numFmtId="0" fontId="9" fillId="7" borderId="55" xfId="0" applyFont="1" applyFill="1" applyBorder="1" applyAlignment="1">
      <alignment horizontal="left" vertical="center" wrapText="1"/>
    </xf>
    <xf numFmtId="0" fontId="0" fillId="0" borderId="21" xfId="0" applyBorder="1" applyAlignment="1">
      <alignment wrapText="1"/>
    </xf>
    <xf numFmtId="49" fontId="11" fillId="11" borderId="53" xfId="0" applyNumberFormat="1" applyFont="1" applyFill="1" applyBorder="1" applyAlignment="1">
      <alignment horizontal="center" vertical="top"/>
    </xf>
    <xf numFmtId="0" fontId="9" fillId="7" borderId="21" xfId="0" applyFont="1" applyFill="1" applyBorder="1" applyAlignment="1">
      <alignment horizontal="left" vertical="top" wrapText="1"/>
    </xf>
    <xf numFmtId="0" fontId="7" fillId="0" borderId="40" xfId="0" applyFont="1" applyFill="1" applyBorder="1" applyAlignment="1">
      <alignment horizontal="center" vertical="top" textRotation="90" wrapText="1"/>
    </xf>
    <xf numFmtId="0" fontId="7" fillId="0" borderId="31" xfId="0" applyFont="1" applyFill="1" applyBorder="1" applyAlignment="1">
      <alignment horizontal="center" vertical="top" textRotation="90" wrapText="1"/>
    </xf>
    <xf numFmtId="0" fontId="5" fillId="6" borderId="64" xfId="0" applyFont="1" applyFill="1" applyBorder="1" applyAlignment="1">
      <alignment vertical="top"/>
    </xf>
    <xf numFmtId="0" fontId="1" fillId="0" borderId="32" xfId="0" applyFont="1" applyBorder="1" applyAlignment="1">
      <alignment vertical="top"/>
    </xf>
    <xf numFmtId="0" fontId="7" fillId="0" borderId="22" xfId="0" applyFont="1" applyFill="1" applyBorder="1" applyAlignment="1">
      <alignment horizontal="center" vertical="top" wrapText="1"/>
    </xf>
    <xf numFmtId="0" fontId="7" fillId="0" borderId="23" xfId="0" applyFont="1" applyFill="1" applyBorder="1" applyAlignment="1">
      <alignment horizontal="center" vertical="top" wrapText="1"/>
    </xf>
    <xf numFmtId="49" fontId="11" fillId="0" borderId="81" xfId="0" applyNumberFormat="1" applyFont="1" applyBorder="1" applyAlignment="1">
      <alignment horizontal="center" vertical="top"/>
    </xf>
    <xf numFmtId="49" fontId="9" fillId="0" borderId="15" xfId="0" applyNumberFormat="1" applyFont="1" applyBorder="1" applyAlignment="1">
      <alignment horizontal="center" vertical="top"/>
    </xf>
    <xf numFmtId="49" fontId="9" fillId="0" borderId="10" xfId="0" applyNumberFormat="1" applyFont="1" applyBorder="1" applyAlignment="1">
      <alignment horizontal="center" vertical="top"/>
    </xf>
    <xf numFmtId="0" fontId="9" fillId="0" borderId="76" xfId="0" applyFont="1" applyBorder="1" applyAlignment="1">
      <alignment vertical="top" wrapText="1"/>
    </xf>
    <xf numFmtId="0" fontId="1" fillId="0" borderId="87" xfId="0" applyFont="1" applyBorder="1" applyAlignment="1">
      <alignment vertical="top" wrapText="1"/>
    </xf>
    <xf numFmtId="0" fontId="9" fillId="6" borderId="16" xfId="0" applyFont="1" applyFill="1" applyBorder="1" applyAlignment="1">
      <alignment vertical="center" textRotation="90"/>
    </xf>
    <xf numFmtId="0" fontId="9" fillId="6" borderId="31" xfId="0" applyFont="1" applyFill="1" applyBorder="1" applyAlignment="1">
      <alignment vertical="center" textRotation="90"/>
    </xf>
    <xf numFmtId="0" fontId="9" fillId="6" borderId="65" xfId="0" applyFont="1" applyFill="1" applyBorder="1" applyAlignment="1">
      <alignment vertical="center" textRotation="90"/>
    </xf>
    <xf numFmtId="0" fontId="9" fillId="6" borderId="32" xfId="0" applyFont="1" applyFill="1" applyBorder="1" applyAlignment="1">
      <alignment vertical="center" textRotation="90"/>
    </xf>
    <xf numFmtId="0" fontId="1" fillId="7" borderId="28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16" xfId="0" applyFont="1" applyFill="1" applyBorder="1" applyAlignment="1">
      <alignment horizontal="center" vertical="top" wrapText="1"/>
    </xf>
    <xf numFmtId="0" fontId="7" fillId="0" borderId="34" xfId="0" applyFont="1" applyFill="1" applyBorder="1" applyAlignment="1">
      <alignment horizontal="center" vertical="top" wrapText="1"/>
    </xf>
    <xf numFmtId="49" fontId="11" fillId="0" borderId="65" xfId="0" applyNumberFormat="1" applyFont="1" applyBorder="1" applyAlignment="1">
      <alignment horizontal="center" vertical="top"/>
    </xf>
    <xf numFmtId="49" fontId="9" fillId="7" borderId="67" xfId="0" applyNumberFormat="1" applyFont="1" applyFill="1" applyBorder="1" applyAlignment="1">
      <alignment horizontal="center" vertical="top" wrapText="1"/>
    </xf>
    <xf numFmtId="0" fontId="9" fillId="6" borderId="55" xfId="0" applyFont="1" applyFill="1" applyBorder="1" applyAlignment="1">
      <alignment horizontal="left" vertical="top" wrapText="1"/>
    </xf>
    <xf numFmtId="0" fontId="9" fillId="6" borderId="21" xfId="0" applyFont="1" applyFill="1" applyBorder="1" applyAlignment="1">
      <alignment horizontal="left" vertical="top" wrapText="1"/>
    </xf>
    <xf numFmtId="0" fontId="1" fillId="7" borderId="21" xfId="0" applyFont="1" applyFill="1" applyBorder="1" applyAlignment="1">
      <alignment vertical="top" wrapText="1"/>
    </xf>
    <xf numFmtId="0" fontId="9" fillId="7" borderId="44" xfId="0" applyFont="1" applyFill="1" applyBorder="1" applyAlignment="1">
      <alignment horizontal="left" vertical="top" wrapText="1"/>
    </xf>
    <xf numFmtId="49" fontId="11" fillId="7" borderId="15" xfId="0" applyNumberFormat="1" applyFont="1" applyFill="1" applyBorder="1" applyAlignment="1">
      <alignment horizontal="center" vertical="top"/>
    </xf>
    <xf numFmtId="49" fontId="11" fillId="7" borderId="10" xfId="0" applyNumberFormat="1" applyFont="1" applyFill="1" applyBorder="1" applyAlignment="1">
      <alignment horizontal="center" vertical="top"/>
    </xf>
    <xf numFmtId="0" fontId="7" fillId="0" borderId="26" xfId="0" applyFont="1" applyFill="1" applyBorder="1" applyAlignment="1">
      <alignment horizontal="center" vertical="top" wrapText="1"/>
    </xf>
    <xf numFmtId="0" fontId="7" fillId="0" borderId="29" xfId="0" applyFont="1" applyFill="1" applyBorder="1" applyAlignment="1">
      <alignment horizontal="center" vertical="top" wrapText="1"/>
    </xf>
    <xf numFmtId="49" fontId="9" fillId="7" borderId="80" xfId="0" applyNumberFormat="1" applyFont="1" applyFill="1" applyBorder="1" applyAlignment="1">
      <alignment horizontal="center" vertical="top" wrapText="1"/>
    </xf>
    <xf numFmtId="49" fontId="9" fillId="7" borderId="81" xfId="0" applyNumberFormat="1" applyFont="1" applyFill="1" applyBorder="1" applyAlignment="1">
      <alignment horizontal="center" vertical="top" wrapText="1"/>
    </xf>
    <xf numFmtId="49" fontId="11" fillId="4" borderId="81" xfId="0" applyNumberFormat="1" applyFont="1" applyFill="1" applyBorder="1" applyAlignment="1">
      <alignment horizontal="right" vertical="top"/>
    </xf>
    <xf numFmtId="0" fontId="9" fillId="0" borderId="80" xfId="4" applyNumberFormat="1" applyFont="1" applyBorder="1" applyAlignment="1">
      <alignment horizontal="center" vertical="top" wrapText="1"/>
    </xf>
    <xf numFmtId="0" fontId="9" fillId="0" borderId="66" xfId="4" applyNumberFormat="1" applyFont="1" applyBorder="1" applyAlignment="1">
      <alignment horizontal="center" vertical="top" wrapText="1"/>
    </xf>
    <xf numFmtId="49" fontId="11" fillId="7" borderId="63" xfId="0" applyNumberFormat="1" applyFont="1" applyFill="1" applyBorder="1" applyAlignment="1">
      <alignment horizontal="center" vertical="top"/>
    </xf>
    <xf numFmtId="0" fontId="9" fillId="7" borderId="38" xfId="0" applyFont="1" applyFill="1" applyBorder="1" applyAlignment="1">
      <alignment horizontal="left" vertical="top" wrapText="1"/>
    </xf>
    <xf numFmtId="0" fontId="9" fillId="7" borderId="38" xfId="0" applyFont="1" applyFill="1" applyBorder="1" applyAlignment="1">
      <alignment vertical="top" wrapText="1"/>
    </xf>
    <xf numFmtId="0" fontId="1" fillId="7" borderId="38" xfId="0" applyFont="1" applyFill="1" applyBorder="1" applyAlignment="1">
      <alignment vertical="top" wrapText="1"/>
    </xf>
    <xf numFmtId="49" fontId="11" fillId="7" borderId="0" xfId="0" applyNumberFormat="1" applyFont="1" applyFill="1" applyBorder="1" applyAlignment="1">
      <alignment horizontal="center" vertical="top"/>
    </xf>
    <xf numFmtId="49" fontId="11" fillId="7" borderId="38" xfId="0" applyNumberFormat="1" applyFont="1" applyFill="1" applyBorder="1" applyAlignment="1">
      <alignment horizontal="center" vertical="top"/>
    </xf>
    <xf numFmtId="49" fontId="11" fillId="0" borderId="26" xfId="0" applyNumberFormat="1" applyFont="1" applyBorder="1" applyAlignment="1">
      <alignment horizontal="center" vertical="top"/>
    </xf>
    <xf numFmtId="49" fontId="11" fillId="0" borderId="29" xfId="0" applyNumberFormat="1" applyFont="1" applyBorder="1" applyAlignment="1">
      <alignment horizontal="center" vertical="top"/>
    </xf>
    <xf numFmtId="49" fontId="9" fillId="0" borderId="81" xfId="0" applyNumberFormat="1" applyFont="1" applyBorder="1" applyAlignment="1">
      <alignment horizontal="center" vertical="top" wrapText="1"/>
    </xf>
    <xf numFmtId="0" fontId="9" fillId="7" borderId="18" xfId="0" applyFont="1" applyFill="1" applyBorder="1" applyAlignment="1">
      <alignment horizontal="center" vertical="top"/>
    </xf>
    <xf numFmtId="0" fontId="7" fillId="0" borderId="53" xfId="0" applyFont="1" applyFill="1" applyBorder="1" applyAlignment="1">
      <alignment horizontal="center" vertical="center" textRotation="90" wrapText="1"/>
    </xf>
    <xf numFmtId="0" fontId="33" fillId="0" borderId="53" xfId="0" applyFont="1" applyBorder="1" applyAlignment="1">
      <alignment horizontal="center" vertical="center" textRotation="90" wrapText="1"/>
    </xf>
    <xf numFmtId="0" fontId="33" fillId="0" borderId="31" xfId="0" applyFont="1" applyBorder="1" applyAlignment="1"/>
    <xf numFmtId="49" fontId="9" fillId="0" borderId="19" xfId="0" applyNumberFormat="1" applyFont="1" applyFill="1" applyBorder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0" fontId="11" fillId="7" borderId="40" xfId="0" applyFont="1" applyFill="1" applyBorder="1" applyAlignment="1">
      <alignment horizontal="left" vertical="top" wrapText="1"/>
    </xf>
    <xf numFmtId="0" fontId="11" fillId="7" borderId="53" xfId="0" applyFont="1" applyFill="1" applyBorder="1" applyAlignment="1">
      <alignment horizontal="left" vertical="top" wrapText="1"/>
    </xf>
    <xf numFmtId="0" fontId="11" fillId="7" borderId="31" xfId="0" applyFont="1" applyFill="1" applyBorder="1" applyAlignment="1">
      <alignment horizontal="left" vertical="top" wrapText="1"/>
    </xf>
    <xf numFmtId="0" fontId="6" fillId="0" borderId="90" xfId="0" applyFont="1" applyFill="1" applyBorder="1" applyAlignment="1">
      <alignment horizontal="center" vertical="top"/>
    </xf>
    <xf numFmtId="0" fontId="6" fillId="0" borderId="76" xfId="0" applyFont="1" applyFill="1" applyBorder="1" applyAlignment="1">
      <alignment horizontal="center" vertical="top"/>
    </xf>
    <xf numFmtId="0" fontId="6" fillId="0" borderId="87" xfId="0" applyFont="1" applyFill="1" applyBorder="1" applyAlignment="1">
      <alignment horizontal="center" vertical="top"/>
    </xf>
    <xf numFmtId="49" fontId="9" fillId="0" borderId="26" xfId="0" applyNumberFormat="1" applyFont="1" applyFill="1" applyBorder="1" applyAlignment="1">
      <alignment horizontal="center" vertical="top"/>
    </xf>
    <xf numFmtId="49" fontId="9" fillId="0" borderId="38" xfId="0" applyNumberFormat="1" applyFont="1" applyFill="1" applyBorder="1" applyAlignment="1">
      <alignment horizontal="center" vertical="top"/>
    </xf>
    <xf numFmtId="49" fontId="9" fillId="0" borderId="29" xfId="0" applyNumberFormat="1" applyFont="1" applyFill="1" applyBorder="1" applyAlignment="1">
      <alignment horizontal="center" vertical="top"/>
    </xf>
    <xf numFmtId="49" fontId="11" fillId="0" borderId="34" xfId="0" applyNumberFormat="1" applyFont="1" applyBorder="1" applyAlignment="1">
      <alignment horizontal="center" vertical="top"/>
    </xf>
    <xf numFmtId="0" fontId="11" fillId="7" borderId="38" xfId="0" applyFont="1" applyFill="1" applyBorder="1" applyAlignment="1">
      <alignment horizontal="left" vertical="top" wrapText="1"/>
    </xf>
    <xf numFmtId="0" fontId="11" fillId="7" borderId="16" xfId="0" applyFont="1" applyFill="1" applyBorder="1" applyAlignment="1">
      <alignment horizontal="left" vertical="top" wrapText="1"/>
    </xf>
    <xf numFmtId="0" fontId="7" fillId="0" borderId="53" xfId="0" applyFont="1" applyFill="1" applyBorder="1" applyAlignment="1">
      <alignment horizontal="center" vertical="top" textRotation="90" wrapText="1"/>
    </xf>
    <xf numFmtId="49" fontId="9" fillId="0" borderId="16" xfId="0" applyNumberFormat="1" applyFont="1" applyBorder="1" applyAlignment="1">
      <alignment horizontal="center" vertical="top" wrapText="1"/>
    </xf>
    <xf numFmtId="49" fontId="11" fillId="0" borderId="16" xfId="0" applyNumberFormat="1" applyFont="1" applyBorder="1" applyAlignment="1">
      <alignment horizontal="center" vertical="top"/>
    </xf>
    <xf numFmtId="49" fontId="11" fillId="7" borderId="61" xfId="0" applyNumberFormat="1" applyFont="1" applyFill="1" applyBorder="1" applyAlignment="1">
      <alignment horizontal="center" vertical="top"/>
    </xf>
    <xf numFmtId="0" fontId="11" fillId="7" borderId="57" xfId="0" applyFont="1" applyFill="1" applyBorder="1" applyAlignment="1">
      <alignment horizontal="center" vertical="top"/>
    </xf>
    <xf numFmtId="49" fontId="11" fillId="7" borderId="26" xfId="0" applyNumberFormat="1" applyFont="1" applyFill="1" applyBorder="1" applyAlignment="1">
      <alignment vertical="top" wrapText="1"/>
    </xf>
    <xf numFmtId="49" fontId="11" fillId="7" borderId="38" xfId="0" applyNumberFormat="1" applyFont="1" applyFill="1" applyBorder="1" applyAlignment="1">
      <alignment vertical="top" wrapText="1"/>
    </xf>
    <xf numFmtId="49" fontId="11" fillId="7" borderId="29" xfId="0" applyNumberFormat="1" applyFont="1" applyFill="1" applyBorder="1" applyAlignment="1">
      <alignment vertical="top" wrapText="1"/>
    </xf>
    <xf numFmtId="49" fontId="9" fillId="0" borderId="40" xfId="0" applyNumberFormat="1" applyFont="1" applyFill="1" applyBorder="1" applyAlignment="1">
      <alignment horizontal="center" vertical="center" textRotation="90"/>
    </xf>
    <xf numFmtId="49" fontId="9" fillId="0" borderId="53" xfId="0" applyNumberFormat="1" applyFont="1" applyFill="1" applyBorder="1" applyAlignment="1">
      <alignment horizontal="center" vertical="center" textRotation="90"/>
    </xf>
    <xf numFmtId="49" fontId="9" fillId="0" borderId="31" xfId="0" applyNumberFormat="1" applyFont="1" applyFill="1" applyBorder="1" applyAlignment="1">
      <alignment horizontal="center" vertical="center" textRotation="90"/>
    </xf>
    <xf numFmtId="0" fontId="5" fillId="0" borderId="55" xfId="0" applyFont="1" applyBorder="1" applyAlignment="1">
      <alignment horizontal="left" vertical="top" wrapText="1"/>
    </xf>
    <xf numFmtId="0" fontId="5" fillId="0" borderId="21" xfId="0" applyFont="1" applyBorder="1" applyAlignment="1">
      <alignment horizontal="left" vertical="top" wrapText="1"/>
    </xf>
    <xf numFmtId="49" fontId="11" fillId="0" borderId="40" xfId="0" applyNumberFormat="1" applyFont="1" applyBorder="1" applyAlignment="1">
      <alignment horizontal="center" vertical="top"/>
    </xf>
    <xf numFmtId="49" fontId="11" fillId="0" borderId="53" xfId="0" applyNumberFormat="1" applyFont="1" applyBorder="1" applyAlignment="1">
      <alignment horizontal="center" vertical="top"/>
    </xf>
    <xf numFmtId="49" fontId="9" fillId="0" borderId="41" xfId="0" applyNumberFormat="1" applyFont="1" applyBorder="1" applyAlignment="1">
      <alignment horizontal="center" vertical="top" wrapText="1"/>
    </xf>
    <xf numFmtId="0" fontId="6" fillId="0" borderId="40" xfId="0" applyFont="1" applyFill="1" applyBorder="1" applyAlignment="1">
      <alignment horizontal="center" vertical="top"/>
    </xf>
    <xf numFmtId="0" fontId="6" fillId="0" borderId="53" xfId="0" applyFont="1" applyFill="1" applyBorder="1" applyAlignment="1">
      <alignment horizontal="center" vertical="top"/>
    </xf>
    <xf numFmtId="164" fontId="11" fillId="11" borderId="80" xfId="0" applyNumberFormat="1" applyFont="1" applyFill="1" applyBorder="1" applyAlignment="1">
      <alignment horizontal="center" vertical="top" wrapText="1"/>
    </xf>
    <xf numFmtId="49" fontId="11" fillId="0" borderId="31" xfId="0" applyNumberFormat="1" applyFont="1" applyBorder="1" applyAlignment="1">
      <alignment horizontal="center" vertical="top"/>
    </xf>
    <xf numFmtId="0" fontId="11" fillId="9" borderId="70" xfId="0" applyFont="1" applyFill="1" applyBorder="1" applyAlignment="1">
      <alignment horizontal="left" vertical="top" wrapText="1"/>
    </xf>
    <xf numFmtId="0" fontId="9" fillId="0" borderId="56" xfId="0" applyFont="1" applyBorder="1" applyAlignment="1">
      <alignment horizontal="left" vertical="top" wrapText="1"/>
    </xf>
    <xf numFmtId="0" fontId="11" fillId="11" borderId="90" xfId="0" applyFont="1" applyFill="1" applyBorder="1" applyAlignment="1">
      <alignment horizontal="right" vertical="top" wrapText="1"/>
    </xf>
    <xf numFmtId="0" fontId="11" fillId="11" borderId="76" xfId="0" applyFont="1" applyFill="1" applyBorder="1" applyAlignment="1">
      <alignment horizontal="right" vertical="top" wrapText="1"/>
    </xf>
    <xf numFmtId="164" fontId="11" fillId="11" borderId="66" xfId="0" applyNumberFormat="1" applyFont="1" applyFill="1" applyBorder="1" applyAlignment="1">
      <alignment horizontal="center" vertical="top" wrapText="1"/>
    </xf>
    <xf numFmtId="164" fontId="9" fillId="0" borderId="85" xfId="0" applyNumberFormat="1" applyFont="1" applyFill="1" applyBorder="1" applyAlignment="1">
      <alignment horizontal="center" vertical="top" wrapText="1"/>
    </xf>
    <xf numFmtId="0" fontId="9" fillId="0" borderId="70" xfId="0" applyFont="1" applyBorder="1" applyAlignment="1">
      <alignment horizontal="left" vertical="top" wrapText="1"/>
    </xf>
    <xf numFmtId="0" fontId="9" fillId="12" borderId="33" xfId="0" applyFont="1" applyFill="1" applyBorder="1" applyAlignment="1">
      <alignment horizontal="left" vertical="top" wrapText="1"/>
    </xf>
    <xf numFmtId="0" fontId="9" fillId="12" borderId="56" xfId="0" applyFont="1" applyFill="1" applyBorder="1" applyAlignment="1">
      <alignment horizontal="left" vertical="top" wrapText="1"/>
    </xf>
    <xf numFmtId="0" fontId="9" fillId="12" borderId="34" xfId="0" applyFont="1" applyFill="1" applyBorder="1" applyAlignment="1">
      <alignment vertical="top" wrapText="1"/>
    </xf>
    <xf numFmtId="0" fontId="9" fillId="12" borderId="62" xfId="0" applyFont="1" applyFill="1" applyBorder="1" applyAlignment="1">
      <alignment vertical="top" wrapText="1"/>
    </xf>
    <xf numFmtId="164" fontId="9" fillId="12" borderId="85" xfId="0" applyNumberFormat="1" applyFont="1" applyFill="1" applyBorder="1" applyAlignment="1">
      <alignment horizontal="center" vertical="top" wrapText="1"/>
    </xf>
    <xf numFmtId="0" fontId="11" fillId="0" borderId="78" xfId="0" applyFont="1" applyBorder="1" applyAlignment="1">
      <alignment horizontal="center" vertical="center" wrapText="1"/>
    </xf>
    <xf numFmtId="49" fontId="11" fillId="0" borderId="26" xfId="0" applyNumberFormat="1" applyFont="1" applyFill="1" applyBorder="1" applyAlignment="1">
      <alignment horizontal="center" vertical="top"/>
    </xf>
    <xf numFmtId="49" fontId="11" fillId="0" borderId="38" xfId="0" applyNumberFormat="1" applyFont="1" applyFill="1" applyBorder="1" applyAlignment="1">
      <alignment horizontal="center" vertical="top"/>
    </xf>
    <xf numFmtId="49" fontId="9" fillId="0" borderId="80" xfId="0" applyNumberFormat="1" applyFont="1" applyFill="1" applyBorder="1" applyAlignment="1">
      <alignment horizontal="center" vertical="top" wrapText="1"/>
    </xf>
    <xf numFmtId="49" fontId="9" fillId="0" borderId="66" xfId="0" applyNumberFormat="1" applyFont="1" applyFill="1" applyBorder="1" applyAlignment="1">
      <alignment horizontal="center" vertical="top" wrapText="1"/>
    </xf>
    <xf numFmtId="49" fontId="9" fillId="0" borderId="81" xfId="0" applyNumberFormat="1" applyFont="1" applyFill="1" applyBorder="1" applyAlignment="1">
      <alignment horizontal="center" vertical="top" wrapText="1"/>
    </xf>
    <xf numFmtId="49" fontId="5" fillId="0" borderId="53" xfId="0" applyNumberFormat="1" applyFont="1" applyFill="1" applyBorder="1" applyAlignment="1">
      <alignment horizontal="center" vertical="center" textRotation="90"/>
    </xf>
    <xf numFmtId="49" fontId="5" fillId="0" borderId="31" xfId="0" applyNumberFormat="1" applyFont="1" applyFill="1" applyBorder="1" applyAlignment="1">
      <alignment horizontal="center" vertical="center" textRotation="90"/>
    </xf>
    <xf numFmtId="49" fontId="4" fillId="0" borderId="53" xfId="0" applyNumberFormat="1" applyFont="1" applyBorder="1" applyAlignment="1">
      <alignment horizontal="center" vertical="top"/>
    </xf>
    <xf numFmtId="49" fontId="4" fillId="0" borderId="31" xfId="0" applyNumberFormat="1" applyFont="1" applyBorder="1" applyAlignment="1">
      <alignment horizontal="center" vertical="top"/>
    </xf>
    <xf numFmtId="164" fontId="11" fillId="12" borderId="81" xfId="0" applyNumberFormat="1" applyFont="1" applyFill="1" applyBorder="1" applyAlignment="1">
      <alignment horizontal="center" vertical="top" wrapText="1"/>
    </xf>
    <xf numFmtId="0" fontId="11" fillId="0" borderId="26" xfId="0" applyFont="1" applyFill="1" applyBorder="1" applyAlignment="1">
      <alignment horizontal="left" vertical="top" wrapText="1"/>
    </xf>
    <xf numFmtId="0" fontId="11" fillId="0" borderId="38" xfId="0" applyFont="1" applyFill="1" applyBorder="1" applyAlignment="1">
      <alignment horizontal="left" vertical="top" wrapText="1"/>
    </xf>
    <xf numFmtId="0" fontId="11" fillId="0" borderId="29" xfId="0" applyFont="1" applyFill="1" applyBorder="1" applyAlignment="1">
      <alignment horizontal="left" vertical="top" wrapText="1"/>
    </xf>
    <xf numFmtId="0" fontId="7" fillId="0" borderId="26" xfId="0" applyFont="1" applyFill="1" applyBorder="1" applyAlignment="1">
      <alignment horizontal="center" vertical="center" textRotation="90" wrapText="1"/>
    </xf>
    <xf numFmtId="0" fontId="7" fillId="0" borderId="38" xfId="0" applyFont="1" applyFill="1" applyBorder="1" applyAlignment="1">
      <alignment horizontal="center" vertical="center" textRotation="90" wrapText="1"/>
    </xf>
    <xf numFmtId="0" fontId="7" fillId="0" borderId="29" xfId="0" applyFont="1" applyFill="1" applyBorder="1" applyAlignment="1">
      <alignment horizontal="center" vertical="center" textRotation="90" wrapText="1"/>
    </xf>
    <xf numFmtId="0" fontId="9" fillId="0" borderId="53" xfId="0" applyFont="1" applyBorder="1" applyAlignment="1">
      <alignment horizontal="left" vertical="top" wrapText="1"/>
    </xf>
    <xf numFmtId="0" fontId="9" fillId="0" borderId="31" xfId="0" applyFont="1" applyBorder="1" applyAlignment="1">
      <alignment horizontal="left" vertical="top" wrapText="1"/>
    </xf>
    <xf numFmtId="49" fontId="5" fillId="0" borderId="40" xfId="0" applyNumberFormat="1" applyFont="1" applyFill="1" applyBorder="1" applyAlignment="1">
      <alignment horizontal="center" vertical="center" textRotation="90"/>
    </xf>
    <xf numFmtId="49" fontId="4" fillId="0" borderId="40" xfId="0" applyNumberFormat="1" applyFont="1" applyBorder="1" applyAlignment="1">
      <alignment horizontal="center" vertical="top"/>
    </xf>
    <xf numFmtId="0" fontId="9" fillId="7" borderId="11" xfId="0" applyFont="1" applyFill="1" applyBorder="1" applyAlignment="1">
      <alignment horizontal="left" vertical="top" wrapText="1"/>
    </xf>
    <xf numFmtId="0" fontId="0" fillId="0" borderId="28" xfId="0" applyBorder="1" applyAlignment="1">
      <alignment horizontal="left" vertical="top" wrapText="1"/>
    </xf>
    <xf numFmtId="49" fontId="9" fillId="7" borderId="55" xfId="0" applyNumberFormat="1" applyFont="1" applyFill="1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5" fillId="7" borderId="28" xfId="0" applyFont="1" applyFill="1" applyBorder="1" applyAlignment="1">
      <alignment horizontal="left" vertical="top" wrapText="1"/>
    </xf>
    <xf numFmtId="0" fontId="5" fillId="7" borderId="21" xfId="0" applyFont="1" applyFill="1" applyBorder="1" applyAlignment="1">
      <alignment horizontal="left" vertical="top" wrapText="1"/>
    </xf>
    <xf numFmtId="49" fontId="9" fillId="0" borderId="10" xfId="0" applyNumberFormat="1" applyFont="1" applyBorder="1" applyAlignment="1">
      <alignment horizontal="center" vertical="top" wrapText="1"/>
    </xf>
    <xf numFmtId="49" fontId="9" fillId="0" borderId="15" xfId="0" applyNumberFormat="1" applyFont="1" applyBorder="1" applyAlignment="1">
      <alignment horizontal="center" vertical="top" wrapText="1"/>
    </xf>
    <xf numFmtId="0" fontId="5" fillId="0" borderId="55" xfId="0" applyFont="1" applyFill="1" applyBorder="1" applyAlignment="1">
      <alignment horizontal="left" vertical="top" wrapText="1"/>
    </xf>
    <xf numFmtId="0" fontId="5" fillId="0" borderId="21" xfId="0" applyFont="1" applyFill="1" applyBorder="1" applyAlignment="1">
      <alignment horizontal="left" vertical="top" wrapText="1"/>
    </xf>
    <xf numFmtId="0" fontId="5" fillId="0" borderId="16" xfId="0" applyFont="1" applyFill="1" applyBorder="1" applyAlignment="1">
      <alignment horizontal="center" vertical="top" wrapText="1"/>
    </xf>
    <xf numFmtId="0" fontId="5" fillId="0" borderId="31" xfId="0" applyFont="1" applyFill="1" applyBorder="1" applyAlignment="1">
      <alignment horizontal="center" vertical="top" wrapText="1"/>
    </xf>
    <xf numFmtId="0" fontId="12" fillId="0" borderId="16" xfId="0" applyFont="1" applyFill="1" applyBorder="1" applyAlignment="1">
      <alignment horizontal="center" vertical="top" wrapText="1"/>
    </xf>
    <xf numFmtId="0" fontId="12" fillId="0" borderId="31" xfId="0" applyFont="1" applyFill="1" applyBorder="1" applyAlignment="1">
      <alignment horizontal="center" vertical="top" wrapText="1"/>
    </xf>
    <xf numFmtId="0" fontId="12" fillId="0" borderId="65" xfId="0" applyFont="1" applyFill="1" applyBorder="1" applyAlignment="1">
      <alignment horizontal="center" vertical="top" wrapText="1"/>
    </xf>
    <xf numFmtId="0" fontId="12" fillId="0" borderId="32" xfId="0" applyFont="1" applyFill="1" applyBorder="1" applyAlignment="1">
      <alignment horizontal="center" vertical="top" wrapText="1"/>
    </xf>
    <xf numFmtId="0" fontId="9" fillId="7" borderId="34" xfId="0" applyNumberFormat="1" applyFont="1" applyFill="1" applyBorder="1" applyAlignment="1">
      <alignment horizontal="center" vertical="top"/>
    </xf>
    <xf numFmtId="0" fontId="9" fillId="7" borderId="40" xfId="0" applyNumberFormat="1" applyFont="1" applyFill="1" applyBorder="1" applyAlignment="1">
      <alignment horizontal="left" vertical="top"/>
    </xf>
    <xf numFmtId="0" fontId="9" fillId="7" borderId="34" xfId="0" applyNumberFormat="1" applyFont="1" applyFill="1" applyBorder="1" applyAlignment="1">
      <alignment horizontal="left" vertical="top"/>
    </xf>
    <xf numFmtId="0" fontId="9" fillId="7" borderId="41" xfId="0" applyNumberFormat="1" applyFont="1" applyFill="1" applyBorder="1" applyAlignment="1">
      <alignment horizontal="left" vertical="top"/>
    </xf>
    <xf numFmtId="0" fontId="9" fillId="7" borderId="35" xfId="0" applyNumberFormat="1" applyFont="1" applyFill="1" applyBorder="1" applyAlignment="1">
      <alignment horizontal="left" vertical="top"/>
    </xf>
    <xf numFmtId="0" fontId="5" fillId="6" borderId="55" xfId="0" applyFont="1" applyFill="1" applyBorder="1" applyAlignment="1">
      <alignment horizontal="left" vertical="top" wrapText="1"/>
    </xf>
    <xf numFmtId="0" fontId="5" fillId="6" borderId="21" xfId="0" applyFont="1" applyFill="1" applyBorder="1" applyAlignment="1">
      <alignment horizontal="left" vertical="top" wrapText="1"/>
    </xf>
    <xf numFmtId="0" fontId="5" fillId="6" borderId="16" xfId="0" applyFont="1" applyFill="1" applyBorder="1" applyAlignment="1">
      <alignment horizontal="center" vertical="top"/>
    </xf>
    <xf numFmtId="0" fontId="5" fillId="6" borderId="31" xfId="0" applyFont="1" applyFill="1" applyBorder="1" applyAlignment="1">
      <alignment horizontal="center" vertical="top"/>
    </xf>
    <xf numFmtId="0" fontId="5" fillId="0" borderId="16" xfId="0" applyNumberFormat="1" applyFont="1" applyBorder="1" applyAlignment="1">
      <alignment horizontal="center" vertical="top"/>
    </xf>
    <xf numFmtId="0" fontId="5" fillId="0" borderId="31" xfId="0" applyNumberFormat="1" applyFont="1" applyBorder="1" applyAlignment="1">
      <alignment horizontal="center" vertical="top"/>
    </xf>
    <xf numFmtId="0" fontId="5" fillId="0" borderId="65" xfId="0" applyNumberFormat="1" applyFont="1" applyBorder="1" applyAlignment="1">
      <alignment horizontal="center" vertical="top"/>
    </xf>
    <xf numFmtId="0" fontId="5" fillId="0" borderId="32" xfId="0" applyNumberFormat="1" applyFont="1" applyBorder="1" applyAlignment="1">
      <alignment horizontal="center" vertical="top"/>
    </xf>
    <xf numFmtId="0" fontId="5" fillId="7" borderId="20" xfId="0" applyFont="1" applyFill="1" applyBorder="1" applyAlignment="1">
      <alignment horizontal="left" vertical="top" wrapText="1"/>
    </xf>
    <xf numFmtId="0" fontId="0" fillId="0" borderId="33" xfId="0" applyBorder="1" applyAlignment="1">
      <alignment horizontal="left" vertical="top" wrapText="1"/>
    </xf>
    <xf numFmtId="0" fontId="5" fillId="0" borderId="16" xfId="0" applyNumberFormat="1" applyFont="1" applyBorder="1" applyAlignment="1">
      <alignment horizontal="center" vertical="top" wrapText="1"/>
    </xf>
    <xf numFmtId="0" fontId="5" fillId="0" borderId="31" xfId="0" applyNumberFormat="1" applyFont="1" applyBorder="1" applyAlignment="1">
      <alignment horizontal="center" vertical="top" wrapText="1"/>
    </xf>
    <xf numFmtId="0" fontId="5" fillId="0" borderId="65" xfId="0" applyNumberFormat="1" applyFont="1" applyBorder="1" applyAlignment="1">
      <alignment horizontal="center" vertical="top" wrapText="1"/>
    </xf>
    <xf numFmtId="0" fontId="5" fillId="0" borderId="32" xfId="0" applyNumberFormat="1" applyFont="1" applyBorder="1" applyAlignment="1">
      <alignment horizontal="center" vertical="top" wrapText="1"/>
    </xf>
    <xf numFmtId="0" fontId="2" fillId="0" borderId="25" xfId="1" applyFont="1" applyBorder="1" applyAlignment="1">
      <alignment horizontal="center" vertical="center" wrapText="1"/>
    </xf>
    <xf numFmtId="0" fontId="2" fillId="0" borderId="26" xfId="1" applyFont="1" applyBorder="1" applyAlignment="1">
      <alignment horizontal="center" vertical="center" wrapText="1"/>
    </xf>
    <xf numFmtId="0" fontId="2" fillId="0" borderId="27" xfId="1" applyFont="1" applyBorder="1" applyAlignment="1">
      <alignment horizontal="center" vertical="center" wrapText="1"/>
    </xf>
    <xf numFmtId="0" fontId="12" fillId="0" borderId="55" xfId="1" applyFont="1" applyBorder="1" applyAlignment="1">
      <alignment horizontal="center" vertical="center" textRotation="90" wrapText="1"/>
    </xf>
    <xf numFmtId="0" fontId="12" fillId="0" borderId="28" xfId="1" applyFont="1" applyBorder="1" applyAlignment="1">
      <alignment horizontal="center" vertical="center" textRotation="90" wrapText="1"/>
    </xf>
    <xf numFmtId="49" fontId="12" fillId="0" borderId="12" xfId="0" applyNumberFormat="1" applyFont="1" applyBorder="1" applyAlignment="1">
      <alignment horizontal="center" vertical="top" wrapText="1"/>
    </xf>
    <xf numFmtId="49" fontId="12" fillId="0" borderId="5" xfId="0" applyNumberFormat="1" applyFont="1" applyBorder="1" applyAlignment="1">
      <alignment horizontal="center" vertical="top" wrapText="1"/>
    </xf>
    <xf numFmtId="0" fontId="12" fillId="0" borderId="37" xfId="0" applyFont="1" applyFill="1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49" fontId="12" fillId="0" borderId="15" xfId="0" applyNumberFormat="1" applyFont="1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12" fillId="0" borderId="38" xfId="1" applyFont="1" applyBorder="1" applyAlignment="1">
      <alignment horizontal="center" vertical="center"/>
    </xf>
    <xf numFmtId="0" fontId="12" fillId="0" borderId="65" xfId="1" applyFont="1" applyFill="1" applyBorder="1" applyAlignment="1">
      <alignment horizontal="center" vertical="center" textRotation="90" wrapText="1"/>
    </xf>
    <xf numFmtId="0" fontId="12" fillId="0" borderId="64" xfId="1" applyFont="1" applyFill="1" applyBorder="1" applyAlignment="1">
      <alignment horizontal="center" vertical="center" textRotation="90" wrapText="1"/>
    </xf>
    <xf numFmtId="0" fontId="7" fillId="0" borderId="20" xfId="1" applyFont="1" applyFill="1" applyBorder="1" applyAlignment="1">
      <alignment horizontal="center" vertical="top" wrapText="1"/>
    </xf>
    <xf numFmtId="0" fontId="7" fillId="0" borderId="21" xfId="1" applyFont="1" applyFill="1" applyBorder="1" applyAlignment="1">
      <alignment horizontal="center" vertical="top" wrapText="1"/>
    </xf>
    <xf numFmtId="0" fontId="10" fillId="0" borderId="28" xfId="1" applyFont="1" applyFill="1" applyBorder="1" applyAlignment="1">
      <alignment horizontal="center" vertical="top" wrapText="1"/>
    </xf>
    <xf numFmtId="0" fontId="10" fillId="0" borderId="21" xfId="1" applyFont="1" applyFill="1" applyBorder="1" applyAlignment="1">
      <alignment horizontal="center" vertical="top" wrapText="1"/>
    </xf>
    <xf numFmtId="49" fontId="7" fillId="0" borderId="64" xfId="1" applyNumberFormat="1" applyFont="1" applyBorder="1" applyAlignment="1">
      <alignment horizontal="center" vertical="top"/>
    </xf>
    <xf numFmtId="49" fontId="7" fillId="0" borderId="32" xfId="1" applyNumberFormat="1" applyFont="1" applyBorder="1" applyAlignment="1">
      <alignment horizontal="center" vertical="top"/>
    </xf>
    <xf numFmtId="49" fontId="6" fillId="3" borderId="9" xfId="1" applyNumberFormat="1" applyFont="1" applyFill="1" applyBorder="1" applyAlignment="1">
      <alignment horizontal="left" vertical="top"/>
    </xf>
    <xf numFmtId="49" fontId="6" fillId="3" borderId="78" xfId="1" applyNumberFormat="1" applyFont="1" applyFill="1" applyBorder="1" applyAlignment="1">
      <alignment horizontal="left" vertical="top"/>
    </xf>
    <xf numFmtId="49" fontId="6" fillId="3" borderId="79" xfId="1" applyNumberFormat="1" applyFont="1" applyFill="1" applyBorder="1" applyAlignment="1">
      <alignment horizontal="left" vertical="top"/>
    </xf>
    <xf numFmtId="49" fontId="2" fillId="4" borderId="17" xfId="0" applyNumberFormat="1" applyFont="1" applyFill="1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49" fontId="2" fillId="0" borderId="40" xfId="0" applyNumberFormat="1" applyFont="1" applyBorder="1" applyAlignment="1">
      <alignment horizontal="center" vertical="top" wrapText="1"/>
    </xf>
    <xf numFmtId="0" fontId="0" fillId="0" borderId="31" xfId="0" applyBorder="1" applyAlignment="1">
      <alignment horizontal="center" vertical="top" wrapText="1"/>
    </xf>
    <xf numFmtId="0" fontId="5" fillId="6" borderId="17" xfId="0" applyFont="1" applyFill="1" applyBorder="1" applyAlignment="1">
      <alignment horizontal="left" vertical="top" wrapText="1"/>
    </xf>
    <xf numFmtId="0" fontId="0" fillId="6" borderId="18" xfId="0" applyFill="1" applyBorder="1" applyAlignment="1">
      <alignment horizontal="left" vertical="top" wrapText="1"/>
    </xf>
    <xf numFmtId="0" fontId="8" fillId="3" borderId="9" xfId="1" applyFont="1" applyFill="1" applyBorder="1" applyAlignment="1">
      <alignment horizontal="left" vertical="center" wrapText="1"/>
    </xf>
    <xf numFmtId="0" fontId="8" fillId="3" borderId="78" xfId="1" applyFont="1" applyFill="1" applyBorder="1" applyAlignment="1">
      <alignment horizontal="left" vertical="center" wrapText="1"/>
    </xf>
    <xf numFmtId="0" fontId="8" fillId="3" borderId="79" xfId="1" applyFont="1" applyFill="1" applyBorder="1" applyAlignment="1">
      <alignment horizontal="left" vertical="center" wrapText="1"/>
    </xf>
    <xf numFmtId="0" fontId="12" fillId="0" borderId="40" xfId="1" applyFont="1" applyBorder="1" applyAlignment="1">
      <alignment horizontal="center" vertical="center" textRotation="90" wrapText="1"/>
    </xf>
    <xf numFmtId="0" fontId="12" fillId="0" borderId="53" xfId="1" applyFont="1" applyBorder="1" applyAlignment="1">
      <alignment horizontal="center" vertical="center" textRotation="90" wrapText="1"/>
    </xf>
    <xf numFmtId="0" fontId="12" fillId="0" borderId="25" xfId="1" applyFont="1" applyBorder="1" applyAlignment="1">
      <alignment horizontal="center" vertical="center" textRotation="90" wrapText="1"/>
    </xf>
    <xf numFmtId="0" fontId="12" fillId="0" borderId="39" xfId="1" applyFont="1" applyBorder="1" applyAlignment="1">
      <alignment horizontal="center" vertical="center" textRotation="90" wrapText="1"/>
    </xf>
    <xf numFmtId="0" fontId="12" fillId="0" borderId="26" xfId="1" applyFont="1" applyBorder="1" applyAlignment="1">
      <alignment horizontal="center" vertical="center" textRotation="90" wrapText="1"/>
    </xf>
    <xf numFmtId="0" fontId="12" fillId="0" borderId="38" xfId="1" applyFont="1" applyBorder="1" applyAlignment="1">
      <alignment horizontal="center" vertical="center" textRotation="90" wrapText="1"/>
    </xf>
    <xf numFmtId="0" fontId="12" fillId="0" borderId="16" xfId="1" applyFont="1" applyBorder="1" applyAlignment="1">
      <alignment horizontal="center" vertical="center" textRotation="90" wrapText="1"/>
    </xf>
    <xf numFmtId="49" fontId="6" fillId="4" borderId="17" xfId="1" applyNumberFormat="1" applyFont="1" applyFill="1" applyBorder="1" applyAlignment="1">
      <alignment horizontal="center" vertical="top"/>
    </xf>
    <xf numFmtId="49" fontId="6" fillId="4" borderId="19" xfId="1" applyNumberFormat="1" applyFont="1" applyFill="1" applyBorder="1" applyAlignment="1">
      <alignment horizontal="center" vertical="top"/>
    </xf>
    <xf numFmtId="49" fontId="6" fillId="4" borderId="18" xfId="1" applyNumberFormat="1" applyFont="1" applyFill="1" applyBorder="1" applyAlignment="1">
      <alignment horizontal="center" vertical="top"/>
    </xf>
    <xf numFmtId="0" fontId="12" fillId="0" borderId="15" xfId="1" applyNumberFormat="1" applyFont="1" applyBorder="1" applyAlignment="1">
      <alignment horizontal="center" vertical="center" textRotation="90" wrapText="1"/>
    </xf>
    <xf numFmtId="0" fontId="12" fillId="0" borderId="4" xfId="1" applyNumberFormat="1" applyFont="1" applyBorder="1" applyAlignment="1">
      <alignment horizontal="center" vertical="center" textRotation="90" wrapText="1"/>
    </xf>
    <xf numFmtId="0" fontId="12" fillId="0" borderId="15" xfId="1" applyFont="1" applyBorder="1" applyAlignment="1">
      <alignment horizontal="center" vertical="center" textRotation="90" wrapText="1"/>
    </xf>
    <xf numFmtId="0" fontId="12" fillId="0" borderId="4" xfId="1" applyFont="1" applyBorder="1" applyAlignment="1">
      <alignment horizontal="center" vertical="center" textRotation="90" wrapText="1"/>
    </xf>
    <xf numFmtId="49" fontId="6" fillId="5" borderId="28" xfId="1" applyNumberFormat="1" applyFont="1" applyFill="1" applyBorder="1" applyAlignment="1">
      <alignment horizontal="center" vertical="top"/>
    </xf>
    <xf numFmtId="49" fontId="6" fillId="5" borderId="21" xfId="1" applyNumberFormat="1" applyFont="1" applyFill="1" applyBorder="1" applyAlignment="1">
      <alignment horizontal="center" vertical="top"/>
    </xf>
    <xf numFmtId="49" fontId="6" fillId="0" borderId="53" xfId="1" applyNumberFormat="1" applyFont="1" applyBorder="1" applyAlignment="1">
      <alignment horizontal="center" vertical="top"/>
    </xf>
    <xf numFmtId="49" fontId="6" fillId="0" borderId="31" xfId="1" applyNumberFormat="1" applyFont="1" applyBorder="1" applyAlignment="1">
      <alignment horizontal="center" vertical="top"/>
    </xf>
    <xf numFmtId="0" fontId="9" fillId="0" borderId="19" xfId="1" applyFont="1" applyFill="1" applyBorder="1" applyAlignment="1">
      <alignment horizontal="left" vertical="top" wrapText="1"/>
    </xf>
    <xf numFmtId="0" fontId="9" fillId="0" borderId="18" xfId="1" applyFont="1" applyFill="1" applyBorder="1" applyAlignment="1">
      <alignment horizontal="left" vertical="top" wrapText="1"/>
    </xf>
    <xf numFmtId="0" fontId="12" fillId="0" borderId="60" xfId="1" applyFont="1" applyBorder="1" applyAlignment="1">
      <alignment horizontal="center" vertical="center" textRotation="90" wrapText="1"/>
    </xf>
    <xf numFmtId="0" fontId="12" fillId="0" borderId="61" xfId="1" applyFont="1" applyBorder="1" applyAlignment="1">
      <alignment horizontal="center" vertical="center" textRotation="90" wrapText="1"/>
    </xf>
    <xf numFmtId="0" fontId="12" fillId="0" borderId="63" xfId="1" applyFont="1" applyBorder="1" applyAlignment="1">
      <alignment horizontal="center" vertical="center" textRotation="90" wrapText="1"/>
    </xf>
    <xf numFmtId="49" fontId="6" fillId="0" borderId="40" xfId="1" applyNumberFormat="1" applyFont="1" applyBorder="1" applyAlignment="1">
      <alignment horizontal="center" vertical="top"/>
    </xf>
    <xf numFmtId="0" fontId="9" fillId="0" borderId="17" xfId="1" applyFont="1" applyFill="1" applyBorder="1" applyAlignment="1">
      <alignment vertical="top" wrapText="1"/>
    </xf>
    <xf numFmtId="0" fontId="9" fillId="0" borderId="19" xfId="1" applyFont="1" applyFill="1" applyBorder="1" applyAlignment="1">
      <alignment vertical="top" wrapText="1"/>
    </xf>
    <xf numFmtId="0" fontId="15" fillId="0" borderId="19" xfId="1" applyFont="1" applyBorder="1" applyAlignment="1">
      <alignment vertical="top" wrapText="1"/>
    </xf>
    <xf numFmtId="49" fontId="7" fillId="0" borderId="41" xfId="1" applyNumberFormat="1" applyFont="1" applyBorder="1" applyAlignment="1">
      <alignment horizontal="center" vertical="top"/>
    </xf>
    <xf numFmtId="0" fontId="7" fillId="0" borderId="37" xfId="1" applyFont="1" applyBorder="1" applyAlignment="1">
      <alignment horizontal="center" vertical="top"/>
    </xf>
    <xf numFmtId="0" fontId="7" fillId="0" borderId="7" xfId="1" applyFont="1" applyBorder="1" applyAlignment="1">
      <alignment horizontal="center" vertical="top"/>
    </xf>
    <xf numFmtId="0" fontId="7" fillId="0" borderId="13" xfId="1" applyFont="1" applyBorder="1" applyAlignment="1">
      <alignment horizontal="center" vertical="top"/>
    </xf>
    <xf numFmtId="0" fontId="9" fillId="0" borderId="17" xfId="1" applyFont="1" applyFill="1" applyBorder="1" applyAlignment="1">
      <alignment horizontal="left" vertical="top" wrapText="1"/>
    </xf>
    <xf numFmtId="49" fontId="11" fillId="0" borderId="4" xfId="1" applyNumberFormat="1" applyFont="1" applyBorder="1" applyAlignment="1">
      <alignment horizontal="center" vertical="top"/>
    </xf>
    <xf numFmtId="49" fontId="11" fillId="0" borderId="10" xfId="1" applyNumberFormat="1" applyFont="1" applyBorder="1" applyAlignment="1">
      <alignment horizontal="center" vertical="top"/>
    </xf>
    <xf numFmtId="0" fontId="5" fillId="0" borderId="40" xfId="1" applyFont="1" applyBorder="1" applyAlignment="1">
      <alignment horizontal="center" vertical="center" wrapText="1"/>
    </xf>
    <xf numFmtId="0" fontId="5" fillId="0" borderId="53" xfId="1" applyFont="1" applyBorder="1" applyAlignment="1">
      <alignment horizontal="center" vertical="center" wrapText="1"/>
    </xf>
    <xf numFmtId="49" fontId="2" fillId="5" borderId="20" xfId="0" applyNumberFormat="1" applyFont="1" applyFill="1" applyBorder="1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  <xf numFmtId="49" fontId="11" fillId="0" borderId="15" xfId="1" applyNumberFormat="1" applyFont="1" applyBorder="1" applyAlignment="1">
      <alignment horizontal="center" vertical="top"/>
    </xf>
    <xf numFmtId="49" fontId="6" fillId="3" borderId="37" xfId="1" applyNumberFormat="1" applyFont="1" applyFill="1" applyBorder="1" applyAlignment="1">
      <alignment horizontal="left" vertical="top"/>
    </xf>
    <xf numFmtId="49" fontId="6" fillId="3" borderId="22" xfId="1" applyNumberFormat="1" applyFont="1" applyFill="1" applyBorder="1" applyAlignment="1">
      <alignment horizontal="left" vertical="top"/>
    </xf>
    <xf numFmtId="49" fontId="6" fillId="3" borderId="80" xfId="1" applyNumberFormat="1" applyFont="1" applyFill="1" applyBorder="1" applyAlignment="1">
      <alignment horizontal="left" vertical="top"/>
    </xf>
    <xf numFmtId="49" fontId="19" fillId="0" borderId="15" xfId="0" applyNumberFormat="1" applyFont="1" applyBorder="1" applyAlignment="1">
      <alignment horizontal="center" vertical="top" wrapText="1"/>
    </xf>
    <xf numFmtId="49" fontId="11" fillId="3" borderId="9" xfId="0" applyNumberFormat="1" applyFont="1" applyFill="1" applyBorder="1" applyAlignment="1">
      <alignment horizontal="left" vertical="top"/>
    </xf>
    <xf numFmtId="49" fontId="11" fillId="3" borderId="78" xfId="0" applyNumberFormat="1" applyFont="1" applyFill="1" applyBorder="1" applyAlignment="1">
      <alignment horizontal="left" vertical="top"/>
    </xf>
    <xf numFmtId="49" fontId="11" fillId="3" borderId="79" xfId="0" applyNumberFormat="1" applyFont="1" applyFill="1" applyBorder="1" applyAlignment="1">
      <alignment horizontal="left" vertical="top"/>
    </xf>
    <xf numFmtId="49" fontId="19" fillId="0" borderId="88" xfId="0" applyNumberFormat="1" applyFont="1" applyBorder="1" applyAlignment="1">
      <alignment horizontal="center" vertical="top" wrapText="1"/>
    </xf>
    <xf numFmtId="0" fontId="0" fillId="0" borderId="89" xfId="0" applyBorder="1" applyAlignment="1">
      <alignment horizontal="center" vertical="top" wrapText="1"/>
    </xf>
    <xf numFmtId="0" fontId="5" fillId="3" borderId="17" xfId="0" applyFont="1" applyFill="1" applyBorder="1" applyAlignment="1">
      <alignment horizontal="left" vertical="top" wrapText="1"/>
    </xf>
    <xf numFmtId="0" fontId="5" fillId="3" borderId="18" xfId="0" applyFont="1" applyFill="1" applyBorder="1" applyAlignment="1">
      <alignment horizontal="left" vertical="top" wrapText="1"/>
    </xf>
    <xf numFmtId="0" fontId="12" fillId="0" borderId="11" xfId="0" applyFont="1" applyFill="1" applyBorder="1" applyAlignment="1">
      <alignment horizontal="center" vertical="top" wrapText="1"/>
    </xf>
    <xf numFmtId="0" fontId="12" fillId="0" borderId="14" xfId="0" applyFont="1" applyFill="1" applyBorder="1" applyAlignment="1">
      <alignment horizontal="center" vertical="top" wrapText="1"/>
    </xf>
    <xf numFmtId="49" fontId="19" fillId="0" borderId="58" xfId="0" applyNumberFormat="1" applyFont="1" applyBorder="1" applyAlignment="1">
      <alignment horizontal="center" vertical="top"/>
    </xf>
    <xf numFmtId="49" fontId="12" fillId="0" borderId="59" xfId="0" applyNumberFormat="1" applyFont="1" applyBorder="1" applyAlignment="1">
      <alignment horizontal="center" vertical="top"/>
    </xf>
    <xf numFmtId="49" fontId="2" fillId="4" borderId="40" xfId="0" applyNumberFormat="1" applyFont="1" applyFill="1" applyBorder="1" applyAlignment="1">
      <alignment horizontal="center" vertical="top" wrapText="1"/>
    </xf>
    <xf numFmtId="49" fontId="2" fillId="5" borderId="25" xfId="0" applyNumberFormat="1" applyFont="1" applyFill="1" applyBorder="1" applyAlignment="1">
      <alignment horizontal="center" vertical="top"/>
    </xf>
    <xf numFmtId="49" fontId="2" fillId="5" borderId="30" xfId="0" applyNumberFormat="1" applyFont="1" applyFill="1" applyBorder="1" applyAlignment="1">
      <alignment horizontal="center" vertical="top"/>
    </xf>
    <xf numFmtId="49" fontId="2" fillId="4" borderId="26" xfId="0" applyNumberFormat="1" applyFont="1" applyFill="1" applyBorder="1" applyAlignment="1">
      <alignment horizontal="center" vertical="top"/>
    </xf>
    <xf numFmtId="49" fontId="2" fillId="4" borderId="29" xfId="0" applyNumberFormat="1" applyFont="1" applyFill="1" applyBorder="1" applyAlignment="1">
      <alignment horizontal="center" vertical="top"/>
    </xf>
    <xf numFmtId="49" fontId="2" fillId="0" borderId="26" xfId="0" applyNumberFormat="1" applyFont="1" applyBorder="1" applyAlignment="1">
      <alignment horizontal="center" vertical="top"/>
    </xf>
    <xf numFmtId="49" fontId="2" fillId="0" borderId="29" xfId="0" applyNumberFormat="1" applyFont="1" applyBorder="1" applyAlignment="1">
      <alignment horizontal="center" vertical="top"/>
    </xf>
    <xf numFmtId="0" fontId="5" fillId="6" borderId="41" xfId="0" applyFont="1" applyFill="1" applyBorder="1" applyAlignment="1">
      <alignment horizontal="left" vertical="top" wrapText="1"/>
    </xf>
    <xf numFmtId="0" fontId="13" fillId="6" borderId="32" xfId="0" applyFont="1" applyFill="1" applyBorder="1" applyAlignment="1">
      <alignment horizontal="left" vertical="top" wrapText="1"/>
    </xf>
    <xf numFmtId="0" fontId="5" fillId="3" borderId="41" xfId="0" applyFont="1" applyFill="1" applyBorder="1" applyAlignment="1">
      <alignment horizontal="left" vertical="top" wrapText="1"/>
    </xf>
    <xf numFmtId="0" fontId="13" fillId="3" borderId="32" xfId="0" applyFont="1" applyFill="1" applyBorder="1" applyAlignment="1">
      <alignment horizontal="left" vertical="top" wrapText="1"/>
    </xf>
    <xf numFmtId="0" fontId="4" fillId="6" borderId="41" xfId="0" applyFont="1" applyFill="1" applyBorder="1" applyAlignment="1">
      <alignment horizontal="left" vertical="top" wrapText="1"/>
    </xf>
    <xf numFmtId="0" fontId="18" fillId="6" borderId="32" xfId="0" applyFont="1" applyFill="1" applyBorder="1" applyAlignment="1">
      <alignment horizontal="left" vertical="top" wrapText="1"/>
    </xf>
    <xf numFmtId="49" fontId="2" fillId="5" borderId="28" xfId="0" applyNumberFormat="1" applyFont="1" applyFill="1" applyBorder="1" applyAlignment="1">
      <alignment horizontal="center" vertical="top"/>
    </xf>
    <xf numFmtId="49" fontId="2" fillId="4" borderId="53" xfId="0" applyNumberFormat="1" applyFont="1" applyFill="1" applyBorder="1" applyAlignment="1">
      <alignment horizontal="center" vertical="top"/>
    </xf>
    <xf numFmtId="49" fontId="2" fillId="0" borderId="53" xfId="0" applyNumberFormat="1" applyFont="1" applyBorder="1" applyAlignment="1">
      <alignment horizontal="center" vertical="top"/>
    </xf>
    <xf numFmtId="49" fontId="2" fillId="4" borderId="31" xfId="0" applyNumberFormat="1" applyFont="1" applyFill="1" applyBorder="1" applyAlignment="1">
      <alignment horizontal="center" vertical="top" wrapText="1"/>
    </xf>
    <xf numFmtId="0" fontId="11" fillId="0" borderId="17" xfId="0" applyFont="1" applyFill="1" applyBorder="1" applyAlignment="1">
      <alignment horizontal="left" vertical="top" wrapText="1"/>
    </xf>
    <xf numFmtId="0" fontId="11" fillId="0" borderId="18" xfId="0" applyFont="1" applyFill="1" applyBorder="1" applyAlignment="1">
      <alignment horizontal="left" vertical="top" wrapText="1"/>
    </xf>
    <xf numFmtId="49" fontId="11" fillId="3" borderId="68" xfId="0" applyNumberFormat="1" applyFont="1" applyFill="1" applyBorder="1" applyAlignment="1">
      <alignment horizontal="right" vertical="top"/>
    </xf>
    <xf numFmtId="49" fontId="11" fillId="3" borderId="78" xfId="0" applyNumberFormat="1" applyFont="1" applyFill="1" applyBorder="1" applyAlignment="1">
      <alignment horizontal="right" vertical="top"/>
    </xf>
    <xf numFmtId="49" fontId="11" fillId="3" borderId="79" xfId="0" applyNumberFormat="1" applyFont="1" applyFill="1" applyBorder="1" applyAlignment="1">
      <alignment horizontal="right" vertical="top"/>
    </xf>
    <xf numFmtId="0" fontId="21" fillId="6" borderId="41" xfId="0" applyFont="1" applyFill="1" applyBorder="1" applyAlignment="1">
      <alignment horizontal="left" vertical="top" wrapText="1"/>
    </xf>
    <xf numFmtId="0" fontId="22" fillId="6" borderId="32" xfId="0" applyFont="1" applyFill="1" applyBorder="1" applyAlignment="1">
      <alignment horizontal="left" vertical="top" wrapText="1"/>
    </xf>
    <xf numFmtId="49" fontId="12" fillId="0" borderId="4" xfId="0" applyNumberFormat="1" applyFont="1" applyBorder="1" applyAlignment="1">
      <alignment horizontal="center" vertical="top" wrapText="1"/>
    </xf>
    <xf numFmtId="0" fontId="5" fillId="0" borderId="17" xfId="0" applyFont="1" applyFill="1" applyBorder="1" applyAlignment="1">
      <alignment horizontal="left" vertical="top" wrapText="1"/>
    </xf>
    <xf numFmtId="0" fontId="5" fillId="0" borderId="19" xfId="0" applyFont="1" applyFill="1" applyBorder="1" applyAlignment="1">
      <alignment horizontal="left" vertical="top" wrapText="1"/>
    </xf>
    <xf numFmtId="0" fontId="5" fillId="0" borderId="18" xfId="0" applyFont="1" applyFill="1" applyBorder="1" applyAlignment="1">
      <alignment horizontal="left" vertical="top" wrapText="1"/>
    </xf>
    <xf numFmtId="49" fontId="11" fillId="4" borderId="79" xfId="0" applyNumberFormat="1" applyFont="1" applyFill="1" applyBorder="1" applyAlignment="1">
      <alignment horizontal="right" vertical="top"/>
    </xf>
    <xf numFmtId="49" fontId="2" fillId="0" borderId="31" xfId="0" applyNumberFormat="1" applyFont="1" applyBorder="1" applyAlignment="1">
      <alignment horizontal="center" vertical="top" wrapText="1"/>
    </xf>
    <xf numFmtId="0" fontId="0" fillId="0" borderId="53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0" fillId="0" borderId="88" xfId="0" applyBorder="1" applyAlignment="1">
      <alignment horizontal="center" vertical="top" wrapText="1"/>
    </xf>
    <xf numFmtId="49" fontId="2" fillId="5" borderId="37" xfId="0" applyNumberFormat="1" applyFont="1" applyFill="1" applyBorder="1" applyAlignment="1">
      <alignment horizontal="center" vertical="top" wrapText="1"/>
    </xf>
    <xf numFmtId="0" fontId="12" fillId="0" borderId="7" xfId="0" applyFont="1" applyFill="1" applyBorder="1" applyAlignment="1">
      <alignment horizontal="center" vertical="top" wrapText="1"/>
    </xf>
    <xf numFmtId="49" fontId="19" fillId="0" borderId="0" xfId="0" applyNumberFormat="1" applyFont="1" applyBorder="1" applyAlignment="1">
      <alignment horizontal="center" vertical="top"/>
    </xf>
    <xf numFmtId="49" fontId="2" fillId="5" borderId="21" xfId="0" applyNumberFormat="1" applyFont="1" applyFill="1" applyBorder="1" applyAlignment="1">
      <alignment horizontal="center" vertical="top" wrapText="1"/>
    </xf>
    <xf numFmtId="0" fontId="4" fillId="6" borderId="32" xfId="0" applyFont="1" applyFill="1" applyBorder="1" applyAlignment="1">
      <alignment horizontal="left" vertical="top" wrapText="1"/>
    </xf>
    <xf numFmtId="0" fontId="12" fillId="0" borderId="15" xfId="0" applyFont="1" applyFill="1" applyBorder="1" applyAlignment="1">
      <alignment horizontal="center" vertical="top" wrapText="1"/>
    </xf>
    <xf numFmtId="0" fontId="12" fillId="0" borderId="10" xfId="0" applyFont="1" applyFill="1" applyBorder="1" applyAlignment="1">
      <alignment horizontal="center" vertical="top" wrapText="1"/>
    </xf>
    <xf numFmtId="49" fontId="19" fillId="0" borderId="89" xfId="0" applyNumberFormat="1" applyFont="1" applyBorder="1" applyAlignment="1">
      <alignment horizontal="center" vertical="top" wrapText="1"/>
    </xf>
    <xf numFmtId="49" fontId="12" fillId="0" borderId="10" xfId="0" applyNumberFormat="1" applyFont="1" applyBorder="1" applyAlignment="1">
      <alignment horizontal="center" vertical="top" wrapText="1"/>
    </xf>
    <xf numFmtId="0" fontId="23" fillId="0" borderId="38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top" wrapText="1"/>
    </xf>
  </cellXfs>
  <cellStyles count="7">
    <cellStyle name="Įprastas" xfId="0" builtinId="0"/>
    <cellStyle name="Įprastas 2" xfId="1"/>
    <cellStyle name="Įprastas 3" xfId="2"/>
    <cellStyle name="Įprastas 4" xfId="3"/>
    <cellStyle name="Kablelis" xfId="4" builtinId="3"/>
    <cellStyle name="Normal 2" xfId="5"/>
    <cellStyle name="Normal_biudz uz 2001 atskaitomybe3" xfId="6"/>
  </cellStyles>
  <dxfs count="2">
    <dxf>
      <font>
        <condense val="0"/>
        <extend val="0"/>
        <color indexed="18"/>
      </font>
    </dxf>
    <dxf>
      <font>
        <condense val="0"/>
        <extend val="0"/>
        <color indexed="18"/>
      </font>
    </dxf>
  </dxfs>
  <tableStyles count="0" defaultTableStyle="TableStyleMedium9" defaultPivotStyle="PivotStyleLight16"/>
  <colors>
    <mruColors>
      <color rgb="FFCCCCFF"/>
      <color rgb="FFCCFFCC"/>
      <color rgb="FF000000"/>
      <color rgb="FFFFFF99"/>
      <color rgb="FF99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">
  <a:themeElements>
    <a:clrScheme name="Pasirinktinis 1">
      <a:dk1>
        <a:srgbClr val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1"/>
  <sheetViews>
    <sheetView tabSelected="1" zoomScaleNormal="100" zoomScaleSheetLayoutView="100" workbookViewId="0">
      <selection activeCell="U127" sqref="U127"/>
    </sheetView>
  </sheetViews>
  <sheetFormatPr defaultRowHeight="12.75"/>
  <cols>
    <col min="1" max="1" width="2.7109375" customWidth="1"/>
    <col min="2" max="2" width="2.5703125" customWidth="1"/>
    <col min="3" max="3" width="3.5703125" customWidth="1"/>
    <col min="4" max="4" width="28.85546875" customWidth="1"/>
    <col min="5" max="5" width="3.140625" customWidth="1"/>
    <col min="6" max="6" width="3.7109375" customWidth="1"/>
    <col min="7" max="7" width="3.85546875" customWidth="1"/>
    <col min="8" max="8" width="7.7109375" customWidth="1"/>
    <col min="9" max="9" width="7.85546875" customWidth="1"/>
    <col min="10" max="10" width="8.7109375" customWidth="1"/>
    <col min="11" max="11" width="8.28515625" customWidth="1"/>
    <col min="12" max="12" width="8.5703125" customWidth="1"/>
    <col min="13" max="14" width="8.28515625" customWidth="1"/>
    <col min="15" max="15" width="23.85546875" customWidth="1"/>
    <col min="16" max="16" width="5.7109375" customWidth="1"/>
    <col min="17" max="18" width="4.42578125" customWidth="1"/>
  </cols>
  <sheetData>
    <row r="1" spans="1:20" s="4" customFormat="1" ht="30.75" customHeight="1">
      <c r="A1" s="1667" t="s">
        <v>326</v>
      </c>
      <c r="B1" s="1667"/>
      <c r="C1" s="1667"/>
      <c r="D1" s="1667"/>
      <c r="E1" s="1667"/>
      <c r="F1" s="1667"/>
      <c r="G1" s="1667"/>
      <c r="H1" s="1667"/>
      <c r="I1" s="1667"/>
      <c r="J1" s="1667"/>
      <c r="K1" s="1667"/>
      <c r="L1" s="1667"/>
      <c r="M1" s="1667"/>
      <c r="N1" s="1667"/>
      <c r="O1" s="1667"/>
      <c r="P1" s="1667"/>
      <c r="Q1" s="1667"/>
      <c r="R1" s="1667"/>
    </row>
    <row r="2" spans="1:20" s="4" customFormat="1" ht="19.5" customHeight="1">
      <c r="A2" s="1667" t="s">
        <v>165</v>
      </c>
      <c r="B2" s="1667"/>
      <c r="C2" s="1667"/>
      <c r="D2" s="1667"/>
      <c r="E2" s="1667"/>
      <c r="F2" s="1667"/>
      <c r="G2" s="1667"/>
      <c r="H2" s="1667"/>
      <c r="I2" s="1667"/>
      <c r="J2" s="1667"/>
      <c r="K2" s="1667"/>
      <c r="L2" s="1667"/>
      <c r="M2" s="1667"/>
      <c r="N2" s="1667"/>
      <c r="O2" s="1667"/>
      <c r="P2" s="1667"/>
      <c r="Q2" s="1667"/>
      <c r="R2" s="1667"/>
    </row>
    <row r="3" spans="1:20" s="4" customFormat="1" ht="13.5" thickBot="1">
      <c r="E3" s="187"/>
      <c r="G3" s="291"/>
      <c r="N3" s="1668" t="s">
        <v>0</v>
      </c>
      <c r="O3" s="1668"/>
      <c r="P3" s="1668"/>
      <c r="Q3" s="1668"/>
      <c r="R3" s="1668"/>
    </row>
    <row r="4" spans="1:20" s="83" customFormat="1" ht="31.5" customHeight="1">
      <c r="A4" s="1669" t="s">
        <v>1</v>
      </c>
      <c r="B4" s="1672" t="s">
        <v>2</v>
      </c>
      <c r="C4" s="1672" t="s">
        <v>3</v>
      </c>
      <c r="D4" s="1675" t="s">
        <v>22</v>
      </c>
      <c r="E4" s="1677" t="s">
        <v>4</v>
      </c>
      <c r="F4" s="1679" t="s">
        <v>350</v>
      </c>
      <c r="G4" s="1660" t="s">
        <v>5</v>
      </c>
      <c r="H4" s="1662" t="s">
        <v>6</v>
      </c>
      <c r="I4" s="1504" t="s">
        <v>207</v>
      </c>
      <c r="J4" s="1505"/>
      <c r="K4" s="1505"/>
      <c r="L4" s="1506"/>
      <c r="M4" s="1652" t="s">
        <v>375</v>
      </c>
      <c r="N4" s="1652" t="s">
        <v>376</v>
      </c>
      <c r="O4" s="1655" t="s">
        <v>180</v>
      </c>
      <c r="P4" s="1656"/>
      <c r="Q4" s="1656"/>
      <c r="R4" s="1657"/>
    </row>
    <row r="5" spans="1:20" s="83" customFormat="1" ht="18.75" customHeight="1">
      <c r="A5" s="1670"/>
      <c r="B5" s="1673"/>
      <c r="C5" s="1673"/>
      <c r="D5" s="1676"/>
      <c r="E5" s="1678"/>
      <c r="F5" s="1680"/>
      <c r="G5" s="1661"/>
      <c r="H5" s="1663"/>
      <c r="I5" s="1658" t="s">
        <v>7</v>
      </c>
      <c r="J5" s="1664" t="s">
        <v>8</v>
      </c>
      <c r="K5" s="1664"/>
      <c r="L5" s="1665" t="s">
        <v>28</v>
      </c>
      <c r="M5" s="1653"/>
      <c r="N5" s="1653"/>
      <c r="O5" s="1682" t="s">
        <v>22</v>
      </c>
      <c r="P5" s="1684" t="s">
        <v>181</v>
      </c>
      <c r="Q5" s="1684"/>
      <c r="R5" s="1685"/>
    </row>
    <row r="6" spans="1:20" s="83" customFormat="1" ht="69.75" customHeight="1" thickBot="1">
      <c r="A6" s="1671"/>
      <c r="B6" s="1674"/>
      <c r="C6" s="1674"/>
      <c r="D6" s="1676"/>
      <c r="E6" s="1678"/>
      <c r="F6" s="1681"/>
      <c r="G6" s="1661"/>
      <c r="H6" s="1663"/>
      <c r="I6" s="1659"/>
      <c r="J6" s="567" t="s">
        <v>7</v>
      </c>
      <c r="K6" s="181" t="s">
        <v>23</v>
      </c>
      <c r="L6" s="1666"/>
      <c r="M6" s="1654"/>
      <c r="N6" s="1654"/>
      <c r="O6" s="1683"/>
      <c r="P6" s="358" t="s">
        <v>182</v>
      </c>
      <c r="Q6" s="358" t="s">
        <v>183</v>
      </c>
      <c r="R6" s="359" t="s">
        <v>246</v>
      </c>
    </row>
    <row r="7" spans="1:20" s="4" customFormat="1">
      <c r="A7" s="1641" t="s">
        <v>31</v>
      </c>
      <c r="B7" s="1642"/>
      <c r="C7" s="1642"/>
      <c r="D7" s="1642"/>
      <c r="E7" s="1642"/>
      <c r="F7" s="1642"/>
      <c r="G7" s="1642"/>
      <c r="H7" s="1642"/>
      <c r="I7" s="1642"/>
      <c r="J7" s="1642"/>
      <c r="K7" s="1642"/>
      <c r="L7" s="1642"/>
      <c r="M7" s="1642"/>
      <c r="N7" s="1642"/>
      <c r="O7" s="1642"/>
      <c r="P7" s="1642"/>
      <c r="Q7" s="1642"/>
      <c r="R7" s="1643"/>
    </row>
    <row r="8" spans="1:20" s="4" customFormat="1" ht="13.5" customHeight="1">
      <c r="A8" s="1644" t="s">
        <v>168</v>
      </c>
      <c r="B8" s="1645"/>
      <c r="C8" s="1645"/>
      <c r="D8" s="1645"/>
      <c r="E8" s="1645"/>
      <c r="F8" s="1645"/>
      <c r="G8" s="1645"/>
      <c r="H8" s="1645"/>
      <c r="I8" s="1645"/>
      <c r="J8" s="1645"/>
      <c r="K8" s="1645"/>
      <c r="L8" s="1645"/>
      <c r="M8" s="1645"/>
      <c r="N8" s="1645"/>
      <c r="O8" s="1645"/>
      <c r="P8" s="1645"/>
      <c r="Q8" s="1645"/>
      <c r="R8" s="1646"/>
    </row>
    <row r="9" spans="1:20" s="4" customFormat="1" ht="14.25" customHeight="1">
      <c r="A9" s="901" t="s">
        <v>9</v>
      </c>
      <c r="B9" s="1647" t="s">
        <v>154</v>
      </c>
      <c r="C9" s="1647"/>
      <c r="D9" s="1647"/>
      <c r="E9" s="1647"/>
      <c r="F9" s="1647"/>
      <c r="G9" s="1647"/>
      <c r="H9" s="1647"/>
      <c r="I9" s="1647"/>
      <c r="J9" s="1647"/>
      <c r="K9" s="1647"/>
      <c r="L9" s="1647"/>
      <c r="M9" s="1647"/>
      <c r="N9" s="1647"/>
      <c r="O9" s="1647"/>
      <c r="P9" s="1647"/>
      <c r="Q9" s="1647"/>
      <c r="R9" s="1648"/>
    </row>
    <row r="10" spans="1:20" s="4" customFormat="1" ht="15.75" customHeight="1" thickBot="1">
      <c r="A10" s="1403" t="s">
        <v>9</v>
      </c>
      <c r="B10" s="1404" t="s">
        <v>9</v>
      </c>
      <c r="C10" s="1649" t="s">
        <v>156</v>
      </c>
      <c r="D10" s="1650"/>
      <c r="E10" s="1650"/>
      <c r="F10" s="1650"/>
      <c r="G10" s="1650"/>
      <c r="H10" s="1650"/>
      <c r="I10" s="1650"/>
      <c r="J10" s="1650"/>
      <c r="K10" s="1650"/>
      <c r="L10" s="1650"/>
      <c r="M10" s="1650"/>
      <c r="N10" s="1650"/>
      <c r="O10" s="1650"/>
      <c r="P10" s="1650"/>
      <c r="Q10" s="1650"/>
      <c r="R10" s="1651"/>
    </row>
    <row r="11" spans="1:20" s="83" customFormat="1" ht="24.75" customHeight="1">
      <c r="A11" s="1405" t="s">
        <v>9</v>
      </c>
      <c r="B11" s="1406" t="s">
        <v>9</v>
      </c>
      <c r="C11" s="1407" t="s">
        <v>9</v>
      </c>
      <c r="D11" s="1379" t="s">
        <v>309</v>
      </c>
      <c r="E11" s="941"/>
      <c r="F11" s="1443" t="s">
        <v>9</v>
      </c>
      <c r="G11" s="941">
        <v>1</v>
      </c>
      <c r="H11" s="334" t="s">
        <v>13</v>
      </c>
      <c r="I11" s="632">
        <f>J11+L11</f>
        <v>17245.400000000001</v>
      </c>
      <c r="J11" s="633">
        <f>17297.2-40.5-81</f>
        <v>17175.7</v>
      </c>
      <c r="K11" s="633">
        <v>11202.1</v>
      </c>
      <c r="L11" s="634">
        <v>69.7</v>
      </c>
      <c r="M11" s="1017">
        <v>17918.7</v>
      </c>
      <c r="N11" s="1017">
        <v>17841.7</v>
      </c>
      <c r="O11" s="1200" t="s">
        <v>308</v>
      </c>
      <c r="P11" s="1408">
        <v>439.5</v>
      </c>
      <c r="Q11" s="1408">
        <v>439.5</v>
      </c>
      <c r="R11" s="1409">
        <v>439.5</v>
      </c>
    </row>
    <row r="12" spans="1:20" s="83" customFormat="1" ht="30.75" customHeight="1">
      <c r="A12" s="903"/>
      <c r="B12" s="551"/>
      <c r="C12" s="732"/>
      <c r="D12" s="1367"/>
      <c r="E12" s="587"/>
      <c r="F12" s="1444"/>
      <c r="G12" s="587"/>
      <c r="H12" s="323" t="s">
        <v>167</v>
      </c>
      <c r="I12" s="620">
        <f>J12+L12</f>
        <v>40.5</v>
      </c>
      <c r="J12" s="621">
        <v>40.5</v>
      </c>
      <c r="K12" s="621"/>
      <c r="L12" s="622"/>
      <c r="M12" s="615">
        <v>40.5</v>
      </c>
      <c r="N12" s="615">
        <v>40.5</v>
      </c>
      <c r="O12" s="610" t="s">
        <v>317</v>
      </c>
      <c r="P12" s="1431">
        <v>18</v>
      </c>
      <c r="Q12" s="1431">
        <v>18.5</v>
      </c>
      <c r="R12" s="1432">
        <v>19</v>
      </c>
    </row>
    <row r="13" spans="1:20" s="83" customFormat="1" ht="30" customHeight="1">
      <c r="A13" s="903"/>
      <c r="B13" s="551"/>
      <c r="C13" s="732"/>
      <c r="D13" s="1367"/>
      <c r="E13" s="587"/>
      <c r="F13" s="1398"/>
      <c r="G13" s="587"/>
      <c r="H13" s="323" t="s">
        <v>284</v>
      </c>
      <c r="I13" s="620">
        <f>J13+L13</f>
        <v>81</v>
      </c>
      <c r="J13" s="621">
        <v>81</v>
      </c>
      <c r="K13" s="621"/>
      <c r="L13" s="622"/>
      <c r="M13" s="615">
        <v>81</v>
      </c>
      <c r="N13" s="615">
        <v>81</v>
      </c>
      <c r="O13" s="329" t="s">
        <v>310</v>
      </c>
      <c r="P13" s="271">
        <v>9</v>
      </c>
      <c r="Q13" s="271">
        <v>9</v>
      </c>
      <c r="R13" s="272">
        <v>10</v>
      </c>
    </row>
    <row r="14" spans="1:20" s="83" customFormat="1" ht="17.25" customHeight="1">
      <c r="A14" s="903"/>
      <c r="B14" s="551"/>
      <c r="C14" s="732"/>
      <c r="D14" s="1367"/>
      <c r="E14" s="587"/>
      <c r="F14" s="1398"/>
      <c r="G14" s="587"/>
      <c r="H14" s="454" t="s">
        <v>151</v>
      </c>
      <c r="I14" s="623">
        <f>J14+L14</f>
        <v>2540.9</v>
      </c>
      <c r="J14" s="624">
        <v>2524.9</v>
      </c>
      <c r="K14" s="624">
        <v>1573.6</v>
      </c>
      <c r="L14" s="625">
        <v>16</v>
      </c>
      <c r="M14" s="616">
        <v>3488.5</v>
      </c>
      <c r="N14" s="616">
        <v>3488.5</v>
      </c>
      <c r="O14" s="610" t="s">
        <v>311</v>
      </c>
      <c r="P14" s="352">
        <v>2</v>
      </c>
      <c r="Q14" s="352">
        <v>2</v>
      </c>
      <c r="R14" s="476">
        <v>2</v>
      </c>
    </row>
    <row r="15" spans="1:20" s="83" customFormat="1" ht="27.75" customHeight="1">
      <c r="A15" s="903"/>
      <c r="B15" s="551"/>
      <c r="C15" s="732"/>
      <c r="D15" s="1367"/>
      <c r="E15" s="587"/>
      <c r="F15" s="1398"/>
      <c r="G15" s="587"/>
      <c r="H15" s="454"/>
      <c r="I15" s="623"/>
      <c r="J15" s="624"/>
      <c r="K15" s="624"/>
      <c r="L15" s="625"/>
      <c r="M15" s="616"/>
      <c r="N15" s="616"/>
      <c r="O15" s="610" t="s">
        <v>312</v>
      </c>
      <c r="P15" s="1273">
        <v>150</v>
      </c>
      <c r="Q15" s="1273">
        <v>150</v>
      </c>
      <c r="R15" s="1274">
        <v>150</v>
      </c>
      <c r="T15" s="172"/>
    </row>
    <row r="16" spans="1:20" s="83" customFormat="1" ht="26.25" customHeight="1">
      <c r="A16" s="903"/>
      <c r="B16" s="551"/>
      <c r="C16" s="732"/>
      <c r="D16" s="1367"/>
      <c r="E16" s="587"/>
      <c r="F16" s="1398"/>
      <c r="G16" s="587"/>
      <c r="H16" s="454"/>
      <c r="I16" s="623"/>
      <c r="J16" s="624"/>
      <c r="K16" s="624"/>
      <c r="L16" s="625"/>
      <c r="M16" s="616"/>
      <c r="N16" s="616"/>
      <c r="O16" s="610" t="s">
        <v>313</v>
      </c>
      <c r="P16" s="352">
        <v>18</v>
      </c>
      <c r="Q16" s="352">
        <v>20</v>
      </c>
      <c r="R16" s="476">
        <v>20</v>
      </c>
    </row>
    <row r="17" spans="1:23" s="83" customFormat="1" ht="38.25" customHeight="1">
      <c r="A17" s="903"/>
      <c r="B17" s="551"/>
      <c r="C17" s="732"/>
      <c r="D17" s="1367"/>
      <c r="E17" s="587"/>
      <c r="F17" s="1398"/>
      <c r="G17" s="587"/>
      <c r="H17" s="454"/>
      <c r="I17" s="623"/>
      <c r="J17" s="624"/>
      <c r="K17" s="624"/>
      <c r="L17" s="625"/>
      <c r="M17" s="616"/>
      <c r="N17" s="616"/>
      <c r="O17" s="329" t="s">
        <v>314</v>
      </c>
      <c r="P17" s="1275">
        <v>130</v>
      </c>
      <c r="Q17" s="1275">
        <v>130</v>
      </c>
      <c r="R17" s="1276">
        <v>130</v>
      </c>
    </row>
    <row r="18" spans="1:23" s="83" customFormat="1" ht="14.25" customHeight="1">
      <c r="A18" s="903"/>
      <c r="B18" s="551"/>
      <c r="C18" s="732"/>
      <c r="D18" s="1367"/>
      <c r="E18" s="587"/>
      <c r="F18" s="1398"/>
      <c r="G18" s="587"/>
      <c r="H18" s="454"/>
      <c r="I18" s="623"/>
      <c r="J18" s="624"/>
      <c r="K18" s="624"/>
      <c r="L18" s="625"/>
      <c r="M18" s="616"/>
      <c r="N18" s="616"/>
      <c r="O18" s="329" t="s">
        <v>315</v>
      </c>
      <c r="P18" s="271">
        <v>18</v>
      </c>
      <c r="Q18" s="271">
        <v>18</v>
      </c>
      <c r="R18" s="272">
        <v>18</v>
      </c>
    </row>
    <row r="19" spans="1:23" s="83" customFormat="1" ht="39" customHeight="1">
      <c r="A19" s="903"/>
      <c r="B19" s="551"/>
      <c r="C19" s="732"/>
      <c r="D19" s="1367"/>
      <c r="E19" s="587"/>
      <c r="F19" s="1398"/>
      <c r="G19" s="587"/>
      <c r="H19" s="454"/>
      <c r="I19" s="623"/>
      <c r="J19" s="624"/>
      <c r="K19" s="624"/>
      <c r="L19" s="625"/>
      <c r="M19" s="616"/>
      <c r="N19" s="616"/>
      <c r="O19" s="1686" t="s">
        <v>316</v>
      </c>
      <c r="P19" s="481">
        <v>40</v>
      </c>
      <c r="Q19" s="481">
        <v>40</v>
      </c>
      <c r="R19" s="482">
        <v>40</v>
      </c>
    </row>
    <row r="20" spans="1:23" s="4" customFormat="1" ht="17.25" customHeight="1" thickBot="1">
      <c r="A20" s="904"/>
      <c r="B20" s="552"/>
      <c r="C20" s="420"/>
      <c r="D20" s="714"/>
      <c r="E20" s="1395"/>
      <c r="F20" s="1366"/>
      <c r="G20" s="1402"/>
      <c r="H20" s="688" t="s">
        <v>16</v>
      </c>
      <c r="I20" s="626">
        <f>L20+J20</f>
        <v>19907.800000000003</v>
      </c>
      <c r="J20" s="627">
        <f>J13+J12+J11+J14</f>
        <v>19822.100000000002</v>
      </c>
      <c r="K20" s="627">
        <f>K13+K11+K14</f>
        <v>12775.7</v>
      </c>
      <c r="L20" s="628">
        <f>L13+L11+L14</f>
        <v>85.7</v>
      </c>
      <c r="M20" s="689">
        <f>M11+M12+M13+M14</f>
        <v>21528.7</v>
      </c>
      <c r="N20" s="689">
        <f>N11+N12+N13+N14</f>
        <v>21451.7</v>
      </c>
      <c r="O20" s="1687"/>
      <c r="P20" s="603"/>
      <c r="Q20" s="603"/>
      <c r="R20" s="1401"/>
    </row>
    <row r="21" spans="1:23" s="4" customFormat="1" ht="24.75" customHeight="1">
      <c r="A21" s="1526" t="s">
        <v>9</v>
      </c>
      <c r="B21" s="1640" t="s">
        <v>9</v>
      </c>
      <c r="C21" s="1532" t="s">
        <v>10</v>
      </c>
      <c r="D21" s="1632" t="s">
        <v>269</v>
      </c>
      <c r="E21" s="1628"/>
      <c r="F21" s="1443" t="s">
        <v>9</v>
      </c>
      <c r="G21" s="1701" t="s">
        <v>158</v>
      </c>
      <c r="H21" s="82" t="s">
        <v>13</v>
      </c>
      <c r="I21" s="632">
        <f>+J21+L21</f>
        <v>419.9</v>
      </c>
      <c r="J21" s="633">
        <v>419.9</v>
      </c>
      <c r="K21" s="633">
        <v>300.10000000000002</v>
      </c>
      <c r="L21" s="634"/>
      <c r="M21" s="341">
        <v>435</v>
      </c>
      <c r="N21" s="341">
        <v>435</v>
      </c>
      <c r="O21" s="1699" t="s">
        <v>325</v>
      </c>
      <c r="P21" s="1439">
        <v>7</v>
      </c>
      <c r="Q21" s="1439">
        <v>8</v>
      </c>
      <c r="R21" s="1441">
        <v>9</v>
      </c>
    </row>
    <row r="22" spans="1:23" s="4" customFormat="1" ht="18" customHeight="1" thickBot="1">
      <c r="A22" s="1528"/>
      <c r="B22" s="1637"/>
      <c r="C22" s="1534"/>
      <c r="D22" s="1633"/>
      <c r="E22" s="1629"/>
      <c r="F22" s="1538"/>
      <c r="G22" s="1639"/>
      <c r="H22" s="690" t="s">
        <v>16</v>
      </c>
      <c r="I22" s="629">
        <f t="shared" ref="I22:N22" si="0">I21</f>
        <v>419.9</v>
      </c>
      <c r="J22" s="630">
        <f t="shared" si="0"/>
        <v>419.9</v>
      </c>
      <c r="K22" s="630">
        <f t="shared" si="0"/>
        <v>300.10000000000002</v>
      </c>
      <c r="L22" s="631">
        <f t="shared" si="0"/>
        <v>0</v>
      </c>
      <c r="M22" s="691">
        <f t="shared" si="0"/>
        <v>435</v>
      </c>
      <c r="N22" s="691">
        <f t="shared" si="0"/>
        <v>435</v>
      </c>
      <c r="O22" s="1700"/>
      <c r="P22" s="1440"/>
      <c r="Q22" s="1440"/>
      <c r="R22" s="1442"/>
    </row>
    <row r="23" spans="1:23" s="4" customFormat="1" ht="27" customHeight="1">
      <c r="A23" s="1527" t="s">
        <v>9</v>
      </c>
      <c r="B23" s="1636" t="s">
        <v>9</v>
      </c>
      <c r="C23" s="1533" t="s">
        <v>11</v>
      </c>
      <c r="D23" s="1638" t="s">
        <v>152</v>
      </c>
      <c r="E23" s="1607"/>
      <c r="F23" s="1444" t="s">
        <v>9</v>
      </c>
      <c r="G23" s="1613" t="s">
        <v>158</v>
      </c>
      <c r="H23" s="84" t="s">
        <v>13</v>
      </c>
      <c r="I23" s="620">
        <f>+J23+L23</f>
        <v>743.1</v>
      </c>
      <c r="J23" s="621">
        <v>743.1</v>
      </c>
      <c r="K23" s="621">
        <v>248.1</v>
      </c>
      <c r="L23" s="622"/>
      <c r="M23" s="341">
        <v>636.29999999999995</v>
      </c>
      <c r="N23" s="341">
        <v>636.29999999999995</v>
      </c>
      <c r="O23" s="1688" t="s">
        <v>324</v>
      </c>
      <c r="P23" s="594">
        <v>31</v>
      </c>
      <c r="Q23" s="594">
        <v>31</v>
      </c>
      <c r="R23" s="596">
        <v>31</v>
      </c>
    </row>
    <row r="24" spans="1:23" s="4" customFormat="1" ht="17.25" customHeight="1" thickBot="1">
      <c r="A24" s="1528"/>
      <c r="B24" s="1637"/>
      <c r="C24" s="1534"/>
      <c r="D24" s="1633"/>
      <c r="E24" s="1629"/>
      <c r="F24" s="1538"/>
      <c r="G24" s="1639"/>
      <c r="H24" s="690" t="s">
        <v>16</v>
      </c>
      <c r="I24" s="629">
        <f t="shared" ref="I24:N24" si="1">I23</f>
        <v>743.1</v>
      </c>
      <c r="J24" s="630">
        <f t="shared" si="1"/>
        <v>743.1</v>
      </c>
      <c r="K24" s="630">
        <f t="shared" si="1"/>
        <v>248.1</v>
      </c>
      <c r="L24" s="631">
        <f t="shared" si="1"/>
        <v>0</v>
      </c>
      <c r="M24" s="691">
        <f t="shared" si="1"/>
        <v>636.29999999999995</v>
      </c>
      <c r="N24" s="691">
        <f t="shared" si="1"/>
        <v>636.29999999999995</v>
      </c>
      <c r="O24" s="1687"/>
      <c r="P24" s="595"/>
      <c r="Q24" s="595"/>
      <c r="R24" s="597"/>
    </row>
    <row r="25" spans="1:23" s="4" customFormat="1" ht="26.25" customHeight="1">
      <c r="A25" s="1526" t="s">
        <v>9</v>
      </c>
      <c r="B25" s="1529" t="s">
        <v>9</v>
      </c>
      <c r="C25" s="1532" t="s">
        <v>12</v>
      </c>
      <c r="D25" s="1632" t="s">
        <v>302</v>
      </c>
      <c r="E25" s="1628"/>
      <c r="F25" s="1443" t="s">
        <v>9</v>
      </c>
      <c r="G25" s="1701" t="s">
        <v>158</v>
      </c>
      <c r="H25" s="173" t="s">
        <v>13</v>
      </c>
      <c r="I25" s="632">
        <f>+J25+L25</f>
        <v>287.60000000000002</v>
      </c>
      <c r="J25" s="633">
        <v>287.60000000000002</v>
      </c>
      <c r="K25" s="633">
        <v>197.1</v>
      </c>
      <c r="L25" s="634"/>
      <c r="M25" s="478">
        <f>209.1+209.1*30.98/100+4</f>
        <v>277.87918000000002</v>
      </c>
      <c r="N25" s="478">
        <f>+M25</f>
        <v>277.87918000000002</v>
      </c>
      <c r="O25" s="1699" t="s">
        <v>199</v>
      </c>
      <c r="P25" s="1634">
        <v>7</v>
      </c>
      <c r="Q25" s="1634">
        <v>7</v>
      </c>
      <c r="R25" s="1635">
        <v>7</v>
      </c>
    </row>
    <row r="26" spans="1:23" s="4" customFormat="1" ht="17.25" customHeight="1" thickBot="1">
      <c r="A26" s="1528"/>
      <c r="B26" s="1531"/>
      <c r="C26" s="1534"/>
      <c r="D26" s="1633"/>
      <c r="E26" s="1629"/>
      <c r="F26" s="1538"/>
      <c r="G26" s="1639"/>
      <c r="H26" s="688" t="s">
        <v>16</v>
      </c>
      <c r="I26" s="626">
        <f t="shared" ref="I26:N26" si="2">I25</f>
        <v>287.60000000000002</v>
      </c>
      <c r="J26" s="627">
        <f t="shared" si="2"/>
        <v>287.60000000000002</v>
      </c>
      <c r="K26" s="627">
        <f t="shared" si="2"/>
        <v>197.1</v>
      </c>
      <c r="L26" s="628">
        <f t="shared" si="2"/>
        <v>0</v>
      </c>
      <c r="M26" s="692">
        <f t="shared" si="2"/>
        <v>277.87918000000002</v>
      </c>
      <c r="N26" s="693">
        <f t="shared" si="2"/>
        <v>277.87918000000002</v>
      </c>
      <c r="O26" s="1700"/>
      <c r="P26" s="1552"/>
      <c r="Q26" s="1552"/>
      <c r="R26" s="1554"/>
    </row>
    <row r="27" spans="1:23" s="4" customFormat="1" ht="21.75" customHeight="1">
      <c r="A27" s="1526" t="s">
        <v>9</v>
      </c>
      <c r="B27" s="1529" t="s">
        <v>9</v>
      </c>
      <c r="C27" s="1532" t="s">
        <v>35</v>
      </c>
      <c r="D27" s="1632" t="s">
        <v>356</v>
      </c>
      <c r="E27" s="1628"/>
      <c r="F27" s="1443" t="s">
        <v>9</v>
      </c>
      <c r="G27" s="1701" t="s">
        <v>158</v>
      </c>
      <c r="H27" s="82" t="s">
        <v>13</v>
      </c>
      <c r="I27" s="632">
        <f>+J27+L27</f>
        <v>28.9</v>
      </c>
      <c r="J27" s="633">
        <v>28.9</v>
      </c>
      <c r="K27" s="633"/>
      <c r="L27" s="634"/>
      <c r="M27" s="557">
        <v>28.9</v>
      </c>
      <c r="N27" s="341">
        <v>28.9</v>
      </c>
      <c r="O27" s="533"/>
      <c r="P27" s="269"/>
      <c r="Q27" s="269"/>
      <c r="R27" s="270"/>
    </row>
    <row r="28" spans="1:23" s="4" customFormat="1" ht="19.5" customHeight="1" thickBot="1">
      <c r="A28" s="1528"/>
      <c r="B28" s="1531"/>
      <c r="C28" s="1534"/>
      <c r="D28" s="1633"/>
      <c r="E28" s="1629"/>
      <c r="F28" s="1538"/>
      <c r="G28" s="1639"/>
      <c r="H28" s="690" t="s">
        <v>16</v>
      </c>
      <c r="I28" s="629">
        <f t="shared" ref="I28:N28" si="3">I27</f>
        <v>28.9</v>
      </c>
      <c r="J28" s="630">
        <f t="shared" si="3"/>
        <v>28.9</v>
      </c>
      <c r="K28" s="630">
        <f t="shared" si="3"/>
        <v>0</v>
      </c>
      <c r="L28" s="631">
        <f t="shared" si="3"/>
        <v>0</v>
      </c>
      <c r="M28" s="695">
        <f t="shared" si="3"/>
        <v>28.9</v>
      </c>
      <c r="N28" s="692">
        <f t="shared" si="3"/>
        <v>28.9</v>
      </c>
      <c r="O28" s="731"/>
      <c r="P28" s="273"/>
      <c r="Q28" s="273"/>
      <c r="R28" s="274"/>
    </row>
    <row r="29" spans="1:23" s="4" customFormat="1" ht="42" customHeight="1">
      <c r="A29" s="1378" t="s">
        <v>9</v>
      </c>
      <c r="B29" s="516" t="s">
        <v>9</v>
      </c>
      <c r="C29" s="1285" t="s">
        <v>37</v>
      </c>
      <c r="D29" s="1397" t="s">
        <v>307</v>
      </c>
      <c r="E29" s="1286"/>
      <c r="F29" s="1287"/>
      <c r="G29" s="1288"/>
      <c r="H29" s="82"/>
      <c r="I29" s="632"/>
      <c r="J29" s="633"/>
      <c r="K29" s="633"/>
      <c r="L29" s="634"/>
      <c r="M29" s="341"/>
      <c r="N29" s="557"/>
      <c r="O29" s="252" t="s">
        <v>201</v>
      </c>
      <c r="P29" s="269">
        <v>7</v>
      </c>
      <c r="Q29" s="269">
        <v>7</v>
      </c>
      <c r="R29" s="270">
        <v>7</v>
      </c>
    </row>
    <row r="30" spans="1:23" s="4" customFormat="1" ht="29.25" customHeight="1">
      <c r="A30" s="1374"/>
      <c r="B30" s="515"/>
      <c r="C30" s="1400"/>
      <c r="D30" s="1399" t="s">
        <v>373</v>
      </c>
      <c r="E30" s="730"/>
      <c r="F30" s="728" t="s">
        <v>9</v>
      </c>
      <c r="G30" s="729" t="s">
        <v>158</v>
      </c>
      <c r="H30" s="90" t="s">
        <v>13</v>
      </c>
      <c r="I30" s="1255">
        <f>J30+L30</f>
        <v>117</v>
      </c>
      <c r="J30" s="1256">
        <f>117</f>
        <v>117</v>
      </c>
      <c r="K30" s="1256"/>
      <c r="L30" s="1257"/>
      <c r="M30" s="527">
        <v>117</v>
      </c>
      <c r="N30" s="528">
        <v>117</v>
      </c>
      <c r="O30" s="526" t="s">
        <v>306</v>
      </c>
      <c r="P30" s="271">
        <v>10</v>
      </c>
      <c r="Q30" s="271">
        <v>15</v>
      </c>
      <c r="R30" s="272">
        <v>20</v>
      </c>
    </row>
    <row r="31" spans="1:23" s="4" customFormat="1" ht="115.5" customHeight="1" thickBot="1">
      <c r="A31" s="1375"/>
      <c r="B31" s="517"/>
      <c r="C31" s="1289"/>
      <c r="D31" s="1377" t="s">
        <v>370</v>
      </c>
      <c r="E31" s="1290"/>
      <c r="F31" s="1291" t="s">
        <v>9</v>
      </c>
      <c r="G31" s="1292" t="s">
        <v>159</v>
      </c>
      <c r="H31" s="1293" t="s">
        <v>13</v>
      </c>
      <c r="I31" s="1073">
        <f>J31+L31</f>
        <v>97.4</v>
      </c>
      <c r="J31" s="1074">
        <v>97.4</v>
      </c>
      <c r="K31" s="1074"/>
      <c r="L31" s="1294"/>
      <c r="M31" s="1295">
        <f>30+77.4</f>
        <v>107.4</v>
      </c>
      <c r="N31" s="1296">
        <f>77.4+35</f>
        <v>112.4</v>
      </c>
      <c r="O31" s="1297" t="s">
        <v>295</v>
      </c>
      <c r="P31" s="1298">
        <v>1</v>
      </c>
      <c r="Q31" s="1298"/>
      <c r="R31" s="1299"/>
    </row>
    <row r="32" spans="1:23" s="4" customFormat="1" ht="28.5" customHeight="1">
      <c r="A32" s="905"/>
      <c r="B32" s="515"/>
      <c r="C32" s="531"/>
      <c r="D32" s="1689" t="s">
        <v>273</v>
      </c>
      <c r="E32" s="554"/>
      <c r="F32" s="1277"/>
      <c r="G32" s="1278"/>
      <c r="H32" s="1279"/>
      <c r="I32" s="1280"/>
      <c r="J32" s="638"/>
      <c r="K32" s="638"/>
      <c r="L32" s="1281"/>
      <c r="M32" s="532"/>
      <c r="N32" s="532"/>
      <c r="O32" s="1282" t="s">
        <v>296</v>
      </c>
      <c r="P32" s="1283">
        <v>90</v>
      </c>
      <c r="Q32" s="1283"/>
      <c r="R32" s="1284"/>
      <c r="W32" s="1364"/>
    </row>
    <row r="33" spans="1:19" s="4" customFormat="1" ht="26.25" customHeight="1" thickBot="1">
      <c r="A33" s="906"/>
      <c r="B33" s="517"/>
      <c r="C33" s="530"/>
      <c r="D33" s="1690"/>
      <c r="E33" s="530"/>
      <c r="F33" s="421"/>
      <c r="G33" s="530"/>
      <c r="H33" s="690" t="s">
        <v>16</v>
      </c>
      <c r="I33" s="629">
        <f>I31+I30</f>
        <v>214.4</v>
      </c>
      <c r="J33" s="630">
        <f>J32+J31+J30</f>
        <v>214.4</v>
      </c>
      <c r="K33" s="630">
        <f t="shared" ref="K33:L33" si="4">K32+K31+K30</f>
        <v>0</v>
      </c>
      <c r="L33" s="630">
        <f t="shared" si="4"/>
        <v>0</v>
      </c>
      <c r="M33" s="691">
        <f>M32+M31+M30</f>
        <v>224.4</v>
      </c>
      <c r="N33" s="695">
        <f>N32+N31+N30</f>
        <v>229.4</v>
      </c>
      <c r="O33" s="558"/>
      <c r="P33" s="559"/>
      <c r="Q33" s="559"/>
      <c r="R33" s="560"/>
    </row>
    <row r="34" spans="1:19" s="83" customFormat="1" ht="20.100000000000001" customHeight="1">
      <c r="A34" s="1526" t="s">
        <v>9</v>
      </c>
      <c r="B34" s="1529" t="s">
        <v>9</v>
      </c>
      <c r="C34" s="1532" t="s">
        <v>41</v>
      </c>
      <c r="D34" s="1619" t="s">
        <v>29</v>
      </c>
      <c r="E34" s="1630"/>
      <c r="F34" s="1622" t="s">
        <v>9</v>
      </c>
      <c r="G34" s="1702" t="s">
        <v>158</v>
      </c>
      <c r="H34" s="406" t="s">
        <v>13</v>
      </c>
      <c r="I34" s="684">
        <f>L34+J34</f>
        <v>14389.3</v>
      </c>
      <c r="J34" s="644">
        <v>4035.5</v>
      </c>
      <c r="K34" s="644"/>
      <c r="L34" s="645">
        <v>10353.799999999999</v>
      </c>
      <c r="M34" s="535">
        <v>15602.8</v>
      </c>
      <c r="N34" s="245">
        <v>16636.8</v>
      </c>
      <c r="O34" s="1709" t="s">
        <v>247</v>
      </c>
      <c r="P34" s="490">
        <v>6</v>
      </c>
      <c r="Q34" s="594">
        <v>7</v>
      </c>
      <c r="R34" s="536">
        <v>8</v>
      </c>
    </row>
    <row r="35" spans="1:19" s="83" customFormat="1" ht="18.75" customHeight="1" thickBot="1">
      <c r="A35" s="1528"/>
      <c r="B35" s="1531"/>
      <c r="C35" s="1534"/>
      <c r="D35" s="1620"/>
      <c r="E35" s="1631"/>
      <c r="F35" s="1707"/>
      <c r="G35" s="1708"/>
      <c r="H35" s="696" t="s">
        <v>16</v>
      </c>
      <c r="I35" s="640">
        <f t="shared" ref="I35:N35" si="5">SUM(I34:I34)</f>
        <v>14389.3</v>
      </c>
      <c r="J35" s="641">
        <f t="shared" si="5"/>
        <v>4035.5</v>
      </c>
      <c r="K35" s="641">
        <f t="shared" si="5"/>
        <v>0</v>
      </c>
      <c r="L35" s="642">
        <f t="shared" si="5"/>
        <v>10353.799999999999</v>
      </c>
      <c r="M35" s="689">
        <f t="shared" si="5"/>
        <v>15602.8</v>
      </c>
      <c r="N35" s="697">
        <f t="shared" si="5"/>
        <v>16636.8</v>
      </c>
      <c r="O35" s="1710"/>
      <c r="P35" s="368"/>
      <c r="Q35" s="595"/>
      <c r="R35" s="537"/>
    </row>
    <row r="36" spans="1:19" s="83" customFormat="1" ht="20.100000000000001" customHeight="1">
      <c r="A36" s="1526" t="s">
        <v>9</v>
      </c>
      <c r="B36" s="1529" t="s">
        <v>9</v>
      </c>
      <c r="C36" s="1533" t="s">
        <v>42</v>
      </c>
      <c r="D36" s="1619" t="s">
        <v>204</v>
      </c>
      <c r="E36" s="1621"/>
      <c r="F36" s="1622" t="s">
        <v>9</v>
      </c>
      <c r="G36" s="1702" t="s">
        <v>158</v>
      </c>
      <c r="H36" s="406" t="s">
        <v>13</v>
      </c>
      <c r="I36" s="643">
        <f>J36+L36</f>
        <v>100</v>
      </c>
      <c r="J36" s="644">
        <v>100</v>
      </c>
      <c r="K36" s="644"/>
      <c r="L36" s="645"/>
      <c r="M36" s="348">
        <v>100</v>
      </c>
      <c r="N36" s="529">
        <v>100</v>
      </c>
      <c r="O36" s="343"/>
      <c r="P36" s="319"/>
      <c r="Q36" s="319"/>
      <c r="R36" s="318"/>
    </row>
    <row r="37" spans="1:19" s="83" customFormat="1" ht="20.100000000000001" customHeight="1" thickBot="1">
      <c r="A37" s="1527"/>
      <c r="B37" s="1530"/>
      <c r="C37" s="1533"/>
      <c r="D37" s="1620"/>
      <c r="E37" s="1621"/>
      <c r="F37" s="1623"/>
      <c r="G37" s="1703"/>
      <c r="H37" s="698" t="s">
        <v>16</v>
      </c>
      <c r="I37" s="646">
        <f t="shared" ref="I37:N37" si="6">SUM(I36:I36)</f>
        <v>100</v>
      </c>
      <c r="J37" s="641">
        <f t="shared" si="6"/>
        <v>100</v>
      </c>
      <c r="K37" s="641">
        <f t="shared" si="6"/>
        <v>0</v>
      </c>
      <c r="L37" s="642">
        <f t="shared" si="6"/>
        <v>0</v>
      </c>
      <c r="M37" s="699">
        <f t="shared" si="6"/>
        <v>100</v>
      </c>
      <c r="N37" s="678">
        <f t="shared" si="6"/>
        <v>100</v>
      </c>
      <c r="O37" s="286"/>
      <c r="P37" s="481"/>
      <c r="Q37" s="481"/>
      <c r="R37" s="482"/>
    </row>
    <row r="38" spans="1:19" s="4" customFormat="1" ht="62.25" customHeight="1">
      <c r="A38" s="907" t="s">
        <v>9</v>
      </c>
      <c r="B38" s="548" t="s">
        <v>9</v>
      </c>
      <c r="C38" s="561" t="s">
        <v>36</v>
      </c>
      <c r="D38" s="1384" t="s">
        <v>304</v>
      </c>
      <c r="E38" s="712"/>
      <c r="F38" s="553" t="s">
        <v>9</v>
      </c>
      <c r="G38" s="1370">
        <v>1</v>
      </c>
      <c r="H38" s="389" t="s">
        <v>13</v>
      </c>
      <c r="I38" s="632">
        <f>J38</f>
        <v>472.4</v>
      </c>
      <c r="J38" s="633">
        <v>472.4</v>
      </c>
      <c r="K38" s="633"/>
      <c r="L38" s="634"/>
      <c r="M38" s="429">
        <v>521.1</v>
      </c>
      <c r="N38" s="479">
        <v>517.6</v>
      </c>
      <c r="O38" s="533" t="s">
        <v>200</v>
      </c>
      <c r="P38" s="1410">
        <v>100</v>
      </c>
      <c r="Q38" s="1372">
        <v>100</v>
      </c>
      <c r="R38" s="1411">
        <v>100</v>
      </c>
    </row>
    <row r="39" spans="1:19" s="4" customFormat="1" ht="30.75" customHeight="1">
      <c r="A39" s="908"/>
      <c r="B39" s="549"/>
      <c r="C39" s="556"/>
      <c r="D39" s="1704" t="s">
        <v>357</v>
      </c>
      <c r="E39" s="713"/>
      <c r="F39" s="547"/>
      <c r="G39" s="1272"/>
      <c r="H39" s="91" t="s">
        <v>139</v>
      </c>
      <c r="I39" s="647">
        <f>J39+L39</f>
        <v>100</v>
      </c>
      <c r="J39" s="648">
        <v>100</v>
      </c>
      <c r="K39" s="648"/>
      <c r="L39" s="649"/>
      <c r="M39" s="1189">
        <v>100</v>
      </c>
      <c r="N39" s="206">
        <v>100</v>
      </c>
      <c r="O39" s="1396" t="s">
        <v>233</v>
      </c>
      <c r="P39" s="1373">
        <v>20</v>
      </c>
      <c r="Q39" s="1412">
        <v>17</v>
      </c>
      <c r="R39" s="1413">
        <v>17</v>
      </c>
    </row>
    <row r="40" spans="1:19" s="4" customFormat="1" ht="15.75" customHeight="1">
      <c r="A40" s="908"/>
      <c r="B40" s="549"/>
      <c r="C40" s="556"/>
      <c r="D40" s="1638"/>
      <c r="E40" s="713"/>
      <c r="F40" s="547"/>
      <c r="G40" s="1272"/>
      <c r="H40" s="91" t="s">
        <v>14</v>
      </c>
      <c r="I40" s="650">
        <f>J40+L40</f>
        <v>23.5</v>
      </c>
      <c r="J40" s="651">
        <v>23.5</v>
      </c>
      <c r="K40" s="651"/>
      <c r="L40" s="649"/>
      <c r="M40" s="1190">
        <v>25.5</v>
      </c>
      <c r="N40" s="480">
        <v>25.5</v>
      </c>
      <c r="O40" s="1396" t="s">
        <v>248</v>
      </c>
      <c r="P40" s="1414">
        <v>70</v>
      </c>
      <c r="Q40" s="1412">
        <v>70</v>
      </c>
      <c r="R40" s="1415">
        <v>70</v>
      </c>
    </row>
    <row r="41" spans="1:19" s="4" customFormat="1" ht="19.5" customHeight="1">
      <c r="A41" s="908"/>
      <c r="B41" s="549"/>
      <c r="C41" s="556"/>
      <c r="D41" s="1705" t="s">
        <v>155</v>
      </c>
      <c r="E41" s="713"/>
      <c r="F41" s="547"/>
      <c r="G41" s="1272"/>
      <c r="H41" s="1187"/>
      <c r="I41" s="652"/>
      <c r="J41" s="653"/>
      <c r="K41" s="653"/>
      <c r="L41" s="625"/>
      <c r="M41" s="1190"/>
      <c r="N41" s="480"/>
      <c r="O41" s="608" t="s">
        <v>234</v>
      </c>
      <c r="P41" s="1414">
        <v>26</v>
      </c>
      <c r="Q41" s="1373">
        <v>19</v>
      </c>
      <c r="R41" s="1415">
        <v>12</v>
      </c>
    </row>
    <row r="42" spans="1:19" s="4" customFormat="1" ht="32.25" customHeight="1">
      <c r="A42" s="908"/>
      <c r="B42" s="549"/>
      <c r="C42" s="556"/>
      <c r="D42" s="1706"/>
      <c r="E42" s="713"/>
      <c r="F42" s="547"/>
      <c r="G42" s="1272"/>
      <c r="H42" s="1187"/>
      <c r="I42" s="652"/>
      <c r="J42" s="653"/>
      <c r="K42" s="653"/>
      <c r="L42" s="625"/>
      <c r="M42" s="1190"/>
      <c r="N42" s="480"/>
      <c r="O42" s="609" t="s">
        <v>235</v>
      </c>
      <c r="P42" s="1416">
        <v>6119</v>
      </c>
      <c r="Q42" s="1417">
        <v>2500</v>
      </c>
      <c r="R42" s="1418">
        <v>2000</v>
      </c>
    </row>
    <row r="43" spans="1:19" s="4" customFormat="1" ht="74.25" customHeight="1" thickBot="1">
      <c r="A43" s="909"/>
      <c r="B43" s="550"/>
      <c r="C43" s="530"/>
      <c r="D43" s="746" t="s">
        <v>202</v>
      </c>
      <c r="E43" s="747"/>
      <c r="F43" s="748"/>
      <c r="G43" s="1371"/>
      <c r="H43" s="1188"/>
      <c r="I43" s="749"/>
      <c r="J43" s="750"/>
      <c r="K43" s="750"/>
      <c r="L43" s="751"/>
      <c r="M43" s="1191"/>
      <c r="N43" s="752"/>
      <c r="O43" s="731" t="s">
        <v>318</v>
      </c>
      <c r="P43" s="1419">
        <v>8</v>
      </c>
      <c r="Q43" s="1420">
        <v>6</v>
      </c>
      <c r="R43" s="1421">
        <v>6</v>
      </c>
    </row>
    <row r="44" spans="1:19" s="4" customFormat="1" ht="51" customHeight="1">
      <c r="A44" s="907"/>
      <c r="B44" s="284"/>
      <c r="C44" s="1332"/>
      <c r="D44" s="1333" t="s">
        <v>305</v>
      </c>
      <c r="E44" s="305"/>
      <c r="F44" s="306"/>
      <c r="G44" s="606"/>
      <c r="H44" s="1306"/>
      <c r="I44" s="643"/>
      <c r="J44" s="644"/>
      <c r="K44" s="644"/>
      <c r="L44" s="645"/>
      <c r="M44" s="237"/>
      <c r="N44" s="754"/>
      <c r="O44" s="533" t="s">
        <v>236</v>
      </c>
      <c r="P44" s="269">
        <v>7</v>
      </c>
      <c r="Q44" s="269">
        <v>6</v>
      </c>
      <c r="R44" s="270">
        <v>6</v>
      </c>
    </row>
    <row r="45" spans="1:19" s="4" customFormat="1" ht="84.75" customHeight="1" thickBot="1">
      <c r="A45" s="908"/>
      <c r="B45" s="285"/>
      <c r="C45" s="1300"/>
      <c r="D45" s="1088" t="s">
        <v>358</v>
      </c>
      <c r="E45" s="307"/>
      <c r="F45" s="308"/>
      <c r="G45" s="1272"/>
      <c r="H45" s="454"/>
      <c r="I45" s="623"/>
      <c r="J45" s="624"/>
      <c r="K45" s="624"/>
      <c r="L45" s="625"/>
      <c r="M45" s="348"/>
      <c r="N45" s="480"/>
      <c r="O45" s="731" t="s">
        <v>319</v>
      </c>
      <c r="P45" s="273">
        <v>116</v>
      </c>
      <c r="Q45" s="273">
        <v>116</v>
      </c>
      <c r="R45" s="274">
        <v>116</v>
      </c>
    </row>
    <row r="46" spans="1:19" s="4" customFormat="1" ht="28.5" customHeight="1">
      <c r="A46" s="908"/>
      <c r="B46" s="285"/>
      <c r="C46" s="1300"/>
      <c r="D46" s="1624" t="s">
        <v>177</v>
      </c>
      <c r="E46" s="307"/>
      <c r="F46" s="308"/>
      <c r="G46" s="1272"/>
      <c r="H46" s="454"/>
      <c r="I46" s="623"/>
      <c r="J46" s="624"/>
      <c r="K46" s="624"/>
      <c r="L46" s="625"/>
      <c r="M46" s="348"/>
      <c r="N46" s="480"/>
      <c r="O46" s="533" t="s">
        <v>320</v>
      </c>
      <c r="P46" s="269">
        <v>23</v>
      </c>
      <c r="Q46" s="269">
        <v>10</v>
      </c>
      <c r="R46" s="270">
        <v>10</v>
      </c>
    </row>
    <row r="47" spans="1:19" s="4" customFormat="1" ht="33.75" customHeight="1">
      <c r="A47" s="908"/>
      <c r="B47" s="285"/>
      <c r="C47" s="1300"/>
      <c r="D47" s="1625"/>
      <c r="E47" s="307"/>
      <c r="F47" s="308"/>
      <c r="G47" s="1272"/>
      <c r="H47" s="454"/>
      <c r="I47" s="623"/>
      <c r="J47" s="624"/>
      <c r="K47" s="624"/>
      <c r="L47" s="625"/>
      <c r="M47" s="348"/>
      <c r="N47" s="480"/>
      <c r="O47" s="608" t="s">
        <v>239</v>
      </c>
      <c r="P47" s="271">
        <v>30</v>
      </c>
      <c r="Q47" s="271">
        <v>10</v>
      </c>
      <c r="R47" s="272">
        <v>6</v>
      </c>
    </row>
    <row r="48" spans="1:19" s="4" customFormat="1" ht="70.5" customHeight="1">
      <c r="A48" s="908"/>
      <c r="B48" s="285"/>
      <c r="C48" s="1300"/>
      <c r="D48" s="1302" t="s">
        <v>178</v>
      </c>
      <c r="E48" s="307"/>
      <c r="F48" s="308"/>
      <c r="G48" s="1272"/>
      <c r="H48" s="454"/>
      <c r="I48" s="623"/>
      <c r="J48" s="624"/>
      <c r="K48" s="624"/>
      <c r="L48" s="625"/>
      <c r="M48" s="348"/>
      <c r="N48" s="480"/>
      <c r="O48" s="329" t="s">
        <v>240</v>
      </c>
      <c r="P48" s="271">
        <v>20</v>
      </c>
      <c r="Q48" s="271">
        <v>20</v>
      </c>
      <c r="R48" s="272">
        <v>20</v>
      </c>
      <c r="S48" s="94"/>
    </row>
    <row r="49" spans="1:19" s="4" customFormat="1" ht="31.5" customHeight="1">
      <c r="A49" s="908"/>
      <c r="B49" s="285"/>
      <c r="C49" s="1300"/>
      <c r="D49" s="1301" t="s">
        <v>176</v>
      </c>
      <c r="E49" s="1303"/>
      <c r="F49" s="1305"/>
      <c r="G49" s="607"/>
      <c r="H49" s="454"/>
      <c r="I49" s="623"/>
      <c r="J49" s="624"/>
      <c r="K49" s="624"/>
      <c r="L49" s="625"/>
      <c r="M49" s="348"/>
      <c r="N49" s="480"/>
      <c r="O49" s="329" t="s">
        <v>321</v>
      </c>
      <c r="P49" s="271">
        <v>1</v>
      </c>
      <c r="Q49" s="271"/>
      <c r="R49" s="272"/>
      <c r="S49" s="94"/>
    </row>
    <row r="50" spans="1:19" s="4" customFormat="1" ht="30" customHeight="1">
      <c r="A50" s="908"/>
      <c r="B50" s="285"/>
      <c r="C50" s="1300"/>
      <c r="D50" s="1453" t="s">
        <v>157</v>
      </c>
      <c r="E50" s="1304"/>
      <c r="F50" s="519"/>
      <c r="G50" s="607"/>
      <c r="H50" s="323"/>
      <c r="I50" s="620"/>
      <c r="J50" s="621"/>
      <c r="K50" s="621"/>
      <c r="L50" s="622"/>
      <c r="M50" s="226"/>
      <c r="N50" s="200"/>
      <c r="O50" s="618" t="s">
        <v>241</v>
      </c>
      <c r="P50" s="352">
        <v>20</v>
      </c>
      <c r="Q50" s="352"/>
      <c r="R50" s="476"/>
      <c r="S50" s="94"/>
    </row>
    <row r="51" spans="1:19" s="4" customFormat="1" ht="25.5" customHeight="1" thickBot="1">
      <c r="A51" s="909"/>
      <c r="B51" s="1334"/>
      <c r="C51" s="421"/>
      <c r="D51" s="1454"/>
      <c r="E51" s="421"/>
      <c r="F51" s="421"/>
      <c r="G51" s="420"/>
      <c r="H51" s="787" t="s">
        <v>16</v>
      </c>
      <c r="I51" s="629">
        <f>I50+I40+I39+I38</f>
        <v>595.9</v>
      </c>
      <c r="J51" s="630">
        <f t="shared" ref="J51:N51" si="7">J50+J40+J39+J38</f>
        <v>595.9</v>
      </c>
      <c r="K51" s="630">
        <f t="shared" si="7"/>
        <v>0</v>
      </c>
      <c r="L51" s="631">
        <f t="shared" si="7"/>
        <v>0</v>
      </c>
      <c r="M51" s="795">
        <f>M50+M40+M39+M38</f>
        <v>646.6</v>
      </c>
      <c r="N51" s="795">
        <f t="shared" si="7"/>
        <v>643.1</v>
      </c>
      <c r="O51" s="605"/>
      <c r="P51" s="273"/>
      <c r="Q51" s="275"/>
      <c r="R51" s="276"/>
    </row>
    <row r="52" spans="1:19" s="4" customFormat="1" ht="38.25" customHeight="1">
      <c r="A52" s="1526" t="s">
        <v>9</v>
      </c>
      <c r="B52" s="1529" t="s">
        <v>9</v>
      </c>
      <c r="C52" s="1532" t="s">
        <v>43</v>
      </c>
      <c r="D52" s="1626" t="s">
        <v>160</v>
      </c>
      <c r="E52" s="1628"/>
      <c r="F52" s="1443"/>
      <c r="G52" s="1713">
        <v>1</v>
      </c>
      <c r="H52" s="389" t="s">
        <v>13</v>
      </c>
      <c r="I52" s="632">
        <f>J52+L52</f>
        <v>30</v>
      </c>
      <c r="J52" s="633">
        <v>30</v>
      </c>
      <c r="K52" s="633"/>
      <c r="L52" s="654"/>
      <c r="M52" s="612">
        <v>30</v>
      </c>
      <c r="N52" s="479">
        <v>30</v>
      </c>
      <c r="O52" s="733" t="s">
        <v>242</v>
      </c>
      <c r="P52" s="490">
        <v>5</v>
      </c>
      <c r="Q52" s="1262">
        <v>5</v>
      </c>
      <c r="R52" s="1264">
        <v>5</v>
      </c>
    </row>
    <row r="53" spans="1:19" s="4" customFormat="1" ht="33.75" customHeight="1" thickBot="1">
      <c r="A53" s="1528"/>
      <c r="B53" s="1531"/>
      <c r="C53" s="1534"/>
      <c r="D53" s="1627"/>
      <c r="E53" s="1629"/>
      <c r="F53" s="1538"/>
      <c r="G53" s="1714"/>
      <c r="H53" s="700" t="s">
        <v>16</v>
      </c>
      <c r="I53" s="626">
        <f t="shared" ref="I53:M53" si="8">SUM(I52)</f>
        <v>30</v>
      </c>
      <c r="J53" s="627">
        <f t="shared" si="8"/>
        <v>30</v>
      </c>
      <c r="K53" s="627">
        <f t="shared" si="8"/>
        <v>0</v>
      </c>
      <c r="L53" s="788">
        <f t="shared" si="8"/>
        <v>0</v>
      </c>
      <c r="M53" s="697">
        <f t="shared" si="8"/>
        <v>30</v>
      </c>
      <c r="N53" s="689">
        <f>SUM(N52)</f>
        <v>30</v>
      </c>
      <c r="O53" s="1307"/>
      <c r="P53" s="368"/>
      <c r="Q53" s="1263"/>
      <c r="R53" s="1265"/>
    </row>
    <row r="54" spans="1:19" s="178" customFormat="1" ht="36.75" customHeight="1">
      <c r="A54" s="1603" t="s">
        <v>9</v>
      </c>
      <c r="B54" s="1529" t="s">
        <v>9</v>
      </c>
      <c r="C54" s="1596" t="s">
        <v>44</v>
      </c>
      <c r="D54" s="1192" t="s">
        <v>351</v>
      </c>
      <c r="E54" s="1606"/>
      <c r="F54" s="1609" t="s">
        <v>12</v>
      </c>
      <c r="G54" s="1612" t="s">
        <v>159</v>
      </c>
      <c r="H54" s="611" t="s">
        <v>151</v>
      </c>
      <c r="I54" s="656">
        <f>J54+L54</f>
        <v>946.1</v>
      </c>
      <c r="J54" s="657">
        <v>946.1</v>
      </c>
      <c r="K54" s="657"/>
      <c r="L54" s="658"/>
      <c r="M54" s="614">
        <v>947</v>
      </c>
      <c r="N54" s="614">
        <v>947</v>
      </c>
      <c r="O54" s="298" t="s">
        <v>355</v>
      </c>
      <c r="P54" s="1197">
        <v>780</v>
      </c>
      <c r="Q54" s="1198">
        <v>780</v>
      </c>
      <c r="R54" s="1199">
        <v>780</v>
      </c>
    </row>
    <row r="55" spans="1:19" s="178" customFormat="1" ht="30" customHeight="1">
      <c r="A55" s="1604"/>
      <c r="B55" s="1530"/>
      <c r="C55" s="1533"/>
      <c r="D55" s="1194" t="s">
        <v>353</v>
      </c>
      <c r="E55" s="1607"/>
      <c r="F55" s="1610"/>
      <c r="G55" s="1613"/>
      <c r="H55" s="1182" t="s">
        <v>151</v>
      </c>
      <c r="I55" s="1183">
        <f>J55+L55</f>
        <v>33</v>
      </c>
      <c r="J55" s="1184">
        <v>33</v>
      </c>
      <c r="K55" s="1184"/>
      <c r="L55" s="1185"/>
      <c r="M55" s="1186">
        <v>33</v>
      </c>
      <c r="N55" s="1186">
        <v>33</v>
      </c>
      <c r="O55" s="1438" t="s">
        <v>354</v>
      </c>
      <c r="P55" s="491">
        <v>1</v>
      </c>
      <c r="Q55" s="492">
        <v>1</v>
      </c>
      <c r="R55" s="493">
        <v>1</v>
      </c>
    </row>
    <row r="56" spans="1:19" s="178" customFormat="1" ht="29.25" customHeight="1">
      <c r="A56" s="1604"/>
      <c r="B56" s="1530"/>
      <c r="C56" s="1533"/>
      <c r="D56" s="1194" t="s">
        <v>352</v>
      </c>
      <c r="E56" s="1607"/>
      <c r="F56" s="1610"/>
      <c r="G56" s="1613"/>
      <c r="H56" s="1182"/>
      <c r="I56" s="1183"/>
      <c r="J56" s="1184"/>
      <c r="K56" s="1184"/>
      <c r="L56" s="1185"/>
      <c r="M56" s="1186"/>
      <c r="N56" s="1186"/>
      <c r="O56" s="1437"/>
      <c r="P56" s="491"/>
      <c r="Q56" s="855"/>
      <c r="R56" s="856"/>
    </row>
    <row r="57" spans="1:19" s="178" customFormat="1" ht="19.5" customHeight="1" thickBot="1">
      <c r="A57" s="1605"/>
      <c r="B57" s="1531"/>
      <c r="C57" s="1598"/>
      <c r="D57" s="1193"/>
      <c r="E57" s="1608"/>
      <c r="F57" s="1611"/>
      <c r="G57" s="1614"/>
      <c r="H57" s="700" t="s">
        <v>16</v>
      </c>
      <c r="I57" s="659">
        <f>I54+I55</f>
        <v>979.1</v>
      </c>
      <c r="J57" s="660">
        <f>J54+J55</f>
        <v>979.1</v>
      </c>
      <c r="K57" s="660">
        <f>K54</f>
        <v>0</v>
      </c>
      <c r="L57" s="661">
        <f>L54</f>
        <v>0</v>
      </c>
      <c r="M57" s="701">
        <f>M54+M55</f>
        <v>980</v>
      </c>
      <c r="N57" s="701">
        <f>N54+N55</f>
        <v>980</v>
      </c>
      <c r="O57" s="734"/>
      <c r="P57" s="368"/>
      <c r="Q57" s="735"/>
      <c r="R57" s="736"/>
    </row>
    <row r="58" spans="1:19" s="4" customFormat="1" ht="15.75" customHeight="1" thickBot="1">
      <c r="A58" s="910" t="s">
        <v>9</v>
      </c>
      <c r="B58" s="81" t="s">
        <v>9</v>
      </c>
      <c r="C58" s="1541" t="s">
        <v>17</v>
      </c>
      <c r="D58" s="1542"/>
      <c r="E58" s="1542"/>
      <c r="F58" s="1542"/>
      <c r="G58" s="1542"/>
      <c r="H58" s="1542"/>
      <c r="I58" s="222">
        <f t="shared" ref="I58:N58" si="9">I57+I53+I51+I37+I35+I33+I28+I26+I24+I22+I20</f>
        <v>37696</v>
      </c>
      <c r="J58" s="1145">
        <f t="shared" si="9"/>
        <v>27256.5</v>
      </c>
      <c r="K58" s="1145">
        <f t="shared" si="9"/>
        <v>13521</v>
      </c>
      <c r="L58" s="1146">
        <f>L57+L53+L51+L37+L35+L33+L28+L26+L24+L22+L20</f>
        <v>10439.5</v>
      </c>
      <c r="M58" s="1147">
        <f t="shared" si="9"/>
        <v>40490.579180000001</v>
      </c>
      <c r="N58" s="222">
        <f t="shared" si="9"/>
        <v>41449.079180000001</v>
      </c>
      <c r="O58" s="1195"/>
      <c r="P58" s="741"/>
      <c r="Q58" s="741"/>
      <c r="R58" s="1196"/>
    </row>
    <row r="59" spans="1:19" s="4" customFormat="1" ht="15.75" customHeight="1" thickBot="1">
      <c r="A59" s="1174" t="s">
        <v>9</v>
      </c>
      <c r="B59" s="1178" t="s">
        <v>10</v>
      </c>
      <c r="C59" s="1573" t="s">
        <v>171</v>
      </c>
      <c r="D59" s="1574"/>
      <c r="E59" s="1574"/>
      <c r="F59" s="1574"/>
      <c r="G59" s="1574"/>
      <c r="H59" s="1574"/>
      <c r="I59" s="1575"/>
      <c r="J59" s="1575"/>
      <c r="K59" s="1575"/>
      <c r="L59" s="1575"/>
      <c r="M59" s="1574"/>
      <c r="N59" s="1574"/>
      <c r="O59" s="1574"/>
      <c r="P59" s="1574"/>
      <c r="Q59" s="1574"/>
      <c r="R59" s="1576"/>
    </row>
    <row r="60" spans="1:19" s="4" customFormat="1" ht="22.5" customHeight="1">
      <c r="A60" s="1378" t="s">
        <v>9</v>
      </c>
      <c r="B60" s="516" t="s">
        <v>10</v>
      </c>
      <c r="C60" s="1202" t="s">
        <v>9</v>
      </c>
      <c r="D60" s="1711" t="s">
        <v>333</v>
      </c>
      <c r="E60" s="1691" t="s">
        <v>267</v>
      </c>
      <c r="F60" s="1368" t="s">
        <v>9</v>
      </c>
      <c r="G60" s="1215" t="s">
        <v>158</v>
      </c>
      <c r="H60" s="1219" t="s">
        <v>13</v>
      </c>
      <c r="I60" s="643">
        <f>J60+L60</f>
        <v>788.7</v>
      </c>
      <c r="J60" s="644">
        <v>568.70000000000005</v>
      </c>
      <c r="K60" s="644"/>
      <c r="L60" s="662">
        <f>10+210</f>
        <v>220</v>
      </c>
      <c r="M60" s="973">
        <v>973.5</v>
      </c>
      <c r="N60" s="1222">
        <v>1173.5</v>
      </c>
      <c r="O60" s="1226" t="s">
        <v>364</v>
      </c>
      <c r="P60" s="367">
        <v>50</v>
      </c>
      <c r="Q60" s="367">
        <v>70</v>
      </c>
      <c r="R60" s="414">
        <v>90</v>
      </c>
    </row>
    <row r="61" spans="1:19" s="2" customFormat="1" ht="39.75" customHeight="1">
      <c r="A61" s="1374"/>
      <c r="B61" s="515"/>
      <c r="C61" s="1201"/>
      <c r="D61" s="1712"/>
      <c r="E61" s="1692"/>
      <c r="F61" s="1383"/>
      <c r="G61" s="1216"/>
      <c r="H61" s="566"/>
      <c r="I61" s="975"/>
      <c r="J61" s="971"/>
      <c r="K61" s="971"/>
      <c r="L61" s="663"/>
      <c r="M61" s="564"/>
      <c r="N61" s="1223"/>
      <c r="O61" s="1365" t="s">
        <v>327</v>
      </c>
      <c r="P61" s="562">
        <v>250</v>
      </c>
      <c r="Q61" s="562">
        <v>300</v>
      </c>
      <c r="R61" s="563">
        <v>300</v>
      </c>
    </row>
    <row r="62" spans="1:19" s="2" customFormat="1" ht="41.25" customHeight="1">
      <c r="A62" s="1374"/>
      <c r="B62" s="515"/>
      <c r="C62" s="1201"/>
      <c r="D62" s="1218" t="s">
        <v>332</v>
      </c>
      <c r="E62" s="1692"/>
      <c r="F62" s="1383"/>
      <c r="G62" s="1216"/>
      <c r="H62" s="566"/>
      <c r="I62" s="975"/>
      <c r="J62" s="971"/>
      <c r="K62" s="971"/>
      <c r="L62" s="663"/>
      <c r="M62" s="565"/>
      <c r="N62" s="1224"/>
      <c r="O62" s="1365" t="s">
        <v>328</v>
      </c>
      <c r="P62" s="562">
        <v>415</v>
      </c>
      <c r="Q62" s="562">
        <v>471</v>
      </c>
      <c r="R62" s="563">
        <v>471</v>
      </c>
    </row>
    <row r="63" spans="1:19" s="2" customFormat="1" ht="42.75" customHeight="1" thickBot="1">
      <c r="A63" s="1375"/>
      <c r="B63" s="517"/>
      <c r="C63" s="1203"/>
      <c r="D63" s="1308" t="s">
        <v>331</v>
      </c>
      <c r="E63" s="1693"/>
      <c r="F63" s="1369"/>
      <c r="G63" s="1309"/>
      <c r="H63" s="1310"/>
      <c r="I63" s="1311"/>
      <c r="J63" s="1312"/>
      <c r="K63" s="1312"/>
      <c r="L63" s="1313"/>
      <c r="M63" s="1314"/>
      <c r="N63" s="1315"/>
      <c r="O63" s="1316" t="s">
        <v>334</v>
      </c>
      <c r="P63" s="1317">
        <v>4</v>
      </c>
      <c r="Q63" s="1317">
        <v>5</v>
      </c>
      <c r="R63" s="1318">
        <v>6</v>
      </c>
    </row>
    <row r="64" spans="1:19" s="2" customFormat="1" ht="149.25" customHeight="1">
      <c r="A64" s="1266"/>
      <c r="B64" s="516"/>
      <c r="C64" s="1202"/>
      <c r="D64" s="1697" t="s">
        <v>374</v>
      </c>
      <c r="E64" s="1319"/>
      <c r="F64" s="1270"/>
      <c r="G64" s="1215"/>
      <c r="H64" s="1320"/>
      <c r="I64" s="1321"/>
      <c r="J64" s="1322"/>
      <c r="K64" s="1322"/>
      <c r="L64" s="1323"/>
      <c r="M64" s="1324"/>
      <c r="N64" s="1325"/>
      <c r="O64" s="1326" t="s">
        <v>348</v>
      </c>
      <c r="P64" s="1120">
        <v>1</v>
      </c>
      <c r="Q64" s="1120"/>
      <c r="R64" s="1327"/>
    </row>
    <row r="65" spans="1:25" s="4" customFormat="1" ht="73.5" customHeight="1" thickBot="1">
      <c r="A65" s="1267"/>
      <c r="B65" s="517"/>
      <c r="C65" s="1220"/>
      <c r="D65" s="1698"/>
      <c r="E65" s="1221"/>
      <c r="F65" s="421"/>
      <c r="G65" s="1217"/>
      <c r="H65" s="703" t="s">
        <v>16</v>
      </c>
      <c r="I65" s="629">
        <f t="shared" ref="I65:N65" si="10">I62+I60</f>
        <v>788.7</v>
      </c>
      <c r="J65" s="630">
        <f t="shared" si="10"/>
        <v>568.70000000000005</v>
      </c>
      <c r="K65" s="630">
        <f t="shared" si="10"/>
        <v>0</v>
      </c>
      <c r="L65" s="687">
        <f t="shared" si="10"/>
        <v>220</v>
      </c>
      <c r="M65" s="704">
        <f t="shared" si="10"/>
        <v>973.5</v>
      </c>
      <c r="N65" s="1225">
        <f t="shared" si="10"/>
        <v>1173.5</v>
      </c>
      <c r="O65" s="1227"/>
      <c r="P65" s="1228"/>
      <c r="Q65" s="1228"/>
      <c r="R65" s="1229"/>
      <c r="T65" s="1434"/>
      <c r="U65" s="1434"/>
      <c r="V65" s="1434"/>
      <c r="W65" s="1434"/>
      <c r="X65" s="1434"/>
      <c r="Y65" s="1434"/>
    </row>
    <row r="66" spans="1:25" s="83" customFormat="1" ht="37.5" customHeight="1">
      <c r="A66" s="1378" t="s">
        <v>9</v>
      </c>
      <c r="B66" s="1380" t="s">
        <v>10</v>
      </c>
      <c r="C66" s="715" t="s">
        <v>10</v>
      </c>
      <c r="D66" s="1450" t="s">
        <v>359</v>
      </c>
      <c r="E66" s="1615"/>
      <c r="F66" s="1567" t="s">
        <v>9</v>
      </c>
      <c r="G66" s="1570" t="s">
        <v>159</v>
      </c>
      <c r="H66" s="345" t="s">
        <v>13</v>
      </c>
      <c r="I66" s="672">
        <f>J66+L66</f>
        <v>90.5</v>
      </c>
      <c r="J66" s="673">
        <v>90.5</v>
      </c>
      <c r="K66" s="673">
        <v>7.9</v>
      </c>
      <c r="L66" s="674"/>
      <c r="M66" s="487"/>
      <c r="N66" s="1328"/>
      <c r="O66" s="434" t="s">
        <v>365</v>
      </c>
      <c r="P66" s="1329">
        <v>3</v>
      </c>
      <c r="Q66" s="1330"/>
      <c r="R66" s="1331"/>
      <c r="T66" s="1435"/>
      <c r="U66" s="1435"/>
      <c r="V66" s="1435"/>
      <c r="W66" s="1435"/>
      <c r="X66" s="1435"/>
      <c r="Y66" s="1435"/>
    </row>
    <row r="67" spans="1:25" s="83" customFormat="1" ht="34.5" customHeight="1">
      <c r="A67" s="1374"/>
      <c r="B67" s="1382"/>
      <c r="C67" s="716"/>
      <c r="D67" s="1451"/>
      <c r="E67" s="1616"/>
      <c r="F67" s="1618"/>
      <c r="G67" s="1571"/>
      <c r="H67" s="399" t="s">
        <v>263</v>
      </c>
      <c r="I67" s="666">
        <f>J67+L67</f>
        <v>595</v>
      </c>
      <c r="J67" s="667"/>
      <c r="K67" s="667"/>
      <c r="L67" s="668">
        <v>595</v>
      </c>
      <c r="M67" s="474"/>
      <c r="N67" s="538"/>
      <c r="O67" s="541" t="s">
        <v>292</v>
      </c>
      <c r="P67" s="539">
        <v>1</v>
      </c>
      <c r="Q67" s="540"/>
      <c r="R67" s="542"/>
      <c r="T67" s="1435"/>
      <c r="U67" s="1435"/>
      <c r="V67" s="1435"/>
      <c r="W67" s="1435"/>
      <c r="X67" s="1435"/>
      <c r="Y67" s="1435"/>
    </row>
    <row r="68" spans="1:25" s="83" customFormat="1" ht="39" customHeight="1">
      <c r="A68" s="1374"/>
      <c r="B68" s="1382"/>
      <c r="C68" s="716"/>
      <c r="D68" s="1451"/>
      <c r="E68" s="1616"/>
      <c r="F68" s="1568"/>
      <c r="G68" s="1571"/>
      <c r="H68" s="399" t="s">
        <v>15</v>
      </c>
      <c r="I68" s="666"/>
      <c r="J68" s="667"/>
      <c r="K68" s="667"/>
      <c r="L68" s="668"/>
      <c r="M68" s="403"/>
      <c r="N68" s="538"/>
      <c r="O68" s="541" t="s">
        <v>293</v>
      </c>
      <c r="P68" s="539">
        <v>1</v>
      </c>
      <c r="Q68" s="540"/>
      <c r="R68" s="542"/>
      <c r="T68" s="1435"/>
      <c r="U68" s="1435"/>
      <c r="V68" s="1435"/>
      <c r="W68" s="1435"/>
      <c r="X68" s="1435"/>
      <c r="Y68" s="1435"/>
    </row>
    <row r="69" spans="1:25" s="83" customFormat="1" ht="36" customHeight="1" thickBot="1">
      <c r="A69" s="1375"/>
      <c r="B69" s="1381"/>
      <c r="C69" s="717"/>
      <c r="D69" s="1452"/>
      <c r="E69" s="1617"/>
      <c r="F69" s="1569"/>
      <c r="G69" s="1572"/>
      <c r="H69" s="703" t="s">
        <v>16</v>
      </c>
      <c r="I69" s="669">
        <f>L69+J69</f>
        <v>685.5</v>
      </c>
      <c r="J69" s="670">
        <f>SUM(J66,J67)</f>
        <v>90.5</v>
      </c>
      <c r="K69" s="670">
        <f t="shared" ref="K69:N69" si="11">SUM(K66)</f>
        <v>7.9</v>
      </c>
      <c r="L69" s="671">
        <f>SUM(L66,L67)</f>
        <v>595</v>
      </c>
      <c r="M69" s="705">
        <f t="shared" si="11"/>
        <v>0</v>
      </c>
      <c r="N69" s="706">
        <f t="shared" si="11"/>
        <v>0</v>
      </c>
      <c r="O69" s="543"/>
      <c r="P69" s="544"/>
      <c r="Q69" s="545"/>
      <c r="R69" s="546"/>
      <c r="T69" s="1435"/>
      <c r="U69" s="1435"/>
      <c r="V69" s="1435"/>
      <c r="W69" s="1435"/>
      <c r="X69" s="1435"/>
      <c r="Y69" s="1435"/>
    </row>
    <row r="70" spans="1:25" s="83" customFormat="1" ht="28.5" customHeight="1">
      <c r="A70" s="1378" t="s">
        <v>9</v>
      </c>
      <c r="B70" s="1380" t="s">
        <v>10</v>
      </c>
      <c r="C70" s="715" t="s">
        <v>11</v>
      </c>
      <c r="D70" s="1450" t="s">
        <v>360</v>
      </c>
      <c r="E70" s="1615" t="s">
        <v>255</v>
      </c>
      <c r="F70" s="1567" t="s">
        <v>9</v>
      </c>
      <c r="G70" s="1570" t="s">
        <v>158</v>
      </c>
      <c r="H70" s="345" t="s">
        <v>13</v>
      </c>
      <c r="I70" s="672"/>
      <c r="J70" s="673"/>
      <c r="K70" s="673"/>
      <c r="L70" s="674"/>
      <c r="M70" s="487"/>
      <c r="N70" s="488"/>
      <c r="O70" s="1422" t="s">
        <v>323</v>
      </c>
      <c r="P70" s="1423">
        <v>20</v>
      </c>
      <c r="Q70" s="1423">
        <v>46</v>
      </c>
      <c r="R70" s="1424"/>
      <c r="T70" s="1435"/>
      <c r="U70" s="1435"/>
      <c r="V70" s="1435"/>
      <c r="W70" s="1435"/>
      <c r="X70" s="1435"/>
      <c r="Y70" s="1435"/>
    </row>
    <row r="71" spans="1:25" s="83" customFormat="1" ht="25.5" customHeight="1">
      <c r="A71" s="1374"/>
      <c r="B71" s="1382"/>
      <c r="C71" s="716"/>
      <c r="D71" s="1451"/>
      <c r="E71" s="1616"/>
      <c r="F71" s="1568"/>
      <c r="G71" s="1571"/>
      <c r="H71" s="399" t="s">
        <v>15</v>
      </c>
      <c r="I71" s="666"/>
      <c r="J71" s="667"/>
      <c r="K71" s="667"/>
      <c r="L71" s="668"/>
      <c r="M71" s="403"/>
      <c r="N71" s="404"/>
      <c r="O71" s="431"/>
      <c r="P71" s="426"/>
      <c r="Q71" s="432"/>
      <c r="R71" s="433"/>
      <c r="T71" s="1435"/>
      <c r="U71" s="1435"/>
      <c r="V71" s="1435"/>
      <c r="W71" s="1435"/>
      <c r="X71" s="1435"/>
      <c r="Y71" s="1435"/>
    </row>
    <row r="72" spans="1:25" s="83" customFormat="1" ht="32.25" customHeight="1" thickBot="1">
      <c r="A72" s="1375"/>
      <c r="B72" s="1381"/>
      <c r="C72" s="717"/>
      <c r="D72" s="1452"/>
      <c r="E72" s="1617"/>
      <c r="F72" s="1569"/>
      <c r="G72" s="1572"/>
      <c r="H72" s="703" t="s">
        <v>16</v>
      </c>
      <c r="I72" s="669">
        <f t="shared" ref="I72:N72" si="12">SUM(I70)</f>
        <v>0</v>
      </c>
      <c r="J72" s="670">
        <f t="shared" si="12"/>
        <v>0</v>
      </c>
      <c r="K72" s="670">
        <f t="shared" si="12"/>
        <v>0</v>
      </c>
      <c r="L72" s="671">
        <f t="shared" si="12"/>
        <v>0</v>
      </c>
      <c r="M72" s="705">
        <f t="shared" si="12"/>
        <v>0</v>
      </c>
      <c r="N72" s="707">
        <f t="shared" si="12"/>
        <v>0</v>
      </c>
      <c r="O72" s="1391"/>
      <c r="P72" s="1392"/>
      <c r="Q72" s="1393"/>
      <c r="R72" s="1394"/>
    </row>
    <row r="73" spans="1:25" s="4" customFormat="1" ht="24.75" customHeight="1">
      <c r="A73" s="1590" t="s">
        <v>9</v>
      </c>
      <c r="B73" s="1593" t="s">
        <v>10</v>
      </c>
      <c r="C73" s="1596" t="s">
        <v>12</v>
      </c>
      <c r="D73" s="1579" t="s">
        <v>30</v>
      </c>
      <c r="E73" s="1600" t="s">
        <v>294</v>
      </c>
      <c r="F73" s="1564" t="s">
        <v>9</v>
      </c>
      <c r="G73" s="1555" t="s">
        <v>158</v>
      </c>
      <c r="H73" s="82" t="s">
        <v>13</v>
      </c>
      <c r="I73" s="632"/>
      <c r="J73" s="633"/>
      <c r="K73" s="633"/>
      <c r="L73" s="634"/>
      <c r="M73" s="479">
        <v>109</v>
      </c>
      <c r="N73" s="228"/>
      <c r="O73" s="721" t="s">
        <v>322</v>
      </c>
      <c r="P73" s="575"/>
      <c r="Q73" s="575">
        <v>1</v>
      </c>
      <c r="R73" s="577"/>
    </row>
    <row r="74" spans="1:25" s="4" customFormat="1" ht="38.25" customHeight="1">
      <c r="A74" s="1591"/>
      <c r="B74" s="1594"/>
      <c r="C74" s="1597"/>
      <c r="D74" s="1599"/>
      <c r="E74" s="1601"/>
      <c r="F74" s="1588"/>
      <c r="G74" s="1589"/>
      <c r="H74" s="90" t="s">
        <v>15</v>
      </c>
      <c r="I74" s="675"/>
      <c r="J74" s="676"/>
      <c r="K74" s="676"/>
      <c r="L74" s="677"/>
      <c r="M74" s="206">
        <v>618</v>
      </c>
      <c r="N74" s="231"/>
      <c r="O74" s="722"/>
      <c r="P74" s="492"/>
      <c r="Q74" s="492"/>
      <c r="R74" s="493"/>
    </row>
    <row r="75" spans="1:25" s="4" customFormat="1" ht="50.25" customHeight="1" thickBot="1">
      <c r="A75" s="1592"/>
      <c r="B75" s="1595"/>
      <c r="C75" s="1598"/>
      <c r="D75" s="1581"/>
      <c r="E75" s="1602"/>
      <c r="F75" s="1566"/>
      <c r="G75" s="1557"/>
      <c r="H75" s="688" t="s">
        <v>16</v>
      </c>
      <c r="I75" s="697"/>
      <c r="J75" s="627"/>
      <c r="K75" s="627"/>
      <c r="L75" s="682"/>
      <c r="M75" s="689">
        <f>M74+M73</f>
        <v>727</v>
      </c>
      <c r="N75" s="697"/>
      <c r="O75" s="257"/>
      <c r="P75" s="595"/>
      <c r="Q75" s="595"/>
      <c r="R75" s="597"/>
    </row>
    <row r="76" spans="1:25" s="4" customFormat="1" ht="19.5" customHeight="1" thickBot="1">
      <c r="A76" s="906" t="s">
        <v>9</v>
      </c>
      <c r="B76" s="755" t="s">
        <v>10</v>
      </c>
      <c r="C76" s="1577" t="s">
        <v>17</v>
      </c>
      <c r="D76" s="1578"/>
      <c r="E76" s="1578"/>
      <c r="F76" s="1578"/>
      <c r="G76" s="1578"/>
      <c r="H76" s="1578"/>
      <c r="I76" s="756">
        <f>I75+I65+I69</f>
        <v>1474.2</v>
      </c>
      <c r="J76" s="757">
        <f>J75+J65+J69</f>
        <v>659.2</v>
      </c>
      <c r="K76" s="757">
        <f>+K75+K65+K69</f>
        <v>7.9</v>
      </c>
      <c r="L76" s="758">
        <f>+L75+L65+L69</f>
        <v>815</v>
      </c>
      <c r="M76" s="759">
        <f>M75+M65+M69</f>
        <v>1700.5</v>
      </c>
      <c r="N76" s="756">
        <f>N75+N65+N69</f>
        <v>1173.5</v>
      </c>
      <c r="O76" s="737"/>
      <c r="P76" s="738"/>
      <c r="Q76" s="738"/>
      <c r="R76" s="739"/>
    </row>
    <row r="77" spans="1:25" s="4" customFormat="1" ht="21.75" customHeight="1" thickBot="1">
      <c r="A77" s="910" t="s">
        <v>9</v>
      </c>
      <c r="B77" s="179" t="s">
        <v>11</v>
      </c>
      <c r="C77" s="1546" t="s">
        <v>60</v>
      </c>
      <c r="D77" s="1547"/>
      <c r="E77" s="1547"/>
      <c r="F77" s="1547"/>
      <c r="G77" s="1547"/>
      <c r="H77" s="1547"/>
      <c r="I77" s="1547"/>
      <c r="J77" s="1547"/>
      <c r="K77" s="1547"/>
      <c r="L77" s="1547"/>
      <c r="M77" s="1547"/>
      <c r="N77" s="1547"/>
      <c r="O77" s="1547"/>
      <c r="P77" s="1547"/>
      <c r="Q77" s="1547"/>
      <c r="R77" s="1548"/>
    </row>
    <row r="78" spans="1:25" s="83" customFormat="1" ht="42" customHeight="1">
      <c r="A78" s="1526" t="s">
        <v>9</v>
      </c>
      <c r="B78" s="1529" t="s">
        <v>11</v>
      </c>
      <c r="C78" s="1532" t="s">
        <v>9</v>
      </c>
      <c r="D78" s="1579" t="s">
        <v>169</v>
      </c>
      <c r="E78" s="1582" t="s">
        <v>251</v>
      </c>
      <c r="F78" s="1585" t="s">
        <v>9</v>
      </c>
      <c r="G78" s="1555" t="s">
        <v>158</v>
      </c>
      <c r="H78" s="82" t="s">
        <v>13</v>
      </c>
      <c r="I78" s="1428">
        <f>J78+L78</f>
        <v>39.9</v>
      </c>
      <c r="J78" s="1348">
        <v>39.9</v>
      </c>
      <c r="K78" s="1348">
        <v>4.0999999999999996</v>
      </c>
      <c r="L78" s="1429"/>
      <c r="M78" s="1430">
        <v>4</v>
      </c>
      <c r="N78" s="1430"/>
      <c r="O78" s="246" t="s">
        <v>196</v>
      </c>
      <c r="P78" s="367">
        <v>352</v>
      </c>
      <c r="Q78" s="367">
        <v>352</v>
      </c>
      <c r="R78" s="414">
        <v>0</v>
      </c>
    </row>
    <row r="79" spans="1:25" s="83" customFormat="1" ht="36.75" customHeight="1">
      <c r="A79" s="1527"/>
      <c r="B79" s="1530"/>
      <c r="C79" s="1533"/>
      <c r="D79" s="1580"/>
      <c r="E79" s="1583"/>
      <c r="F79" s="1586"/>
      <c r="G79" s="1556"/>
      <c r="H79" s="176" t="s">
        <v>15</v>
      </c>
      <c r="I79" s="679">
        <f>J79</f>
        <v>206.1</v>
      </c>
      <c r="J79" s="680">
        <v>206.1</v>
      </c>
      <c r="K79" s="680">
        <v>9.9</v>
      </c>
      <c r="L79" s="681"/>
      <c r="M79" s="241">
        <v>133</v>
      </c>
      <c r="N79" s="241"/>
      <c r="O79" s="247" t="s">
        <v>184</v>
      </c>
      <c r="P79" s="352">
        <v>90</v>
      </c>
      <c r="Q79" s="352">
        <v>90</v>
      </c>
      <c r="R79" s="476">
        <v>0</v>
      </c>
    </row>
    <row r="80" spans="1:25" s="83" customFormat="1" ht="22.5" customHeight="1" thickBot="1">
      <c r="A80" s="1528"/>
      <c r="B80" s="1531"/>
      <c r="C80" s="1534"/>
      <c r="D80" s="1581"/>
      <c r="E80" s="1584"/>
      <c r="F80" s="1587"/>
      <c r="G80" s="1557"/>
      <c r="H80" s="854" t="s">
        <v>16</v>
      </c>
      <c r="I80" s="626">
        <f>J80+L80</f>
        <v>246</v>
      </c>
      <c r="J80" s="627">
        <f>J78+J79</f>
        <v>246</v>
      </c>
      <c r="K80" s="627">
        <f>SUM(K78:K79)</f>
        <v>14</v>
      </c>
      <c r="L80" s="682">
        <f t="shared" ref="L80:N80" si="13">SUM(L78:L79)</f>
        <v>0</v>
      </c>
      <c r="M80" s="697">
        <f>SUM(M78:M79)</f>
        <v>137</v>
      </c>
      <c r="N80" s="697">
        <f t="shared" si="13"/>
        <v>0</v>
      </c>
      <c r="O80" s="299"/>
      <c r="P80" s="275"/>
      <c r="Q80" s="275"/>
      <c r="R80" s="276"/>
    </row>
    <row r="81" spans="1:18" s="4" customFormat="1" ht="44.25" customHeight="1">
      <c r="A81" s="1526" t="s">
        <v>9</v>
      </c>
      <c r="B81" s="1529" t="s">
        <v>11</v>
      </c>
      <c r="C81" s="1532" t="s">
        <v>10</v>
      </c>
      <c r="D81" s="1558" t="s">
        <v>289</v>
      </c>
      <c r="E81" s="1561" t="s">
        <v>251</v>
      </c>
      <c r="F81" s="1564" t="s">
        <v>9</v>
      </c>
      <c r="G81" s="1555" t="s">
        <v>159</v>
      </c>
      <c r="H81" s="82" t="s">
        <v>13</v>
      </c>
      <c r="I81" s="632"/>
      <c r="J81" s="633"/>
      <c r="K81" s="633"/>
      <c r="L81" s="634"/>
      <c r="M81" s="228"/>
      <c r="N81" s="228"/>
      <c r="O81" s="1271" t="s">
        <v>290</v>
      </c>
      <c r="P81" s="1262">
        <v>4</v>
      </c>
      <c r="Q81" s="1262"/>
      <c r="R81" s="1264"/>
    </row>
    <row r="82" spans="1:18" s="4" customFormat="1" ht="35.25" customHeight="1">
      <c r="A82" s="1527"/>
      <c r="B82" s="1530"/>
      <c r="C82" s="1533"/>
      <c r="D82" s="1559"/>
      <c r="E82" s="1562"/>
      <c r="F82" s="1565"/>
      <c r="G82" s="1556"/>
      <c r="H82" s="177" t="s">
        <v>15</v>
      </c>
      <c r="I82" s="647"/>
      <c r="J82" s="648"/>
      <c r="K82" s="683"/>
      <c r="L82" s="649"/>
      <c r="M82" s="242"/>
      <c r="N82" s="242"/>
      <c r="O82" s="760"/>
      <c r="P82" s="492"/>
      <c r="Q82" s="492"/>
      <c r="R82" s="493"/>
    </row>
    <row r="83" spans="1:18" s="4" customFormat="1" ht="48.75" customHeight="1" thickBot="1">
      <c r="A83" s="1528"/>
      <c r="B83" s="1531"/>
      <c r="C83" s="1534"/>
      <c r="D83" s="1560"/>
      <c r="E83" s="1563"/>
      <c r="F83" s="1566"/>
      <c r="G83" s="1557"/>
      <c r="H83" s="688" t="s">
        <v>16</v>
      </c>
      <c r="I83" s="626"/>
      <c r="J83" s="627"/>
      <c r="K83" s="627"/>
      <c r="L83" s="627"/>
      <c r="M83" s="697">
        <f>M82</f>
        <v>0</v>
      </c>
      <c r="N83" s="697"/>
      <c r="O83" s="419"/>
      <c r="P83" s="1268"/>
      <c r="Q83" s="1268"/>
      <c r="R83" s="1269"/>
    </row>
    <row r="84" spans="1:18" s="4" customFormat="1" ht="15" customHeight="1">
      <c r="A84" s="1526" t="s">
        <v>9</v>
      </c>
      <c r="B84" s="1529" t="s">
        <v>11</v>
      </c>
      <c r="C84" s="1532" t="s">
        <v>11</v>
      </c>
      <c r="D84" s="1558" t="s">
        <v>361</v>
      </c>
      <c r="E84" s="1561"/>
      <c r="F84" s="1564" t="s">
        <v>9</v>
      </c>
      <c r="G84" s="1555" t="s">
        <v>158</v>
      </c>
      <c r="H84" s="82" t="s">
        <v>13</v>
      </c>
      <c r="I84" s="632"/>
      <c r="J84" s="633"/>
      <c r="K84" s="633"/>
      <c r="L84" s="634"/>
      <c r="M84" s="228"/>
      <c r="N84" s="228"/>
      <c r="O84" s="1688" t="s">
        <v>336</v>
      </c>
      <c r="P84" s="594">
        <v>1</v>
      </c>
      <c r="Q84" s="594">
        <v>1</v>
      </c>
      <c r="R84" s="596"/>
    </row>
    <row r="85" spans="1:18" s="4" customFormat="1" ht="17.25" customHeight="1">
      <c r="A85" s="1527"/>
      <c r="B85" s="1530"/>
      <c r="C85" s="1533"/>
      <c r="D85" s="1559"/>
      <c r="E85" s="1562"/>
      <c r="F85" s="1565"/>
      <c r="G85" s="1556"/>
      <c r="H85" s="177" t="s">
        <v>15</v>
      </c>
      <c r="I85" s="647">
        <f>J85+L85</f>
        <v>4</v>
      </c>
      <c r="J85" s="648">
        <v>4</v>
      </c>
      <c r="K85" s="683"/>
      <c r="L85" s="649"/>
      <c r="M85" s="242">
        <v>4</v>
      </c>
      <c r="N85" s="242"/>
      <c r="O85" s="1694"/>
      <c r="P85" s="492"/>
      <c r="Q85" s="492"/>
      <c r="R85" s="493"/>
    </row>
    <row r="86" spans="1:18" s="4" customFormat="1" ht="27.75" customHeight="1" thickBot="1">
      <c r="A86" s="1528"/>
      <c r="B86" s="1531"/>
      <c r="C86" s="1534"/>
      <c r="D86" s="1560"/>
      <c r="E86" s="1563"/>
      <c r="F86" s="1566"/>
      <c r="G86" s="1557"/>
      <c r="H86" s="688" t="s">
        <v>16</v>
      </c>
      <c r="I86" s="626">
        <f>J86+L86</f>
        <v>4</v>
      </c>
      <c r="J86" s="627">
        <f>J85</f>
        <v>4</v>
      </c>
      <c r="K86" s="627"/>
      <c r="L86" s="627"/>
      <c r="M86" s="697">
        <f>M85</f>
        <v>4</v>
      </c>
      <c r="N86" s="697"/>
      <c r="O86" s="419"/>
      <c r="P86" s="576"/>
      <c r="Q86" s="576"/>
      <c r="R86" s="578"/>
    </row>
    <row r="87" spans="1:18" s="4" customFormat="1" ht="13.5" thickBot="1">
      <c r="A87" s="910" t="s">
        <v>9</v>
      </c>
      <c r="B87" s="81" t="s">
        <v>11</v>
      </c>
      <c r="C87" s="1541" t="s">
        <v>17</v>
      </c>
      <c r="D87" s="1542"/>
      <c r="E87" s="1542"/>
      <c r="F87" s="1542"/>
      <c r="G87" s="1542"/>
      <c r="H87" s="1542"/>
      <c r="I87" s="222">
        <f>L87+J87</f>
        <v>250</v>
      </c>
      <c r="J87" s="1145">
        <f>J80+J83+J86</f>
        <v>250</v>
      </c>
      <c r="K87" s="1145">
        <f>K80+K83+K86</f>
        <v>14</v>
      </c>
      <c r="L87" s="1146">
        <f>L80+L83+L86</f>
        <v>0</v>
      </c>
      <c r="M87" s="1147">
        <f>M80+M83+M86</f>
        <v>141</v>
      </c>
      <c r="N87" s="222">
        <f>N80+N83+N86</f>
        <v>0</v>
      </c>
      <c r="O87" s="1543"/>
      <c r="P87" s="1544"/>
      <c r="Q87" s="1544"/>
      <c r="R87" s="1545"/>
    </row>
    <row r="88" spans="1:18" s="4" customFormat="1" ht="23.25" customHeight="1" thickBot="1">
      <c r="A88" s="910" t="s">
        <v>9</v>
      </c>
      <c r="B88" s="179" t="s">
        <v>12</v>
      </c>
      <c r="C88" s="1546" t="s">
        <v>170</v>
      </c>
      <c r="D88" s="1547"/>
      <c r="E88" s="1547"/>
      <c r="F88" s="1547"/>
      <c r="G88" s="1547"/>
      <c r="H88" s="1547"/>
      <c r="I88" s="1547"/>
      <c r="J88" s="1547"/>
      <c r="K88" s="1547"/>
      <c r="L88" s="1547"/>
      <c r="M88" s="1547"/>
      <c r="N88" s="1547"/>
      <c r="O88" s="1547"/>
      <c r="P88" s="1547"/>
      <c r="Q88" s="1547"/>
      <c r="R88" s="1548"/>
    </row>
    <row r="89" spans="1:18" s="4" customFormat="1" ht="42.75" customHeight="1">
      <c r="A89" s="1526" t="s">
        <v>9</v>
      </c>
      <c r="B89" s="1529" t="s">
        <v>12</v>
      </c>
      <c r="C89" s="1532" t="s">
        <v>9</v>
      </c>
      <c r="D89" s="1450" t="s">
        <v>243</v>
      </c>
      <c r="E89" s="1535"/>
      <c r="F89" s="1443" t="s">
        <v>9</v>
      </c>
      <c r="G89" s="1523" t="s">
        <v>159</v>
      </c>
      <c r="H89" s="389" t="s">
        <v>13</v>
      </c>
      <c r="I89" s="632">
        <f>J89+L89</f>
        <v>4.0999999999999996</v>
      </c>
      <c r="J89" s="633">
        <v>2.7</v>
      </c>
      <c r="K89" s="633">
        <v>0.5</v>
      </c>
      <c r="L89" s="634">
        <v>1.4</v>
      </c>
      <c r="M89" s="429"/>
      <c r="N89" s="228"/>
      <c r="O89" s="1065" t="s">
        <v>342</v>
      </c>
      <c r="P89" s="1425">
        <v>1</v>
      </c>
      <c r="Q89" s="1387"/>
      <c r="R89" s="1389"/>
    </row>
    <row r="90" spans="1:18" s="4" customFormat="1" ht="27" customHeight="1">
      <c r="A90" s="1527"/>
      <c r="B90" s="1530"/>
      <c r="C90" s="1533"/>
      <c r="D90" s="1451"/>
      <c r="E90" s="1536"/>
      <c r="F90" s="1444"/>
      <c r="G90" s="1524"/>
      <c r="H90" s="174" t="s">
        <v>15</v>
      </c>
      <c r="I90" s="675">
        <f>J90+L90</f>
        <v>36.299999999999997</v>
      </c>
      <c r="J90" s="676">
        <v>23.7</v>
      </c>
      <c r="K90" s="676">
        <v>4.3</v>
      </c>
      <c r="L90" s="677">
        <v>12.6</v>
      </c>
      <c r="M90" s="409"/>
      <c r="N90" s="230"/>
      <c r="O90" s="1212" t="s">
        <v>291</v>
      </c>
      <c r="P90" s="1213">
        <v>10</v>
      </c>
      <c r="Q90" s="271"/>
      <c r="R90" s="272"/>
    </row>
    <row r="91" spans="1:18" s="4" customFormat="1" ht="36" customHeight="1" thickBot="1">
      <c r="A91" s="1375"/>
      <c r="B91" s="1381"/>
      <c r="C91" s="1376"/>
      <c r="D91" s="1452"/>
      <c r="E91" s="1386"/>
      <c r="F91" s="1366"/>
      <c r="G91" s="1385"/>
      <c r="H91" s="784" t="s">
        <v>16</v>
      </c>
      <c r="I91" s="626">
        <f t="shared" ref="I91:N91" si="14">SUM(I89:I90)</f>
        <v>40.4</v>
      </c>
      <c r="J91" s="627">
        <f t="shared" si="14"/>
        <v>26.4</v>
      </c>
      <c r="K91" s="627">
        <f t="shared" si="14"/>
        <v>4.8</v>
      </c>
      <c r="L91" s="628">
        <f t="shared" si="14"/>
        <v>14</v>
      </c>
      <c r="M91" s="711">
        <f t="shared" si="14"/>
        <v>0</v>
      </c>
      <c r="N91" s="626">
        <f t="shared" si="14"/>
        <v>0</v>
      </c>
      <c r="O91" s="1426" t="s">
        <v>336</v>
      </c>
      <c r="P91" s="1427">
        <v>1</v>
      </c>
      <c r="Q91" s="1388"/>
      <c r="R91" s="1390"/>
    </row>
    <row r="92" spans="1:18" s="4" customFormat="1" ht="64.5" customHeight="1">
      <c r="A92" s="1174" t="s">
        <v>9</v>
      </c>
      <c r="B92" s="516" t="s">
        <v>12</v>
      </c>
      <c r="C92" s="1202" t="s">
        <v>10</v>
      </c>
      <c r="D92" s="1204" t="s">
        <v>301</v>
      </c>
      <c r="E92" s="1206"/>
      <c r="F92" s="505" t="s">
        <v>9</v>
      </c>
      <c r="G92" s="1180" t="s">
        <v>158</v>
      </c>
      <c r="H92" s="1209" t="s">
        <v>13</v>
      </c>
      <c r="I92" s="753">
        <f>J92+L92</f>
        <v>714.6</v>
      </c>
      <c r="J92" s="662">
        <v>714.6</v>
      </c>
      <c r="K92" s="662"/>
      <c r="L92" s="662"/>
      <c r="M92" s="237">
        <v>160</v>
      </c>
      <c r="N92" s="1259">
        <v>160</v>
      </c>
      <c r="O92" s="1260"/>
      <c r="P92" s="1214"/>
      <c r="Q92" s="761"/>
      <c r="R92" s="762"/>
    </row>
    <row r="93" spans="1:18" s="4" customFormat="1" ht="54" customHeight="1">
      <c r="A93" s="1175"/>
      <c r="B93" s="515"/>
      <c r="C93" s="1201"/>
      <c r="D93" s="1088" t="s">
        <v>300</v>
      </c>
      <c r="E93" s="1207"/>
      <c r="F93" s="1205"/>
      <c r="G93" s="1179"/>
      <c r="H93" s="1210"/>
      <c r="I93" s="652"/>
      <c r="J93" s="653"/>
      <c r="K93" s="653"/>
      <c r="L93" s="653"/>
      <c r="M93" s="348"/>
      <c r="N93" s="1258"/>
      <c r="O93" s="351" t="s">
        <v>345</v>
      </c>
      <c r="P93" s="562">
        <f>331.76+278.83+263.42</f>
        <v>874.01</v>
      </c>
      <c r="Q93" s="352"/>
      <c r="R93" s="476"/>
    </row>
    <row r="94" spans="1:18" s="4" customFormat="1" ht="43.5" customHeight="1">
      <c r="A94" s="1175"/>
      <c r="B94" s="515"/>
      <c r="C94" s="1201"/>
      <c r="D94" s="1088" t="s">
        <v>299</v>
      </c>
      <c r="E94" s="1207"/>
      <c r="F94" s="1205"/>
      <c r="G94" s="1179"/>
      <c r="H94" s="1210"/>
      <c r="I94" s="652"/>
      <c r="J94" s="653"/>
      <c r="K94" s="653"/>
      <c r="L94" s="653"/>
      <c r="M94" s="348"/>
      <c r="N94" s="1258"/>
      <c r="O94" s="1261" t="s">
        <v>366</v>
      </c>
      <c r="P94" s="562">
        <v>438.9</v>
      </c>
      <c r="Q94" s="352">
        <v>470</v>
      </c>
      <c r="R94" s="476"/>
    </row>
    <row r="95" spans="1:18" s="4" customFormat="1" ht="15.75" customHeight="1">
      <c r="A95" s="1175"/>
      <c r="B95" s="515"/>
      <c r="C95" s="1201"/>
      <c r="D95" s="1539" t="s">
        <v>362</v>
      </c>
      <c r="E95" s="1207"/>
      <c r="F95" s="1205"/>
      <c r="G95" s="1179"/>
      <c r="H95" s="174"/>
      <c r="I95" s="1211"/>
      <c r="J95" s="686"/>
      <c r="K95" s="686"/>
      <c r="L95" s="686"/>
      <c r="M95" s="226"/>
      <c r="N95" s="230"/>
      <c r="O95" s="1695" t="s">
        <v>368</v>
      </c>
      <c r="P95" s="1549">
        <v>200</v>
      </c>
      <c r="Q95" s="1551"/>
      <c r="R95" s="1553"/>
    </row>
    <row r="96" spans="1:18" s="4" customFormat="1" ht="28.5" customHeight="1" thickBot="1">
      <c r="A96" s="1176"/>
      <c r="B96" s="517"/>
      <c r="C96" s="1203"/>
      <c r="D96" s="1540"/>
      <c r="E96" s="1208"/>
      <c r="F96" s="1093"/>
      <c r="G96" s="1181"/>
      <c r="H96" s="1173" t="s">
        <v>16</v>
      </c>
      <c r="I96" s="629">
        <f>L96+J96</f>
        <v>714.6</v>
      </c>
      <c r="J96" s="630">
        <f>J92</f>
        <v>714.6</v>
      </c>
      <c r="K96" s="630">
        <f t="shared" ref="K96:N96" si="15">SUM(K92:K95)</f>
        <v>0</v>
      </c>
      <c r="L96" s="687">
        <f t="shared" si="15"/>
        <v>0</v>
      </c>
      <c r="M96" s="795">
        <f t="shared" si="15"/>
        <v>160</v>
      </c>
      <c r="N96" s="710">
        <f t="shared" si="15"/>
        <v>160</v>
      </c>
      <c r="O96" s="1696"/>
      <c r="P96" s="1550"/>
      <c r="Q96" s="1552"/>
      <c r="R96" s="1554"/>
    </row>
    <row r="97" spans="1:18" s="4" customFormat="1" ht="19.5" customHeight="1">
      <c r="A97" s="1526" t="s">
        <v>9</v>
      </c>
      <c r="B97" s="1529" t="s">
        <v>12</v>
      </c>
      <c r="C97" s="1532" t="s">
        <v>11</v>
      </c>
      <c r="D97" s="1450" t="s">
        <v>261</v>
      </c>
      <c r="E97" s="1535" t="s">
        <v>193</v>
      </c>
      <c r="F97" s="1443" t="s">
        <v>9</v>
      </c>
      <c r="G97" s="1523" t="s">
        <v>159</v>
      </c>
      <c r="H97" s="384" t="s">
        <v>13</v>
      </c>
      <c r="I97" s="632">
        <f>L97</f>
        <v>74.900000000000006</v>
      </c>
      <c r="J97" s="633" t="s">
        <v>329</v>
      </c>
      <c r="K97" s="633"/>
      <c r="L97" s="634">
        <v>74.900000000000006</v>
      </c>
      <c r="M97" s="429">
        <v>16.100000000000001</v>
      </c>
      <c r="N97" s="228"/>
      <c r="O97" s="1436" t="s">
        <v>349</v>
      </c>
      <c r="P97" s="1262">
        <v>1</v>
      </c>
      <c r="Q97" s="1262"/>
      <c r="R97" s="1264"/>
    </row>
    <row r="98" spans="1:18" s="4" customFormat="1" ht="26.25" customHeight="1">
      <c r="A98" s="1527"/>
      <c r="B98" s="1530"/>
      <c r="C98" s="1533"/>
      <c r="D98" s="1451"/>
      <c r="E98" s="1536"/>
      <c r="F98" s="1444"/>
      <c r="G98" s="1524"/>
      <c r="H98" s="296" t="s">
        <v>262</v>
      </c>
      <c r="I98" s="675">
        <f>J98+L98</f>
        <v>290.89999999999998</v>
      </c>
      <c r="J98" s="676"/>
      <c r="K98" s="676"/>
      <c r="L98" s="677">
        <v>290.89999999999998</v>
      </c>
      <c r="M98" s="409">
        <v>442.3</v>
      </c>
      <c r="N98" s="230"/>
      <c r="O98" s="1437"/>
      <c r="P98" s="492"/>
      <c r="Q98" s="492"/>
      <c r="R98" s="493"/>
    </row>
    <row r="99" spans="1:18" s="4" customFormat="1" ht="21.75" customHeight="1" thickBot="1">
      <c r="A99" s="1528"/>
      <c r="B99" s="1531"/>
      <c r="C99" s="1534"/>
      <c r="D99" s="1452"/>
      <c r="E99" s="1537"/>
      <c r="F99" s="1538"/>
      <c r="G99" s="1525"/>
      <c r="H99" s="784" t="s">
        <v>16</v>
      </c>
      <c r="I99" s="626">
        <f>J99+L99</f>
        <v>365.79999999999995</v>
      </c>
      <c r="J99" s="627"/>
      <c r="K99" s="627"/>
      <c r="L99" s="628">
        <f>L98+L97</f>
        <v>365.79999999999995</v>
      </c>
      <c r="M99" s="711">
        <f>M98+M97</f>
        <v>458.40000000000003</v>
      </c>
      <c r="N99" s="626">
        <f>N98+N97</f>
        <v>0</v>
      </c>
      <c r="O99" s="734" t="s">
        <v>335</v>
      </c>
      <c r="P99" s="1263"/>
      <c r="Q99" s="1263">
        <v>1</v>
      </c>
      <c r="R99" s="1265"/>
    </row>
    <row r="100" spans="1:18" s="4" customFormat="1" ht="16.5" customHeight="1">
      <c r="A100" s="1526" t="s">
        <v>9</v>
      </c>
      <c r="B100" s="1529" t="s">
        <v>12</v>
      </c>
      <c r="C100" s="1532" t="s">
        <v>12</v>
      </c>
      <c r="D100" s="1450" t="s">
        <v>363</v>
      </c>
      <c r="E100" s="1535" t="s">
        <v>193</v>
      </c>
      <c r="F100" s="1443" t="s">
        <v>9</v>
      </c>
      <c r="G100" s="1523" t="s">
        <v>159</v>
      </c>
      <c r="H100" s="82" t="s">
        <v>257</v>
      </c>
      <c r="I100" s="620">
        <f>J100+L100</f>
        <v>0</v>
      </c>
      <c r="J100" s="621"/>
      <c r="K100" s="621"/>
      <c r="L100" s="622"/>
      <c r="M100" s="221">
        <v>50</v>
      </c>
      <c r="N100" s="228">
        <v>2000</v>
      </c>
      <c r="O100" s="370" t="s">
        <v>349</v>
      </c>
      <c r="P100" s="277"/>
      <c r="Q100" s="277"/>
      <c r="R100" s="278">
        <v>1</v>
      </c>
    </row>
    <row r="101" spans="1:18" s="4" customFormat="1" ht="17.25" customHeight="1">
      <c r="A101" s="1527"/>
      <c r="B101" s="1530"/>
      <c r="C101" s="1533"/>
      <c r="D101" s="1451"/>
      <c r="E101" s="1536"/>
      <c r="F101" s="1444"/>
      <c r="G101" s="1524"/>
      <c r="H101" s="84"/>
      <c r="I101" s="620">
        <f>J101</f>
        <v>0</v>
      </c>
      <c r="J101" s="621"/>
      <c r="K101" s="621"/>
      <c r="L101" s="622"/>
      <c r="M101" s="226"/>
      <c r="N101" s="230"/>
      <c r="O101" s="1254" t="s">
        <v>259</v>
      </c>
      <c r="P101" s="335"/>
      <c r="Q101" s="335"/>
      <c r="R101" s="336">
        <v>15</v>
      </c>
    </row>
    <row r="102" spans="1:18" s="4" customFormat="1" ht="17.25" customHeight="1" thickBot="1">
      <c r="A102" s="1528"/>
      <c r="B102" s="1531"/>
      <c r="C102" s="1534"/>
      <c r="D102" s="1452"/>
      <c r="E102" s="1537"/>
      <c r="F102" s="1538"/>
      <c r="G102" s="1525"/>
      <c r="H102" s="688" t="s">
        <v>16</v>
      </c>
      <c r="I102" s="626">
        <f t="shared" ref="I102:N102" si="16">SUM(I100:I101)</f>
        <v>0</v>
      </c>
      <c r="J102" s="627">
        <f t="shared" si="16"/>
        <v>0</v>
      </c>
      <c r="K102" s="627">
        <f t="shared" si="16"/>
        <v>0</v>
      </c>
      <c r="L102" s="627">
        <f t="shared" si="16"/>
        <v>0</v>
      </c>
      <c r="M102" s="689">
        <f t="shared" si="16"/>
        <v>50</v>
      </c>
      <c r="N102" s="697">
        <f t="shared" si="16"/>
        <v>2000</v>
      </c>
      <c r="O102" s="724"/>
      <c r="P102" s="725"/>
      <c r="Q102" s="725"/>
      <c r="R102" s="726"/>
    </row>
    <row r="103" spans="1:18" s="4" customFormat="1" ht="15.75" customHeight="1" thickBot="1">
      <c r="A103" s="906" t="s">
        <v>9</v>
      </c>
      <c r="B103" s="580" t="s">
        <v>12</v>
      </c>
      <c r="C103" s="1507" t="s">
        <v>17</v>
      </c>
      <c r="D103" s="1508"/>
      <c r="E103" s="1508"/>
      <c r="F103" s="1508"/>
      <c r="G103" s="1508"/>
      <c r="H103" s="1508"/>
      <c r="I103" s="211">
        <f>I102+I99+I96+I91</f>
        <v>1120.8000000000002</v>
      </c>
      <c r="J103" s="211">
        <f>J102+J99+J96+J91</f>
        <v>741</v>
      </c>
      <c r="K103" s="211">
        <f t="shared" ref="K103" si="17">K102+K99+K96+K91</f>
        <v>4.8</v>
      </c>
      <c r="L103" s="723">
        <f>L102+L99+L96+L91</f>
        <v>379.79999999999995</v>
      </c>
      <c r="M103" s="211">
        <f>M102+M99+M96+M91</f>
        <v>668.40000000000009</v>
      </c>
      <c r="N103" s="211">
        <f>N102+N99+N96+N91</f>
        <v>2160</v>
      </c>
      <c r="O103" s="1509"/>
      <c r="P103" s="1510"/>
      <c r="Q103" s="1510"/>
      <c r="R103" s="1511"/>
    </row>
    <row r="104" spans="1:18" s="83" customFormat="1" ht="15.75" customHeight="1" thickBot="1">
      <c r="A104" s="910" t="s">
        <v>9</v>
      </c>
      <c r="B104" s="1512" t="s">
        <v>19</v>
      </c>
      <c r="C104" s="1513"/>
      <c r="D104" s="1513"/>
      <c r="E104" s="1513"/>
      <c r="F104" s="1513"/>
      <c r="G104" s="1513"/>
      <c r="H104" s="1514"/>
      <c r="I104" s="912">
        <f t="shared" ref="I104:N104" si="18">I103+I87+I76+I58</f>
        <v>40541</v>
      </c>
      <c r="J104" s="912">
        <f t="shared" si="18"/>
        <v>28906.7</v>
      </c>
      <c r="K104" s="912">
        <f t="shared" si="18"/>
        <v>13547.7</v>
      </c>
      <c r="L104" s="912">
        <f t="shared" si="18"/>
        <v>11634.3</v>
      </c>
      <c r="M104" s="912">
        <f t="shared" si="18"/>
        <v>43000.479180000002</v>
      </c>
      <c r="N104" s="912">
        <f t="shared" si="18"/>
        <v>44782.579180000001</v>
      </c>
      <c r="O104" s="1515"/>
      <c r="P104" s="1516"/>
      <c r="Q104" s="1516"/>
      <c r="R104" s="1517"/>
    </row>
    <row r="105" spans="1:18" s="83" customFormat="1" ht="15.75" customHeight="1" thickBot="1">
      <c r="A105" s="313" t="s">
        <v>11</v>
      </c>
      <c r="B105" s="1518" t="s">
        <v>18</v>
      </c>
      <c r="C105" s="1518"/>
      <c r="D105" s="1518"/>
      <c r="E105" s="1518"/>
      <c r="F105" s="1518"/>
      <c r="G105" s="1518"/>
      <c r="H105" s="1519"/>
      <c r="I105" s="314">
        <f t="shared" ref="I105:N105" si="19">I104</f>
        <v>40541</v>
      </c>
      <c r="J105" s="314">
        <f t="shared" si="19"/>
        <v>28906.7</v>
      </c>
      <c r="K105" s="314">
        <f t="shared" si="19"/>
        <v>13547.7</v>
      </c>
      <c r="L105" s="314">
        <f t="shared" si="19"/>
        <v>11634.3</v>
      </c>
      <c r="M105" s="314">
        <f>M104</f>
        <v>43000.479180000002</v>
      </c>
      <c r="N105" s="314">
        <f t="shared" si="19"/>
        <v>44782.579180000001</v>
      </c>
      <c r="O105" s="1520"/>
      <c r="P105" s="1521"/>
      <c r="Q105" s="1521"/>
      <c r="R105" s="1522"/>
    </row>
    <row r="106" spans="1:18" s="320" customFormat="1" ht="26.25" customHeight="1">
      <c r="A106" s="1497"/>
      <c r="B106" s="1497"/>
      <c r="C106" s="1497"/>
      <c r="D106" s="1497"/>
      <c r="E106" s="1497"/>
      <c r="F106" s="1497"/>
      <c r="G106" s="1497"/>
      <c r="H106" s="1497"/>
      <c r="I106" s="1497"/>
      <c r="J106" s="1497"/>
      <c r="K106" s="1497"/>
      <c r="L106" s="1497"/>
      <c r="M106" s="1497"/>
      <c r="N106" s="1497"/>
      <c r="O106" s="1497"/>
      <c r="P106" s="1497"/>
      <c r="Q106" s="1497"/>
      <c r="R106" s="1497"/>
    </row>
    <row r="107" spans="1:18" s="320" customFormat="1" ht="14.25" customHeight="1">
      <c r="A107" s="1498"/>
      <c r="B107" s="1498"/>
      <c r="C107" s="1498"/>
      <c r="D107" s="1498"/>
      <c r="E107" s="1498"/>
      <c r="F107" s="1498"/>
      <c r="G107" s="1498"/>
      <c r="H107" s="1498"/>
      <c r="I107" s="1498"/>
      <c r="J107" s="1498"/>
      <c r="K107" s="1498"/>
      <c r="L107" s="1498"/>
      <c r="M107" s="1498"/>
      <c r="N107" s="1498"/>
      <c r="O107" s="1498"/>
      <c r="P107" s="1498"/>
      <c r="Q107" s="1498"/>
      <c r="R107" s="1498"/>
    </row>
    <row r="108" spans="1:18" s="83" customFormat="1" ht="15.75" customHeight="1">
      <c r="A108" s="182"/>
      <c r="B108" s="10"/>
      <c r="C108" s="1499" t="s">
        <v>24</v>
      </c>
      <c r="D108" s="1499"/>
      <c r="E108" s="1499"/>
      <c r="F108" s="1499"/>
      <c r="G108" s="1499"/>
      <c r="H108" s="1499"/>
      <c r="I108" s="1499"/>
      <c r="J108" s="1499"/>
      <c r="K108" s="1499"/>
      <c r="L108" s="1499"/>
      <c r="M108" s="1499"/>
      <c r="N108" s="1499"/>
      <c r="O108" s="172"/>
      <c r="P108" s="279"/>
      <c r="Q108" s="279"/>
      <c r="R108" s="279"/>
    </row>
    <row r="109" spans="1:18" s="83" customFormat="1" ht="13.5" thickBot="1">
      <c r="A109" s="182"/>
      <c r="B109" s="180"/>
      <c r="C109" s="180"/>
      <c r="D109" s="180"/>
      <c r="E109" s="188"/>
      <c r="F109" s="180"/>
      <c r="G109" s="292"/>
      <c r="I109" s="1500"/>
      <c r="J109" s="1500"/>
      <c r="K109" s="1500"/>
      <c r="L109" s="1500"/>
      <c r="M109" s="93"/>
      <c r="N109" s="93"/>
      <c r="O109" s="172"/>
      <c r="P109" s="279"/>
      <c r="Q109" s="279"/>
      <c r="R109" s="279"/>
    </row>
    <row r="110" spans="1:18" s="83" customFormat="1" ht="54.75" customHeight="1" thickBot="1">
      <c r="A110" s="4"/>
      <c r="B110" s="4"/>
      <c r="C110" s="1501" t="s">
        <v>20</v>
      </c>
      <c r="D110" s="1502"/>
      <c r="E110" s="1502"/>
      <c r="F110" s="1502"/>
      <c r="G110" s="1502"/>
      <c r="H110" s="1503"/>
      <c r="I110" s="1504" t="s">
        <v>207</v>
      </c>
      <c r="J110" s="1505"/>
      <c r="K110" s="1505"/>
      <c r="L110" s="1506"/>
      <c r="M110" s="264" t="s">
        <v>377</v>
      </c>
      <c r="N110" s="264" t="s">
        <v>378</v>
      </c>
      <c r="P110" s="279"/>
      <c r="Q110" s="279"/>
      <c r="R110" s="279"/>
    </row>
    <row r="111" spans="1:18" s="83" customFormat="1" ht="14.25" customHeight="1">
      <c r="A111" s="4"/>
      <c r="B111" s="4"/>
      <c r="C111" s="1486" t="s">
        <v>25</v>
      </c>
      <c r="D111" s="1487"/>
      <c r="E111" s="1487"/>
      <c r="F111" s="1487"/>
      <c r="G111" s="1487"/>
      <c r="H111" s="1488"/>
      <c r="I111" s="1489">
        <f>I112+I119</f>
        <v>39903.700000000004</v>
      </c>
      <c r="J111" s="1490"/>
      <c r="K111" s="1490"/>
      <c r="L111" s="1490"/>
      <c r="M111" s="521">
        <f>M112+M119</f>
        <v>41703.179179999999</v>
      </c>
      <c r="N111" s="369">
        <f>N112+N119</f>
        <v>44682.579180000001</v>
      </c>
      <c r="O111" s="189"/>
      <c r="P111" s="266"/>
      <c r="Q111" s="266"/>
      <c r="R111" s="266"/>
    </row>
    <row r="112" spans="1:18" s="83" customFormat="1" ht="14.25" customHeight="1">
      <c r="A112" s="4"/>
      <c r="B112" s="4"/>
      <c r="C112" s="1491" t="s">
        <v>34</v>
      </c>
      <c r="D112" s="1492"/>
      <c r="E112" s="1492"/>
      <c r="F112" s="1492"/>
      <c r="G112" s="1492"/>
      <c r="H112" s="1493"/>
      <c r="I112" s="1494">
        <f>SUM(I113:L118)</f>
        <v>39880.200000000004</v>
      </c>
      <c r="J112" s="1495"/>
      <c r="K112" s="1495"/>
      <c r="L112" s="1496"/>
      <c r="M112" s="522">
        <f>M113+M114+M115+M116+M117+M118</f>
        <v>41677.679179999999</v>
      </c>
      <c r="N112" s="321">
        <f>N113+N114+N115+N116+N117+N118</f>
        <v>44657.079180000001</v>
      </c>
      <c r="O112" s="189"/>
      <c r="P112" s="266"/>
      <c r="Q112" s="266"/>
      <c r="R112" s="266"/>
    </row>
    <row r="113" spans="1:18" s="83" customFormat="1" ht="14.25" customHeight="1">
      <c r="A113" s="4"/>
      <c r="B113" s="4"/>
      <c r="C113" s="1455" t="s">
        <v>162</v>
      </c>
      <c r="D113" s="1456"/>
      <c r="E113" s="1456"/>
      <c r="F113" s="1456"/>
      <c r="G113" s="1456"/>
      <c r="H113" s="1457"/>
      <c r="I113" s="1458">
        <f>SUMIF(H10:H105,"SB",I10:I105)</f>
        <v>35643.700000000004</v>
      </c>
      <c r="J113" s="1459"/>
      <c r="K113" s="1459"/>
      <c r="L113" s="1459"/>
      <c r="M113" s="524">
        <f>SUMIF(H10:H105,"SB",M10:M105)</f>
        <v>37037.679179999999</v>
      </c>
      <c r="N113" s="265">
        <f>SUMIF(H11:H105,"SB",N11:N105)</f>
        <v>38067.079180000001</v>
      </c>
      <c r="O113" s="258"/>
      <c r="P113" s="280"/>
      <c r="Q113" s="280"/>
      <c r="R113" s="280"/>
    </row>
    <row r="114" spans="1:18" s="83" customFormat="1" ht="14.25" customHeight="1">
      <c r="A114" s="4"/>
      <c r="B114" s="4"/>
      <c r="C114" s="1482" t="s">
        <v>285</v>
      </c>
      <c r="D114" s="1483"/>
      <c r="E114" s="1483"/>
      <c r="F114" s="1483"/>
      <c r="G114" s="1483"/>
      <c r="H114" s="1484"/>
      <c r="I114" s="1458">
        <f>SUMIF(H10:H106,"SB(VR)",I10:I106)</f>
        <v>81</v>
      </c>
      <c r="J114" s="1459"/>
      <c r="K114" s="1459"/>
      <c r="L114" s="1485"/>
      <c r="M114" s="524">
        <f>SUMIF(H10:H105,"SB(VR)",M10:M105)</f>
        <v>81</v>
      </c>
      <c r="N114" s="265">
        <f>SUMIF(H10:H105,"SB(VR)",N10:N105)</f>
        <v>81</v>
      </c>
      <c r="O114" s="258"/>
      <c r="P114" s="280"/>
      <c r="Q114" s="280"/>
      <c r="R114" s="280"/>
    </row>
    <row r="115" spans="1:18" s="83" customFormat="1" ht="14.25" customHeight="1">
      <c r="A115" s="4"/>
      <c r="B115" s="4"/>
      <c r="C115" s="1460" t="s">
        <v>153</v>
      </c>
      <c r="D115" s="1461"/>
      <c r="E115" s="1461"/>
      <c r="F115" s="1461"/>
      <c r="G115" s="1461"/>
      <c r="H115" s="1462"/>
      <c r="I115" s="1463">
        <f>SUMIF(H10:H105,"SB(VB)",I10:I105)</f>
        <v>3520</v>
      </c>
      <c r="J115" s="1464"/>
      <c r="K115" s="1464"/>
      <c r="L115" s="1464"/>
      <c r="M115" s="524">
        <f>SUMIF(H10:H105,"SB(VB)",M10:M105)</f>
        <v>4468.5</v>
      </c>
      <c r="N115" s="265">
        <f>SUMIF(H10:H105,"SB(VB)",N10:N105)</f>
        <v>4468.5</v>
      </c>
      <c r="O115" s="172"/>
      <c r="P115" s="279"/>
      <c r="Q115" s="279"/>
      <c r="R115" s="279"/>
    </row>
    <row r="116" spans="1:18" s="83" customFormat="1" ht="14.25" customHeight="1">
      <c r="A116" s="4"/>
      <c r="B116" s="4"/>
      <c r="C116" s="1460" t="s">
        <v>264</v>
      </c>
      <c r="D116" s="1461"/>
      <c r="E116" s="1461"/>
      <c r="F116" s="1461"/>
      <c r="G116" s="1461"/>
      <c r="H116" s="1462"/>
      <c r="I116" s="1463">
        <f>SUMIF(H20:H105,"SB(P)",I20:I105)</f>
        <v>595</v>
      </c>
      <c r="J116" s="1464"/>
      <c r="K116" s="1464"/>
      <c r="L116" s="1481"/>
      <c r="M116" s="524">
        <f>SUMIF(H10:H105,"SB(P)",M10:M105)</f>
        <v>0</v>
      </c>
      <c r="N116" s="265">
        <f>SUMIF(H10:H105,"SB(P)",N10:N105)</f>
        <v>0</v>
      </c>
      <c r="P116" s="279"/>
      <c r="Q116" s="279"/>
      <c r="R116" s="279"/>
    </row>
    <row r="117" spans="1:18" s="4" customFormat="1" ht="14.25" customHeight="1">
      <c r="C117" s="1474" t="s">
        <v>166</v>
      </c>
      <c r="D117" s="1475"/>
      <c r="E117" s="1475"/>
      <c r="F117" s="1475"/>
      <c r="G117" s="1475"/>
      <c r="H117" s="1476"/>
      <c r="I117" s="1458">
        <f>SUMIF(H10:H105,"SB(SP)",I10:I105)</f>
        <v>40.5</v>
      </c>
      <c r="J117" s="1459"/>
      <c r="K117" s="1459"/>
      <c r="L117" s="1459"/>
      <c r="M117" s="524">
        <f>SUMIF(H10:H105,"SB(SP)",M10:M105)</f>
        <v>40.5</v>
      </c>
      <c r="N117" s="265">
        <f>SUMIF(H10:H105,"SB(SP)",N10:N105)</f>
        <v>40.5</v>
      </c>
      <c r="P117" s="268"/>
      <c r="Q117" s="268"/>
      <c r="R117" s="268"/>
    </row>
    <row r="118" spans="1:18" s="4" customFormat="1" ht="14.25" customHeight="1">
      <c r="C118" s="1455" t="s">
        <v>268</v>
      </c>
      <c r="D118" s="1456"/>
      <c r="E118" s="1456"/>
      <c r="F118" s="1456"/>
      <c r="G118" s="1456"/>
      <c r="H118" s="1457"/>
      <c r="I118" s="1463"/>
      <c r="J118" s="1464"/>
      <c r="K118" s="1464"/>
      <c r="L118" s="1481"/>
      <c r="M118" s="524">
        <f>SUMIF(H10:H105,"SB(VIP)",M10:M105)</f>
        <v>50</v>
      </c>
      <c r="N118" s="265">
        <f>SUMIF(H10:H105,"SB(VIP)",N10:N105)</f>
        <v>2000</v>
      </c>
      <c r="O118" s="94"/>
      <c r="P118" s="268"/>
      <c r="Q118" s="268"/>
      <c r="R118" s="268"/>
    </row>
    <row r="119" spans="1:18" s="4" customFormat="1" ht="14.25" customHeight="1">
      <c r="C119" s="1477" t="s">
        <v>330</v>
      </c>
      <c r="D119" s="1478"/>
      <c r="E119" s="1478"/>
      <c r="F119" s="1478"/>
      <c r="G119" s="1478"/>
      <c r="H119" s="1478"/>
      <c r="I119" s="1479">
        <f>SUMIF(H10:H105,"PF",I10:I105)</f>
        <v>23.5</v>
      </c>
      <c r="J119" s="1480"/>
      <c r="K119" s="1480"/>
      <c r="L119" s="1480"/>
      <c r="M119" s="764">
        <f>SUMIF(H10:H105,"PF",M10:M105)</f>
        <v>25.5</v>
      </c>
      <c r="N119" s="765">
        <f>SUMIF(H10:H105,"PF",N10:N105)</f>
        <v>25.5</v>
      </c>
      <c r="O119" s="94"/>
      <c r="P119" s="268"/>
      <c r="Q119" s="268"/>
      <c r="R119" s="268"/>
    </row>
    <row r="120" spans="1:18" s="4" customFormat="1" ht="14.25" customHeight="1">
      <c r="C120" s="1465" t="s">
        <v>26</v>
      </c>
      <c r="D120" s="1466"/>
      <c r="E120" s="1466"/>
      <c r="F120" s="1466"/>
      <c r="G120" s="1466"/>
      <c r="H120" s="1467"/>
      <c r="I120" s="1468">
        <f>I121+I122+I123</f>
        <v>637.29999999999995</v>
      </c>
      <c r="J120" s="1469"/>
      <c r="K120" s="1469"/>
      <c r="L120" s="1469"/>
      <c r="M120" s="523">
        <f>SUM(M121:M123)</f>
        <v>1297.3</v>
      </c>
      <c r="N120" s="322">
        <f>SUM(N121:N123)</f>
        <v>100</v>
      </c>
      <c r="O120" s="94"/>
      <c r="P120" s="268"/>
      <c r="Q120" s="268"/>
      <c r="R120" s="268"/>
    </row>
    <row r="121" spans="1:18" s="4" customFormat="1" ht="14.25" customHeight="1">
      <c r="C121" s="1470" t="s">
        <v>163</v>
      </c>
      <c r="D121" s="1471"/>
      <c r="E121" s="1471"/>
      <c r="F121" s="1471"/>
      <c r="G121" s="1471"/>
      <c r="H121" s="1471"/>
      <c r="I121" s="1472">
        <f>SUMIF(H10:H105,"ES",I10:I105)</f>
        <v>246.39999999999998</v>
      </c>
      <c r="J121" s="1473"/>
      <c r="K121" s="1473"/>
      <c r="L121" s="1473"/>
      <c r="M121" s="524">
        <f>SUMIF(H10:H105,"ES",M10:M105)</f>
        <v>755</v>
      </c>
      <c r="N121" s="265">
        <f>SUMIF(H10:H105,"ES",N10:N105)</f>
        <v>0</v>
      </c>
      <c r="P121" s="268"/>
      <c r="Q121" s="268"/>
      <c r="R121" s="268"/>
    </row>
    <row r="122" spans="1:18" s="4" customFormat="1" ht="14.25" customHeight="1">
      <c r="C122" s="1455" t="s">
        <v>164</v>
      </c>
      <c r="D122" s="1456"/>
      <c r="E122" s="1456"/>
      <c r="F122" s="1456"/>
      <c r="G122" s="1456"/>
      <c r="H122" s="1457"/>
      <c r="I122" s="1458">
        <f>SUMIF(H10:H105,"LRVB",I10:I105)</f>
        <v>290.89999999999998</v>
      </c>
      <c r="J122" s="1459"/>
      <c r="K122" s="1459"/>
      <c r="L122" s="1459"/>
      <c r="M122" s="524">
        <f>SUMIF(H10:H105,"LRVB",M10:M105)</f>
        <v>442.3</v>
      </c>
      <c r="N122" s="265">
        <f>SUMIF(H10:H105,"LRVB",N10:N105)</f>
        <v>0</v>
      </c>
      <c r="P122" s="268"/>
      <c r="Q122" s="268"/>
      <c r="R122" s="268"/>
    </row>
    <row r="123" spans="1:18" s="4" customFormat="1" ht="14.25" customHeight="1">
      <c r="C123" s="1460" t="s">
        <v>150</v>
      </c>
      <c r="D123" s="1461"/>
      <c r="E123" s="1461"/>
      <c r="F123" s="1461"/>
      <c r="G123" s="1461"/>
      <c r="H123" s="1462"/>
      <c r="I123" s="1463">
        <f>SUMIF(H10:H105,"KPP",I10:I105)</f>
        <v>100</v>
      </c>
      <c r="J123" s="1464"/>
      <c r="K123" s="1464"/>
      <c r="L123" s="1464"/>
      <c r="M123" s="524">
        <f>SUMIF(H10:H105,"KPP",M10:M105)</f>
        <v>100</v>
      </c>
      <c r="N123" s="265">
        <f>SUMIF(H10:H105,"KPP",N10:N105)</f>
        <v>100</v>
      </c>
      <c r="O123" s="518"/>
      <c r="P123" s="268"/>
      <c r="Q123" s="268"/>
      <c r="R123" s="268"/>
    </row>
    <row r="124" spans="1:18" s="4" customFormat="1" ht="14.25" customHeight="1" thickBot="1">
      <c r="C124" s="1445" t="s">
        <v>27</v>
      </c>
      <c r="D124" s="1446"/>
      <c r="E124" s="1446"/>
      <c r="F124" s="1446"/>
      <c r="G124" s="1446"/>
      <c r="H124" s="1447"/>
      <c r="I124" s="1448">
        <f>I120+I111</f>
        <v>40541.000000000007</v>
      </c>
      <c r="J124" s="1449"/>
      <c r="K124" s="1449"/>
      <c r="L124" s="1449"/>
      <c r="M124" s="766">
        <f>M111+M120</f>
        <v>43000.479180000002</v>
      </c>
      <c r="N124" s="767">
        <f>N120+N111</f>
        <v>44782.579180000001</v>
      </c>
      <c r="O124" s="518"/>
      <c r="P124" s="268"/>
      <c r="Q124" s="268"/>
      <c r="R124" s="268"/>
    </row>
    <row r="125" spans="1:18" s="1" customFormat="1" ht="12">
      <c r="C125" s="183"/>
      <c r="D125" s="407"/>
      <c r="E125" s="407"/>
      <c r="F125" s="407"/>
      <c r="G125" s="520"/>
      <c r="H125" s="407"/>
      <c r="I125" s="184"/>
      <c r="J125" s="184"/>
      <c r="K125" s="184"/>
      <c r="L125" s="184"/>
      <c r="M125" s="185"/>
      <c r="N125" s="185"/>
      <c r="P125" s="267"/>
      <c r="Q125" s="267"/>
      <c r="R125" s="267"/>
    </row>
    <row r="126" spans="1:18">
      <c r="N126" s="1148"/>
    </row>
    <row r="131" spans="15:15">
      <c r="O131" s="1148"/>
    </row>
  </sheetData>
  <mergeCells count="211">
    <mergeCell ref="O19:O20"/>
    <mergeCell ref="O23:O24"/>
    <mergeCell ref="D32:D33"/>
    <mergeCell ref="E60:E63"/>
    <mergeCell ref="O84:O85"/>
    <mergeCell ref="O95:O96"/>
    <mergeCell ref="I118:L118"/>
    <mergeCell ref="D64:D65"/>
    <mergeCell ref="O21:O22"/>
    <mergeCell ref="G21:G22"/>
    <mergeCell ref="G25:G26"/>
    <mergeCell ref="O25:O26"/>
    <mergeCell ref="G27:G28"/>
    <mergeCell ref="F27:F28"/>
    <mergeCell ref="G36:G37"/>
    <mergeCell ref="D39:D40"/>
    <mergeCell ref="D41:D42"/>
    <mergeCell ref="F34:F35"/>
    <mergeCell ref="G34:G35"/>
    <mergeCell ref="O34:O35"/>
    <mergeCell ref="D60:D61"/>
    <mergeCell ref="G52:G53"/>
    <mergeCell ref="D70:D72"/>
    <mergeCell ref="E70:E72"/>
    <mergeCell ref="A1:R1"/>
    <mergeCell ref="A2:R2"/>
    <mergeCell ref="N3:R3"/>
    <mergeCell ref="A4:A6"/>
    <mergeCell ref="B4:B6"/>
    <mergeCell ref="C4:C6"/>
    <mergeCell ref="D4:D6"/>
    <mergeCell ref="E4:E6"/>
    <mergeCell ref="F4:F6"/>
    <mergeCell ref="O5:O6"/>
    <mergeCell ref="P5:R5"/>
    <mergeCell ref="A7:R7"/>
    <mergeCell ref="A8:R8"/>
    <mergeCell ref="B9:R9"/>
    <mergeCell ref="C10:R10"/>
    <mergeCell ref="M4:M6"/>
    <mergeCell ref="N4:N6"/>
    <mergeCell ref="O4:R4"/>
    <mergeCell ref="I5:I6"/>
    <mergeCell ref="G4:G6"/>
    <mergeCell ref="H4:H6"/>
    <mergeCell ref="I4:L4"/>
    <mergeCell ref="J5:K5"/>
    <mergeCell ref="L5:L6"/>
    <mergeCell ref="A23:A24"/>
    <mergeCell ref="B23:B24"/>
    <mergeCell ref="C23:C24"/>
    <mergeCell ref="D23:D24"/>
    <mergeCell ref="E23:E24"/>
    <mergeCell ref="F23:F24"/>
    <mergeCell ref="G23:G24"/>
    <mergeCell ref="A21:A22"/>
    <mergeCell ref="B21:B22"/>
    <mergeCell ref="C21:C22"/>
    <mergeCell ref="D21:D22"/>
    <mergeCell ref="E21:E22"/>
    <mergeCell ref="F21:F22"/>
    <mergeCell ref="P25:P26"/>
    <mergeCell ref="Q25:Q26"/>
    <mergeCell ref="R25:R26"/>
    <mergeCell ref="A25:A26"/>
    <mergeCell ref="B25:B26"/>
    <mergeCell ref="C25:C26"/>
    <mergeCell ref="D25:D26"/>
    <mergeCell ref="E25:E26"/>
    <mergeCell ref="F25:F26"/>
    <mergeCell ref="A34:A35"/>
    <mergeCell ref="B34:B35"/>
    <mergeCell ref="C34:C35"/>
    <mergeCell ref="D34:D35"/>
    <mergeCell ref="E34:E35"/>
    <mergeCell ref="A27:A28"/>
    <mergeCell ref="B27:B28"/>
    <mergeCell ref="C27:C28"/>
    <mergeCell ref="D27:D28"/>
    <mergeCell ref="E27:E28"/>
    <mergeCell ref="A36:A37"/>
    <mergeCell ref="B36:B37"/>
    <mergeCell ref="C36:C37"/>
    <mergeCell ref="D36:D37"/>
    <mergeCell ref="E36:E37"/>
    <mergeCell ref="F36:F37"/>
    <mergeCell ref="D46:D47"/>
    <mergeCell ref="A52:A53"/>
    <mergeCell ref="B52:B53"/>
    <mergeCell ref="C52:C53"/>
    <mergeCell ref="D52:D53"/>
    <mergeCell ref="E52:E53"/>
    <mergeCell ref="F52:F53"/>
    <mergeCell ref="A54:A57"/>
    <mergeCell ref="B54:B57"/>
    <mergeCell ref="C54:C57"/>
    <mergeCell ref="E54:E57"/>
    <mergeCell ref="F54:F57"/>
    <mergeCell ref="G54:G57"/>
    <mergeCell ref="D66:D69"/>
    <mergeCell ref="E66:E69"/>
    <mergeCell ref="F66:F69"/>
    <mergeCell ref="G66:G69"/>
    <mergeCell ref="F70:F72"/>
    <mergeCell ref="G70:G72"/>
    <mergeCell ref="C58:H58"/>
    <mergeCell ref="C59:R59"/>
    <mergeCell ref="C76:H76"/>
    <mergeCell ref="C77:R77"/>
    <mergeCell ref="A78:A80"/>
    <mergeCell ref="B78:B80"/>
    <mergeCell ref="C78:C80"/>
    <mergeCell ref="D78:D80"/>
    <mergeCell ref="E78:E80"/>
    <mergeCell ref="F78:F80"/>
    <mergeCell ref="F73:F75"/>
    <mergeCell ref="G73:G75"/>
    <mergeCell ref="A73:A75"/>
    <mergeCell ref="B73:B75"/>
    <mergeCell ref="C73:C75"/>
    <mergeCell ref="D73:D75"/>
    <mergeCell ref="E73:E75"/>
    <mergeCell ref="G84:G86"/>
    <mergeCell ref="A84:A86"/>
    <mergeCell ref="B84:B86"/>
    <mergeCell ref="C84:C86"/>
    <mergeCell ref="D84:D86"/>
    <mergeCell ref="E84:E86"/>
    <mergeCell ref="F84:F86"/>
    <mergeCell ref="G78:G80"/>
    <mergeCell ref="A81:A83"/>
    <mergeCell ref="B81:B83"/>
    <mergeCell ref="C81:C83"/>
    <mergeCell ref="D81:D83"/>
    <mergeCell ref="E81:E83"/>
    <mergeCell ref="F81:F83"/>
    <mergeCell ref="G81:G83"/>
    <mergeCell ref="D95:D96"/>
    <mergeCell ref="C87:H87"/>
    <mergeCell ref="O87:R87"/>
    <mergeCell ref="C88:R88"/>
    <mergeCell ref="A89:A90"/>
    <mergeCell ref="B89:B90"/>
    <mergeCell ref="C89:C90"/>
    <mergeCell ref="D89:D91"/>
    <mergeCell ref="E89:E90"/>
    <mergeCell ref="F89:F90"/>
    <mergeCell ref="G89:G90"/>
    <mergeCell ref="P95:P96"/>
    <mergeCell ref="Q95:Q96"/>
    <mergeCell ref="R95:R96"/>
    <mergeCell ref="G97:G99"/>
    <mergeCell ref="A100:A102"/>
    <mergeCell ref="B100:B102"/>
    <mergeCell ref="C100:C102"/>
    <mergeCell ref="D100:D102"/>
    <mergeCell ref="E100:E102"/>
    <mergeCell ref="F100:F102"/>
    <mergeCell ref="G100:G102"/>
    <mergeCell ref="A97:A99"/>
    <mergeCell ref="B97:B99"/>
    <mergeCell ref="C97:C99"/>
    <mergeCell ref="E97:E99"/>
    <mergeCell ref="F97:F99"/>
    <mergeCell ref="A106:R106"/>
    <mergeCell ref="A107:R107"/>
    <mergeCell ref="C108:N108"/>
    <mergeCell ref="I109:L109"/>
    <mergeCell ref="C110:H110"/>
    <mergeCell ref="I110:L110"/>
    <mergeCell ref="C103:H103"/>
    <mergeCell ref="O103:R103"/>
    <mergeCell ref="B104:H104"/>
    <mergeCell ref="O104:R104"/>
    <mergeCell ref="B105:H105"/>
    <mergeCell ref="O105:R105"/>
    <mergeCell ref="I115:L115"/>
    <mergeCell ref="C116:H116"/>
    <mergeCell ref="I116:L116"/>
    <mergeCell ref="C113:H113"/>
    <mergeCell ref="I113:L113"/>
    <mergeCell ref="C114:H114"/>
    <mergeCell ref="I114:L114"/>
    <mergeCell ref="C111:H111"/>
    <mergeCell ref="I111:L111"/>
    <mergeCell ref="C112:H112"/>
    <mergeCell ref="I112:L112"/>
    <mergeCell ref="O97:O98"/>
    <mergeCell ref="O55:O56"/>
    <mergeCell ref="P21:P22"/>
    <mergeCell ref="Q21:Q22"/>
    <mergeCell ref="R21:R22"/>
    <mergeCell ref="F11:F12"/>
    <mergeCell ref="C124:H124"/>
    <mergeCell ref="I124:L124"/>
    <mergeCell ref="D97:D99"/>
    <mergeCell ref="D50:D51"/>
    <mergeCell ref="C122:H122"/>
    <mergeCell ref="I122:L122"/>
    <mergeCell ref="C123:H123"/>
    <mergeCell ref="I123:L123"/>
    <mergeCell ref="C120:H120"/>
    <mergeCell ref="I120:L120"/>
    <mergeCell ref="C121:H121"/>
    <mergeCell ref="I121:L121"/>
    <mergeCell ref="C117:H117"/>
    <mergeCell ref="I117:L117"/>
    <mergeCell ref="C118:H118"/>
    <mergeCell ref="C119:H119"/>
    <mergeCell ref="I119:L119"/>
    <mergeCell ref="C115:H115"/>
  </mergeCells>
  <conditionalFormatting sqref="I61:N64">
    <cfRule type="cellIs" dxfId="1" priority="1" stopIfTrue="1" operator="greaterThan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105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78"/>
  <sheetViews>
    <sheetView zoomScaleNormal="100" zoomScaleSheetLayoutView="100" workbookViewId="0">
      <selection activeCell="AD20" sqref="AD20"/>
    </sheetView>
  </sheetViews>
  <sheetFormatPr defaultRowHeight="12.75"/>
  <cols>
    <col min="1" max="4" width="2.85546875" style="1" customWidth="1"/>
    <col min="5" max="5" width="27.28515625" style="4" customWidth="1"/>
    <col min="6" max="6" width="3.7109375" style="187" customWidth="1"/>
    <col min="7" max="7" width="3" style="1" customWidth="1"/>
    <col min="8" max="8" width="2.85546875" style="11" customWidth="1"/>
    <col min="9" max="9" width="15" style="1" customWidth="1"/>
    <col min="10" max="10" width="8.5703125" style="1" customWidth="1"/>
    <col min="11" max="11" width="7.5703125" style="1" customWidth="1"/>
    <col min="12" max="12" width="7.85546875" style="1" customWidth="1"/>
    <col min="13" max="13" width="8" style="1" customWidth="1"/>
    <col min="14" max="14" width="6.7109375" style="1" customWidth="1"/>
    <col min="15" max="15" width="8" style="1" customWidth="1"/>
    <col min="16" max="16" width="8.42578125" style="1" customWidth="1"/>
    <col min="17" max="17" width="6.140625" style="1" customWidth="1"/>
    <col min="18" max="18" width="7.5703125" style="1" customWidth="1"/>
    <col min="19" max="19" width="8" style="1" customWidth="1"/>
    <col min="20" max="20" width="7.7109375" style="1" customWidth="1"/>
    <col min="21" max="21" width="8" style="1" customWidth="1"/>
    <col min="22" max="22" width="7.85546875" style="1" customWidth="1"/>
    <col min="23" max="23" width="7.5703125" style="1" customWidth="1"/>
    <col min="24" max="24" width="7.7109375" style="1" customWidth="1"/>
    <col min="25" max="25" width="16.140625" style="1" customWidth="1"/>
    <col min="26" max="26" width="4.85546875" style="267" customWidth="1"/>
    <col min="27" max="27" width="3.7109375" style="267" customWidth="1"/>
    <col min="28" max="28" width="4.28515625" style="267" customWidth="1"/>
    <col min="29" max="16384" width="9.140625" style="1"/>
  </cols>
  <sheetData>
    <row r="1" spans="1:28" s="4" customFormat="1" ht="15">
      <c r="A1" s="1667" t="s">
        <v>244</v>
      </c>
      <c r="B1" s="1667"/>
      <c r="C1" s="1667"/>
      <c r="D1" s="1667"/>
      <c r="E1" s="1667"/>
      <c r="F1" s="1667"/>
      <c r="G1" s="1667"/>
      <c r="H1" s="1667"/>
      <c r="I1" s="1667"/>
      <c r="J1" s="1667"/>
      <c r="K1" s="1667"/>
      <c r="L1" s="1667"/>
      <c r="M1" s="1667"/>
      <c r="N1" s="1667"/>
      <c r="O1" s="1667"/>
      <c r="P1" s="1667"/>
      <c r="Q1" s="1667"/>
      <c r="R1" s="1667"/>
      <c r="S1" s="1667"/>
      <c r="T1" s="1667"/>
      <c r="U1" s="1667"/>
      <c r="V1" s="1667"/>
      <c r="W1" s="1667"/>
      <c r="X1" s="1667"/>
      <c r="Y1" s="1667"/>
      <c r="Z1" s="1667"/>
      <c r="AA1" s="1667"/>
      <c r="AB1" s="1667"/>
    </row>
    <row r="2" spans="1:28" s="4" customFormat="1" ht="15">
      <c r="A2" s="455"/>
      <c r="B2" s="455"/>
      <c r="C2" s="455"/>
      <c r="D2" s="455"/>
      <c r="E2" s="455"/>
      <c r="F2" s="455"/>
      <c r="G2" s="455"/>
      <c r="H2" s="455"/>
      <c r="I2" s="455"/>
      <c r="J2" s="455"/>
      <c r="K2" s="455"/>
      <c r="L2" s="1803" t="s">
        <v>288</v>
      </c>
      <c r="M2" s="1804"/>
      <c r="N2" s="1804"/>
      <c r="O2" s="1804"/>
      <c r="P2" s="1804"/>
      <c r="Q2" s="1804"/>
      <c r="R2" s="1804"/>
      <c r="S2" s="455"/>
      <c r="T2" s="455"/>
      <c r="U2" s="455"/>
      <c r="V2" s="455"/>
      <c r="W2" s="455"/>
      <c r="X2" s="455"/>
      <c r="Y2" s="455"/>
      <c r="Z2" s="455"/>
      <c r="AA2" s="455"/>
      <c r="AB2" s="455"/>
    </row>
    <row r="3" spans="1:28" s="4" customFormat="1" ht="15">
      <c r="A3" s="1667" t="s">
        <v>165</v>
      </c>
      <c r="B3" s="1667"/>
      <c r="C3" s="1667"/>
      <c r="D3" s="1667"/>
      <c r="E3" s="1667"/>
      <c r="F3" s="1667"/>
      <c r="G3" s="1667"/>
      <c r="H3" s="1667"/>
      <c r="I3" s="1667"/>
      <c r="J3" s="1667"/>
      <c r="K3" s="1667"/>
      <c r="L3" s="1667"/>
      <c r="M3" s="1667"/>
      <c r="N3" s="1667"/>
      <c r="O3" s="1667"/>
      <c r="P3" s="1667"/>
      <c r="Q3" s="1667"/>
      <c r="R3" s="1667"/>
      <c r="S3" s="1667"/>
      <c r="T3" s="1667"/>
      <c r="U3" s="1667"/>
      <c r="V3" s="1667"/>
      <c r="W3" s="1667"/>
      <c r="X3" s="1667"/>
      <c r="Y3" s="1667"/>
      <c r="Z3" s="1667"/>
      <c r="AA3" s="1667"/>
      <c r="AB3" s="1667"/>
    </row>
    <row r="4" spans="1:28" s="4" customFormat="1" ht="13.5" thickBot="1">
      <c r="F4" s="187"/>
      <c r="H4" s="291"/>
      <c r="X4" s="1668" t="s">
        <v>0</v>
      </c>
      <c r="Y4" s="1668"/>
      <c r="Z4" s="1668"/>
      <c r="AA4" s="1668"/>
      <c r="AB4" s="1668"/>
    </row>
    <row r="5" spans="1:28" s="83" customFormat="1" ht="31.5" customHeight="1">
      <c r="A5" s="1669" t="s">
        <v>1</v>
      </c>
      <c r="B5" s="1672" t="s">
        <v>2</v>
      </c>
      <c r="C5" s="1672" t="s">
        <v>3</v>
      </c>
      <c r="D5" s="287"/>
      <c r="E5" s="1675" t="s">
        <v>22</v>
      </c>
      <c r="F5" s="1677" t="s">
        <v>4</v>
      </c>
      <c r="G5" s="1798" t="s">
        <v>161</v>
      </c>
      <c r="H5" s="1801" t="s">
        <v>5</v>
      </c>
      <c r="I5" s="1801" t="s">
        <v>186</v>
      </c>
      <c r="J5" s="1662" t="s">
        <v>6</v>
      </c>
      <c r="K5" s="1504" t="s">
        <v>205</v>
      </c>
      <c r="L5" s="1505"/>
      <c r="M5" s="1505"/>
      <c r="N5" s="1506"/>
      <c r="O5" s="1504" t="s">
        <v>206</v>
      </c>
      <c r="P5" s="1505"/>
      <c r="Q5" s="1505"/>
      <c r="R5" s="1506"/>
      <c r="S5" s="1504" t="s">
        <v>207</v>
      </c>
      <c r="T5" s="1505"/>
      <c r="U5" s="1505"/>
      <c r="V5" s="1506"/>
      <c r="W5" s="1662" t="s">
        <v>208</v>
      </c>
      <c r="X5" s="1662" t="s">
        <v>209</v>
      </c>
      <c r="Y5" s="1655" t="s">
        <v>180</v>
      </c>
      <c r="Z5" s="1656"/>
      <c r="AA5" s="1656"/>
      <c r="AB5" s="1657"/>
    </row>
    <row r="6" spans="1:28" s="83" customFormat="1" ht="18.75" customHeight="1">
      <c r="A6" s="1670"/>
      <c r="B6" s="1673"/>
      <c r="C6" s="1673"/>
      <c r="D6" s="288"/>
      <c r="E6" s="1676"/>
      <c r="F6" s="1678"/>
      <c r="G6" s="1799"/>
      <c r="H6" s="1802"/>
      <c r="I6" s="1802"/>
      <c r="J6" s="1663"/>
      <c r="K6" s="1671" t="s">
        <v>7</v>
      </c>
      <c r="L6" s="1664" t="s">
        <v>8</v>
      </c>
      <c r="M6" s="1664"/>
      <c r="N6" s="1780" t="s">
        <v>28</v>
      </c>
      <c r="O6" s="1671" t="s">
        <v>7</v>
      </c>
      <c r="P6" s="1664" t="s">
        <v>8</v>
      </c>
      <c r="Q6" s="1664"/>
      <c r="R6" s="1780" t="s">
        <v>28</v>
      </c>
      <c r="S6" s="1658" t="s">
        <v>7</v>
      </c>
      <c r="T6" s="1664" t="s">
        <v>8</v>
      </c>
      <c r="U6" s="1664"/>
      <c r="V6" s="1665" t="s">
        <v>28</v>
      </c>
      <c r="W6" s="1663"/>
      <c r="X6" s="1663"/>
      <c r="Y6" s="1682" t="s">
        <v>22</v>
      </c>
      <c r="Z6" s="1684" t="s">
        <v>181</v>
      </c>
      <c r="AA6" s="1684"/>
      <c r="AB6" s="1685"/>
    </row>
    <row r="7" spans="1:28" s="83" customFormat="1" ht="76.5" customHeight="1" thickBot="1">
      <c r="A7" s="1671"/>
      <c r="B7" s="1674"/>
      <c r="C7" s="1674"/>
      <c r="D7" s="288"/>
      <c r="E7" s="1676"/>
      <c r="F7" s="1678"/>
      <c r="G7" s="1800"/>
      <c r="H7" s="1802"/>
      <c r="I7" s="1805"/>
      <c r="J7" s="1663"/>
      <c r="K7" s="1782"/>
      <c r="L7" s="567" t="s">
        <v>7</v>
      </c>
      <c r="M7" s="181" t="s">
        <v>23</v>
      </c>
      <c r="N7" s="1781"/>
      <c r="O7" s="1782"/>
      <c r="P7" s="567" t="s">
        <v>7</v>
      </c>
      <c r="Q7" s="181" t="s">
        <v>23</v>
      </c>
      <c r="R7" s="1781"/>
      <c r="S7" s="1659"/>
      <c r="T7" s="567" t="s">
        <v>7</v>
      </c>
      <c r="U7" s="181" t="s">
        <v>23</v>
      </c>
      <c r="V7" s="1666"/>
      <c r="W7" s="1797"/>
      <c r="X7" s="1797"/>
      <c r="Y7" s="1683"/>
      <c r="Z7" s="358" t="s">
        <v>182</v>
      </c>
      <c r="AA7" s="358" t="s">
        <v>183</v>
      </c>
      <c r="AB7" s="359" t="s">
        <v>246</v>
      </c>
    </row>
    <row r="8" spans="1:28" s="4" customFormat="1">
      <c r="A8" s="1641" t="s">
        <v>31</v>
      </c>
      <c r="B8" s="1642"/>
      <c r="C8" s="1642"/>
      <c r="D8" s="1642"/>
      <c r="E8" s="1642"/>
      <c r="F8" s="1642"/>
      <c r="G8" s="1642"/>
      <c r="H8" s="1642"/>
      <c r="I8" s="1642"/>
      <c r="J8" s="1642"/>
      <c r="K8" s="1642"/>
      <c r="L8" s="1642"/>
      <c r="M8" s="1642"/>
      <c r="N8" s="1642"/>
      <c r="O8" s="1642"/>
      <c r="P8" s="1642"/>
      <c r="Q8" s="1642"/>
      <c r="R8" s="1642"/>
      <c r="S8" s="1642"/>
      <c r="T8" s="1642"/>
      <c r="U8" s="1642"/>
      <c r="V8" s="1642"/>
      <c r="W8" s="1642"/>
      <c r="X8" s="1642"/>
      <c r="Y8" s="1642"/>
      <c r="Z8" s="1642"/>
      <c r="AA8" s="1642"/>
      <c r="AB8" s="1643"/>
    </row>
    <row r="9" spans="1:28" s="4" customFormat="1" ht="12.75" customHeight="1">
      <c r="A9" s="1644" t="s">
        <v>168</v>
      </c>
      <c r="B9" s="1645"/>
      <c r="C9" s="1645"/>
      <c r="D9" s="1645"/>
      <c r="E9" s="1645"/>
      <c r="F9" s="1645"/>
      <c r="G9" s="1645"/>
      <c r="H9" s="1645"/>
      <c r="I9" s="1645"/>
      <c r="J9" s="1645"/>
      <c r="K9" s="1645"/>
      <c r="L9" s="1645"/>
      <c r="M9" s="1645"/>
      <c r="N9" s="1645"/>
      <c r="O9" s="1645"/>
      <c r="P9" s="1645"/>
      <c r="Q9" s="1645"/>
      <c r="R9" s="1645"/>
      <c r="S9" s="1645"/>
      <c r="T9" s="1645"/>
      <c r="U9" s="1645"/>
      <c r="V9" s="1645"/>
      <c r="W9" s="1645"/>
      <c r="X9" s="1645"/>
      <c r="Y9" s="1645"/>
      <c r="Z9" s="1645"/>
      <c r="AA9" s="1645"/>
      <c r="AB9" s="1646"/>
    </row>
    <row r="10" spans="1:28" s="4" customFormat="1" ht="14.25" customHeight="1">
      <c r="A10" s="901" t="s">
        <v>9</v>
      </c>
      <c r="B10" s="1647" t="s">
        <v>154</v>
      </c>
      <c r="C10" s="1647"/>
      <c r="D10" s="1647"/>
      <c r="E10" s="1647"/>
      <c r="F10" s="1647"/>
      <c r="G10" s="1647"/>
      <c r="H10" s="1647"/>
      <c r="I10" s="1647"/>
      <c r="J10" s="1647"/>
      <c r="K10" s="1647"/>
      <c r="L10" s="1647"/>
      <c r="M10" s="1647"/>
      <c r="N10" s="1647"/>
      <c r="O10" s="1647"/>
      <c r="P10" s="1647"/>
      <c r="Q10" s="1647"/>
      <c r="R10" s="1647"/>
      <c r="S10" s="1647"/>
      <c r="T10" s="1647"/>
      <c r="U10" s="1647"/>
      <c r="V10" s="1647"/>
      <c r="W10" s="1647"/>
      <c r="X10" s="1647"/>
      <c r="Y10" s="1647"/>
      <c r="Z10" s="1647"/>
      <c r="AA10" s="1647"/>
      <c r="AB10" s="1648"/>
    </row>
    <row r="11" spans="1:28" s="4" customFormat="1" ht="15.75" customHeight="1" thickBot="1">
      <c r="A11" s="902" t="s">
        <v>9</v>
      </c>
      <c r="B11" s="619" t="s">
        <v>9</v>
      </c>
      <c r="C11" s="1783" t="s">
        <v>156</v>
      </c>
      <c r="D11" s="1784"/>
      <c r="E11" s="1650"/>
      <c r="F11" s="1650"/>
      <c r="G11" s="1650"/>
      <c r="H11" s="1650"/>
      <c r="I11" s="1650"/>
      <c r="J11" s="1650"/>
      <c r="K11" s="1650"/>
      <c r="L11" s="1650"/>
      <c r="M11" s="1650"/>
      <c r="N11" s="1650"/>
      <c r="O11" s="1650"/>
      <c r="P11" s="1650"/>
      <c r="Q11" s="1650"/>
      <c r="R11" s="1650"/>
      <c r="S11" s="1650"/>
      <c r="T11" s="1650"/>
      <c r="U11" s="1650"/>
      <c r="V11" s="1650"/>
      <c r="W11" s="1650"/>
      <c r="X11" s="1650"/>
      <c r="Y11" s="1650"/>
      <c r="Z11" s="1650"/>
      <c r="AA11" s="1650"/>
      <c r="AB11" s="1651"/>
    </row>
    <row r="12" spans="1:28" s="83" customFormat="1" ht="38.25" customHeight="1">
      <c r="A12" s="908" t="s">
        <v>9</v>
      </c>
      <c r="B12" s="285" t="s">
        <v>9</v>
      </c>
      <c r="C12" s="798" t="s">
        <v>9</v>
      </c>
      <c r="D12" s="584"/>
      <c r="E12" s="940" t="s">
        <v>203</v>
      </c>
      <c r="F12" s="941"/>
      <c r="G12" s="1037"/>
      <c r="H12" s="942"/>
      <c r="I12" s="930"/>
      <c r="J12" s="384"/>
      <c r="K12" s="243"/>
      <c r="L12" s="244"/>
      <c r="M12" s="244"/>
      <c r="N12" s="300"/>
      <c r="O12" s="243"/>
      <c r="P12" s="244"/>
      <c r="Q12" s="1016"/>
      <c r="R12" s="300"/>
      <c r="S12" s="768"/>
      <c r="T12" s="633"/>
      <c r="U12" s="633"/>
      <c r="V12" s="654"/>
      <c r="W12" s="1017"/>
      <c r="X12" s="1138"/>
      <c r="Y12" s="1436" t="s">
        <v>308</v>
      </c>
      <c r="Z12" s="1793">
        <v>439.5</v>
      </c>
      <c r="AA12" s="1793">
        <v>439.5</v>
      </c>
      <c r="AB12" s="1795">
        <v>439.5</v>
      </c>
    </row>
    <row r="13" spans="1:28" s="83" customFormat="1" ht="27" customHeight="1">
      <c r="A13" s="913"/>
      <c r="B13" s="374"/>
      <c r="C13" s="797"/>
      <c r="D13" s="792" t="s">
        <v>9</v>
      </c>
      <c r="E13" s="534" t="s">
        <v>179</v>
      </c>
      <c r="F13" s="1775"/>
      <c r="G13" s="1777" t="s">
        <v>21</v>
      </c>
      <c r="H13" s="1778" t="s">
        <v>158</v>
      </c>
      <c r="I13" s="1789" t="s">
        <v>274</v>
      </c>
      <c r="J13" s="174" t="s">
        <v>13</v>
      </c>
      <c r="K13" s="238">
        <f>L13+N13</f>
        <v>10900.3</v>
      </c>
      <c r="L13" s="239">
        <v>10900.3</v>
      </c>
      <c r="M13" s="239">
        <v>8345</v>
      </c>
      <c r="N13" s="240"/>
      <c r="O13" s="1047">
        <f>P13+R13</f>
        <v>14289.6</v>
      </c>
      <c r="P13" s="525">
        <f>28+14261.6</f>
        <v>14289.6</v>
      </c>
      <c r="Q13" s="525"/>
      <c r="R13" s="205"/>
      <c r="S13" s="769">
        <f>T13+V13</f>
        <v>14672.5</v>
      </c>
      <c r="T13" s="676">
        <v>14672.5</v>
      </c>
      <c r="U13" s="676">
        <v>11202.1</v>
      </c>
      <c r="V13" s="826"/>
      <c r="W13" s="342">
        <f>12086.4+12086.4*30.98/100</f>
        <v>15830.76672</v>
      </c>
      <c r="X13" s="1048">
        <f>+W13</f>
        <v>15830.76672</v>
      </c>
      <c r="Y13" s="1792"/>
      <c r="Z13" s="1794"/>
      <c r="AA13" s="1794"/>
      <c r="AB13" s="1796"/>
    </row>
    <row r="14" spans="1:28" s="83" customFormat="1" ht="18.95" customHeight="1">
      <c r="A14" s="908"/>
      <c r="B14" s="285"/>
      <c r="C14" s="798"/>
      <c r="D14" s="584"/>
      <c r="E14" s="943"/>
      <c r="F14" s="1776"/>
      <c r="G14" s="1444"/>
      <c r="H14" s="1779"/>
      <c r="I14" s="1790"/>
      <c r="J14" s="174" t="s">
        <v>151</v>
      </c>
      <c r="K14" s="238">
        <f>L14+N14</f>
        <v>3069.9</v>
      </c>
      <c r="L14" s="239">
        <v>3069.9</v>
      </c>
      <c r="M14" s="239">
        <v>1927.7</v>
      </c>
      <c r="N14" s="240"/>
      <c r="O14" s="1049">
        <f>P14+R14</f>
        <v>3442.7</v>
      </c>
      <c r="P14" s="525">
        <v>3442.7</v>
      </c>
      <c r="Q14" s="525"/>
      <c r="R14" s="205"/>
      <c r="S14" s="769">
        <f>T14+V14</f>
        <v>2540.9</v>
      </c>
      <c r="T14" s="676">
        <v>2524.9</v>
      </c>
      <c r="U14" s="676">
        <v>1573.6</v>
      </c>
      <c r="V14" s="826">
        <v>16</v>
      </c>
      <c r="W14" s="342">
        <f>2663.4+2663.4*30.98/100</f>
        <v>3488.5213199999998</v>
      </c>
      <c r="X14" s="1048">
        <f>+W14</f>
        <v>3488.5213199999998</v>
      </c>
      <c r="Y14" s="1791"/>
      <c r="Z14" s="1785"/>
      <c r="AA14" s="1785"/>
      <c r="AB14" s="1787"/>
    </row>
    <row r="15" spans="1:28" s="4" customFormat="1" ht="18.95" customHeight="1" thickBot="1">
      <c r="A15" s="908"/>
      <c r="B15" s="285"/>
      <c r="C15" s="798"/>
      <c r="D15" s="584"/>
      <c r="E15" s="943"/>
      <c r="F15" s="1776"/>
      <c r="G15" s="1444"/>
      <c r="H15" s="1779"/>
      <c r="I15" s="1790"/>
      <c r="J15" s="784" t="s">
        <v>16</v>
      </c>
      <c r="K15" s="626">
        <f>+K14+K13</f>
        <v>13970.199999999999</v>
      </c>
      <c r="L15" s="627">
        <f>L14+L13</f>
        <v>13970.199999999999</v>
      </c>
      <c r="M15" s="627">
        <f>+M14+M13</f>
        <v>10272.700000000001</v>
      </c>
      <c r="N15" s="628">
        <f>N14+N13</f>
        <v>0</v>
      </c>
      <c r="O15" s="626">
        <f>R15+P15</f>
        <v>17732.3</v>
      </c>
      <c r="P15" s="627">
        <f>P14+P13</f>
        <v>17732.3</v>
      </c>
      <c r="Q15" s="627">
        <f>+Q14+Q13</f>
        <v>0</v>
      </c>
      <c r="R15" s="628">
        <f>R14+R13</f>
        <v>0</v>
      </c>
      <c r="S15" s="711">
        <f>S14+S13</f>
        <v>17213.400000000001</v>
      </c>
      <c r="T15" s="711">
        <f>T14+T13</f>
        <v>17197.400000000001</v>
      </c>
      <c r="U15" s="711">
        <f t="shared" ref="U15:X15" si="0">U14+U13</f>
        <v>12775.7</v>
      </c>
      <c r="V15" s="853">
        <f t="shared" si="0"/>
        <v>16</v>
      </c>
      <c r="W15" s="689">
        <f>W14+W13</f>
        <v>19319.288039999999</v>
      </c>
      <c r="X15" s="711">
        <f t="shared" si="0"/>
        <v>19319.288039999999</v>
      </c>
      <c r="Y15" s="1700"/>
      <c r="Z15" s="1786"/>
      <c r="AA15" s="1786"/>
      <c r="AB15" s="1788"/>
    </row>
    <row r="16" spans="1:28" s="4" customFormat="1" ht="18.95" customHeight="1">
      <c r="A16" s="1527"/>
      <c r="B16" s="1636"/>
      <c r="C16" s="1806"/>
      <c r="D16" s="887" t="s">
        <v>10</v>
      </c>
      <c r="E16" s="1436" t="s">
        <v>303</v>
      </c>
      <c r="F16" s="1807"/>
      <c r="G16" s="1443" t="s">
        <v>9</v>
      </c>
      <c r="H16" s="1808" t="s">
        <v>158</v>
      </c>
      <c r="I16" s="1042" t="s">
        <v>228</v>
      </c>
      <c r="J16" s="389" t="s">
        <v>13</v>
      </c>
      <c r="K16" s="392">
        <f>+L16+N16</f>
        <v>1161.6999999999998</v>
      </c>
      <c r="L16" s="393">
        <f>1120.1+101.4+4.6-5-101.4</f>
        <v>1119.6999999999998</v>
      </c>
      <c r="M16" s="393"/>
      <c r="N16" s="394">
        <v>42</v>
      </c>
      <c r="O16" s="390">
        <f>+P16+R16</f>
        <v>1776.5</v>
      </c>
      <c r="P16" s="195">
        <f>142+21+75.8+1537.7</f>
        <v>1776.5</v>
      </c>
      <c r="Q16" s="195"/>
      <c r="R16" s="344">
        <v>0</v>
      </c>
      <c r="S16" s="620">
        <f>+T16+V16</f>
        <v>1684.8</v>
      </c>
      <c r="T16" s="621">
        <f>1655.6-40.5</f>
        <v>1615.1</v>
      </c>
      <c r="U16" s="621"/>
      <c r="V16" s="622">
        <v>69.7</v>
      </c>
      <c r="W16" s="388">
        <f>57.2+1225.4</f>
        <v>1282.6000000000001</v>
      </c>
      <c r="X16" s="228">
        <f>55.2+1225.4</f>
        <v>1280.6000000000001</v>
      </c>
      <c r="Y16" s="252"/>
      <c r="Z16" s="269"/>
      <c r="AA16" s="269"/>
      <c r="AB16" s="270"/>
    </row>
    <row r="17" spans="1:30" s="4" customFormat="1" ht="33.75" customHeight="1">
      <c r="A17" s="1527"/>
      <c r="B17" s="1636"/>
      <c r="C17" s="1806"/>
      <c r="D17" s="883"/>
      <c r="E17" s="1437"/>
      <c r="F17" s="1776"/>
      <c r="G17" s="1444"/>
      <c r="H17" s="1779"/>
      <c r="I17" s="931"/>
      <c r="J17" s="175" t="s">
        <v>167</v>
      </c>
      <c r="K17" s="371">
        <f>L17+N17</f>
        <v>40.5</v>
      </c>
      <c r="L17" s="372">
        <v>40.5</v>
      </c>
      <c r="M17" s="372"/>
      <c r="N17" s="373"/>
      <c r="O17" s="391">
        <f>P17+R17</f>
        <v>40.5</v>
      </c>
      <c r="P17" s="204">
        <v>40.5</v>
      </c>
      <c r="Q17" s="204"/>
      <c r="R17" s="208"/>
      <c r="S17" s="675">
        <f>T17+V17</f>
        <v>40.5</v>
      </c>
      <c r="T17" s="676">
        <v>40.5</v>
      </c>
      <c r="U17" s="676"/>
      <c r="V17" s="677"/>
      <c r="W17" s="428">
        <v>40.5</v>
      </c>
      <c r="X17" s="231">
        <v>40.5</v>
      </c>
      <c r="Y17" s="526"/>
      <c r="Z17" s="271"/>
      <c r="AA17" s="271"/>
      <c r="AB17" s="272"/>
    </row>
    <row r="18" spans="1:30" s="4" customFormat="1" ht="17.25" customHeight="1" thickBot="1">
      <c r="A18" s="905"/>
      <c r="B18" s="571"/>
      <c r="C18" s="799"/>
      <c r="D18" s="891"/>
      <c r="E18" s="944"/>
      <c r="F18" s="410"/>
      <c r="G18" s="886"/>
      <c r="H18" s="945"/>
      <c r="I18" s="932"/>
      <c r="J18" s="784" t="s">
        <v>16</v>
      </c>
      <c r="K18" s="770">
        <f t="shared" ref="K18:V18" si="1">K16+K17</f>
        <v>1202.1999999999998</v>
      </c>
      <c r="L18" s="771">
        <f t="shared" si="1"/>
        <v>1160.1999999999998</v>
      </c>
      <c r="M18" s="771">
        <f t="shared" si="1"/>
        <v>0</v>
      </c>
      <c r="N18" s="772">
        <f t="shared" si="1"/>
        <v>42</v>
      </c>
      <c r="O18" s="770">
        <f>O16+O17</f>
        <v>1817</v>
      </c>
      <c r="P18" s="771">
        <f>P16+P17</f>
        <v>1817</v>
      </c>
      <c r="Q18" s="771">
        <f t="shared" si="1"/>
        <v>0</v>
      </c>
      <c r="R18" s="772">
        <f t="shared" si="1"/>
        <v>0</v>
      </c>
      <c r="S18" s="770">
        <f>S16+S17</f>
        <v>1725.3</v>
      </c>
      <c r="T18" s="771">
        <f>T16+T17</f>
        <v>1655.6</v>
      </c>
      <c r="U18" s="771">
        <f t="shared" si="1"/>
        <v>0</v>
      </c>
      <c r="V18" s="772">
        <f t="shared" si="1"/>
        <v>69.7</v>
      </c>
      <c r="W18" s="785">
        <f>W17+W16</f>
        <v>1323.1000000000001</v>
      </c>
      <c r="X18" s="770">
        <f>X17+X16</f>
        <v>1321.1000000000001</v>
      </c>
      <c r="Y18" s="411"/>
      <c r="Z18" s="275"/>
      <c r="AA18" s="275"/>
      <c r="AB18" s="412"/>
    </row>
    <row r="19" spans="1:30" s="4" customFormat="1" ht="15.75" customHeight="1">
      <c r="A19" s="1527"/>
      <c r="B19" s="1530"/>
      <c r="C19" s="1813"/>
      <c r="D19" s="887" t="s">
        <v>11</v>
      </c>
      <c r="E19" s="1436" t="s">
        <v>62</v>
      </c>
      <c r="F19" s="1815" t="s">
        <v>256</v>
      </c>
      <c r="G19" s="1443" t="s">
        <v>9</v>
      </c>
      <c r="H19" s="1523" t="s">
        <v>158</v>
      </c>
      <c r="I19" s="933" t="s">
        <v>228</v>
      </c>
      <c r="J19" s="84" t="s">
        <v>13</v>
      </c>
      <c r="K19" s="243">
        <f>+L19+N19</f>
        <v>0</v>
      </c>
      <c r="L19" s="244"/>
      <c r="M19" s="244"/>
      <c r="N19" s="300"/>
      <c r="O19" s="1123">
        <f>+P19+R19</f>
        <v>74.5</v>
      </c>
      <c r="P19" s="1124">
        <v>74.5</v>
      </c>
      <c r="Q19" s="191"/>
      <c r="R19" s="218"/>
      <c r="S19" s="632">
        <f>+T19+V19</f>
        <v>74.5</v>
      </c>
      <c r="T19" s="633">
        <v>74.5</v>
      </c>
      <c r="U19" s="633"/>
      <c r="V19" s="634"/>
      <c r="W19" s="228">
        <v>75</v>
      </c>
      <c r="X19" s="479"/>
      <c r="Y19" s="254"/>
      <c r="Z19" s="319"/>
      <c r="AA19" s="319"/>
      <c r="AB19" s="318"/>
    </row>
    <row r="20" spans="1:30" s="4" customFormat="1" ht="17.25" customHeight="1" thickBot="1">
      <c r="A20" s="1527"/>
      <c r="B20" s="1530"/>
      <c r="C20" s="1813"/>
      <c r="D20" s="883"/>
      <c r="E20" s="1437"/>
      <c r="F20" s="1876"/>
      <c r="G20" s="1444"/>
      <c r="H20" s="1524"/>
      <c r="I20" s="934"/>
      <c r="J20" s="690" t="s">
        <v>16</v>
      </c>
      <c r="K20" s="629">
        <f t="shared" ref="K20:P20" si="2">K19</f>
        <v>0</v>
      </c>
      <c r="L20" s="630">
        <f t="shared" si="2"/>
        <v>0</v>
      </c>
      <c r="M20" s="630">
        <f t="shared" si="2"/>
        <v>0</v>
      </c>
      <c r="N20" s="630">
        <f t="shared" si="2"/>
        <v>0</v>
      </c>
      <c r="O20" s="629">
        <f t="shared" si="2"/>
        <v>74.5</v>
      </c>
      <c r="P20" s="629">
        <f t="shared" si="2"/>
        <v>74.5</v>
      </c>
      <c r="Q20" s="630">
        <f t="shared" ref="Q20:X20" si="3">Q19</f>
        <v>0</v>
      </c>
      <c r="R20" s="630">
        <f t="shared" si="3"/>
        <v>0</v>
      </c>
      <c r="S20" s="629">
        <f t="shared" si="3"/>
        <v>74.5</v>
      </c>
      <c r="T20" s="630">
        <f t="shared" si="3"/>
        <v>74.5</v>
      </c>
      <c r="U20" s="630">
        <f t="shared" si="3"/>
        <v>0</v>
      </c>
      <c r="V20" s="630">
        <f t="shared" si="3"/>
        <v>0</v>
      </c>
      <c r="W20" s="710">
        <f t="shared" si="3"/>
        <v>75</v>
      </c>
      <c r="X20" s="795">
        <f t="shared" si="3"/>
        <v>0</v>
      </c>
      <c r="Y20" s="253"/>
      <c r="Z20" s="273"/>
      <c r="AA20" s="273"/>
      <c r="AB20" s="274"/>
    </row>
    <row r="21" spans="1:30" s="4" customFormat="1" ht="25.5">
      <c r="A21" s="1527"/>
      <c r="B21" s="1530"/>
      <c r="C21" s="1813"/>
      <c r="D21" s="887" t="s">
        <v>12</v>
      </c>
      <c r="E21" s="1436" t="s">
        <v>173</v>
      </c>
      <c r="F21" s="1815" t="s">
        <v>256</v>
      </c>
      <c r="G21" s="1443" t="s">
        <v>9</v>
      </c>
      <c r="H21" s="1523" t="s">
        <v>158</v>
      </c>
      <c r="I21" s="892" t="s">
        <v>194</v>
      </c>
      <c r="J21" s="84" t="s">
        <v>13</v>
      </c>
      <c r="K21" s="281">
        <f>+L21+N21</f>
        <v>15</v>
      </c>
      <c r="L21" s="282">
        <v>15</v>
      </c>
      <c r="M21" s="282"/>
      <c r="N21" s="297"/>
      <c r="O21" s="190">
        <f>+P21+R21</f>
        <v>25</v>
      </c>
      <c r="P21" s="191">
        <v>25</v>
      </c>
      <c r="Q21" s="191"/>
      <c r="R21" s="218"/>
      <c r="S21" s="620">
        <f>+T21+V21</f>
        <v>15</v>
      </c>
      <c r="T21" s="621">
        <v>15</v>
      </c>
      <c r="U21" s="621"/>
      <c r="V21" s="622"/>
      <c r="W21" s="230">
        <v>21</v>
      </c>
      <c r="X21" s="230">
        <v>21</v>
      </c>
      <c r="Y21" s="254" t="s">
        <v>254</v>
      </c>
      <c r="Z21" s="319">
        <v>9</v>
      </c>
      <c r="AA21" s="319">
        <v>9</v>
      </c>
      <c r="AB21" s="318">
        <v>10</v>
      </c>
    </row>
    <row r="22" spans="1:30" s="4" customFormat="1" ht="28.5" customHeight="1" thickBot="1">
      <c r="A22" s="1527"/>
      <c r="B22" s="1530"/>
      <c r="C22" s="1813"/>
      <c r="D22" s="884"/>
      <c r="E22" s="1814"/>
      <c r="F22" s="1816"/>
      <c r="G22" s="1538"/>
      <c r="H22" s="1525"/>
      <c r="I22" s="929"/>
      <c r="J22" s="694" t="s">
        <v>16</v>
      </c>
      <c r="K22" s="635">
        <f>K21</f>
        <v>15</v>
      </c>
      <c r="L22" s="636">
        <f>L21</f>
        <v>15</v>
      </c>
      <c r="M22" s="636">
        <f>M21</f>
        <v>0</v>
      </c>
      <c r="N22" s="636">
        <f>N21</f>
        <v>0</v>
      </c>
      <c r="O22" s="629">
        <f>P22+R22</f>
        <v>25</v>
      </c>
      <c r="P22" s="630">
        <f>P21</f>
        <v>25</v>
      </c>
      <c r="Q22" s="630">
        <f t="shared" ref="Q22:X22" si="4">Q21</f>
        <v>0</v>
      </c>
      <c r="R22" s="631">
        <f t="shared" si="4"/>
        <v>0</v>
      </c>
      <c r="S22" s="635">
        <f t="shared" si="4"/>
        <v>15</v>
      </c>
      <c r="T22" s="636">
        <f t="shared" si="4"/>
        <v>15</v>
      </c>
      <c r="U22" s="636">
        <f t="shared" si="4"/>
        <v>0</v>
      </c>
      <c r="V22" s="636">
        <f t="shared" si="4"/>
        <v>0</v>
      </c>
      <c r="W22" s="778">
        <f t="shared" si="4"/>
        <v>21</v>
      </c>
      <c r="X22" s="778">
        <f t="shared" si="4"/>
        <v>21</v>
      </c>
      <c r="Y22" s="253" t="s">
        <v>184</v>
      </c>
      <c r="Z22" s="273">
        <v>35</v>
      </c>
      <c r="AA22" s="273">
        <v>40</v>
      </c>
      <c r="AB22" s="274">
        <v>45</v>
      </c>
    </row>
    <row r="23" spans="1:30" s="4" customFormat="1" ht="15.75" customHeight="1">
      <c r="A23" s="1527"/>
      <c r="B23" s="1530"/>
      <c r="C23" s="1806"/>
      <c r="D23" s="583" t="s">
        <v>35</v>
      </c>
      <c r="E23" s="946" t="s">
        <v>339</v>
      </c>
      <c r="F23" s="1819"/>
      <c r="G23" s="1443" t="s">
        <v>9</v>
      </c>
      <c r="H23" s="1808" t="s">
        <v>158</v>
      </c>
      <c r="I23" s="1936" t="s">
        <v>283</v>
      </c>
      <c r="J23" s="978"/>
      <c r="K23" s="980"/>
      <c r="L23" s="981"/>
      <c r="M23" s="981"/>
      <c r="N23" s="982"/>
      <c r="O23" s="1014"/>
      <c r="P23" s="340"/>
      <c r="Q23" s="340"/>
      <c r="R23" s="1015"/>
      <c r="S23" s="983"/>
      <c r="T23" s="776"/>
      <c r="U23" s="776"/>
      <c r="V23" s="989"/>
      <c r="W23" s="922"/>
      <c r="X23" s="617"/>
      <c r="Y23" s="1010"/>
      <c r="Z23" s="446"/>
      <c r="AA23" s="447"/>
      <c r="AB23" s="448"/>
    </row>
    <row r="24" spans="1:30" s="378" customFormat="1" ht="30.75" customHeight="1">
      <c r="A24" s="1527"/>
      <c r="B24" s="1530"/>
      <c r="C24" s="1806"/>
      <c r="D24" s="793"/>
      <c r="E24" s="947" t="s">
        <v>341</v>
      </c>
      <c r="F24" s="1831"/>
      <c r="G24" s="1444"/>
      <c r="H24" s="1779"/>
      <c r="I24" s="1790"/>
      <c r="J24" s="1122" t="s">
        <v>13</v>
      </c>
      <c r="K24" s="992"/>
      <c r="L24" s="993"/>
      <c r="M24" s="993"/>
      <c r="N24" s="994"/>
      <c r="O24" s="995">
        <f>P24+R24</f>
        <v>10</v>
      </c>
      <c r="P24" s="993">
        <v>10</v>
      </c>
      <c r="Q24" s="993"/>
      <c r="R24" s="996"/>
      <c r="S24" s="997">
        <f>T24+V24</f>
        <v>7</v>
      </c>
      <c r="T24" s="998">
        <v>7</v>
      </c>
      <c r="U24" s="998"/>
      <c r="V24" s="999"/>
      <c r="W24" s="1000">
        <v>9</v>
      </c>
      <c r="X24" s="1007">
        <v>9</v>
      </c>
      <c r="Y24" s="1011" t="s">
        <v>337</v>
      </c>
      <c r="Z24" s="449">
        <v>2</v>
      </c>
      <c r="AA24" s="449">
        <v>2</v>
      </c>
      <c r="AB24" s="450">
        <v>2</v>
      </c>
    </row>
    <row r="25" spans="1:30" s="378" customFormat="1" ht="39" customHeight="1">
      <c r="A25" s="1527"/>
      <c r="B25" s="1530"/>
      <c r="C25" s="1806"/>
      <c r="D25" s="793"/>
      <c r="E25" s="948" t="s">
        <v>252</v>
      </c>
      <c r="F25" s="1831"/>
      <c r="G25" s="1444"/>
      <c r="H25" s="1779"/>
      <c r="I25" s="1790"/>
      <c r="J25" s="1122" t="s">
        <v>13</v>
      </c>
      <c r="K25" s="992">
        <f>L25+N25</f>
        <v>90</v>
      </c>
      <c r="L25" s="993">
        <v>90</v>
      </c>
      <c r="M25" s="993"/>
      <c r="N25" s="994"/>
      <c r="O25" s="995">
        <f>P25+R25</f>
        <v>90</v>
      </c>
      <c r="P25" s="993">
        <v>90</v>
      </c>
      <c r="Q25" s="993"/>
      <c r="R25" s="996"/>
      <c r="S25" s="997">
        <f>T25+V25</f>
        <v>116.6</v>
      </c>
      <c r="T25" s="998">
        <v>116.6</v>
      </c>
      <c r="U25" s="998"/>
      <c r="V25" s="999"/>
      <c r="W25" s="1001">
        <v>116</v>
      </c>
      <c r="X25" s="1009">
        <v>116</v>
      </c>
      <c r="Y25" s="1012" t="s">
        <v>286</v>
      </c>
      <c r="Z25" s="451">
        <v>150</v>
      </c>
      <c r="AA25" s="451">
        <v>150</v>
      </c>
      <c r="AB25" s="452">
        <v>150</v>
      </c>
    </row>
    <row r="26" spans="1:30" s="378" customFormat="1" ht="55.5" customHeight="1">
      <c r="A26" s="1527"/>
      <c r="B26" s="1530"/>
      <c r="C26" s="1806"/>
      <c r="D26" s="793"/>
      <c r="E26" s="949" t="s">
        <v>253</v>
      </c>
      <c r="F26" s="1831"/>
      <c r="G26" s="1444"/>
      <c r="H26" s="1779"/>
      <c r="I26" s="928"/>
      <c r="J26" s="1122" t="s">
        <v>13</v>
      </c>
      <c r="K26" s="992">
        <f>L26+N26</f>
        <v>29.8</v>
      </c>
      <c r="L26" s="993">
        <v>29.8</v>
      </c>
      <c r="M26" s="993"/>
      <c r="N26" s="994"/>
      <c r="O26" s="995">
        <f>P26+R26</f>
        <v>90</v>
      </c>
      <c r="P26" s="993">
        <v>90</v>
      </c>
      <c r="Q26" s="993"/>
      <c r="R26" s="996"/>
      <c r="S26" s="997">
        <f>T26+V26</f>
        <v>50</v>
      </c>
      <c r="T26" s="998">
        <v>50</v>
      </c>
      <c r="U26" s="998"/>
      <c r="V26" s="999"/>
      <c r="W26" s="1001">
        <v>50</v>
      </c>
      <c r="X26" s="1009">
        <v>50</v>
      </c>
      <c r="Y26" s="794"/>
      <c r="Z26" s="451"/>
      <c r="AA26" s="451"/>
      <c r="AB26" s="452"/>
    </row>
    <row r="27" spans="1:30" s="378" customFormat="1" ht="18" customHeight="1">
      <c r="A27" s="1527"/>
      <c r="B27" s="1530"/>
      <c r="C27" s="1806"/>
      <c r="D27" s="793"/>
      <c r="E27" s="1931" t="s">
        <v>265</v>
      </c>
      <c r="F27" s="1831"/>
      <c r="G27" s="1444"/>
      <c r="H27" s="1779"/>
      <c r="I27" s="928"/>
      <c r="J27" s="979" t="s">
        <v>13</v>
      </c>
      <c r="K27" s="1002">
        <f>L27+N27</f>
        <v>36.5</v>
      </c>
      <c r="L27" s="1003">
        <f>18+18.5</f>
        <v>36.5</v>
      </c>
      <c r="M27" s="1003"/>
      <c r="N27" s="1004"/>
      <c r="O27" s="1005">
        <f>P27+R27</f>
        <v>99.5</v>
      </c>
      <c r="P27" s="1003">
        <v>99.5</v>
      </c>
      <c r="Q27" s="1003"/>
      <c r="R27" s="1006"/>
      <c r="S27" s="997">
        <f>T27+V27</f>
        <v>95</v>
      </c>
      <c r="T27" s="998">
        <v>95</v>
      </c>
      <c r="U27" s="998"/>
      <c r="V27" s="999"/>
      <c r="W27" s="1000">
        <v>95</v>
      </c>
      <c r="X27" s="1007">
        <v>95</v>
      </c>
      <c r="Y27" s="1811" t="s">
        <v>287</v>
      </c>
      <c r="Z27" s="453">
        <v>18</v>
      </c>
      <c r="AA27" s="453">
        <v>20</v>
      </c>
      <c r="AB27" s="1013">
        <v>20</v>
      </c>
    </row>
    <row r="28" spans="1:30" s="4" customFormat="1" ht="21.75" customHeight="1" thickBot="1">
      <c r="A28" s="1527"/>
      <c r="B28" s="1530"/>
      <c r="C28" s="1806"/>
      <c r="D28" s="591"/>
      <c r="E28" s="1932"/>
      <c r="F28" s="1820"/>
      <c r="G28" s="1538"/>
      <c r="H28" s="1821"/>
      <c r="I28" s="929"/>
      <c r="J28" s="917" t="s">
        <v>16</v>
      </c>
      <c r="K28" s="782">
        <f>K23+K24+K25+K26+K27</f>
        <v>156.30000000000001</v>
      </c>
      <c r="L28" s="783">
        <f>L23+L24+L25+L26+L27</f>
        <v>156.30000000000001</v>
      </c>
      <c r="M28" s="783">
        <f>M23+M24+M25+M26+M27</f>
        <v>0</v>
      </c>
      <c r="N28" s="984">
        <f>N23+N24+N25+N26+N27</f>
        <v>0</v>
      </c>
      <c r="O28" s="985">
        <f>R28+P28</f>
        <v>289.5</v>
      </c>
      <c r="P28" s="783">
        <f>P27+P26+P25+P24</f>
        <v>289.5</v>
      </c>
      <c r="Q28" s="783">
        <f>Q23+Q24+Q25+Q26+Q27</f>
        <v>0</v>
      </c>
      <c r="R28" s="986">
        <f>R23+R24+R25+R26+R27</f>
        <v>0</v>
      </c>
      <c r="S28" s="987">
        <f>T28+V28</f>
        <v>268.60000000000002</v>
      </c>
      <c r="T28" s="988">
        <f>T23+T24+T25+T26+T27</f>
        <v>268.60000000000002</v>
      </c>
      <c r="U28" s="988">
        <f>U23+U24+U25+U26+U27</f>
        <v>0</v>
      </c>
      <c r="V28" s="990">
        <f>V23+V24+V25+V26+V27</f>
        <v>0</v>
      </c>
      <c r="W28" s="991">
        <f>W23+W24+W25+W26+W27</f>
        <v>270</v>
      </c>
      <c r="X28" s="1008">
        <f>X23+X24+X25+X26+X27</f>
        <v>270</v>
      </c>
      <c r="Y28" s="1812"/>
      <c r="Z28" s="368"/>
      <c r="AA28" s="368"/>
      <c r="AB28" s="916"/>
      <c r="AC28" s="94"/>
      <c r="AD28" s="94"/>
    </row>
    <row r="29" spans="1:30" s="4" customFormat="1" ht="21" customHeight="1">
      <c r="A29" s="1527"/>
      <c r="B29" s="1636"/>
      <c r="C29" s="1806"/>
      <c r="D29" s="887" t="s">
        <v>37</v>
      </c>
      <c r="E29" s="1436" t="s">
        <v>174</v>
      </c>
      <c r="F29" s="1819"/>
      <c r="G29" s="1443" t="s">
        <v>9</v>
      </c>
      <c r="H29" s="1808" t="s">
        <v>158</v>
      </c>
      <c r="I29" s="1822" t="s">
        <v>187</v>
      </c>
      <c r="J29" s="84" t="s">
        <v>13</v>
      </c>
      <c r="K29" s="281">
        <f>+L29+N29</f>
        <v>100</v>
      </c>
      <c r="L29" s="282">
        <v>100</v>
      </c>
      <c r="M29" s="340"/>
      <c r="N29" s="923"/>
      <c r="O29" s="194">
        <f>+P29+R29</f>
        <v>100</v>
      </c>
      <c r="P29" s="195">
        <v>100</v>
      </c>
      <c r="Q29" s="924"/>
      <c r="R29" s="925"/>
      <c r="S29" s="820">
        <f>+T29+V29</f>
        <v>100</v>
      </c>
      <c r="T29" s="821">
        <v>100</v>
      </c>
      <c r="U29" s="821"/>
      <c r="V29" s="822"/>
      <c r="W29" s="555">
        <v>100</v>
      </c>
      <c r="X29" s="342">
        <v>100</v>
      </c>
      <c r="Y29" s="1824" t="s">
        <v>229</v>
      </c>
      <c r="Z29" s="1809">
        <v>130</v>
      </c>
      <c r="AA29" s="1809">
        <v>130</v>
      </c>
      <c r="AB29" s="1817">
        <v>130</v>
      </c>
    </row>
    <row r="30" spans="1:30" s="4" customFormat="1" ht="24" customHeight="1" thickBot="1">
      <c r="A30" s="1527"/>
      <c r="B30" s="1636"/>
      <c r="C30" s="1806"/>
      <c r="D30" s="884"/>
      <c r="E30" s="1814"/>
      <c r="F30" s="1820"/>
      <c r="G30" s="1538"/>
      <c r="H30" s="1821"/>
      <c r="I30" s="1823"/>
      <c r="J30" s="690" t="s">
        <v>16</v>
      </c>
      <c r="K30" s="629">
        <f t="shared" ref="K30:X30" si="5">K29</f>
        <v>100</v>
      </c>
      <c r="L30" s="630">
        <f t="shared" si="5"/>
        <v>100</v>
      </c>
      <c r="M30" s="630">
        <f t="shared" si="5"/>
        <v>0</v>
      </c>
      <c r="N30" s="630">
        <f t="shared" si="5"/>
        <v>0</v>
      </c>
      <c r="O30" s="635">
        <f t="shared" si="5"/>
        <v>100</v>
      </c>
      <c r="P30" s="636">
        <f t="shared" si="5"/>
        <v>100</v>
      </c>
      <c r="Q30" s="786">
        <f t="shared" si="5"/>
        <v>0</v>
      </c>
      <c r="R30" s="786">
        <f t="shared" si="5"/>
        <v>0</v>
      </c>
      <c r="S30" s="773">
        <f t="shared" si="5"/>
        <v>100</v>
      </c>
      <c r="T30" s="774">
        <f t="shared" si="5"/>
        <v>100</v>
      </c>
      <c r="U30" s="774">
        <f t="shared" si="5"/>
        <v>0</v>
      </c>
      <c r="V30" s="774">
        <f t="shared" si="5"/>
        <v>0</v>
      </c>
      <c r="W30" s="695">
        <f>W29</f>
        <v>100</v>
      </c>
      <c r="X30" s="691">
        <f t="shared" si="5"/>
        <v>100</v>
      </c>
      <c r="Y30" s="1825"/>
      <c r="Z30" s="1810"/>
      <c r="AA30" s="1810"/>
      <c r="AB30" s="1818"/>
    </row>
    <row r="31" spans="1:30" s="4" customFormat="1" ht="27" customHeight="1">
      <c r="A31" s="905"/>
      <c r="B31" s="581"/>
      <c r="C31" s="800"/>
      <c r="D31" s="583" t="s">
        <v>40</v>
      </c>
      <c r="E31" s="950" t="s">
        <v>338</v>
      </c>
      <c r="F31" s="888"/>
      <c r="G31" s="889" t="s">
        <v>9</v>
      </c>
      <c r="H31" s="951" t="s">
        <v>158</v>
      </c>
      <c r="I31" s="892" t="s">
        <v>188</v>
      </c>
      <c r="J31" s="82" t="s">
        <v>13</v>
      </c>
      <c r="K31" s="243">
        <f>+L31+N31</f>
        <v>50.8</v>
      </c>
      <c r="L31" s="244">
        <v>50.8</v>
      </c>
      <c r="M31" s="244"/>
      <c r="N31" s="302"/>
      <c r="O31" s="190">
        <f>+P31+R31</f>
        <v>64.3</v>
      </c>
      <c r="P31" s="191">
        <f>6.8+57.5</f>
        <v>64.3</v>
      </c>
      <c r="Q31" s="191"/>
      <c r="R31" s="218"/>
      <c r="S31" s="775">
        <f>+T31+V31</f>
        <v>64.3</v>
      </c>
      <c r="T31" s="776">
        <f>6.8+57.5</f>
        <v>64.3</v>
      </c>
      <c r="U31" s="776"/>
      <c r="V31" s="777"/>
      <c r="W31" s="341">
        <v>65</v>
      </c>
      <c r="X31" s="341">
        <v>65</v>
      </c>
      <c r="Y31" s="1699" t="s">
        <v>230</v>
      </c>
      <c r="Z31" s="490">
        <v>18</v>
      </c>
      <c r="AA31" s="490">
        <v>18</v>
      </c>
      <c r="AB31" s="596">
        <v>18</v>
      </c>
    </row>
    <row r="32" spans="1:30" s="4" customFormat="1" ht="14.25" customHeight="1">
      <c r="A32" s="905"/>
      <c r="B32" s="571"/>
      <c r="C32" s="799"/>
      <c r="D32" s="584"/>
      <c r="E32" s="1933"/>
      <c r="F32" s="898"/>
      <c r="G32" s="885"/>
      <c r="H32" s="589"/>
      <c r="I32" s="1789" t="s">
        <v>275</v>
      </c>
      <c r="J32" s="381" t="s">
        <v>13</v>
      </c>
      <c r="K32" s="281"/>
      <c r="L32" s="282"/>
      <c r="M32" s="282"/>
      <c r="N32" s="283"/>
      <c r="O32" s="281">
        <f>P32</f>
        <v>1.3</v>
      </c>
      <c r="P32" s="282">
        <v>1.3</v>
      </c>
      <c r="Q32" s="282"/>
      <c r="R32" s="297"/>
      <c r="S32" s="685">
        <f>T32+V32</f>
        <v>1.3</v>
      </c>
      <c r="T32" s="621">
        <v>1.3</v>
      </c>
      <c r="U32" s="621"/>
      <c r="V32" s="622"/>
      <c r="W32" s="441">
        <v>1.3</v>
      </c>
      <c r="X32" s="441">
        <v>1.3</v>
      </c>
      <c r="Y32" s="1930"/>
      <c r="Z32" s="491"/>
      <c r="AA32" s="491"/>
      <c r="AB32" s="493"/>
    </row>
    <row r="33" spans="1:28" s="4" customFormat="1" ht="16.5" customHeight="1" thickBot="1">
      <c r="A33" s="906"/>
      <c r="B33" s="572"/>
      <c r="C33" s="859"/>
      <c r="D33" s="591"/>
      <c r="E33" s="1934"/>
      <c r="F33" s="899"/>
      <c r="G33" s="886"/>
      <c r="H33" s="590"/>
      <c r="I33" s="1935"/>
      <c r="J33" s="787" t="s">
        <v>16</v>
      </c>
      <c r="K33" s="710">
        <f t="shared" ref="K33:X33" si="6">K32+K31</f>
        <v>50.8</v>
      </c>
      <c r="L33" s="627">
        <f t="shared" si="6"/>
        <v>50.8</v>
      </c>
      <c r="M33" s="627">
        <f t="shared" si="6"/>
        <v>0</v>
      </c>
      <c r="N33" s="788">
        <f t="shared" si="6"/>
        <v>0</v>
      </c>
      <c r="O33" s="710">
        <f t="shared" si="6"/>
        <v>65.599999999999994</v>
      </c>
      <c r="P33" s="627">
        <f>P32+P31</f>
        <v>65.599999999999994</v>
      </c>
      <c r="Q33" s="627">
        <f t="shared" si="6"/>
        <v>0</v>
      </c>
      <c r="R33" s="788">
        <f t="shared" si="6"/>
        <v>0</v>
      </c>
      <c r="S33" s="710">
        <f t="shared" si="6"/>
        <v>65.599999999999994</v>
      </c>
      <c r="T33" s="627">
        <f>T32+T31</f>
        <v>65.599999999999994</v>
      </c>
      <c r="U33" s="627">
        <f t="shared" si="6"/>
        <v>0</v>
      </c>
      <c r="V33" s="788">
        <f t="shared" si="6"/>
        <v>0</v>
      </c>
      <c r="W33" s="782">
        <f t="shared" si="6"/>
        <v>66.3</v>
      </c>
      <c r="X33" s="782">
        <f t="shared" si="6"/>
        <v>66.3</v>
      </c>
      <c r="Y33" s="568"/>
      <c r="Z33" s="368"/>
      <c r="AA33" s="368"/>
      <c r="AB33" s="597"/>
    </row>
    <row r="34" spans="1:28" s="4" customFormat="1" ht="51" customHeight="1">
      <c r="A34" s="911"/>
      <c r="B34" s="579"/>
      <c r="C34" s="860"/>
      <c r="D34" s="887" t="s">
        <v>41</v>
      </c>
      <c r="E34" s="1436" t="s">
        <v>175</v>
      </c>
      <c r="F34" s="895"/>
      <c r="G34" s="889" t="s">
        <v>9</v>
      </c>
      <c r="H34" s="952" t="s">
        <v>158</v>
      </c>
      <c r="I34" s="892" t="s">
        <v>275</v>
      </c>
      <c r="J34" s="927" t="s">
        <v>13</v>
      </c>
      <c r="K34" s="243">
        <f>+L34+N34</f>
        <v>144.30000000000001</v>
      </c>
      <c r="L34" s="244">
        <f>64.4+79.9</f>
        <v>144.30000000000001</v>
      </c>
      <c r="M34" s="244"/>
      <c r="N34" s="300"/>
      <c r="O34" s="304">
        <f>+P34+R34</f>
        <v>78.2</v>
      </c>
      <c r="P34" s="244">
        <f>77.2+1</f>
        <v>78.2</v>
      </c>
      <c r="Q34" s="191"/>
      <c r="R34" s="255"/>
      <c r="S34" s="632">
        <f>+T34+V34</f>
        <v>78.2</v>
      </c>
      <c r="T34" s="633">
        <v>78.2</v>
      </c>
      <c r="U34" s="633"/>
      <c r="V34" s="634"/>
      <c r="W34" s="477">
        <v>77.2</v>
      </c>
      <c r="X34" s="341">
        <v>77.2</v>
      </c>
      <c r="Y34" s="413" t="s">
        <v>185</v>
      </c>
      <c r="Z34" s="350">
        <v>11</v>
      </c>
      <c r="AA34" s="367">
        <v>11</v>
      </c>
      <c r="AB34" s="414">
        <v>11</v>
      </c>
    </row>
    <row r="35" spans="1:28" s="4" customFormat="1" ht="18.75" customHeight="1" thickBot="1">
      <c r="A35" s="914"/>
      <c r="B35" s="890"/>
      <c r="C35" s="897"/>
      <c r="D35" s="883"/>
      <c r="E35" s="1792"/>
      <c r="F35" s="894"/>
      <c r="G35" s="885"/>
      <c r="H35" s="589"/>
      <c r="I35" s="933"/>
      <c r="J35" s="926" t="s">
        <v>16</v>
      </c>
      <c r="K35" s="626">
        <f>L35+N35</f>
        <v>144.30000000000001</v>
      </c>
      <c r="L35" s="627">
        <f>L34</f>
        <v>144.30000000000001</v>
      </c>
      <c r="M35" s="627"/>
      <c r="N35" s="628"/>
      <c r="O35" s="711">
        <f>P35+R35</f>
        <v>78.2</v>
      </c>
      <c r="P35" s="627">
        <v>78.2</v>
      </c>
      <c r="Q35" s="627">
        <f>SUM(Q32:Q34)</f>
        <v>0</v>
      </c>
      <c r="R35" s="788">
        <f>SUM(R32:R34)</f>
        <v>0</v>
      </c>
      <c r="S35" s="626">
        <f>T35+V35</f>
        <v>78.2</v>
      </c>
      <c r="T35" s="627">
        <f>T34</f>
        <v>78.2</v>
      </c>
      <c r="U35" s="627">
        <f>SUM(U32:U34)</f>
        <v>0</v>
      </c>
      <c r="V35" s="628">
        <f>SUM(V32:V34)</f>
        <v>0</v>
      </c>
      <c r="W35" s="711">
        <f>W34</f>
        <v>77.2</v>
      </c>
      <c r="X35" s="626">
        <f>X34</f>
        <v>77.2</v>
      </c>
      <c r="Y35" s="896"/>
      <c r="Z35" s="346"/>
      <c r="AA35" s="347"/>
      <c r="AB35" s="744"/>
    </row>
    <row r="36" spans="1:28" s="4" customFormat="1" ht="39" customHeight="1">
      <c r="A36" s="914"/>
      <c r="B36" s="581"/>
      <c r="C36" s="799"/>
      <c r="D36" s="893" t="s">
        <v>42</v>
      </c>
      <c r="E36" s="1438" t="s">
        <v>270</v>
      </c>
      <c r="F36" s="1832"/>
      <c r="G36" s="1777" t="s">
        <v>9</v>
      </c>
      <c r="H36" s="1834" t="s">
        <v>158</v>
      </c>
      <c r="I36" s="1835" t="s">
        <v>347</v>
      </c>
      <c r="J36" s="444" t="s">
        <v>284</v>
      </c>
      <c r="K36" s="238">
        <f>+L36+N36</f>
        <v>52.6</v>
      </c>
      <c r="L36" s="239">
        <v>52.6</v>
      </c>
      <c r="M36" s="239"/>
      <c r="N36" s="240"/>
      <c r="O36" s="382">
        <f>P36</f>
        <v>81</v>
      </c>
      <c r="P36" s="239">
        <v>81</v>
      </c>
      <c r="Q36" s="239"/>
      <c r="R36" s="303"/>
      <c r="S36" s="675">
        <f>+T36+V36</f>
        <v>81</v>
      </c>
      <c r="T36" s="676">
        <v>81</v>
      </c>
      <c r="U36" s="676"/>
      <c r="V36" s="677"/>
      <c r="W36" s="445">
        <v>81</v>
      </c>
      <c r="X36" s="441">
        <v>81</v>
      </c>
      <c r="Y36" s="1836" t="s">
        <v>369</v>
      </c>
      <c r="Z36" s="1826" t="s">
        <v>260</v>
      </c>
      <c r="AA36" s="1826" t="s">
        <v>260</v>
      </c>
      <c r="AB36" s="1828" t="s">
        <v>260</v>
      </c>
    </row>
    <row r="37" spans="1:28" s="4" customFormat="1" ht="36.75" customHeight="1" thickBot="1">
      <c r="A37" s="914"/>
      <c r="B37" s="581"/>
      <c r="C37" s="799"/>
      <c r="D37" s="891"/>
      <c r="E37" s="1792"/>
      <c r="F37" s="1833"/>
      <c r="G37" s="1588"/>
      <c r="H37" s="1589"/>
      <c r="I37" s="1751"/>
      <c r="J37" s="926" t="s">
        <v>16</v>
      </c>
      <c r="K37" s="626">
        <f>N37+L37</f>
        <v>52.6</v>
      </c>
      <c r="L37" s="627">
        <f>L36</f>
        <v>52.6</v>
      </c>
      <c r="M37" s="627">
        <f>SUM(M34:M36)</f>
        <v>0</v>
      </c>
      <c r="N37" s="628">
        <f>SUM(N34:N36)</f>
        <v>0</v>
      </c>
      <c r="O37" s="711">
        <f>P37+R37</f>
        <v>81</v>
      </c>
      <c r="P37" s="627">
        <f>P36</f>
        <v>81</v>
      </c>
      <c r="Q37" s="627">
        <f>SUM(Q34:Q36)</f>
        <v>0</v>
      </c>
      <c r="R37" s="788">
        <f>SUM(R34:R36)</f>
        <v>0</v>
      </c>
      <c r="S37" s="626">
        <f>T37+V37</f>
        <v>81</v>
      </c>
      <c r="T37" s="627">
        <f>T36</f>
        <v>81</v>
      </c>
      <c r="U37" s="627">
        <f>SUM(U34:U36)</f>
        <v>0</v>
      </c>
      <c r="V37" s="628">
        <f>SUM(V34:V36)</f>
        <v>0</v>
      </c>
      <c r="W37" s="711">
        <f>W36</f>
        <v>81</v>
      </c>
      <c r="X37" s="626">
        <f>X36</f>
        <v>81</v>
      </c>
      <c r="Y37" s="1837"/>
      <c r="Z37" s="1827"/>
      <c r="AA37" s="1827"/>
      <c r="AB37" s="1829"/>
    </row>
    <row r="38" spans="1:28" s="4" customFormat="1" ht="54" customHeight="1">
      <c r="A38" s="1527"/>
      <c r="B38" s="1636"/>
      <c r="C38" s="1806"/>
      <c r="D38" s="883" t="s">
        <v>36</v>
      </c>
      <c r="E38" s="1437" t="s">
        <v>190</v>
      </c>
      <c r="F38" s="1831"/>
      <c r="G38" s="1444"/>
      <c r="H38" s="1779"/>
      <c r="I38" s="935" t="s">
        <v>187</v>
      </c>
      <c r="J38" s="175" t="s">
        <v>13</v>
      </c>
      <c r="K38" s="281">
        <f>L38</f>
        <v>72</v>
      </c>
      <c r="L38" s="282">
        <v>72</v>
      </c>
      <c r="M38" s="282"/>
      <c r="N38" s="297"/>
      <c r="O38" s="385">
        <f>P38</f>
        <v>72</v>
      </c>
      <c r="P38" s="282">
        <v>72</v>
      </c>
      <c r="Q38" s="195"/>
      <c r="R38" s="344"/>
      <c r="S38" s="632">
        <f>T38+V38</f>
        <v>72</v>
      </c>
      <c r="T38" s="633">
        <v>72</v>
      </c>
      <c r="U38" s="633"/>
      <c r="V38" s="634"/>
      <c r="W38" s="436">
        <v>70</v>
      </c>
      <c r="X38" s="341">
        <v>70</v>
      </c>
      <c r="Y38" s="351" t="s">
        <v>192</v>
      </c>
      <c r="Z38" s="349">
        <v>22</v>
      </c>
      <c r="AA38" s="352">
        <v>22</v>
      </c>
      <c r="AB38" s="476">
        <v>22</v>
      </c>
    </row>
    <row r="39" spans="1:28" s="4" customFormat="1" ht="64.5" customHeight="1">
      <c r="A39" s="1527"/>
      <c r="B39" s="1636"/>
      <c r="C39" s="1806"/>
      <c r="D39" s="584"/>
      <c r="E39" s="1437"/>
      <c r="F39" s="1831"/>
      <c r="G39" s="1444"/>
      <c r="H39" s="1779"/>
      <c r="I39" s="936" t="s">
        <v>198</v>
      </c>
      <c r="J39" s="91" t="s">
        <v>13</v>
      </c>
      <c r="K39" s="281">
        <f>L39</f>
        <v>85</v>
      </c>
      <c r="L39" s="282">
        <v>85</v>
      </c>
      <c r="M39" s="282"/>
      <c r="N39" s="297"/>
      <c r="O39" s="385">
        <f>P39</f>
        <v>25</v>
      </c>
      <c r="P39" s="282">
        <v>25</v>
      </c>
      <c r="Q39" s="195"/>
      <c r="R39" s="344"/>
      <c r="S39" s="620">
        <f>T39+V39</f>
        <v>25</v>
      </c>
      <c r="T39" s="621">
        <f>16+9</f>
        <v>25</v>
      </c>
      <c r="U39" s="621"/>
      <c r="V39" s="622"/>
      <c r="W39" s="437">
        <v>25</v>
      </c>
      <c r="X39" s="438">
        <v>25</v>
      </c>
      <c r="Y39" s="351" t="s">
        <v>344</v>
      </c>
      <c r="Z39" s="349">
        <v>22</v>
      </c>
      <c r="AA39" s="352">
        <v>10</v>
      </c>
      <c r="AB39" s="272">
        <v>10</v>
      </c>
    </row>
    <row r="40" spans="1:28" s="4" customFormat="1" ht="18.75" customHeight="1">
      <c r="A40" s="1527"/>
      <c r="B40" s="1636"/>
      <c r="C40" s="1806"/>
      <c r="D40" s="584"/>
      <c r="E40" s="1830"/>
      <c r="F40" s="1831"/>
      <c r="G40" s="1444"/>
      <c r="H40" s="1779"/>
      <c r="I40" s="937"/>
      <c r="J40" s="91" t="s">
        <v>13</v>
      </c>
      <c r="K40" s="238"/>
      <c r="L40" s="239"/>
      <c r="M40" s="239"/>
      <c r="N40" s="240"/>
      <c r="O40" s="382"/>
      <c r="P40" s="239"/>
      <c r="Q40" s="202"/>
      <c r="R40" s="256"/>
      <c r="S40" s="675"/>
      <c r="T40" s="676"/>
      <c r="U40" s="676"/>
      <c r="V40" s="677"/>
      <c r="W40" s="439"/>
      <c r="X40" s="440"/>
      <c r="Y40" s="1437" t="s">
        <v>346</v>
      </c>
      <c r="Z40" s="346">
        <v>10</v>
      </c>
      <c r="AA40" s="347">
        <v>10</v>
      </c>
      <c r="AB40" s="493">
        <v>10</v>
      </c>
    </row>
    <row r="41" spans="1:28" s="4" customFormat="1" ht="39" customHeight="1" thickBot="1">
      <c r="A41" s="1527"/>
      <c r="B41" s="1636"/>
      <c r="C41" s="1806"/>
      <c r="D41" s="591"/>
      <c r="E41" s="1433"/>
      <c r="F41" s="1820"/>
      <c r="G41" s="1538"/>
      <c r="H41" s="1821"/>
      <c r="I41" s="938"/>
      <c r="J41" s="784" t="s">
        <v>16</v>
      </c>
      <c r="K41" s="646">
        <f t="shared" ref="K41:N41" si="7">SUM(K38:K40)</f>
        <v>157</v>
      </c>
      <c r="L41" s="641">
        <f t="shared" si="7"/>
        <v>157</v>
      </c>
      <c r="M41" s="641">
        <f t="shared" si="7"/>
        <v>0</v>
      </c>
      <c r="N41" s="642">
        <f t="shared" si="7"/>
        <v>0</v>
      </c>
      <c r="O41" s="640">
        <f>SUM(O38:O40)</f>
        <v>97</v>
      </c>
      <c r="P41" s="640">
        <f>SUM(P38:P40)</f>
        <v>97</v>
      </c>
      <c r="Q41" s="640">
        <f t="shared" ref="Q41:X41" si="8">SUM(Q38:Q40)</f>
        <v>0</v>
      </c>
      <c r="R41" s="789">
        <f t="shared" si="8"/>
        <v>0</v>
      </c>
      <c r="S41" s="626">
        <f t="shared" si="8"/>
        <v>97</v>
      </c>
      <c r="T41" s="711">
        <f>SUM(T38:T40)</f>
        <v>97</v>
      </c>
      <c r="U41" s="711">
        <f t="shared" si="8"/>
        <v>0</v>
      </c>
      <c r="V41" s="682">
        <f t="shared" si="8"/>
        <v>0</v>
      </c>
      <c r="W41" s="790">
        <f t="shared" si="8"/>
        <v>95</v>
      </c>
      <c r="X41" s="692">
        <f t="shared" si="8"/>
        <v>95</v>
      </c>
      <c r="Y41" s="1838"/>
      <c r="Z41" s="338"/>
      <c r="AA41" s="576"/>
      <c r="AB41" s="597"/>
    </row>
    <row r="42" spans="1:28" s="4" customFormat="1" ht="27.75" customHeight="1">
      <c r="A42" s="914"/>
      <c r="B42" s="581"/>
      <c r="C42" s="799"/>
      <c r="D42" s="883" t="s">
        <v>43</v>
      </c>
      <c r="E42" s="953" t="s">
        <v>189</v>
      </c>
      <c r="F42" s="1725"/>
      <c r="G42" s="1444" t="s">
        <v>9</v>
      </c>
      <c r="H42" s="1524" t="s">
        <v>158</v>
      </c>
      <c r="I42" s="939" t="s">
        <v>198</v>
      </c>
      <c r="J42" s="384" t="s">
        <v>13</v>
      </c>
      <c r="K42" s="243">
        <f>+L42+N42</f>
        <v>98</v>
      </c>
      <c r="L42" s="244">
        <v>98</v>
      </c>
      <c r="M42" s="244"/>
      <c r="N42" s="300"/>
      <c r="O42" s="304">
        <f>P42</f>
        <v>88.4</v>
      </c>
      <c r="P42" s="244">
        <f>62.4+22+4</f>
        <v>88.4</v>
      </c>
      <c r="Q42" s="244"/>
      <c r="R42" s="302"/>
      <c r="S42" s="632">
        <f>+T42+V42</f>
        <v>88.4</v>
      </c>
      <c r="T42" s="633">
        <v>88.4</v>
      </c>
      <c r="U42" s="633"/>
      <c r="V42" s="634"/>
      <c r="W42" s="415"/>
      <c r="X42" s="416"/>
      <c r="Y42" s="324"/>
      <c r="Z42" s="337"/>
      <c r="AA42" s="319"/>
      <c r="AB42" s="318"/>
    </row>
    <row r="43" spans="1:28" s="4" customFormat="1" ht="17.25" customHeight="1">
      <c r="A43" s="914"/>
      <c r="B43" s="581"/>
      <c r="C43" s="799"/>
      <c r="D43" s="883"/>
      <c r="E43" s="1482" t="s">
        <v>271</v>
      </c>
      <c r="F43" s="1725"/>
      <c r="G43" s="1444"/>
      <c r="H43" s="1524"/>
      <c r="I43" s="933" t="s">
        <v>228</v>
      </c>
      <c r="J43" s="296" t="s">
        <v>13</v>
      </c>
      <c r="K43" s="238">
        <f>L43</f>
        <v>7</v>
      </c>
      <c r="L43" s="239">
        <v>7</v>
      </c>
      <c r="M43" s="239"/>
      <c r="N43" s="240"/>
      <c r="O43" s="382">
        <f>P43</f>
        <v>15</v>
      </c>
      <c r="P43" s="239">
        <v>15</v>
      </c>
      <c r="Q43" s="239"/>
      <c r="R43" s="303"/>
      <c r="S43" s="675">
        <f>T43+V43</f>
        <v>15</v>
      </c>
      <c r="T43" s="676">
        <v>15</v>
      </c>
      <c r="U43" s="676"/>
      <c r="V43" s="677"/>
      <c r="W43" s="417">
        <v>15</v>
      </c>
      <c r="X43" s="418">
        <v>15</v>
      </c>
      <c r="Y43" s="1438" t="s">
        <v>231</v>
      </c>
      <c r="Z43" s="346">
        <v>2</v>
      </c>
      <c r="AA43" s="492">
        <v>2</v>
      </c>
      <c r="AB43" s="493">
        <v>2</v>
      </c>
    </row>
    <row r="44" spans="1:28" s="4" customFormat="1" ht="24.75" customHeight="1" thickBot="1">
      <c r="A44" s="914"/>
      <c r="B44" s="581"/>
      <c r="C44" s="799"/>
      <c r="D44" s="883"/>
      <c r="E44" s="1839"/>
      <c r="F44" s="1725"/>
      <c r="G44" s="1444"/>
      <c r="H44" s="1524"/>
      <c r="I44" s="933"/>
      <c r="J44" s="784" t="s">
        <v>16</v>
      </c>
      <c r="K44" s="626">
        <f t="shared" ref="K44:X44" si="9">SUM(K42:K43)</f>
        <v>105</v>
      </c>
      <c r="L44" s="627">
        <f t="shared" si="9"/>
        <v>105</v>
      </c>
      <c r="M44" s="627">
        <f t="shared" si="9"/>
        <v>0</v>
      </c>
      <c r="N44" s="628">
        <f t="shared" si="9"/>
        <v>0</v>
      </c>
      <c r="O44" s="711">
        <f t="shared" si="9"/>
        <v>103.4</v>
      </c>
      <c r="P44" s="627">
        <f>SUM(P42:P43)</f>
        <v>103.4</v>
      </c>
      <c r="Q44" s="627">
        <f t="shared" si="9"/>
        <v>0</v>
      </c>
      <c r="R44" s="788">
        <f t="shared" si="9"/>
        <v>0</v>
      </c>
      <c r="S44" s="626">
        <f t="shared" si="9"/>
        <v>103.4</v>
      </c>
      <c r="T44" s="627">
        <f>SUM(T42:T43)</f>
        <v>103.4</v>
      </c>
      <c r="U44" s="627">
        <f t="shared" si="9"/>
        <v>0</v>
      </c>
      <c r="V44" s="628">
        <f t="shared" si="9"/>
        <v>0</v>
      </c>
      <c r="W44" s="791">
        <f t="shared" si="9"/>
        <v>15</v>
      </c>
      <c r="X44" s="692">
        <f t="shared" si="9"/>
        <v>15</v>
      </c>
      <c r="Y44" s="1814"/>
      <c r="Z44" s="346"/>
      <c r="AA44" s="492"/>
      <c r="AB44" s="493"/>
    </row>
    <row r="45" spans="1:28" s="4" customFormat="1" ht="28.5" customHeight="1">
      <c r="A45" s="914"/>
      <c r="B45" s="581"/>
      <c r="C45" s="799"/>
      <c r="D45" s="887" t="s">
        <v>44</v>
      </c>
      <c r="E45" s="1929" t="s">
        <v>191</v>
      </c>
      <c r="F45" s="1724"/>
      <c r="G45" s="1443" t="s">
        <v>9</v>
      </c>
      <c r="H45" s="1523" t="s">
        <v>158</v>
      </c>
      <c r="I45" s="1750" t="s">
        <v>198</v>
      </c>
      <c r="J45" s="334" t="s">
        <v>13</v>
      </c>
      <c r="K45" s="243">
        <f>+L45+N45</f>
        <v>124.4</v>
      </c>
      <c r="L45" s="244">
        <v>124.4</v>
      </c>
      <c r="M45" s="244"/>
      <c r="N45" s="302"/>
      <c r="O45" s="243">
        <f>+P45+R45</f>
        <v>124</v>
      </c>
      <c r="P45" s="244">
        <v>124</v>
      </c>
      <c r="Q45" s="244"/>
      <c r="R45" s="300"/>
      <c r="S45" s="768">
        <f>+T45+V45</f>
        <v>75</v>
      </c>
      <c r="T45" s="633">
        <v>75</v>
      </c>
      <c r="U45" s="633"/>
      <c r="V45" s="654"/>
      <c r="W45" s="1046">
        <v>75</v>
      </c>
      <c r="X45" s="435">
        <v>75</v>
      </c>
      <c r="Y45" s="298" t="s">
        <v>245</v>
      </c>
      <c r="Z45" s="350">
        <v>1</v>
      </c>
      <c r="AA45" s="269">
        <v>1</v>
      </c>
      <c r="AB45" s="270">
        <v>1</v>
      </c>
    </row>
    <row r="46" spans="1:28" s="4" customFormat="1" ht="23.25" customHeight="1" thickBot="1">
      <c r="A46" s="914"/>
      <c r="B46" s="581"/>
      <c r="C46" s="799"/>
      <c r="D46" s="919"/>
      <c r="E46" s="1839"/>
      <c r="F46" s="1725"/>
      <c r="G46" s="1444"/>
      <c r="H46" s="1524"/>
      <c r="I46" s="1751"/>
      <c r="J46" s="1018" t="s">
        <v>16</v>
      </c>
      <c r="K46" s="646">
        <f t="shared" ref="K46:V46" si="10">K45</f>
        <v>124.4</v>
      </c>
      <c r="L46" s="641">
        <f t="shared" si="10"/>
        <v>124.4</v>
      </c>
      <c r="M46" s="641">
        <f t="shared" si="10"/>
        <v>0</v>
      </c>
      <c r="N46" s="655">
        <f t="shared" si="10"/>
        <v>0</v>
      </c>
      <c r="O46" s="646">
        <f t="shared" si="10"/>
        <v>124</v>
      </c>
      <c r="P46" s="641">
        <f t="shared" si="10"/>
        <v>124</v>
      </c>
      <c r="Q46" s="641">
        <f t="shared" si="10"/>
        <v>0</v>
      </c>
      <c r="R46" s="642">
        <f t="shared" si="10"/>
        <v>0</v>
      </c>
      <c r="S46" s="640">
        <f t="shared" si="10"/>
        <v>75</v>
      </c>
      <c r="T46" s="641">
        <f t="shared" si="10"/>
        <v>75</v>
      </c>
      <c r="U46" s="641">
        <f t="shared" si="10"/>
        <v>0</v>
      </c>
      <c r="V46" s="655">
        <f t="shared" si="10"/>
        <v>0</v>
      </c>
      <c r="W46" s="1027">
        <f>W45</f>
        <v>75</v>
      </c>
      <c r="X46" s="693">
        <f>X45</f>
        <v>75</v>
      </c>
      <c r="Y46" s="327" t="s">
        <v>197</v>
      </c>
      <c r="Z46" s="349">
        <v>22</v>
      </c>
      <c r="AA46" s="271">
        <v>22</v>
      </c>
      <c r="AB46" s="272">
        <v>22</v>
      </c>
    </row>
    <row r="47" spans="1:28" s="4" customFormat="1" ht="20.100000000000001" customHeight="1">
      <c r="A47" s="921"/>
      <c r="B47" s="918"/>
      <c r="C47" s="920"/>
      <c r="D47" s="1840" t="s">
        <v>45</v>
      </c>
      <c r="E47" s="1436" t="s">
        <v>343</v>
      </c>
      <c r="F47" s="1842"/>
      <c r="G47" s="1564" t="s">
        <v>9</v>
      </c>
      <c r="H47" s="1555" t="s">
        <v>158</v>
      </c>
      <c r="I47" s="1844" t="s">
        <v>274</v>
      </c>
      <c r="J47" s="1019" t="s">
        <v>13</v>
      </c>
      <c r="K47" s="1020"/>
      <c r="L47" s="1021"/>
      <c r="M47" s="1021"/>
      <c r="N47" s="1022"/>
      <c r="O47" s="1023"/>
      <c r="P47" s="1024"/>
      <c r="Q47" s="1024"/>
      <c r="R47" s="1025"/>
      <c r="S47" s="243">
        <f>T47+V47</f>
        <v>10.8</v>
      </c>
      <c r="T47" s="244">
        <v>10.8</v>
      </c>
      <c r="U47" s="1024"/>
      <c r="V47" s="1025"/>
      <c r="W47" s="435">
        <v>10.8</v>
      </c>
      <c r="X47" s="435">
        <v>10.8</v>
      </c>
      <c r="Y47" s="1026"/>
      <c r="Z47" s="346"/>
      <c r="AA47" s="492"/>
      <c r="AB47" s="493"/>
    </row>
    <row r="48" spans="1:28" s="4" customFormat="1" ht="20.100000000000001" customHeight="1" thickBot="1">
      <c r="A48" s="921"/>
      <c r="B48" s="918"/>
      <c r="C48" s="920"/>
      <c r="D48" s="1841"/>
      <c r="E48" s="1814"/>
      <c r="F48" s="1843"/>
      <c r="G48" s="1566"/>
      <c r="H48" s="1557"/>
      <c r="I48" s="1845"/>
      <c r="J48" s="688" t="s">
        <v>16</v>
      </c>
      <c r="K48" s="626"/>
      <c r="L48" s="627"/>
      <c r="M48" s="627"/>
      <c r="N48" s="788"/>
      <c r="O48" s="626"/>
      <c r="P48" s="627"/>
      <c r="Q48" s="627"/>
      <c r="R48" s="788"/>
      <c r="S48" s="626">
        <f>T48+V48</f>
        <v>10.8</v>
      </c>
      <c r="T48" s="627">
        <f>T47</f>
        <v>10.8</v>
      </c>
      <c r="U48" s="627"/>
      <c r="V48" s="788"/>
      <c r="W48" s="692">
        <f>W47</f>
        <v>10.8</v>
      </c>
      <c r="X48" s="692">
        <f>X47</f>
        <v>10.8</v>
      </c>
      <c r="Y48" s="1026"/>
      <c r="Z48" s="346"/>
      <c r="AA48" s="492"/>
      <c r="AB48" s="493"/>
    </row>
    <row r="49" spans="1:29" s="4" customFormat="1" ht="15" customHeight="1" thickBot="1">
      <c r="A49" s="915"/>
      <c r="B49" s="580"/>
      <c r="C49" s="801"/>
      <c r="D49" s="1028"/>
      <c r="E49" s="1029"/>
      <c r="F49" s="802"/>
      <c r="G49" s="802"/>
      <c r="H49" s="802"/>
      <c r="I49" s="1752" t="s">
        <v>232</v>
      </c>
      <c r="J49" s="1753"/>
      <c r="K49" s="803">
        <f>K48+K46+K44+K41+K37+K35+K33+K30+K28+K22+K20+K18+K15</f>
        <v>16077.8</v>
      </c>
      <c r="L49" s="803">
        <f t="shared" ref="L49:N49" si="11">L48+L46+L44+L41+L37+L35+L33+L30+L28+L22+L20+L18+L15</f>
        <v>16035.8</v>
      </c>
      <c r="M49" s="803">
        <f t="shared" si="11"/>
        <v>10272.700000000001</v>
      </c>
      <c r="N49" s="803">
        <f t="shared" si="11"/>
        <v>42</v>
      </c>
      <c r="O49" s="803">
        <f>O48+O46+O44+O41+O37+O35+O33+O30+O28+O22+O20+O18+O15</f>
        <v>20587.5</v>
      </c>
      <c r="P49" s="803">
        <f t="shared" ref="P49:Q49" si="12">P48+P46+P44+P41+P37+P35+P33+P30+P28+P22+P20+P18+P15</f>
        <v>20587.5</v>
      </c>
      <c r="Q49" s="803">
        <f t="shared" si="12"/>
        <v>0</v>
      </c>
      <c r="R49" s="803">
        <f>R48+R46+R44+R41+R37+R35+R33+R30+R28+R22+R20+R18+R15</f>
        <v>0</v>
      </c>
      <c r="S49" s="803">
        <f>S48+S46+S44+S41+S37+S35+S33+S30+S28+S22+S20+S18+S15</f>
        <v>19907.800000000003</v>
      </c>
      <c r="T49" s="803">
        <f>T48+T46+T44+T41+T37+T35+T33+T30+T28+T22+T20+T18+T15</f>
        <v>19822.100000000002</v>
      </c>
      <c r="U49" s="803">
        <f t="shared" ref="U49" si="13">U48+U46+U44+U41+U37+U35+U33+U30+U28+U22+U20+U18+U15</f>
        <v>12775.7</v>
      </c>
      <c r="V49" s="803">
        <f t="shared" ref="V49" si="14">V48+V46+V44+V41+V37+V35+V33+V30+V28+V22+V20+V18+V15</f>
        <v>85.7</v>
      </c>
      <c r="W49" s="803">
        <f t="shared" ref="W49" si="15">W48+W46+W44+W41+W37+W35+W33+W30+W28+W22+W20+W18+W15</f>
        <v>21528.688040000001</v>
      </c>
      <c r="X49" s="803">
        <f t="shared" ref="X49" si="16">X48+X46+X44+X41+X37+X35+X33+X30+X28+X22+X20+X18+X15</f>
        <v>21451.688040000001</v>
      </c>
      <c r="Y49" s="804"/>
      <c r="Z49" s="805"/>
      <c r="AA49" s="806"/>
      <c r="AB49" s="807"/>
      <c r="AC49" s="94"/>
    </row>
    <row r="50" spans="1:29" s="4" customFormat="1" ht="25.5" customHeight="1">
      <c r="A50" s="1527" t="s">
        <v>9</v>
      </c>
      <c r="B50" s="1636" t="s">
        <v>9</v>
      </c>
      <c r="C50" s="1717" t="s">
        <v>10</v>
      </c>
      <c r="D50" s="601"/>
      <c r="E50" s="1638" t="s">
        <v>269</v>
      </c>
      <c r="F50" s="1725"/>
      <c r="G50" s="1444" t="s">
        <v>9</v>
      </c>
      <c r="H50" s="1613" t="s">
        <v>158</v>
      </c>
      <c r="I50" s="1757" t="s">
        <v>274</v>
      </c>
      <c r="J50" s="82" t="s">
        <v>13</v>
      </c>
      <c r="K50" s="281">
        <f>L50+N50</f>
        <v>376.4</v>
      </c>
      <c r="L50" s="282">
        <v>376.4</v>
      </c>
      <c r="M50" s="282">
        <v>264.60000000000002</v>
      </c>
      <c r="N50" s="297"/>
      <c r="O50" s="340">
        <f>P50+R50</f>
        <v>434.7</v>
      </c>
      <c r="P50" s="340">
        <v>434.7</v>
      </c>
      <c r="Q50" s="340"/>
      <c r="R50" s="297"/>
      <c r="S50" s="632">
        <f>+T50+V50</f>
        <v>419.9</v>
      </c>
      <c r="T50" s="633">
        <v>419.9</v>
      </c>
      <c r="U50" s="633">
        <v>300.10000000000002</v>
      </c>
      <c r="V50" s="634"/>
      <c r="W50" s="341">
        <v>435</v>
      </c>
      <c r="X50" s="341">
        <v>435</v>
      </c>
      <c r="Y50" s="1699" t="s">
        <v>325</v>
      </c>
      <c r="Z50" s="1439">
        <v>7</v>
      </c>
      <c r="AA50" s="1439">
        <v>8</v>
      </c>
      <c r="AB50" s="1441">
        <v>9</v>
      </c>
    </row>
    <row r="51" spans="1:29" s="4" customFormat="1" ht="14.25" customHeight="1" thickBot="1">
      <c r="A51" s="1528"/>
      <c r="B51" s="1637"/>
      <c r="C51" s="1718"/>
      <c r="D51" s="602"/>
      <c r="E51" s="1633"/>
      <c r="F51" s="1760"/>
      <c r="G51" s="1538"/>
      <c r="H51" s="1639"/>
      <c r="I51" s="1758"/>
      <c r="J51" s="690" t="s">
        <v>16</v>
      </c>
      <c r="K51" s="629">
        <f>K50</f>
        <v>376.4</v>
      </c>
      <c r="L51" s="630">
        <f>L50</f>
        <v>376.4</v>
      </c>
      <c r="M51" s="630">
        <f>M50</f>
        <v>264.60000000000002</v>
      </c>
      <c r="N51" s="630">
        <f>N50</f>
        <v>0</v>
      </c>
      <c r="O51" s="782">
        <f t="shared" ref="O51:X51" si="17">O50</f>
        <v>434.7</v>
      </c>
      <c r="P51" s="783">
        <f t="shared" si="17"/>
        <v>434.7</v>
      </c>
      <c r="Q51" s="783"/>
      <c r="R51" s="630">
        <f t="shared" si="17"/>
        <v>0</v>
      </c>
      <c r="S51" s="629">
        <f t="shared" si="17"/>
        <v>419.9</v>
      </c>
      <c r="T51" s="630">
        <f t="shared" si="17"/>
        <v>419.9</v>
      </c>
      <c r="U51" s="630">
        <f t="shared" si="17"/>
        <v>300.10000000000002</v>
      </c>
      <c r="V51" s="631">
        <f t="shared" si="17"/>
        <v>0</v>
      </c>
      <c r="W51" s="691">
        <f t="shared" si="17"/>
        <v>435</v>
      </c>
      <c r="X51" s="691">
        <f t="shared" si="17"/>
        <v>435</v>
      </c>
      <c r="Y51" s="1700"/>
      <c r="Z51" s="1440"/>
      <c r="AA51" s="1440"/>
      <c r="AB51" s="1442"/>
    </row>
    <row r="52" spans="1:29" s="4" customFormat="1" ht="20.100000000000001" customHeight="1">
      <c r="A52" s="1527" t="s">
        <v>9</v>
      </c>
      <c r="B52" s="1636" t="s">
        <v>9</v>
      </c>
      <c r="C52" s="1717" t="s">
        <v>11</v>
      </c>
      <c r="D52" s="601"/>
      <c r="E52" s="1638" t="s">
        <v>152</v>
      </c>
      <c r="F52" s="1725"/>
      <c r="G52" s="1444" t="s">
        <v>9</v>
      </c>
      <c r="H52" s="1613" t="s">
        <v>158</v>
      </c>
      <c r="I52" s="1757" t="s">
        <v>274</v>
      </c>
      <c r="J52" s="84" t="s">
        <v>13</v>
      </c>
      <c r="K52" s="281">
        <f>+L52+N52</f>
        <v>692.3</v>
      </c>
      <c r="L52" s="282">
        <v>692.3</v>
      </c>
      <c r="M52" s="282">
        <v>231.3</v>
      </c>
      <c r="N52" s="297"/>
      <c r="O52" s="339">
        <f>P52</f>
        <v>765.8</v>
      </c>
      <c r="P52" s="340">
        <v>765.8</v>
      </c>
      <c r="Q52" s="340"/>
      <c r="R52" s="225"/>
      <c r="S52" s="620">
        <f>+T52+V52</f>
        <v>743.1</v>
      </c>
      <c r="T52" s="621">
        <v>743.1</v>
      </c>
      <c r="U52" s="621">
        <v>248.1</v>
      </c>
      <c r="V52" s="622"/>
      <c r="W52" s="341">
        <v>636.29999999999995</v>
      </c>
      <c r="X52" s="341">
        <v>636.29999999999995</v>
      </c>
      <c r="Y52" s="1688" t="s">
        <v>324</v>
      </c>
      <c r="Z52" s="1126">
        <v>31</v>
      </c>
      <c r="AA52" s="1126">
        <v>31</v>
      </c>
      <c r="AB52" s="1128">
        <v>31</v>
      </c>
    </row>
    <row r="53" spans="1:29" s="4" customFormat="1" ht="19.5" customHeight="1" thickBot="1">
      <c r="A53" s="1528"/>
      <c r="B53" s="1637"/>
      <c r="C53" s="1718"/>
      <c r="D53" s="602"/>
      <c r="E53" s="1633"/>
      <c r="F53" s="1760"/>
      <c r="G53" s="1538"/>
      <c r="H53" s="1639"/>
      <c r="I53" s="1758"/>
      <c r="J53" s="690" t="s">
        <v>16</v>
      </c>
      <c r="K53" s="629">
        <f>K52</f>
        <v>692.3</v>
      </c>
      <c r="L53" s="630">
        <f>L52</f>
        <v>692.3</v>
      </c>
      <c r="M53" s="630">
        <f>M52</f>
        <v>231.3</v>
      </c>
      <c r="N53" s="630">
        <f>N52</f>
        <v>0</v>
      </c>
      <c r="O53" s="782">
        <f>O52</f>
        <v>765.8</v>
      </c>
      <c r="P53" s="783">
        <f t="shared" ref="P53:X53" si="18">P52</f>
        <v>765.8</v>
      </c>
      <c r="Q53" s="783"/>
      <c r="R53" s="630">
        <f t="shared" si="18"/>
        <v>0</v>
      </c>
      <c r="S53" s="629">
        <f>S52</f>
        <v>743.1</v>
      </c>
      <c r="T53" s="630">
        <f t="shared" si="18"/>
        <v>743.1</v>
      </c>
      <c r="U53" s="630">
        <f t="shared" si="18"/>
        <v>248.1</v>
      </c>
      <c r="V53" s="631">
        <f t="shared" si="18"/>
        <v>0</v>
      </c>
      <c r="W53" s="691">
        <f t="shared" si="18"/>
        <v>636.29999999999995</v>
      </c>
      <c r="X53" s="691">
        <f t="shared" si="18"/>
        <v>636.29999999999995</v>
      </c>
      <c r="Y53" s="1687"/>
      <c r="Z53" s="1127"/>
      <c r="AA53" s="1127"/>
      <c r="AB53" s="1129"/>
    </row>
    <row r="54" spans="1:29" s="4" customFormat="1" ht="20.100000000000001" customHeight="1">
      <c r="A54" s="1526" t="s">
        <v>9</v>
      </c>
      <c r="B54" s="1529" t="s">
        <v>9</v>
      </c>
      <c r="C54" s="1723" t="s">
        <v>12</v>
      </c>
      <c r="D54" s="600"/>
      <c r="E54" s="1632" t="s">
        <v>302</v>
      </c>
      <c r="F54" s="1724"/>
      <c r="G54" s="1443" t="s">
        <v>9</v>
      </c>
      <c r="H54" s="1701" t="s">
        <v>158</v>
      </c>
      <c r="I54" s="1757" t="s">
        <v>274</v>
      </c>
      <c r="J54" s="173" t="s">
        <v>13</v>
      </c>
      <c r="K54" s="243">
        <f>+L54+N54</f>
        <v>278.2</v>
      </c>
      <c r="L54" s="244">
        <v>278.2</v>
      </c>
      <c r="M54" s="244">
        <v>203.2</v>
      </c>
      <c r="N54" s="300"/>
      <c r="O54" s="244">
        <f>+P54+R54</f>
        <v>299.89999999999998</v>
      </c>
      <c r="P54" s="244">
        <v>299.89999999999998</v>
      </c>
      <c r="Q54" s="244"/>
      <c r="R54" s="215"/>
      <c r="S54" s="632">
        <f>+T54+V54</f>
        <v>287.60000000000002</v>
      </c>
      <c r="T54" s="633">
        <v>287.60000000000002</v>
      </c>
      <c r="U54" s="633">
        <v>197.1</v>
      </c>
      <c r="V54" s="634"/>
      <c r="W54" s="478">
        <f>209.1+209.1*30.98/100+4</f>
        <v>277.87918000000002</v>
      </c>
      <c r="X54" s="478">
        <f>+W54</f>
        <v>277.87918000000002</v>
      </c>
      <c r="Y54" s="1699" t="s">
        <v>199</v>
      </c>
      <c r="Z54" s="1634">
        <v>7</v>
      </c>
      <c r="AA54" s="1634">
        <v>7</v>
      </c>
      <c r="AB54" s="1635">
        <v>7</v>
      </c>
    </row>
    <row r="55" spans="1:29" s="4" customFormat="1" ht="24.75" customHeight="1" thickBot="1">
      <c r="A55" s="1528"/>
      <c r="B55" s="1531"/>
      <c r="C55" s="1718"/>
      <c r="D55" s="602"/>
      <c r="E55" s="1633"/>
      <c r="F55" s="1760"/>
      <c r="G55" s="1538"/>
      <c r="H55" s="1639"/>
      <c r="I55" s="1758"/>
      <c r="J55" s="688" t="s">
        <v>16</v>
      </c>
      <c r="K55" s="626">
        <f>K54</f>
        <v>278.2</v>
      </c>
      <c r="L55" s="627">
        <f>L54</f>
        <v>278.2</v>
      </c>
      <c r="M55" s="627">
        <f>M54</f>
        <v>203.2</v>
      </c>
      <c r="N55" s="627">
        <f>N54</f>
        <v>0</v>
      </c>
      <c r="O55" s="626">
        <f t="shared" ref="O55:X55" si="19">O54</f>
        <v>299.89999999999998</v>
      </c>
      <c r="P55" s="627">
        <f t="shared" si="19"/>
        <v>299.89999999999998</v>
      </c>
      <c r="Q55" s="627"/>
      <c r="R55" s="627">
        <f t="shared" si="19"/>
        <v>0</v>
      </c>
      <c r="S55" s="626">
        <f t="shared" si="19"/>
        <v>287.60000000000002</v>
      </c>
      <c r="T55" s="627">
        <f t="shared" si="19"/>
        <v>287.60000000000002</v>
      </c>
      <c r="U55" s="627">
        <f t="shared" si="19"/>
        <v>197.1</v>
      </c>
      <c r="V55" s="628">
        <f t="shared" si="19"/>
        <v>0</v>
      </c>
      <c r="W55" s="692">
        <f t="shared" si="19"/>
        <v>277.87918000000002</v>
      </c>
      <c r="X55" s="692">
        <f t="shared" si="19"/>
        <v>277.87918000000002</v>
      </c>
      <c r="Y55" s="1700"/>
      <c r="Z55" s="1552"/>
      <c r="AA55" s="1552"/>
      <c r="AB55" s="1554"/>
    </row>
    <row r="56" spans="1:29" s="4" customFormat="1" ht="20.100000000000001" customHeight="1">
      <c r="A56" s="1526" t="s">
        <v>9</v>
      </c>
      <c r="B56" s="1529" t="s">
        <v>9</v>
      </c>
      <c r="C56" s="1723" t="s">
        <v>35</v>
      </c>
      <c r="D56" s="600"/>
      <c r="E56" s="1632" t="s">
        <v>356</v>
      </c>
      <c r="F56" s="1724"/>
      <c r="G56" s="1443" t="s">
        <v>9</v>
      </c>
      <c r="H56" s="1701" t="s">
        <v>158</v>
      </c>
      <c r="I56" s="1757" t="s">
        <v>228</v>
      </c>
      <c r="J56" s="84" t="s">
        <v>13</v>
      </c>
      <c r="K56" s="281">
        <f>+L56+N56</f>
        <v>24.9</v>
      </c>
      <c r="L56" s="282">
        <v>24.9</v>
      </c>
      <c r="M56" s="282"/>
      <c r="N56" s="297"/>
      <c r="O56" s="194">
        <f>+P56+R56</f>
        <v>28.9</v>
      </c>
      <c r="P56" s="195">
        <v>28.9</v>
      </c>
      <c r="Q56" s="282"/>
      <c r="R56" s="232"/>
      <c r="S56" s="620">
        <f>+T56+V56</f>
        <v>28.9</v>
      </c>
      <c r="T56" s="621">
        <v>28.9</v>
      </c>
      <c r="U56" s="621"/>
      <c r="V56" s="622"/>
      <c r="W56" s="342">
        <v>28.9</v>
      </c>
      <c r="X56" s="342">
        <v>28.9</v>
      </c>
      <c r="Y56" s="252"/>
      <c r="Z56" s="269"/>
      <c r="AA56" s="269"/>
      <c r="AB56" s="270"/>
    </row>
    <row r="57" spans="1:29" s="4" customFormat="1" ht="20.100000000000001" customHeight="1" thickBot="1">
      <c r="A57" s="1527"/>
      <c r="B57" s="1530"/>
      <c r="C57" s="1717"/>
      <c r="D57" s="601"/>
      <c r="E57" s="1638"/>
      <c r="F57" s="1725"/>
      <c r="G57" s="1444"/>
      <c r="H57" s="1613"/>
      <c r="I57" s="1764"/>
      <c r="J57" s="694" t="s">
        <v>16</v>
      </c>
      <c r="K57" s="635">
        <f>K56</f>
        <v>24.9</v>
      </c>
      <c r="L57" s="636">
        <f>L56</f>
        <v>24.9</v>
      </c>
      <c r="M57" s="636">
        <f>M56</f>
        <v>0</v>
      </c>
      <c r="N57" s="636">
        <f>N56</f>
        <v>0</v>
      </c>
      <c r="O57" s="635">
        <f t="shared" ref="O57:X57" si="20">O56</f>
        <v>28.9</v>
      </c>
      <c r="P57" s="636">
        <f t="shared" si="20"/>
        <v>28.9</v>
      </c>
      <c r="Q57" s="636">
        <f t="shared" si="20"/>
        <v>0</v>
      </c>
      <c r="R57" s="636">
        <f t="shared" si="20"/>
        <v>0</v>
      </c>
      <c r="S57" s="635">
        <f t="shared" si="20"/>
        <v>28.9</v>
      </c>
      <c r="T57" s="636">
        <f t="shared" si="20"/>
        <v>28.9</v>
      </c>
      <c r="U57" s="636">
        <f t="shared" si="20"/>
        <v>0</v>
      </c>
      <c r="V57" s="637">
        <f t="shared" si="20"/>
        <v>0</v>
      </c>
      <c r="W57" s="745">
        <f t="shared" si="20"/>
        <v>28.9</v>
      </c>
      <c r="X57" s="745">
        <f t="shared" si="20"/>
        <v>28.9</v>
      </c>
      <c r="Y57" s="443"/>
      <c r="Z57" s="481"/>
      <c r="AA57" s="481"/>
      <c r="AB57" s="482"/>
    </row>
    <row r="58" spans="1:29" s="4" customFormat="1" ht="40.5" customHeight="1">
      <c r="A58" s="911" t="s">
        <v>9</v>
      </c>
      <c r="B58" s="516" t="s">
        <v>9</v>
      </c>
      <c r="C58" s="809" t="s">
        <v>37</v>
      </c>
      <c r="D58" s="600"/>
      <c r="E58" s="598" t="s">
        <v>307</v>
      </c>
      <c r="F58" s="514"/>
      <c r="G58" s="505"/>
      <c r="H58" s="582"/>
      <c r="I58" s="815"/>
      <c r="J58" s="82"/>
      <c r="K58" s="243"/>
      <c r="L58" s="244"/>
      <c r="M58" s="244"/>
      <c r="N58" s="302"/>
      <c r="O58" s="243"/>
      <c r="P58" s="244"/>
      <c r="Q58" s="217"/>
      <c r="R58" s="255"/>
      <c r="S58" s="632"/>
      <c r="T58" s="633"/>
      <c r="U58" s="633"/>
      <c r="V58" s="634"/>
      <c r="W58" s="341"/>
      <c r="X58" s="341"/>
      <c r="Y58" s="252"/>
      <c r="Z58" s="326"/>
      <c r="AA58" s="269"/>
      <c r="AB58" s="270"/>
    </row>
    <row r="59" spans="1:29" s="4" customFormat="1" ht="42.75" customHeight="1">
      <c r="A59" s="905"/>
      <c r="B59" s="515"/>
      <c r="C59" s="810"/>
      <c r="D59" s="824" t="s">
        <v>9</v>
      </c>
      <c r="E59" s="727" t="s">
        <v>272</v>
      </c>
      <c r="F59" s="813"/>
      <c r="G59" s="812" t="s">
        <v>9</v>
      </c>
      <c r="H59" s="814" t="s">
        <v>158</v>
      </c>
      <c r="I59" s="816" t="s">
        <v>274</v>
      </c>
      <c r="J59" s="84" t="s">
        <v>13</v>
      </c>
      <c r="K59" s="392">
        <f>L59+N59</f>
        <v>113.9</v>
      </c>
      <c r="L59" s="393">
        <v>113.9</v>
      </c>
      <c r="M59" s="393"/>
      <c r="N59" s="817"/>
      <c r="O59" s="392">
        <f>P59+R59</f>
        <v>113.9</v>
      </c>
      <c r="P59" s="393">
        <v>113.9</v>
      </c>
      <c r="Q59" s="818"/>
      <c r="R59" s="819"/>
      <c r="S59" s="1071">
        <f>T59+V59</f>
        <v>117</v>
      </c>
      <c r="T59" s="1072">
        <v>117</v>
      </c>
      <c r="U59" s="821"/>
      <c r="V59" s="822"/>
      <c r="W59" s="823">
        <v>117</v>
      </c>
      <c r="X59" s="823">
        <v>117</v>
      </c>
      <c r="Y59" s="254" t="s">
        <v>266</v>
      </c>
      <c r="Z59" s="337">
        <v>1</v>
      </c>
      <c r="AA59" s="319">
        <v>1</v>
      </c>
      <c r="AB59" s="318">
        <v>1</v>
      </c>
    </row>
    <row r="60" spans="1:29" s="4" customFormat="1" ht="99.75" customHeight="1" thickBot="1">
      <c r="A60" s="906"/>
      <c r="B60" s="517"/>
      <c r="C60" s="811"/>
      <c r="D60" s="586" t="s">
        <v>10</v>
      </c>
      <c r="E60" s="861" t="s">
        <v>371</v>
      </c>
      <c r="F60" s="862"/>
      <c r="G60" s="863" t="s">
        <v>9</v>
      </c>
      <c r="H60" s="864" t="s">
        <v>159</v>
      </c>
      <c r="I60" s="865" t="s">
        <v>276</v>
      </c>
      <c r="J60" s="763" t="s">
        <v>13</v>
      </c>
      <c r="K60" s="866">
        <f>L60</f>
        <v>77.400000000000006</v>
      </c>
      <c r="L60" s="867">
        <v>77.400000000000006</v>
      </c>
      <c r="M60" s="867"/>
      <c r="N60" s="868"/>
      <c r="O60" s="866">
        <f>P60+R60</f>
        <v>77.400000000000006</v>
      </c>
      <c r="P60" s="867">
        <v>77.400000000000006</v>
      </c>
      <c r="Q60" s="869"/>
      <c r="R60" s="870"/>
      <c r="S60" s="1073">
        <f>T60</f>
        <v>77.400000000000006</v>
      </c>
      <c r="T60" s="1074">
        <v>77.400000000000006</v>
      </c>
      <c r="U60" s="871"/>
      <c r="V60" s="872"/>
      <c r="W60" s="873">
        <v>77.400000000000006</v>
      </c>
      <c r="X60" s="873">
        <v>77.400000000000006</v>
      </c>
      <c r="Y60" s="568" t="s">
        <v>201</v>
      </c>
      <c r="Z60" s="368">
        <v>7</v>
      </c>
      <c r="AA60" s="595">
        <v>7</v>
      </c>
      <c r="AB60" s="597">
        <v>7</v>
      </c>
    </row>
    <row r="61" spans="1:29" s="4" customFormat="1" ht="28.5" customHeight="1">
      <c r="A61" s="911"/>
      <c r="B61" s="516"/>
      <c r="C61" s="809"/>
      <c r="D61" s="600" t="s">
        <v>11</v>
      </c>
      <c r="E61" s="1720" t="s">
        <v>273</v>
      </c>
      <c r="F61" s="874"/>
      <c r="G61" s="875" t="s">
        <v>9</v>
      </c>
      <c r="H61" s="574" t="s">
        <v>159</v>
      </c>
      <c r="I61" s="1769" t="s">
        <v>276</v>
      </c>
      <c r="J61" s="876" t="s">
        <v>13</v>
      </c>
      <c r="K61" s="877">
        <v>0</v>
      </c>
      <c r="L61" s="878">
        <v>0</v>
      </c>
      <c r="M61" s="878"/>
      <c r="N61" s="879"/>
      <c r="O61" s="877">
        <f>P61</f>
        <v>44.9</v>
      </c>
      <c r="P61" s="878">
        <f>25.3+5.7+13.9</f>
        <v>44.9</v>
      </c>
      <c r="Q61" s="878"/>
      <c r="R61" s="879"/>
      <c r="S61" s="779">
        <f>T61+V61</f>
        <v>20</v>
      </c>
      <c r="T61" s="780">
        <v>20</v>
      </c>
      <c r="U61" s="880"/>
      <c r="V61" s="881"/>
      <c r="W61" s="882">
        <v>30</v>
      </c>
      <c r="X61" s="882">
        <v>35</v>
      </c>
      <c r="Y61" s="434" t="s">
        <v>306</v>
      </c>
      <c r="Z61" s="1053">
        <v>10</v>
      </c>
      <c r="AA61" s="1053">
        <v>15</v>
      </c>
      <c r="AB61" s="1054">
        <v>20</v>
      </c>
    </row>
    <row r="62" spans="1:29" s="4" customFormat="1" ht="54" customHeight="1">
      <c r="A62" s="905"/>
      <c r="B62" s="515"/>
      <c r="C62" s="810"/>
      <c r="D62" s="601"/>
      <c r="E62" s="1721"/>
      <c r="F62" s="503"/>
      <c r="G62" s="504"/>
      <c r="H62" s="569"/>
      <c r="I62" s="1770"/>
      <c r="J62" s="831"/>
      <c r="K62" s="506"/>
      <c r="L62" s="507"/>
      <c r="M62" s="507"/>
      <c r="N62" s="508"/>
      <c r="O62" s="506"/>
      <c r="P62" s="507"/>
      <c r="Q62" s="507"/>
      <c r="R62" s="508"/>
      <c r="S62" s="779"/>
      <c r="T62" s="780"/>
      <c r="U62" s="780"/>
      <c r="V62" s="781"/>
      <c r="W62" s="509"/>
      <c r="X62" s="509"/>
      <c r="Y62" s="541" t="s">
        <v>295</v>
      </c>
      <c r="Z62" s="1055">
        <v>1</v>
      </c>
      <c r="AA62" s="1056"/>
      <c r="AB62" s="1057"/>
    </row>
    <row r="63" spans="1:29" s="4" customFormat="1" ht="26.25" customHeight="1">
      <c r="A63" s="905"/>
      <c r="B63" s="515"/>
      <c r="C63" s="827"/>
      <c r="D63" s="585"/>
      <c r="E63" s="833"/>
      <c r="F63" s="432"/>
      <c r="G63" s="834"/>
      <c r="H63" s="588"/>
      <c r="I63" s="835"/>
      <c r="J63" s="832"/>
      <c r="K63" s="840"/>
      <c r="L63" s="841"/>
      <c r="M63" s="841"/>
      <c r="N63" s="842"/>
      <c r="O63" s="840"/>
      <c r="P63" s="841"/>
      <c r="Q63" s="841"/>
      <c r="R63" s="842"/>
      <c r="S63" s="843"/>
      <c r="T63" s="844"/>
      <c r="U63" s="844"/>
      <c r="V63" s="638"/>
      <c r="W63" s="532"/>
      <c r="X63" s="532"/>
      <c r="Y63" s="541" t="s">
        <v>296</v>
      </c>
      <c r="Z63" s="1058">
        <v>90</v>
      </c>
      <c r="AA63" s="1056"/>
      <c r="AB63" s="1057"/>
    </row>
    <row r="64" spans="1:29" s="4" customFormat="1" ht="16.5" customHeight="1" thickBot="1">
      <c r="A64" s="906"/>
      <c r="B64" s="580"/>
      <c r="C64" s="801"/>
      <c r="D64" s="802"/>
      <c r="E64" s="802"/>
      <c r="F64" s="802"/>
      <c r="G64" s="802"/>
      <c r="H64" s="802"/>
      <c r="I64" s="1752" t="s">
        <v>232</v>
      </c>
      <c r="J64" s="1759"/>
      <c r="K64" s="836">
        <f>N64+L64</f>
        <v>191.3</v>
      </c>
      <c r="L64" s="837">
        <f>L61++L60+L58+L59</f>
        <v>191.3</v>
      </c>
      <c r="M64" s="837">
        <f>M61+M60+M58</f>
        <v>0</v>
      </c>
      <c r="N64" s="838">
        <f>N61+N60+N58</f>
        <v>0</v>
      </c>
      <c r="O64" s="836">
        <f>R64+P64</f>
        <v>236.20000000000002</v>
      </c>
      <c r="P64" s="837">
        <f>P61+P60+P59</f>
        <v>236.20000000000002</v>
      </c>
      <c r="Q64" s="837">
        <f>Q61+Q60+Q58</f>
        <v>0</v>
      </c>
      <c r="R64" s="838">
        <f>R61+R60+R58</f>
        <v>0</v>
      </c>
      <c r="S64" s="836">
        <f>V64+T64</f>
        <v>214.4</v>
      </c>
      <c r="T64" s="837">
        <f>T61+T60+T59</f>
        <v>214.4</v>
      </c>
      <c r="U64" s="837">
        <f>U61+U60+U58</f>
        <v>0</v>
      </c>
      <c r="V64" s="838">
        <f>V61+V60+V58</f>
        <v>0</v>
      </c>
      <c r="W64" s="839">
        <f>W61+W60+W58+W59</f>
        <v>224.4</v>
      </c>
      <c r="X64" s="839">
        <f>X61+X60+X58+X59</f>
        <v>229.4</v>
      </c>
      <c r="Y64" s="828"/>
      <c r="Z64" s="829"/>
      <c r="AA64" s="829"/>
      <c r="AB64" s="830"/>
    </row>
    <row r="65" spans="1:30" s="83" customFormat="1" ht="19.5" customHeight="1">
      <c r="A65" s="1527" t="s">
        <v>9</v>
      </c>
      <c r="B65" s="1530" t="s">
        <v>9</v>
      </c>
      <c r="C65" s="1717" t="s">
        <v>41</v>
      </c>
      <c r="D65" s="289"/>
      <c r="E65" s="1722" t="s">
        <v>29</v>
      </c>
      <c r="F65" s="1728"/>
      <c r="G65" s="1623" t="s">
        <v>9</v>
      </c>
      <c r="H65" s="1703" t="s">
        <v>158</v>
      </c>
      <c r="I65" s="1773" t="s">
        <v>277</v>
      </c>
      <c r="J65" s="361" t="s">
        <v>13</v>
      </c>
      <c r="K65" s="510">
        <f>L65+N65</f>
        <v>11862.9</v>
      </c>
      <c r="L65" s="511">
        <v>4682.5</v>
      </c>
      <c r="M65" s="511"/>
      <c r="N65" s="512">
        <v>7180.4</v>
      </c>
      <c r="O65" s="197">
        <f>P65+R65</f>
        <v>15306.9</v>
      </c>
      <c r="P65" s="198">
        <v>4953.1000000000004</v>
      </c>
      <c r="Q65" s="513"/>
      <c r="R65" s="199">
        <v>10353.799999999999</v>
      </c>
      <c r="S65" s="639">
        <f>T65+V65</f>
        <v>14389.3</v>
      </c>
      <c r="T65" s="624">
        <v>4035.5</v>
      </c>
      <c r="U65" s="624"/>
      <c r="V65" s="625">
        <v>10353.799999999999</v>
      </c>
      <c r="W65" s="237">
        <v>15602.8</v>
      </c>
      <c r="X65" s="245">
        <v>16636.8</v>
      </c>
      <c r="Y65" s="1688" t="s">
        <v>247</v>
      </c>
      <c r="Z65" s="594">
        <v>6</v>
      </c>
      <c r="AA65" s="594">
        <v>7</v>
      </c>
      <c r="AB65" s="596">
        <v>8</v>
      </c>
    </row>
    <row r="66" spans="1:30" s="83" customFormat="1" ht="16.5" customHeight="1" thickBot="1">
      <c r="A66" s="1528"/>
      <c r="B66" s="1531"/>
      <c r="C66" s="1718"/>
      <c r="D66" s="290"/>
      <c r="E66" s="1620"/>
      <c r="F66" s="1729"/>
      <c r="G66" s="1707"/>
      <c r="H66" s="1708"/>
      <c r="I66" s="1774"/>
      <c r="J66" s="845" t="s">
        <v>16</v>
      </c>
      <c r="K66" s="846">
        <f>SUM(K65:K65)</f>
        <v>11862.9</v>
      </c>
      <c r="L66" s="847">
        <f>SUM(L65:L65)</f>
        <v>4682.5</v>
      </c>
      <c r="M66" s="847">
        <f>SUM(M65:M65)</f>
        <v>0</v>
      </c>
      <c r="N66" s="848">
        <f>SUM(N65:N65)</f>
        <v>7180.4</v>
      </c>
      <c r="O66" s="626">
        <f>O65</f>
        <v>15306.9</v>
      </c>
      <c r="P66" s="627">
        <f>P65</f>
        <v>4953.1000000000004</v>
      </c>
      <c r="Q66" s="627">
        <f>Q65</f>
        <v>0</v>
      </c>
      <c r="R66" s="849">
        <f>R65</f>
        <v>10353.799999999999</v>
      </c>
      <c r="S66" s="640">
        <f t="shared" ref="S66:X66" si="21">SUM(S65:S65)</f>
        <v>14389.3</v>
      </c>
      <c r="T66" s="641">
        <f>SUM(T65:T65)</f>
        <v>4035.5</v>
      </c>
      <c r="U66" s="641">
        <f t="shared" si="21"/>
        <v>0</v>
      </c>
      <c r="V66" s="642">
        <f t="shared" si="21"/>
        <v>10353.799999999999</v>
      </c>
      <c r="W66" s="689">
        <f t="shared" si="21"/>
        <v>15602.8</v>
      </c>
      <c r="X66" s="697">
        <f t="shared" si="21"/>
        <v>16636.8</v>
      </c>
      <c r="Y66" s="1719"/>
      <c r="Z66" s="595"/>
      <c r="AA66" s="595"/>
      <c r="AB66" s="597"/>
    </row>
    <row r="67" spans="1:30" s="83" customFormat="1" ht="20.100000000000001" customHeight="1">
      <c r="A67" s="1526" t="s">
        <v>9</v>
      </c>
      <c r="B67" s="1529" t="s">
        <v>9</v>
      </c>
      <c r="C67" s="1717" t="s">
        <v>42</v>
      </c>
      <c r="D67" s="289"/>
      <c r="E67" s="1619" t="s">
        <v>204</v>
      </c>
      <c r="F67" s="1728"/>
      <c r="G67" s="1622" t="s">
        <v>9</v>
      </c>
      <c r="H67" s="1702" t="s">
        <v>158</v>
      </c>
      <c r="I67" s="1761" t="s">
        <v>274</v>
      </c>
      <c r="J67" s="406" t="s">
        <v>13</v>
      </c>
      <c r="K67" s="260">
        <f>L67+N67</f>
        <v>200</v>
      </c>
      <c r="L67" s="261">
        <v>200</v>
      </c>
      <c r="M67" s="261"/>
      <c r="N67" s="301"/>
      <c r="O67" s="376">
        <f>P67+R67</f>
        <v>200</v>
      </c>
      <c r="P67" s="377">
        <v>200</v>
      </c>
      <c r="Q67" s="386"/>
      <c r="R67" s="387"/>
      <c r="S67" s="643">
        <f>T67+V67</f>
        <v>100</v>
      </c>
      <c r="T67" s="644">
        <v>100</v>
      </c>
      <c r="U67" s="644"/>
      <c r="V67" s="645"/>
      <c r="W67" s="237">
        <v>100</v>
      </c>
      <c r="X67" s="245">
        <v>100</v>
      </c>
      <c r="Y67" s="246"/>
      <c r="Z67" s="269"/>
      <c r="AA67" s="269"/>
      <c r="AB67" s="270"/>
    </row>
    <row r="68" spans="1:30" s="83" customFormat="1" ht="20.100000000000001" customHeight="1" thickBot="1">
      <c r="A68" s="1528"/>
      <c r="B68" s="1531"/>
      <c r="C68" s="1718"/>
      <c r="D68" s="290"/>
      <c r="E68" s="1620"/>
      <c r="F68" s="1729"/>
      <c r="G68" s="1707"/>
      <c r="H68" s="1708"/>
      <c r="I68" s="1762"/>
      <c r="J68" s="698" t="s">
        <v>16</v>
      </c>
      <c r="K68" s="646">
        <f>SUM(K67:K67)</f>
        <v>200</v>
      </c>
      <c r="L68" s="641">
        <f>SUM(L67:L67)</f>
        <v>200</v>
      </c>
      <c r="M68" s="641">
        <f>SUM(M67:M67)</f>
        <v>0</v>
      </c>
      <c r="N68" s="642">
        <f>SUM(N67:N67)</f>
        <v>0</v>
      </c>
      <c r="O68" s="646">
        <f>O67</f>
        <v>200</v>
      </c>
      <c r="P68" s="641">
        <f>P67</f>
        <v>200</v>
      </c>
      <c r="Q68" s="641">
        <f>Q67</f>
        <v>0</v>
      </c>
      <c r="R68" s="642">
        <f t="shared" ref="R68:X68" si="22">SUM(R67:R67)</f>
        <v>0</v>
      </c>
      <c r="S68" s="646">
        <f t="shared" si="22"/>
        <v>100</v>
      </c>
      <c r="T68" s="641">
        <f t="shared" si="22"/>
        <v>100</v>
      </c>
      <c r="U68" s="641">
        <f t="shared" si="22"/>
        <v>0</v>
      </c>
      <c r="V68" s="642">
        <f t="shared" si="22"/>
        <v>0</v>
      </c>
      <c r="W68" s="689">
        <f t="shared" si="22"/>
        <v>100</v>
      </c>
      <c r="X68" s="697">
        <f t="shared" si="22"/>
        <v>100</v>
      </c>
      <c r="Y68" s="248"/>
      <c r="Z68" s="273"/>
      <c r="AA68" s="273"/>
      <c r="AB68" s="274"/>
    </row>
    <row r="69" spans="1:30" s="4" customFormat="1" ht="51">
      <c r="A69" s="907" t="s">
        <v>9</v>
      </c>
      <c r="B69" s="284" t="s">
        <v>9</v>
      </c>
      <c r="C69" s="796" t="s">
        <v>36</v>
      </c>
      <c r="D69" s="561"/>
      <c r="E69" s="900" t="s">
        <v>304</v>
      </c>
      <c r="F69" s="305"/>
      <c r="G69" s="306" t="s">
        <v>9</v>
      </c>
      <c r="H69" s="1045">
        <v>1</v>
      </c>
      <c r="I69" s="1847" t="s">
        <v>278</v>
      </c>
      <c r="J69" s="389"/>
      <c r="K69" s="243"/>
      <c r="L69" s="244"/>
      <c r="M69" s="244"/>
      <c r="N69" s="300"/>
      <c r="O69" s="216"/>
      <c r="P69" s="214"/>
      <c r="Q69" s="217"/>
      <c r="R69" s="218"/>
      <c r="S69" s="632"/>
      <c r="T69" s="633"/>
      <c r="U69" s="633"/>
      <c r="V69" s="654"/>
      <c r="W69" s="221"/>
      <c r="X69" s="479"/>
      <c r="Y69" s="1062" t="s">
        <v>200</v>
      </c>
      <c r="Z69" s="490">
        <v>100</v>
      </c>
      <c r="AA69" s="1063">
        <v>100</v>
      </c>
      <c r="AB69" s="1040">
        <v>100</v>
      </c>
    </row>
    <row r="70" spans="1:30" s="4" customFormat="1" ht="31.5" customHeight="1">
      <c r="A70" s="908"/>
      <c r="B70" s="285"/>
      <c r="C70" s="798"/>
      <c r="D70" s="1849" t="s">
        <v>9</v>
      </c>
      <c r="E70" s="1850" t="s">
        <v>357</v>
      </c>
      <c r="F70" s="307"/>
      <c r="G70" s="308"/>
      <c r="H70" s="309"/>
      <c r="I70" s="1848"/>
      <c r="J70" s="175" t="s">
        <v>13</v>
      </c>
      <c r="K70" s="238">
        <f>L70+N70</f>
        <v>120</v>
      </c>
      <c r="L70" s="239">
        <v>120</v>
      </c>
      <c r="M70" s="239"/>
      <c r="N70" s="240"/>
      <c r="O70" s="203">
        <f>R70+P70</f>
        <v>166</v>
      </c>
      <c r="P70" s="204">
        <v>166</v>
      </c>
      <c r="Q70" s="233"/>
      <c r="R70" s="234"/>
      <c r="S70" s="675">
        <f>T70+V70</f>
        <v>120</v>
      </c>
      <c r="T70" s="676">
        <v>120</v>
      </c>
      <c r="U70" s="676"/>
      <c r="V70" s="826"/>
      <c r="W70" s="210">
        <v>170</v>
      </c>
      <c r="X70" s="206">
        <v>170</v>
      </c>
      <c r="Y70" s="1041" t="s">
        <v>233</v>
      </c>
      <c r="Z70" s="353">
        <v>20</v>
      </c>
      <c r="AA70" s="354">
        <v>17</v>
      </c>
      <c r="AB70" s="355">
        <v>17</v>
      </c>
    </row>
    <row r="71" spans="1:30" s="4" customFormat="1" ht="29.25" customHeight="1">
      <c r="A71" s="908"/>
      <c r="B71" s="285"/>
      <c r="C71" s="798"/>
      <c r="D71" s="1533"/>
      <c r="E71" s="1850"/>
      <c r="F71" s="307"/>
      <c r="G71" s="308"/>
      <c r="H71" s="309"/>
      <c r="I71" s="1848"/>
      <c r="J71" s="175" t="s">
        <v>139</v>
      </c>
      <c r="K71" s="238">
        <f>L71</f>
        <v>100</v>
      </c>
      <c r="L71" s="239">
        <v>100</v>
      </c>
      <c r="M71" s="239"/>
      <c r="N71" s="240"/>
      <c r="O71" s="203">
        <f>P71+R71</f>
        <v>100</v>
      </c>
      <c r="P71" s="204">
        <v>100</v>
      </c>
      <c r="Q71" s="233"/>
      <c r="R71" s="234"/>
      <c r="S71" s="675">
        <f>T71+V71</f>
        <v>100</v>
      </c>
      <c r="T71" s="676">
        <v>100</v>
      </c>
      <c r="U71" s="676"/>
      <c r="V71" s="826"/>
      <c r="W71" s="210">
        <v>100</v>
      </c>
      <c r="X71" s="206">
        <v>100</v>
      </c>
      <c r="Y71" s="957" t="s">
        <v>248</v>
      </c>
      <c r="Z71" s="491">
        <v>70</v>
      </c>
      <c r="AA71" s="356">
        <v>70</v>
      </c>
      <c r="AB71" s="493">
        <v>70</v>
      </c>
    </row>
    <row r="72" spans="1:30" s="4" customFormat="1" ht="19.5" customHeight="1">
      <c r="A72" s="908"/>
      <c r="B72" s="285"/>
      <c r="C72" s="798"/>
      <c r="D72" s="556" t="s">
        <v>10</v>
      </c>
      <c r="E72" s="1851" t="s">
        <v>155</v>
      </c>
      <c r="F72" s="307"/>
      <c r="G72" s="308"/>
      <c r="H72" s="309"/>
      <c r="I72" s="1848"/>
      <c r="J72" s="954" t="s">
        <v>13</v>
      </c>
      <c r="K72" s="238">
        <f t="shared" ref="K72:K78" si="23">L72+N72</f>
        <v>174.4</v>
      </c>
      <c r="L72" s="239">
        <v>174.4</v>
      </c>
      <c r="M72" s="239"/>
      <c r="N72" s="240"/>
      <c r="O72" s="238">
        <f>P72+R72</f>
        <v>149</v>
      </c>
      <c r="P72" s="239">
        <v>149</v>
      </c>
      <c r="Q72" s="239"/>
      <c r="R72" s="240"/>
      <c r="S72" s="675">
        <f t="shared" ref="S72:S79" si="24">T72+V72</f>
        <v>142.80000000000001</v>
      </c>
      <c r="T72" s="676">
        <v>142.80000000000001</v>
      </c>
      <c r="U72" s="676"/>
      <c r="V72" s="826"/>
      <c r="W72" s="210">
        <v>150</v>
      </c>
      <c r="X72" s="206">
        <v>150</v>
      </c>
      <c r="Y72" s="608" t="s">
        <v>234</v>
      </c>
      <c r="Z72" s="325">
        <v>26</v>
      </c>
      <c r="AA72" s="229">
        <v>19</v>
      </c>
      <c r="AB72" s="272">
        <v>12</v>
      </c>
    </row>
    <row r="73" spans="1:30" s="4" customFormat="1" ht="31.5" customHeight="1">
      <c r="A73" s="908"/>
      <c r="B73" s="285"/>
      <c r="C73" s="798"/>
      <c r="D73" s="556"/>
      <c r="E73" s="1852"/>
      <c r="F73" s="307"/>
      <c r="G73" s="308"/>
      <c r="H73" s="309"/>
      <c r="I73" s="328"/>
      <c r="J73" s="954"/>
      <c r="K73" s="238"/>
      <c r="L73" s="239"/>
      <c r="M73" s="239"/>
      <c r="N73" s="240"/>
      <c r="O73" s="238"/>
      <c r="P73" s="239"/>
      <c r="Q73" s="239"/>
      <c r="R73" s="240"/>
      <c r="S73" s="675"/>
      <c r="T73" s="676"/>
      <c r="U73" s="676"/>
      <c r="V73" s="826"/>
      <c r="W73" s="210"/>
      <c r="X73" s="206"/>
      <c r="Y73" s="609" t="s">
        <v>235</v>
      </c>
      <c r="Z73" s="1059">
        <v>6119</v>
      </c>
      <c r="AA73" s="1060">
        <v>2500</v>
      </c>
      <c r="AB73" s="1061">
        <v>2000</v>
      </c>
    </row>
    <row r="74" spans="1:30" s="4" customFormat="1" ht="63.75">
      <c r="A74" s="908"/>
      <c r="B74" s="285"/>
      <c r="C74" s="798"/>
      <c r="D74" s="825" t="s">
        <v>11</v>
      </c>
      <c r="E74" s="398" t="s">
        <v>202</v>
      </c>
      <c r="F74" s="307"/>
      <c r="G74" s="308"/>
      <c r="H74" s="309"/>
      <c r="I74" s="293"/>
      <c r="J74" s="954" t="s">
        <v>13</v>
      </c>
      <c r="K74" s="238">
        <f t="shared" si="23"/>
        <v>22.5</v>
      </c>
      <c r="L74" s="239">
        <v>22.5</v>
      </c>
      <c r="M74" s="239"/>
      <c r="N74" s="240"/>
      <c r="O74" s="238">
        <f t="shared" ref="O74:O79" si="25">P74+R74</f>
        <v>116</v>
      </c>
      <c r="P74" s="239">
        <v>116</v>
      </c>
      <c r="Q74" s="239"/>
      <c r="R74" s="240"/>
      <c r="S74" s="675">
        <v>60.6</v>
      </c>
      <c r="T74" s="676">
        <v>60.6</v>
      </c>
      <c r="U74" s="676"/>
      <c r="V74" s="826"/>
      <c r="W74" s="210">
        <v>40</v>
      </c>
      <c r="X74" s="206">
        <v>36</v>
      </c>
      <c r="Y74" s="324" t="s">
        <v>249</v>
      </c>
      <c r="Z74" s="271">
        <v>8</v>
      </c>
      <c r="AA74" s="329">
        <v>6</v>
      </c>
      <c r="AB74" s="482">
        <v>6</v>
      </c>
    </row>
    <row r="75" spans="1:30" s="4" customFormat="1" ht="45" customHeight="1" thickBot="1">
      <c r="A75" s="908"/>
      <c r="B75" s="285"/>
      <c r="C75" s="798"/>
      <c r="D75" s="1082" t="s">
        <v>12</v>
      </c>
      <c r="E75" s="1067" t="s">
        <v>305</v>
      </c>
      <c r="F75" s="307"/>
      <c r="G75" s="308"/>
      <c r="H75" s="309"/>
      <c r="I75" s="293"/>
      <c r="J75" s="954" t="s">
        <v>13</v>
      </c>
      <c r="K75" s="238">
        <f t="shared" si="23"/>
        <v>5.5</v>
      </c>
      <c r="L75" s="239">
        <v>5.5</v>
      </c>
      <c r="M75" s="239"/>
      <c r="N75" s="240"/>
      <c r="O75" s="238">
        <f t="shared" si="25"/>
        <v>6</v>
      </c>
      <c r="P75" s="239">
        <v>6</v>
      </c>
      <c r="Q75" s="239"/>
      <c r="R75" s="240"/>
      <c r="S75" s="675">
        <f t="shared" si="24"/>
        <v>5.5</v>
      </c>
      <c r="T75" s="676">
        <v>5.5</v>
      </c>
      <c r="U75" s="676"/>
      <c r="V75" s="826"/>
      <c r="W75" s="210">
        <v>6</v>
      </c>
      <c r="X75" s="206">
        <v>6</v>
      </c>
      <c r="Y75" s="1044" t="s">
        <v>236</v>
      </c>
      <c r="Z75" s="492">
        <v>7</v>
      </c>
      <c r="AA75" s="330">
        <v>6</v>
      </c>
      <c r="AB75" s="272">
        <v>6</v>
      </c>
    </row>
    <row r="76" spans="1:30" s="4" customFormat="1" ht="68.25" customHeight="1">
      <c r="A76" s="907"/>
      <c r="B76" s="548"/>
      <c r="C76" s="1083"/>
      <c r="D76" s="1084" t="s">
        <v>35</v>
      </c>
      <c r="E76" s="1087" t="s">
        <v>358</v>
      </c>
      <c r="F76" s="1091"/>
      <c r="G76" s="553"/>
      <c r="H76" s="606"/>
      <c r="I76" s="1112" t="s">
        <v>278</v>
      </c>
      <c r="J76" s="1081" t="s">
        <v>13</v>
      </c>
      <c r="K76" s="238">
        <f t="shared" si="23"/>
        <v>20</v>
      </c>
      <c r="L76" s="239">
        <v>20</v>
      </c>
      <c r="M76" s="239"/>
      <c r="N76" s="240"/>
      <c r="O76" s="238">
        <f t="shared" si="25"/>
        <v>83</v>
      </c>
      <c r="P76" s="239">
        <v>83</v>
      </c>
      <c r="Q76" s="239"/>
      <c r="R76" s="240"/>
      <c r="S76" s="675">
        <f t="shared" si="24"/>
        <v>43</v>
      </c>
      <c r="T76" s="676">
        <v>43</v>
      </c>
      <c r="U76" s="676"/>
      <c r="V76" s="826"/>
      <c r="W76" s="210">
        <v>90</v>
      </c>
      <c r="X76" s="206">
        <v>90</v>
      </c>
      <c r="Y76" s="329" t="s">
        <v>237</v>
      </c>
      <c r="Z76" s="271">
        <v>116</v>
      </c>
      <c r="AA76" s="330"/>
      <c r="AB76" s="272"/>
    </row>
    <row r="77" spans="1:30" s="4" customFormat="1" ht="22.5" customHeight="1">
      <c r="A77" s="908"/>
      <c r="B77" s="549"/>
      <c r="C77" s="1077"/>
      <c r="D77" s="1853" t="s">
        <v>37</v>
      </c>
      <c r="E77" s="1539" t="s">
        <v>177</v>
      </c>
      <c r="F77" s="1090"/>
      <c r="G77" s="547"/>
      <c r="H77" s="1068"/>
      <c r="I77" s="1110"/>
      <c r="J77" s="444" t="s">
        <v>13</v>
      </c>
      <c r="K77" s="281">
        <f t="shared" si="23"/>
        <v>22</v>
      </c>
      <c r="L77" s="282">
        <v>22</v>
      </c>
      <c r="M77" s="282"/>
      <c r="N77" s="297"/>
      <c r="O77" s="281">
        <f t="shared" si="25"/>
        <v>18</v>
      </c>
      <c r="P77" s="282">
        <v>18</v>
      </c>
      <c r="Q77" s="282"/>
      <c r="R77" s="297"/>
      <c r="S77" s="675">
        <f t="shared" si="24"/>
        <v>18</v>
      </c>
      <c r="T77" s="676">
        <v>18</v>
      </c>
      <c r="U77" s="676"/>
      <c r="V77" s="826"/>
      <c r="W77" s="226">
        <v>7.6</v>
      </c>
      <c r="X77" s="200">
        <v>7.6</v>
      </c>
      <c r="Y77" s="83" t="s">
        <v>238</v>
      </c>
      <c r="Z77" s="492">
        <v>23</v>
      </c>
      <c r="AA77" s="331">
        <v>10</v>
      </c>
      <c r="AB77" s="318">
        <v>10</v>
      </c>
    </row>
    <row r="78" spans="1:30" s="4" customFormat="1" ht="30.75" customHeight="1">
      <c r="A78" s="908"/>
      <c r="B78" s="549"/>
      <c r="C78" s="1077"/>
      <c r="D78" s="1853"/>
      <c r="E78" s="1539"/>
      <c r="F78" s="1090"/>
      <c r="G78" s="547"/>
      <c r="H78" s="1068"/>
      <c r="I78" s="1110"/>
      <c r="J78" s="1081" t="s">
        <v>14</v>
      </c>
      <c r="K78" s="238">
        <f t="shared" si="23"/>
        <v>7.5</v>
      </c>
      <c r="L78" s="239">
        <v>7.5</v>
      </c>
      <c r="M78" s="239"/>
      <c r="N78" s="240"/>
      <c r="O78" s="238">
        <f t="shared" si="25"/>
        <v>23.5</v>
      </c>
      <c r="P78" s="239">
        <v>23.5</v>
      </c>
      <c r="Q78" s="239"/>
      <c r="R78" s="240"/>
      <c r="S78" s="675">
        <f t="shared" si="24"/>
        <v>23.5</v>
      </c>
      <c r="T78" s="676">
        <v>23.5</v>
      </c>
      <c r="U78" s="676"/>
      <c r="V78" s="826"/>
      <c r="W78" s="210">
        <v>25.5</v>
      </c>
      <c r="X78" s="206">
        <v>25.5</v>
      </c>
      <c r="Y78" s="955" t="s">
        <v>239</v>
      </c>
      <c r="Z78" s="271">
        <v>30</v>
      </c>
      <c r="AA78" s="271">
        <v>10</v>
      </c>
      <c r="AB78" s="272">
        <v>6</v>
      </c>
    </row>
    <row r="79" spans="1:30" s="4" customFormat="1" ht="56.25" customHeight="1">
      <c r="A79" s="908"/>
      <c r="B79" s="549"/>
      <c r="C79" s="1077"/>
      <c r="D79" s="1076" t="s">
        <v>40</v>
      </c>
      <c r="E79" s="1088" t="s">
        <v>178</v>
      </c>
      <c r="F79" s="1090"/>
      <c r="G79" s="547"/>
      <c r="H79" s="1068"/>
      <c r="I79" s="1110"/>
      <c r="J79" s="444" t="s">
        <v>13</v>
      </c>
      <c r="K79" s="281">
        <f>L79+N79</f>
        <v>4</v>
      </c>
      <c r="L79" s="282">
        <v>4</v>
      </c>
      <c r="M79" s="282"/>
      <c r="N79" s="297"/>
      <c r="O79" s="281">
        <f t="shared" si="25"/>
        <v>3.5</v>
      </c>
      <c r="P79" s="282">
        <v>3.5</v>
      </c>
      <c r="Q79" s="282"/>
      <c r="R79" s="297"/>
      <c r="S79" s="675">
        <f t="shared" si="24"/>
        <v>3.5</v>
      </c>
      <c r="T79" s="676">
        <v>3.5</v>
      </c>
      <c r="U79" s="676"/>
      <c r="V79" s="826"/>
      <c r="W79" s="226">
        <v>3.5</v>
      </c>
      <c r="X79" s="200">
        <v>4</v>
      </c>
      <c r="Y79" s="956" t="s">
        <v>240</v>
      </c>
      <c r="Z79" s="271">
        <v>20</v>
      </c>
      <c r="AA79" s="271">
        <v>20</v>
      </c>
      <c r="AB79" s="272">
        <v>20</v>
      </c>
      <c r="AC79" s="94"/>
      <c r="AD79" s="94"/>
    </row>
    <row r="80" spans="1:30" s="4" customFormat="1" ht="27.75" customHeight="1" thickBot="1">
      <c r="A80" s="908"/>
      <c r="B80" s="549"/>
      <c r="C80" s="1077"/>
      <c r="D80" s="1075" t="s">
        <v>41</v>
      </c>
      <c r="E80" s="1088" t="s">
        <v>176</v>
      </c>
      <c r="F80" s="1139"/>
      <c r="G80" s="1140"/>
      <c r="H80" s="1141"/>
      <c r="I80" s="1111"/>
      <c r="J80" s="1094" t="s">
        <v>13</v>
      </c>
      <c r="K80" s="968">
        <f>L80+N80</f>
        <v>50</v>
      </c>
      <c r="L80" s="960">
        <v>50</v>
      </c>
      <c r="M80" s="960"/>
      <c r="N80" s="1095"/>
      <c r="O80" s="968"/>
      <c r="P80" s="960"/>
      <c r="Q80" s="960"/>
      <c r="R80" s="1095"/>
      <c r="S80" s="647">
        <v>25</v>
      </c>
      <c r="T80" s="648">
        <v>25</v>
      </c>
      <c r="U80" s="648"/>
      <c r="V80" s="651"/>
      <c r="W80" s="348"/>
      <c r="X80" s="480"/>
      <c r="Y80" s="956"/>
      <c r="Z80" s="481"/>
      <c r="AA80" s="1096"/>
      <c r="AB80" s="493"/>
      <c r="AC80" s="94"/>
    </row>
    <row r="81" spans="1:31" s="4" customFormat="1" ht="54.75" customHeight="1" thickBot="1">
      <c r="A81" s="909"/>
      <c r="B81" s="550"/>
      <c r="C81" s="1085"/>
      <c r="D81" s="1086" t="s">
        <v>42</v>
      </c>
      <c r="E81" s="1089" t="s">
        <v>157</v>
      </c>
      <c r="F81" s="1092"/>
      <c r="G81" s="1093" t="s">
        <v>9</v>
      </c>
      <c r="H81" s="1069">
        <v>1</v>
      </c>
      <c r="I81" s="1121" t="s">
        <v>279</v>
      </c>
      <c r="J81" s="1097" t="s">
        <v>13</v>
      </c>
      <c r="K81" s="1098">
        <f>L81+N81</f>
        <v>54</v>
      </c>
      <c r="L81" s="1099">
        <v>54</v>
      </c>
      <c r="M81" s="1099"/>
      <c r="N81" s="1100"/>
      <c r="O81" s="1098">
        <f>P81+R81</f>
        <v>54</v>
      </c>
      <c r="P81" s="1099">
        <v>54</v>
      </c>
      <c r="Q81" s="1099"/>
      <c r="R81" s="1100"/>
      <c r="S81" s="1101">
        <f>T81+V81</f>
        <v>54</v>
      </c>
      <c r="T81" s="1102">
        <v>54</v>
      </c>
      <c r="U81" s="1102"/>
      <c r="V81" s="1103"/>
      <c r="W81" s="1104">
        <v>54</v>
      </c>
      <c r="X81" s="1105">
        <v>54</v>
      </c>
      <c r="Y81" s="1106" t="s">
        <v>241</v>
      </c>
      <c r="Z81" s="1107">
        <v>20</v>
      </c>
      <c r="AA81" s="1108"/>
      <c r="AB81" s="1109"/>
      <c r="AC81" s="94"/>
      <c r="AD81" s="94"/>
      <c r="AE81" s="94"/>
    </row>
    <row r="82" spans="1:31" s="4" customFormat="1" ht="15" customHeight="1" thickBot="1">
      <c r="A82" s="1080"/>
      <c r="B82" s="1079"/>
      <c r="C82" s="1078"/>
      <c r="D82" s="802"/>
      <c r="E82" s="802"/>
      <c r="F82" s="802"/>
      <c r="G82" s="802"/>
      <c r="H82" s="802"/>
      <c r="I82" s="1752" t="s">
        <v>232</v>
      </c>
      <c r="J82" s="1759"/>
      <c r="K82" s="808">
        <f>K81+K79+K78+K77+K76+K75+K74+K72+K71+K70+K69+K80</f>
        <v>579.9</v>
      </c>
      <c r="L82" s="851">
        <f>L81+L79+L78+L77+L76+L75+L74+L72+L71+L70+L69+L80</f>
        <v>579.9</v>
      </c>
      <c r="M82" s="851">
        <f>M81+M79+M78+M77+M76+M75+M74+M72+M71+M70+M69</f>
        <v>0</v>
      </c>
      <c r="N82" s="852">
        <f>N81+N79+N78+N77+N76+N75+N74+N72+N71+N70+N69</f>
        <v>0</v>
      </c>
      <c r="O82" s="808">
        <f>O81+O79+O78+O77+O76+O75+O74+O72+O71+O70+O69+O80</f>
        <v>719</v>
      </c>
      <c r="P82" s="808">
        <f t="shared" ref="P82:X82" si="26">P81+P79+P78+P77+P76+P75+P74+P72+P71+P70+P69+P80</f>
        <v>719</v>
      </c>
      <c r="Q82" s="808">
        <f t="shared" si="26"/>
        <v>0</v>
      </c>
      <c r="R82" s="808">
        <f t="shared" si="26"/>
        <v>0</v>
      </c>
      <c r="S82" s="808">
        <f>S81+S79+S78+S77+S76+S75+S74+S72+S71+S70+S69+S80</f>
        <v>595.9</v>
      </c>
      <c r="T82" s="808">
        <f t="shared" si="26"/>
        <v>595.9</v>
      </c>
      <c r="U82" s="808">
        <f t="shared" si="26"/>
        <v>0</v>
      </c>
      <c r="V82" s="808">
        <f t="shared" si="26"/>
        <v>0</v>
      </c>
      <c r="W82" s="808">
        <f>W81+W79+W78+W77+W76+W75+W74+W72+W71+W70+W69+W80</f>
        <v>646.6</v>
      </c>
      <c r="X82" s="808">
        <f t="shared" si="26"/>
        <v>643.1</v>
      </c>
      <c r="Y82" s="958"/>
      <c r="Z82" s="806"/>
      <c r="AA82" s="850"/>
      <c r="AB82" s="807"/>
    </row>
    <row r="83" spans="1:31" s="4" customFormat="1" ht="27" customHeight="1">
      <c r="A83" s="1527" t="s">
        <v>9</v>
      </c>
      <c r="B83" s="1530" t="s">
        <v>9</v>
      </c>
      <c r="C83" s="1717" t="s">
        <v>43</v>
      </c>
      <c r="D83" s="1730"/>
      <c r="E83" s="1732" t="s">
        <v>160</v>
      </c>
      <c r="F83" s="1724"/>
      <c r="G83" s="1443"/>
      <c r="H83" s="1734">
        <v>1</v>
      </c>
      <c r="I83" s="1771" t="s">
        <v>281</v>
      </c>
      <c r="J83" s="294" t="s">
        <v>13</v>
      </c>
      <c r="K83" s="260">
        <f>L83+N83</f>
        <v>15</v>
      </c>
      <c r="L83" s="261">
        <v>15</v>
      </c>
      <c r="M83" s="236"/>
      <c r="N83" s="259"/>
      <c r="O83" s="235">
        <f>P83+R83</f>
        <v>30</v>
      </c>
      <c r="P83" s="236">
        <v>30</v>
      </c>
      <c r="Q83" s="262"/>
      <c r="R83" s="263"/>
      <c r="S83" s="684">
        <f>T83+V83</f>
        <v>30</v>
      </c>
      <c r="T83" s="644">
        <v>30</v>
      </c>
      <c r="U83" s="644"/>
      <c r="V83" s="662"/>
      <c r="W83" s="237">
        <v>30</v>
      </c>
      <c r="X83" s="295">
        <v>30</v>
      </c>
      <c r="Y83" s="733" t="s">
        <v>242</v>
      </c>
      <c r="Z83" s="490">
        <v>5</v>
      </c>
      <c r="AA83" s="594">
        <v>5</v>
      </c>
      <c r="AB83" s="596">
        <v>5</v>
      </c>
    </row>
    <row r="84" spans="1:31" s="4" customFormat="1" ht="30.75" customHeight="1" thickBot="1">
      <c r="A84" s="1527"/>
      <c r="B84" s="1530"/>
      <c r="C84" s="1717"/>
      <c r="D84" s="1731"/>
      <c r="E84" s="1733"/>
      <c r="F84" s="1725"/>
      <c r="G84" s="1444"/>
      <c r="H84" s="1735"/>
      <c r="I84" s="1772"/>
      <c r="J84" s="708" t="s">
        <v>16</v>
      </c>
      <c r="K84" s="640">
        <f>SUM(K83)</f>
        <v>15</v>
      </c>
      <c r="L84" s="640">
        <f t="shared" ref="L84:V84" si="27">SUM(L83)</f>
        <v>15</v>
      </c>
      <c r="M84" s="640">
        <f t="shared" si="27"/>
        <v>0</v>
      </c>
      <c r="N84" s="789">
        <f t="shared" si="27"/>
        <v>0</v>
      </c>
      <c r="O84" s="646">
        <f t="shared" si="27"/>
        <v>30</v>
      </c>
      <c r="P84" s="640">
        <f t="shared" si="27"/>
        <v>30</v>
      </c>
      <c r="Q84" s="640">
        <f t="shared" si="27"/>
        <v>0</v>
      </c>
      <c r="R84" s="1230">
        <f t="shared" si="27"/>
        <v>0</v>
      </c>
      <c r="S84" s="640">
        <f t="shared" si="27"/>
        <v>30</v>
      </c>
      <c r="T84" s="640">
        <f t="shared" si="27"/>
        <v>30</v>
      </c>
      <c r="U84" s="640">
        <f t="shared" si="27"/>
        <v>0</v>
      </c>
      <c r="V84" s="789">
        <f t="shared" si="27"/>
        <v>0</v>
      </c>
      <c r="W84" s="699">
        <f>W83</f>
        <v>30</v>
      </c>
      <c r="X84" s="699">
        <f>X83</f>
        <v>30</v>
      </c>
      <c r="Y84" s="1231"/>
      <c r="Z84" s="491"/>
      <c r="AA84" s="492"/>
      <c r="AB84" s="493"/>
    </row>
    <row r="85" spans="1:31" s="178" customFormat="1" ht="30.75" customHeight="1">
      <c r="A85" s="1526" t="s">
        <v>9</v>
      </c>
      <c r="B85" s="1529" t="s">
        <v>9</v>
      </c>
      <c r="C85" s="1738" t="s">
        <v>44</v>
      </c>
      <c r="D85" s="1564"/>
      <c r="E85" s="1192" t="s">
        <v>351</v>
      </c>
      <c r="F85" s="1768"/>
      <c r="G85" s="1766" t="s">
        <v>12</v>
      </c>
      <c r="H85" s="1767" t="s">
        <v>159</v>
      </c>
      <c r="I85" s="1763" t="s">
        <v>280</v>
      </c>
      <c r="J85" s="1239" t="s">
        <v>151</v>
      </c>
      <c r="K85" s="1233">
        <v>976.5</v>
      </c>
      <c r="L85" s="1234">
        <v>976.5</v>
      </c>
      <c r="M85" s="1234"/>
      <c r="N85" s="1235"/>
      <c r="O85" s="1236">
        <f>P85+R85</f>
        <v>946.1</v>
      </c>
      <c r="P85" s="1237">
        <v>946.1</v>
      </c>
      <c r="Q85" s="1237"/>
      <c r="R85" s="1245"/>
      <c r="S85" s="656">
        <f>V85+T85</f>
        <v>946.1</v>
      </c>
      <c r="T85" s="657">
        <v>946.1</v>
      </c>
      <c r="U85" s="657"/>
      <c r="V85" s="658"/>
      <c r="W85" s="614">
        <v>947</v>
      </c>
      <c r="X85" s="613">
        <v>947</v>
      </c>
      <c r="Y85" s="1200" t="s">
        <v>355</v>
      </c>
      <c r="Z85" s="1197">
        <v>780</v>
      </c>
      <c r="AA85" s="1198">
        <v>780</v>
      </c>
      <c r="AB85" s="1199">
        <v>780</v>
      </c>
    </row>
    <row r="86" spans="1:31" s="178" customFormat="1" ht="27.75" customHeight="1">
      <c r="A86" s="1527"/>
      <c r="B86" s="1530"/>
      <c r="C86" s="1854"/>
      <c r="D86" s="1565"/>
      <c r="E86" s="1194" t="s">
        <v>353</v>
      </c>
      <c r="F86" s="1768"/>
      <c r="G86" s="1766"/>
      <c r="H86" s="1767"/>
      <c r="I86" s="1764"/>
      <c r="J86" s="1253" t="s">
        <v>151</v>
      </c>
      <c r="K86" s="1251"/>
      <c r="L86" s="1240"/>
      <c r="M86" s="1240"/>
      <c r="N86" s="1242"/>
      <c r="O86" s="1244">
        <f>P86+R86</f>
        <v>33</v>
      </c>
      <c r="P86" s="1243">
        <v>33</v>
      </c>
      <c r="Q86" s="1240"/>
      <c r="R86" s="1242"/>
      <c r="S86" s="1247">
        <f>T86+V86</f>
        <v>33</v>
      </c>
      <c r="T86" s="1246">
        <v>33</v>
      </c>
      <c r="U86" s="1241"/>
      <c r="V86" s="1248"/>
      <c r="W86" s="1250">
        <v>33</v>
      </c>
      <c r="X86" s="1249">
        <v>33</v>
      </c>
      <c r="Y86" s="1715" t="s">
        <v>354</v>
      </c>
      <c r="Z86" s="491">
        <v>1</v>
      </c>
      <c r="AA86" s="492">
        <v>1</v>
      </c>
      <c r="AB86" s="493">
        <v>1</v>
      </c>
    </row>
    <row r="87" spans="1:31" s="178" customFormat="1" ht="27.75" customHeight="1" thickBot="1">
      <c r="A87" s="1528"/>
      <c r="B87" s="1531"/>
      <c r="C87" s="1740"/>
      <c r="D87" s="1566"/>
      <c r="E87" s="1238" t="s">
        <v>352</v>
      </c>
      <c r="F87" s="1768"/>
      <c r="G87" s="1766"/>
      <c r="H87" s="1767"/>
      <c r="I87" s="1765"/>
      <c r="J87" s="854" t="s">
        <v>16</v>
      </c>
      <c r="K87" s="1252">
        <v>976.5</v>
      </c>
      <c r="L87" s="660">
        <v>976.5</v>
      </c>
      <c r="M87" s="660">
        <v>0</v>
      </c>
      <c r="N87" s="661">
        <v>0</v>
      </c>
      <c r="O87" s="659">
        <f>P87+R87</f>
        <v>979.1</v>
      </c>
      <c r="P87" s="660">
        <f>P86+P85</f>
        <v>979.1</v>
      </c>
      <c r="Q87" s="660">
        <v>0</v>
      </c>
      <c r="R87" s="661">
        <v>0</v>
      </c>
      <c r="S87" s="659">
        <f>S86+S85</f>
        <v>979.1</v>
      </c>
      <c r="T87" s="660">
        <f>T86+T85</f>
        <v>979.1</v>
      </c>
      <c r="U87" s="660">
        <v>0</v>
      </c>
      <c r="V87" s="661">
        <v>0</v>
      </c>
      <c r="W87" s="701">
        <f>W86+W85</f>
        <v>980</v>
      </c>
      <c r="X87" s="702">
        <f>X86+X85</f>
        <v>980</v>
      </c>
      <c r="Y87" s="1716"/>
      <c r="Z87" s="368"/>
      <c r="AA87" s="735"/>
      <c r="AB87" s="736"/>
    </row>
    <row r="88" spans="1:31" s="4" customFormat="1" ht="12.75" customHeight="1" thickBot="1">
      <c r="A88" s="1176" t="s">
        <v>9</v>
      </c>
      <c r="B88" s="1177" t="s">
        <v>9</v>
      </c>
      <c r="C88" s="1507" t="s">
        <v>17</v>
      </c>
      <c r="D88" s="1508"/>
      <c r="E88" s="1508"/>
      <c r="F88" s="1508"/>
      <c r="G88" s="1508"/>
      <c r="H88" s="1508"/>
      <c r="I88" s="1508"/>
      <c r="J88" s="1846"/>
      <c r="K88" s="211">
        <f>K87+K84+K82+K68+K66+K64+K57+K55+K53+K51+K49</f>
        <v>31275.199999999997</v>
      </c>
      <c r="L88" s="211">
        <f t="shared" ref="L88:X88" si="28">L87+L84+L82+L68+L66+L64+L57+L55+L53+L51+L49</f>
        <v>24052.799999999999</v>
      </c>
      <c r="M88" s="211">
        <f t="shared" si="28"/>
        <v>10971.800000000001</v>
      </c>
      <c r="N88" s="211">
        <f t="shared" si="28"/>
        <v>7222.4</v>
      </c>
      <c r="O88" s="211">
        <f t="shared" si="28"/>
        <v>39588</v>
      </c>
      <c r="P88" s="211">
        <f t="shared" si="28"/>
        <v>29234.2</v>
      </c>
      <c r="Q88" s="211">
        <f t="shared" si="28"/>
        <v>0</v>
      </c>
      <c r="R88" s="211">
        <f t="shared" si="28"/>
        <v>10353.799999999999</v>
      </c>
      <c r="S88" s="211">
        <f t="shared" si="28"/>
        <v>37696</v>
      </c>
      <c r="T88" s="211">
        <f t="shared" si="28"/>
        <v>27256.5</v>
      </c>
      <c r="U88" s="211">
        <f t="shared" si="28"/>
        <v>13521</v>
      </c>
      <c r="V88" s="211">
        <f t="shared" si="28"/>
        <v>10439.5</v>
      </c>
      <c r="W88" s="211">
        <f t="shared" si="28"/>
        <v>40490.567219999997</v>
      </c>
      <c r="X88" s="211">
        <f t="shared" si="28"/>
        <v>41449.067219999997</v>
      </c>
      <c r="Y88" s="740"/>
      <c r="Z88" s="1232"/>
      <c r="AA88" s="1232"/>
      <c r="AB88" s="742"/>
    </row>
    <row r="89" spans="1:31" s="4" customFormat="1" ht="14.25" customHeight="1" thickBot="1">
      <c r="A89" s="910" t="s">
        <v>9</v>
      </c>
      <c r="B89" s="179" t="s">
        <v>10</v>
      </c>
      <c r="C89" s="1546" t="s">
        <v>171</v>
      </c>
      <c r="D89" s="1547"/>
      <c r="E89" s="1547"/>
      <c r="F89" s="1547"/>
      <c r="G89" s="1547"/>
      <c r="H89" s="1547"/>
      <c r="I89" s="1547"/>
      <c r="J89" s="1547"/>
      <c r="K89" s="1547"/>
      <c r="L89" s="1547"/>
      <c r="M89" s="1547"/>
      <c r="N89" s="1547"/>
      <c r="O89" s="1547"/>
      <c r="P89" s="1547"/>
      <c r="Q89" s="1547"/>
      <c r="R89" s="1547"/>
      <c r="S89" s="1547"/>
      <c r="T89" s="1547"/>
      <c r="U89" s="1547"/>
      <c r="V89" s="1547"/>
      <c r="W89" s="1547"/>
      <c r="X89" s="1547"/>
      <c r="Y89" s="1547"/>
      <c r="Z89" s="1547"/>
      <c r="AA89" s="1547"/>
      <c r="AB89" s="1548"/>
    </row>
    <row r="90" spans="1:31" s="4" customFormat="1" ht="40.5" customHeight="1">
      <c r="A90" s="1527" t="s">
        <v>9</v>
      </c>
      <c r="B90" s="1530" t="s">
        <v>10</v>
      </c>
      <c r="C90" s="1533" t="s">
        <v>9</v>
      </c>
      <c r="D90" s="1134"/>
      <c r="E90" s="1133" t="s">
        <v>61</v>
      </c>
      <c r="F90" s="1859" t="s">
        <v>267</v>
      </c>
      <c r="G90" s="1132" t="s">
        <v>9</v>
      </c>
      <c r="H90" s="357" t="s">
        <v>158</v>
      </c>
      <c r="I90" s="1862" t="s">
        <v>283</v>
      </c>
      <c r="J90" s="964" t="s">
        <v>13</v>
      </c>
      <c r="K90" s="961">
        <f>L90+N90</f>
        <v>406.9</v>
      </c>
      <c r="L90" s="961">
        <v>356.9</v>
      </c>
      <c r="M90" s="961"/>
      <c r="N90" s="961">
        <v>50</v>
      </c>
      <c r="O90" s="968">
        <f>P90+R90</f>
        <v>778.7</v>
      </c>
      <c r="P90" s="960">
        <v>568.70000000000005</v>
      </c>
      <c r="Q90" s="960"/>
      <c r="R90" s="961">
        <f>210</f>
        <v>210</v>
      </c>
      <c r="S90" s="623">
        <f>T90+V90</f>
        <v>788.7</v>
      </c>
      <c r="T90" s="624">
        <v>568.70000000000005</v>
      </c>
      <c r="U90" s="624"/>
      <c r="V90" s="625">
        <f>10+210</f>
        <v>220</v>
      </c>
      <c r="W90" s="973">
        <v>973.5</v>
      </c>
      <c r="X90" s="973">
        <v>1173.5</v>
      </c>
      <c r="Y90" s="1149" t="s">
        <v>364</v>
      </c>
      <c r="Z90" s="1136">
        <v>50</v>
      </c>
      <c r="AA90" s="1136">
        <v>70</v>
      </c>
      <c r="AB90" s="1137">
        <v>90</v>
      </c>
    </row>
    <row r="91" spans="1:31" s="4" customFormat="1" ht="53.25" customHeight="1">
      <c r="A91" s="1527"/>
      <c r="B91" s="1530"/>
      <c r="C91" s="1533"/>
      <c r="D91" s="1134"/>
      <c r="E91" s="498" t="s">
        <v>332</v>
      </c>
      <c r="F91" s="1859"/>
      <c r="G91" s="1132"/>
      <c r="H91" s="357"/>
      <c r="I91" s="1862"/>
      <c r="J91" s="964"/>
      <c r="K91" s="961"/>
      <c r="L91" s="961"/>
      <c r="M91" s="961"/>
      <c r="N91" s="961"/>
      <c r="O91" s="968"/>
      <c r="P91" s="960"/>
      <c r="Q91" s="960"/>
      <c r="R91" s="961"/>
      <c r="S91" s="623"/>
      <c r="T91" s="624"/>
      <c r="U91" s="624"/>
      <c r="V91" s="625"/>
      <c r="W91" s="743"/>
      <c r="X91" s="743"/>
      <c r="Y91" s="604" t="s">
        <v>327</v>
      </c>
      <c r="Z91" s="562">
        <v>250</v>
      </c>
      <c r="AA91" s="562">
        <v>300</v>
      </c>
      <c r="AB91" s="563">
        <v>300</v>
      </c>
    </row>
    <row r="92" spans="1:31" s="4" customFormat="1" ht="42.75" customHeight="1">
      <c r="A92" s="1527"/>
      <c r="B92" s="1530"/>
      <c r="C92" s="1533"/>
      <c r="D92" s="1134"/>
      <c r="E92" s="498" t="s">
        <v>331</v>
      </c>
      <c r="F92" s="1859"/>
      <c r="G92" s="1132"/>
      <c r="H92" s="357"/>
      <c r="I92" s="1862"/>
      <c r="J92" s="964"/>
      <c r="K92" s="961"/>
      <c r="L92" s="961"/>
      <c r="M92" s="961"/>
      <c r="N92" s="961"/>
      <c r="O92" s="968"/>
      <c r="P92" s="960"/>
      <c r="Q92" s="960"/>
      <c r="R92" s="961"/>
      <c r="S92" s="623"/>
      <c r="T92" s="624"/>
      <c r="U92" s="624"/>
      <c r="V92" s="625"/>
      <c r="W92" s="743"/>
      <c r="X92" s="743"/>
      <c r="Y92" s="604" t="s">
        <v>328</v>
      </c>
      <c r="Z92" s="562">
        <v>415</v>
      </c>
      <c r="AA92" s="562">
        <v>471</v>
      </c>
      <c r="AB92" s="563">
        <v>471</v>
      </c>
    </row>
    <row r="93" spans="1:31" s="2" customFormat="1" ht="54" customHeight="1">
      <c r="A93" s="1527"/>
      <c r="B93" s="1530"/>
      <c r="C93" s="1533"/>
      <c r="D93" s="1135"/>
      <c r="E93" s="1925" t="s">
        <v>372</v>
      </c>
      <c r="F93" s="1860"/>
      <c r="G93" s="1132"/>
      <c r="H93" s="357"/>
      <c r="I93" s="1863"/>
      <c r="J93" s="965"/>
      <c r="K93" s="962"/>
      <c r="L93" s="962"/>
      <c r="M93" s="962"/>
      <c r="N93" s="962"/>
      <c r="O93" s="156"/>
      <c r="P93" s="108"/>
      <c r="Q93" s="108"/>
      <c r="R93" s="145"/>
      <c r="S93" s="975"/>
      <c r="T93" s="971"/>
      <c r="U93" s="971"/>
      <c r="V93" s="664"/>
      <c r="W93" s="564"/>
      <c r="X93" s="565"/>
      <c r="Y93" s="351" t="s">
        <v>334</v>
      </c>
      <c r="Z93" s="562">
        <v>4</v>
      </c>
      <c r="AA93" s="562">
        <v>5</v>
      </c>
      <c r="AB93" s="563">
        <v>6</v>
      </c>
    </row>
    <row r="94" spans="1:31" s="2" customFormat="1" ht="110.25" customHeight="1">
      <c r="A94" s="1527"/>
      <c r="B94" s="1530"/>
      <c r="C94" s="1533"/>
      <c r="D94" s="1135"/>
      <c r="E94" s="1925"/>
      <c r="F94" s="1860"/>
      <c r="G94" s="1132"/>
      <c r="H94" s="357"/>
      <c r="I94" s="475"/>
      <c r="J94" s="966"/>
      <c r="K94" s="963"/>
      <c r="L94" s="963"/>
      <c r="M94" s="963"/>
      <c r="N94" s="963"/>
      <c r="O94" s="969"/>
      <c r="P94" s="967"/>
      <c r="Q94" s="967"/>
      <c r="R94" s="970"/>
      <c r="S94" s="976"/>
      <c r="T94" s="972"/>
      <c r="U94" s="972"/>
      <c r="V94" s="977"/>
      <c r="W94" s="974"/>
      <c r="X94" s="974"/>
      <c r="Y94" s="1150" t="s">
        <v>348</v>
      </c>
      <c r="Z94" s="1151">
        <v>1</v>
      </c>
      <c r="AA94" s="1151"/>
      <c r="AB94" s="1152"/>
    </row>
    <row r="95" spans="1:31" s="4" customFormat="1" ht="43.5" customHeight="1" thickBot="1">
      <c r="A95" s="1528"/>
      <c r="B95" s="1531"/>
      <c r="C95" s="1858"/>
      <c r="D95" s="420"/>
      <c r="E95" s="1926"/>
      <c r="F95" s="1861"/>
      <c r="G95" s="421"/>
      <c r="H95" s="421"/>
      <c r="I95" s="422"/>
      <c r="J95" s="959" t="s">
        <v>16</v>
      </c>
      <c r="K95" s="665">
        <f t="shared" ref="K95:X95" si="29">K94+K90</f>
        <v>406.9</v>
      </c>
      <c r="L95" s="630">
        <f t="shared" si="29"/>
        <v>356.9</v>
      </c>
      <c r="M95" s="630">
        <f t="shared" si="29"/>
        <v>0</v>
      </c>
      <c r="N95" s="687">
        <f t="shared" si="29"/>
        <v>50</v>
      </c>
      <c r="O95" s="629">
        <f t="shared" si="29"/>
        <v>778.7</v>
      </c>
      <c r="P95" s="630">
        <f t="shared" si="29"/>
        <v>568.70000000000005</v>
      </c>
      <c r="Q95" s="630">
        <f t="shared" si="29"/>
        <v>0</v>
      </c>
      <c r="R95" s="687">
        <f t="shared" si="29"/>
        <v>210</v>
      </c>
      <c r="S95" s="629">
        <f t="shared" si="29"/>
        <v>788.7</v>
      </c>
      <c r="T95" s="630">
        <f t="shared" si="29"/>
        <v>568.70000000000005</v>
      </c>
      <c r="U95" s="630">
        <f t="shared" si="29"/>
        <v>0</v>
      </c>
      <c r="V95" s="631">
        <f t="shared" si="29"/>
        <v>220</v>
      </c>
      <c r="W95" s="704">
        <f t="shared" si="29"/>
        <v>973.5</v>
      </c>
      <c r="X95" s="704">
        <f t="shared" si="29"/>
        <v>1173.5</v>
      </c>
      <c r="Y95" s="1142"/>
      <c r="Z95" s="1143"/>
      <c r="AA95" s="1143"/>
      <c r="AB95" s="1144"/>
    </row>
    <row r="96" spans="1:31" s="83" customFormat="1" ht="30.75" customHeight="1">
      <c r="A96" s="1130" t="s">
        <v>9</v>
      </c>
      <c r="B96" s="1131" t="s">
        <v>10</v>
      </c>
      <c r="C96" s="424" t="s">
        <v>10</v>
      </c>
      <c r="D96" s="364"/>
      <c r="E96" s="1451" t="s">
        <v>359</v>
      </c>
      <c r="F96" s="1914"/>
      <c r="G96" s="1618" t="s">
        <v>9</v>
      </c>
      <c r="H96" s="1916" t="s">
        <v>159</v>
      </c>
      <c r="I96" s="1755" t="s">
        <v>282</v>
      </c>
      <c r="J96" s="399" t="s">
        <v>13</v>
      </c>
      <c r="K96" s="402"/>
      <c r="L96" s="400"/>
      <c r="M96" s="400"/>
      <c r="N96" s="464"/>
      <c r="O96" s="395">
        <f>P96+R96</f>
        <v>102.8</v>
      </c>
      <c r="P96" s="396">
        <v>13.6</v>
      </c>
      <c r="Q96" s="396">
        <v>1.2</v>
      </c>
      <c r="R96" s="472">
        <v>89.2</v>
      </c>
      <c r="S96" s="666">
        <f>T96+V96</f>
        <v>90.5</v>
      </c>
      <c r="T96" s="667">
        <v>90.5</v>
      </c>
      <c r="U96" s="667">
        <v>7.9</v>
      </c>
      <c r="V96" s="668"/>
      <c r="W96" s="474"/>
      <c r="X96" s="404"/>
      <c r="Y96" s="431" t="s">
        <v>365</v>
      </c>
      <c r="Z96" s="426">
        <v>3</v>
      </c>
      <c r="AA96" s="432"/>
      <c r="AB96" s="433"/>
    </row>
    <row r="97" spans="1:28" s="83" customFormat="1" ht="26.25" customHeight="1">
      <c r="A97" s="905"/>
      <c r="B97" s="581"/>
      <c r="C97" s="424"/>
      <c r="D97" s="364"/>
      <c r="E97" s="1451"/>
      <c r="F97" s="1914"/>
      <c r="G97" s="1618"/>
      <c r="H97" s="1916"/>
      <c r="I97" s="1755"/>
      <c r="J97" s="399" t="s">
        <v>263</v>
      </c>
      <c r="K97" s="402"/>
      <c r="L97" s="400"/>
      <c r="M97" s="400"/>
      <c r="N97" s="464"/>
      <c r="O97" s="395"/>
      <c r="P97" s="396"/>
      <c r="Q97" s="396"/>
      <c r="R97" s="472"/>
      <c r="S97" s="666">
        <f>T97+V97</f>
        <v>595</v>
      </c>
      <c r="T97" s="667"/>
      <c r="U97" s="667"/>
      <c r="V97" s="668">
        <v>595</v>
      </c>
      <c r="W97" s="474"/>
      <c r="X97" s="404"/>
      <c r="Y97" s="431" t="s">
        <v>292</v>
      </c>
      <c r="Z97" s="426">
        <v>1</v>
      </c>
      <c r="AA97" s="432"/>
      <c r="AB97" s="433"/>
    </row>
    <row r="98" spans="1:28" s="83" customFormat="1" ht="18" customHeight="1">
      <c r="A98" s="905"/>
      <c r="B98" s="581"/>
      <c r="C98" s="424"/>
      <c r="D98" s="364"/>
      <c r="E98" s="1451"/>
      <c r="F98" s="1914"/>
      <c r="G98" s="1568"/>
      <c r="H98" s="1916"/>
      <c r="I98" s="1755"/>
      <c r="J98" s="399" t="s">
        <v>15</v>
      </c>
      <c r="K98" s="402"/>
      <c r="L98" s="400"/>
      <c r="M98" s="400"/>
      <c r="N98" s="464"/>
      <c r="O98" s="470">
        <f>P98+R98</f>
        <v>582.70000000000005</v>
      </c>
      <c r="P98" s="375">
        <v>76.900000000000006</v>
      </c>
      <c r="Q98" s="375">
        <v>6.7</v>
      </c>
      <c r="R98" s="471">
        <v>505.8</v>
      </c>
      <c r="S98" s="666"/>
      <c r="T98" s="667"/>
      <c r="U98" s="667"/>
      <c r="V98" s="668"/>
      <c r="W98" s="403"/>
      <c r="X98" s="404"/>
      <c r="Y98" s="1937" t="s">
        <v>293</v>
      </c>
      <c r="Z98" s="1939">
        <v>1</v>
      </c>
      <c r="AA98" s="1941"/>
      <c r="AB98" s="1943"/>
    </row>
    <row r="99" spans="1:28" s="83" customFormat="1" ht="20.25" customHeight="1" thickBot="1">
      <c r="A99" s="906"/>
      <c r="B99" s="580"/>
      <c r="C99" s="425"/>
      <c r="D99" s="366"/>
      <c r="E99" s="1452"/>
      <c r="F99" s="1915"/>
      <c r="G99" s="1569"/>
      <c r="H99" s="1917"/>
      <c r="I99" s="1756"/>
      <c r="J99" s="703" t="s">
        <v>16</v>
      </c>
      <c r="K99" s="669">
        <f>SUM(K96)</f>
        <v>0</v>
      </c>
      <c r="L99" s="670">
        <f t="shared" ref="L99:X99" si="30">SUM(L96)</f>
        <v>0</v>
      </c>
      <c r="M99" s="670">
        <f t="shared" si="30"/>
        <v>0</v>
      </c>
      <c r="N99" s="857">
        <f t="shared" si="30"/>
        <v>0</v>
      </c>
      <c r="O99" s="858">
        <f>O98+O96</f>
        <v>685.5</v>
      </c>
      <c r="P99" s="670">
        <f t="shared" ref="P99:R99" si="31">P98+P96</f>
        <v>90.5</v>
      </c>
      <c r="Q99" s="670">
        <f t="shared" si="31"/>
        <v>7.9</v>
      </c>
      <c r="R99" s="671">
        <f t="shared" si="31"/>
        <v>595</v>
      </c>
      <c r="S99" s="669">
        <f>V99+T99</f>
        <v>685.5</v>
      </c>
      <c r="T99" s="670">
        <f>SUM(T96,T97)</f>
        <v>90.5</v>
      </c>
      <c r="U99" s="670">
        <f t="shared" si="30"/>
        <v>7.9</v>
      </c>
      <c r="V99" s="671">
        <f>SUM(V96,V97)</f>
        <v>595</v>
      </c>
      <c r="W99" s="705">
        <f t="shared" si="30"/>
        <v>0</v>
      </c>
      <c r="X99" s="707">
        <f t="shared" si="30"/>
        <v>0</v>
      </c>
      <c r="Y99" s="1938"/>
      <c r="Z99" s="1940"/>
      <c r="AA99" s="1942"/>
      <c r="AB99" s="1944"/>
    </row>
    <row r="100" spans="1:28" s="83" customFormat="1" ht="22.5" customHeight="1">
      <c r="A100" s="911" t="s">
        <v>9</v>
      </c>
      <c r="B100" s="579" t="s">
        <v>10</v>
      </c>
      <c r="C100" s="423" t="s">
        <v>11</v>
      </c>
      <c r="D100" s="365"/>
      <c r="E100" s="1450" t="s">
        <v>360</v>
      </c>
      <c r="F100" s="1927" t="s">
        <v>255</v>
      </c>
      <c r="G100" s="1567" t="s">
        <v>9</v>
      </c>
      <c r="H100" s="1928" t="s">
        <v>158</v>
      </c>
      <c r="I100" s="1754" t="s">
        <v>283</v>
      </c>
      <c r="J100" s="345" t="s">
        <v>13</v>
      </c>
      <c r="K100" s="483"/>
      <c r="L100" s="458"/>
      <c r="M100" s="458"/>
      <c r="N100" s="459"/>
      <c r="O100" s="484">
        <v>0</v>
      </c>
      <c r="P100" s="485">
        <v>0</v>
      </c>
      <c r="Q100" s="485">
        <v>0</v>
      </c>
      <c r="R100" s="486">
        <v>0</v>
      </c>
      <c r="S100" s="672"/>
      <c r="T100" s="673"/>
      <c r="U100" s="673"/>
      <c r="V100" s="674"/>
      <c r="W100" s="487"/>
      <c r="X100" s="488"/>
      <c r="Y100" s="1958" t="s">
        <v>323</v>
      </c>
      <c r="Z100" s="1153">
        <v>20</v>
      </c>
      <c r="AA100" s="1154">
        <v>46</v>
      </c>
      <c r="AB100" s="1155"/>
    </row>
    <row r="101" spans="1:28" s="83" customFormat="1" ht="13.5" customHeight="1">
      <c r="A101" s="905"/>
      <c r="B101" s="581"/>
      <c r="C101" s="424"/>
      <c r="D101" s="364"/>
      <c r="E101" s="1451"/>
      <c r="F101" s="1914"/>
      <c r="G101" s="1568"/>
      <c r="H101" s="1916"/>
      <c r="I101" s="1755"/>
      <c r="J101" s="399" t="s">
        <v>15</v>
      </c>
      <c r="K101" s="402"/>
      <c r="L101" s="400"/>
      <c r="M101" s="400"/>
      <c r="N101" s="401"/>
      <c r="O101" s="469">
        <f>P101+R101</f>
        <v>0</v>
      </c>
      <c r="P101" s="375">
        <v>0</v>
      </c>
      <c r="Q101" s="375">
        <v>0</v>
      </c>
      <c r="R101" s="471">
        <v>0</v>
      </c>
      <c r="S101" s="666"/>
      <c r="T101" s="667"/>
      <c r="U101" s="667"/>
      <c r="V101" s="668"/>
      <c r="W101" s="403"/>
      <c r="X101" s="404"/>
      <c r="Y101" s="1959"/>
      <c r="Z101" s="426"/>
      <c r="AA101" s="432"/>
      <c r="AB101" s="433"/>
    </row>
    <row r="102" spans="1:28" s="83" customFormat="1" ht="19.5" customHeight="1" thickBot="1">
      <c r="A102" s="906"/>
      <c r="B102" s="580"/>
      <c r="C102" s="425"/>
      <c r="D102" s="366"/>
      <c r="E102" s="1452"/>
      <c r="F102" s="1915"/>
      <c r="G102" s="1569"/>
      <c r="H102" s="1917"/>
      <c r="I102" s="1756"/>
      <c r="J102" s="703" t="s">
        <v>16</v>
      </c>
      <c r="K102" s="669">
        <f>SUM(K100)</f>
        <v>0</v>
      </c>
      <c r="L102" s="670">
        <f t="shared" ref="L102:N102" si="32">SUM(L100)</f>
        <v>0</v>
      </c>
      <c r="M102" s="670">
        <f t="shared" si="32"/>
        <v>0</v>
      </c>
      <c r="N102" s="857">
        <f t="shared" si="32"/>
        <v>0</v>
      </c>
      <c r="O102" s="706">
        <f>O101+O100</f>
        <v>0</v>
      </c>
      <c r="P102" s="670">
        <f t="shared" ref="P102:R102" si="33">P101+P100</f>
        <v>0</v>
      </c>
      <c r="Q102" s="670">
        <f t="shared" si="33"/>
        <v>0</v>
      </c>
      <c r="R102" s="671">
        <f t="shared" si="33"/>
        <v>0</v>
      </c>
      <c r="S102" s="669">
        <f t="shared" ref="S102:X102" si="34">SUM(S100)</f>
        <v>0</v>
      </c>
      <c r="T102" s="670">
        <f t="shared" si="34"/>
        <v>0</v>
      </c>
      <c r="U102" s="670">
        <f t="shared" si="34"/>
        <v>0</v>
      </c>
      <c r="V102" s="671">
        <f t="shared" si="34"/>
        <v>0</v>
      </c>
      <c r="W102" s="705">
        <f t="shared" si="34"/>
        <v>0</v>
      </c>
      <c r="X102" s="707">
        <f t="shared" si="34"/>
        <v>0</v>
      </c>
      <c r="Y102" s="430"/>
      <c r="Z102" s="427"/>
      <c r="AA102" s="362"/>
      <c r="AB102" s="363"/>
    </row>
    <row r="103" spans="1:28" s="4" customFormat="1" ht="24.75" customHeight="1">
      <c r="A103" s="1590" t="s">
        <v>9</v>
      </c>
      <c r="B103" s="1593" t="s">
        <v>10</v>
      </c>
      <c r="C103" s="1738" t="s">
        <v>12</v>
      </c>
      <c r="D103" s="1741"/>
      <c r="E103" s="1744" t="s">
        <v>30</v>
      </c>
      <c r="F103" s="1747" t="s">
        <v>294</v>
      </c>
      <c r="G103" s="1564" t="s">
        <v>9</v>
      </c>
      <c r="H103" s="1855" t="s">
        <v>158</v>
      </c>
      <c r="I103" s="1771" t="s">
        <v>283</v>
      </c>
      <c r="J103" s="82" t="s">
        <v>13</v>
      </c>
      <c r="K103" s="194">
        <f>L103+N103</f>
        <v>258.39999999999998</v>
      </c>
      <c r="L103" s="195">
        <v>190.7</v>
      </c>
      <c r="M103" s="195">
        <v>9</v>
      </c>
      <c r="N103" s="196">
        <v>67.7</v>
      </c>
      <c r="O103" s="197"/>
      <c r="P103" s="198"/>
      <c r="Q103" s="198"/>
      <c r="R103" s="199"/>
      <c r="S103" s="632"/>
      <c r="T103" s="633"/>
      <c r="U103" s="633"/>
      <c r="V103" s="634"/>
      <c r="W103" s="200">
        <v>109</v>
      </c>
      <c r="X103" s="230"/>
      <c r="Y103" s="252"/>
      <c r="Z103" s="269"/>
      <c r="AA103" s="269"/>
      <c r="AB103" s="270"/>
    </row>
    <row r="104" spans="1:28" s="4" customFormat="1" ht="22.5" customHeight="1">
      <c r="A104" s="1591"/>
      <c r="B104" s="1594"/>
      <c r="C104" s="1739"/>
      <c r="D104" s="1742"/>
      <c r="E104" s="1745"/>
      <c r="F104" s="1748"/>
      <c r="G104" s="1588"/>
      <c r="H104" s="1873"/>
      <c r="I104" s="1772"/>
      <c r="J104" s="90" t="s">
        <v>15</v>
      </c>
      <c r="K104" s="238">
        <f>L104+N104</f>
        <v>1464.4</v>
      </c>
      <c r="L104" s="239">
        <v>1080.7</v>
      </c>
      <c r="M104" s="239">
        <v>51</v>
      </c>
      <c r="N104" s="240">
        <v>383.7</v>
      </c>
      <c r="O104" s="203"/>
      <c r="P104" s="204"/>
      <c r="Q104" s="204"/>
      <c r="R104" s="205"/>
      <c r="S104" s="675"/>
      <c r="T104" s="676"/>
      <c r="U104" s="676"/>
      <c r="V104" s="677"/>
      <c r="W104" s="206">
        <v>618</v>
      </c>
      <c r="X104" s="231"/>
      <c r="Y104" s="473"/>
      <c r="Z104" s="271"/>
      <c r="AA104" s="271"/>
      <c r="AB104" s="272"/>
    </row>
    <row r="105" spans="1:28" s="4" customFormat="1" ht="50.25" customHeight="1" thickBot="1">
      <c r="A105" s="1592"/>
      <c r="B105" s="1595"/>
      <c r="C105" s="1740"/>
      <c r="D105" s="1743"/>
      <c r="E105" s="1746"/>
      <c r="F105" s="1749"/>
      <c r="G105" s="1566"/>
      <c r="H105" s="1856"/>
      <c r="I105" s="1857"/>
      <c r="J105" s="688" t="s">
        <v>16</v>
      </c>
      <c r="K105" s="697">
        <f>SUM(K103:K104)</f>
        <v>1722.8000000000002</v>
      </c>
      <c r="L105" s="627">
        <f t="shared" ref="L105:N105" si="35">SUM(L103:L104)</f>
        <v>1271.4000000000001</v>
      </c>
      <c r="M105" s="627">
        <f t="shared" si="35"/>
        <v>60</v>
      </c>
      <c r="N105" s="711">
        <f t="shared" si="35"/>
        <v>451.4</v>
      </c>
      <c r="O105" s="697"/>
      <c r="P105" s="627"/>
      <c r="Q105" s="627"/>
      <c r="R105" s="711"/>
      <c r="S105" s="697"/>
      <c r="T105" s="627"/>
      <c r="U105" s="627"/>
      <c r="V105" s="682"/>
      <c r="W105" s="689">
        <f>W104+W103</f>
        <v>727</v>
      </c>
      <c r="X105" s="697"/>
      <c r="Y105" s="248"/>
      <c r="Z105" s="273"/>
      <c r="AA105" s="273"/>
      <c r="AB105" s="274"/>
    </row>
    <row r="106" spans="1:28" s="4" customFormat="1" ht="18.95" customHeight="1">
      <c r="A106" s="1590" t="s">
        <v>9</v>
      </c>
      <c r="B106" s="1593" t="s">
        <v>10</v>
      </c>
      <c r="C106" s="1596" t="s">
        <v>35</v>
      </c>
      <c r="D106" s="1702"/>
      <c r="E106" s="1881" t="s">
        <v>32</v>
      </c>
      <c r="F106" s="1884" t="s">
        <v>250</v>
      </c>
      <c r="G106" s="1870" t="s">
        <v>9</v>
      </c>
      <c r="H106" s="1909" t="s">
        <v>158</v>
      </c>
      <c r="I106" s="1911" t="s">
        <v>283</v>
      </c>
      <c r="J106" s="13" t="s">
        <v>13</v>
      </c>
      <c r="K106" s="194">
        <f>L106+N106</f>
        <v>92.3</v>
      </c>
      <c r="L106" s="195">
        <v>92.3</v>
      </c>
      <c r="M106" s="198">
        <v>4.5</v>
      </c>
      <c r="N106" s="199">
        <v>0</v>
      </c>
      <c r="O106" s="243"/>
      <c r="P106" s="244"/>
      <c r="Q106" s="191"/>
      <c r="R106" s="192"/>
      <c r="S106" s="620"/>
      <c r="T106" s="621"/>
      <c r="U106" s="621"/>
      <c r="V106" s="622"/>
      <c r="W106" s="193"/>
      <c r="X106" s="193"/>
      <c r="Y106" s="332"/>
      <c r="Z106" s="326"/>
      <c r="AA106" s="269"/>
      <c r="AB106" s="270"/>
    </row>
    <row r="107" spans="1:28" s="4" customFormat="1" ht="18.95" customHeight="1">
      <c r="A107" s="1726"/>
      <c r="B107" s="1736"/>
      <c r="C107" s="1879"/>
      <c r="D107" s="1703"/>
      <c r="E107" s="1882"/>
      <c r="F107" s="1885"/>
      <c r="G107" s="1871"/>
      <c r="H107" s="1910"/>
      <c r="I107" s="1912"/>
      <c r="J107" s="14" t="s">
        <v>15</v>
      </c>
      <c r="K107" s="201">
        <f>L107+N107</f>
        <v>611.5</v>
      </c>
      <c r="L107" s="202">
        <v>509.5</v>
      </c>
      <c r="M107" s="204">
        <v>41.6</v>
      </c>
      <c r="N107" s="205">
        <v>102</v>
      </c>
      <c r="O107" s="203"/>
      <c r="P107" s="204"/>
      <c r="Q107" s="207"/>
      <c r="R107" s="208"/>
      <c r="S107" s="675"/>
      <c r="T107" s="676"/>
      <c r="U107" s="676"/>
      <c r="V107" s="677"/>
      <c r="W107" s="209"/>
      <c r="X107" s="209"/>
      <c r="Y107" s="333"/>
      <c r="Z107" s="442"/>
      <c r="AA107" s="271"/>
      <c r="AB107" s="272"/>
    </row>
    <row r="108" spans="1:28" s="4" customFormat="1" ht="18.95" customHeight="1" thickBot="1">
      <c r="A108" s="1727"/>
      <c r="B108" s="1737"/>
      <c r="C108" s="1880"/>
      <c r="D108" s="1708"/>
      <c r="E108" s="1883"/>
      <c r="F108" s="1886"/>
      <c r="G108" s="1872"/>
      <c r="H108" s="1737"/>
      <c r="I108" s="1913"/>
      <c r="J108" s="696" t="s">
        <v>16</v>
      </c>
      <c r="K108" s="646">
        <f t="shared" ref="K108:N108" si="36">SUM(K106:K107)</f>
        <v>703.8</v>
      </c>
      <c r="L108" s="641">
        <f t="shared" si="36"/>
        <v>601.79999999999995</v>
      </c>
      <c r="M108" s="641">
        <f t="shared" si="36"/>
        <v>46.1</v>
      </c>
      <c r="N108" s="641">
        <f t="shared" si="36"/>
        <v>102</v>
      </c>
      <c r="O108" s="646"/>
      <c r="P108" s="641"/>
      <c r="Q108" s="641"/>
      <c r="R108" s="641"/>
      <c r="S108" s="646"/>
      <c r="T108" s="641"/>
      <c r="U108" s="641"/>
      <c r="V108" s="641"/>
      <c r="W108" s="697"/>
      <c r="X108" s="697"/>
      <c r="Y108" s="310"/>
      <c r="Z108" s="311"/>
      <c r="AA108" s="311"/>
      <c r="AB108" s="312"/>
    </row>
    <row r="109" spans="1:28" s="4" customFormat="1" ht="16.5" customHeight="1" thickBot="1">
      <c r="A109" s="910" t="s">
        <v>9</v>
      </c>
      <c r="B109" s="81" t="s">
        <v>10</v>
      </c>
      <c r="C109" s="1541" t="s">
        <v>17</v>
      </c>
      <c r="D109" s="1542"/>
      <c r="E109" s="1542"/>
      <c r="F109" s="1542"/>
      <c r="G109" s="1542"/>
      <c r="H109" s="1542"/>
      <c r="I109" s="1508"/>
      <c r="J109" s="1508"/>
      <c r="K109" s="222">
        <f>K108+K105+K95+K99</f>
        <v>2833.5000000000005</v>
      </c>
      <c r="L109" s="222">
        <f t="shared" ref="L109:N109" si="37">L108+L105+L95+L99</f>
        <v>2230.1</v>
      </c>
      <c r="M109" s="222">
        <f t="shared" si="37"/>
        <v>106.1</v>
      </c>
      <c r="N109" s="222">
        <f t="shared" si="37"/>
        <v>603.4</v>
      </c>
      <c r="O109" s="222">
        <f>O108+O105+O95+O99</f>
        <v>1464.2</v>
      </c>
      <c r="P109" s="222">
        <f t="shared" ref="P109:X109" si="38">P108+P105+P95+P99</f>
        <v>659.2</v>
      </c>
      <c r="Q109" s="222">
        <f t="shared" si="38"/>
        <v>7.9</v>
      </c>
      <c r="R109" s="222">
        <f t="shared" si="38"/>
        <v>805</v>
      </c>
      <c r="S109" s="222">
        <f t="shared" si="38"/>
        <v>1474.2</v>
      </c>
      <c r="T109" s="222">
        <f t="shared" si="38"/>
        <v>659.2</v>
      </c>
      <c r="U109" s="222">
        <f t="shared" si="38"/>
        <v>7.9</v>
      </c>
      <c r="V109" s="222">
        <f t="shared" si="38"/>
        <v>815</v>
      </c>
      <c r="W109" s="222">
        <f t="shared" si="38"/>
        <v>1700.5</v>
      </c>
      <c r="X109" s="222">
        <f t="shared" si="38"/>
        <v>1173.5</v>
      </c>
      <c r="Y109" s="718"/>
      <c r="Z109" s="719"/>
      <c r="AA109" s="719"/>
      <c r="AB109" s="720"/>
    </row>
    <row r="110" spans="1:28" s="4" customFormat="1" ht="15" customHeight="1" thickBot="1">
      <c r="A110" s="911" t="s">
        <v>9</v>
      </c>
      <c r="B110" s="405" t="s">
        <v>11</v>
      </c>
      <c r="C110" s="1546" t="s">
        <v>60</v>
      </c>
      <c r="D110" s="1547"/>
      <c r="E110" s="1547"/>
      <c r="F110" s="1547"/>
      <c r="G110" s="1547"/>
      <c r="H110" s="1547"/>
      <c r="I110" s="1547"/>
      <c r="J110" s="1547"/>
      <c r="K110" s="1547"/>
      <c r="L110" s="1547"/>
      <c r="M110" s="1547"/>
      <c r="N110" s="1547"/>
      <c r="O110" s="1574"/>
      <c r="P110" s="1574"/>
      <c r="Q110" s="1574"/>
      <c r="R110" s="1574"/>
      <c r="S110" s="1574"/>
      <c r="T110" s="1574"/>
      <c r="U110" s="1574"/>
      <c r="V110" s="1574"/>
      <c r="W110" s="1547"/>
      <c r="X110" s="1547"/>
      <c r="Y110" s="1547"/>
      <c r="Z110" s="1547"/>
      <c r="AA110" s="1547"/>
      <c r="AB110" s="1548"/>
    </row>
    <row r="111" spans="1:28" s="83" customFormat="1" ht="32.25" customHeight="1">
      <c r="A111" s="1526" t="s">
        <v>9</v>
      </c>
      <c r="B111" s="1529" t="s">
        <v>11</v>
      </c>
      <c r="C111" s="1533" t="s">
        <v>9</v>
      </c>
      <c r="D111" s="574"/>
      <c r="E111" s="1744" t="s">
        <v>169</v>
      </c>
      <c r="F111" s="1815" t="s">
        <v>251</v>
      </c>
      <c r="G111" s="1585" t="s">
        <v>9</v>
      </c>
      <c r="H111" s="1855" t="s">
        <v>158</v>
      </c>
      <c r="I111" s="1771" t="s">
        <v>194</v>
      </c>
      <c r="J111" s="84" t="s">
        <v>13</v>
      </c>
      <c r="K111" s="249">
        <v>0</v>
      </c>
      <c r="L111" s="250">
        <v>0</v>
      </c>
      <c r="M111" s="379"/>
      <c r="N111" s="1335">
        <v>0</v>
      </c>
      <c r="O111" s="1354">
        <v>39.9</v>
      </c>
      <c r="P111" s="1355">
        <v>39.9</v>
      </c>
      <c r="Q111" s="1356">
        <v>5.3</v>
      </c>
      <c r="R111" s="1357">
        <v>0</v>
      </c>
      <c r="S111" s="1348">
        <f>T111+V111</f>
        <v>39.9</v>
      </c>
      <c r="T111" s="1342">
        <v>39.9</v>
      </c>
      <c r="U111" s="1342">
        <v>4.0999999999999996</v>
      </c>
      <c r="V111" s="1343"/>
      <c r="W111" s="1335">
        <v>4</v>
      </c>
      <c r="X111" s="251"/>
      <c r="Y111" s="252" t="s">
        <v>196</v>
      </c>
      <c r="Z111" s="367">
        <v>352</v>
      </c>
      <c r="AA111" s="367">
        <v>352</v>
      </c>
      <c r="AB111" s="414">
        <v>0</v>
      </c>
    </row>
    <row r="112" spans="1:28" s="83" customFormat="1" ht="30" customHeight="1">
      <c r="A112" s="1527"/>
      <c r="B112" s="1530"/>
      <c r="C112" s="1533"/>
      <c r="D112" s="569"/>
      <c r="E112" s="1874"/>
      <c r="F112" s="1876"/>
      <c r="G112" s="1586"/>
      <c r="H112" s="1767"/>
      <c r="I112" s="1772"/>
      <c r="J112" s="177" t="s">
        <v>15</v>
      </c>
      <c r="K112" s="212">
        <v>0</v>
      </c>
      <c r="L112" s="213">
        <v>0</v>
      </c>
      <c r="M112" s="380"/>
      <c r="N112" s="1336">
        <v>0</v>
      </c>
      <c r="O112" s="1358">
        <v>206.1</v>
      </c>
      <c r="P112" s="1351">
        <v>206.1</v>
      </c>
      <c r="Q112" s="1125">
        <v>9.9</v>
      </c>
      <c r="R112" s="1359">
        <v>0</v>
      </c>
      <c r="S112" s="1349">
        <f>T112</f>
        <v>206.1</v>
      </c>
      <c r="T112" s="1337">
        <v>206.1</v>
      </c>
      <c r="U112" s="1337">
        <v>9.9</v>
      </c>
      <c r="V112" s="1344"/>
      <c r="W112" s="1336">
        <v>133</v>
      </c>
      <c r="X112" s="241"/>
      <c r="Y112" s="526" t="s">
        <v>184</v>
      </c>
      <c r="Z112" s="352">
        <v>90</v>
      </c>
      <c r="AA112" s="352">
        <v>90</v>
      </c>
      <c r="AB112" s="476">
        <v>0</v>
      </c>
    </row>
    <row r="113" spans="1:28" s="83" customFormat="1" ht="21" customHeight="1" thickBot="1">
      <c r="A113" s="1527"/>
      <c r="B113" s="1530"/>
      <c r="C113" s="1533"/>
      <c r="D113" s="569"/>
      <c r="E113" s="1875"/>
      <c r="F113" s="1876"/>
      <c r="G113" s="1877"/>
      <c r="H113" s="1878"/>
      <c r="I113" s="1772"/>
      <c r="J113" s="708" t="s">
        <v>16</v>
      </c>
      <c r="K113" s="626">
        <f t="shared" ref="K113:N113" si="39">SUM(K111:K112)</f>
        <v>0</v>
      </c>
      <c r="L113" s="627">
        <f t="shared" si="39"/>
        <v>0</v>
      </c>
      <c r="M113" s="627">
        <f t="shared" si="39"/>
        <v>0</v>
      </c>
      <c r="N113" s="853">
        <f t="shared" si="39"/>
        <v>0</v>
      </c>
      <c r="O113" s="1345">
        <f>O112+O111</f>
        <v>246</v>
      </c>
      <c r="P113" s="1338">
        <f t="shared" ref="P113:X113" si="40">P112+P111</f>
        <v>246</v>
      </c>
      <c r="Q113" s="1338">
        <f t="shared" si="40"/>
        <v>15.2</v>
      </c>
      <c r="R113" s="1346">
        <f t="shared" si="40"/>
        <v>0</v>
      </c>
      <c r="S113" s="1350">
        <f t="shared" si="40"/>
        <v>246</v>
      </c>
      <c r="T113" s="1338">
        <f t="shared" si="40"/>
        <v>246</v>
      </c>
      <c r="U113" s="1338">
        <f t="shared" si="40"/>
        <v>14</v>
      </c>
      <c r="V113" s="1346">
        <f t="shared" si="40"/>
        <v>0</v>
      </c>
      <c r="W113" s="711">
        <f t="shared" si="40"/>
        <v>137</v>
      </c>
      <c r="X113" s="626">
        <f t="shared" si="40"/>
        <v>0</v>
      </c>
      <c r="Y113" s="1064"/>
      <c r="Z113" s="311"/>
      <c r="AA113" s="311"/>
      <c r="AB113" s="312"/>
    </row>
    <row r="114" spans="1:28" s="4" customFormat="1" ht="30.75" customHeight="1">
      <c r="A114" s="1526" t="s">
        <v>9</v>
      </c>
      <c r="B114" s="1529" t="s">
        <v>11</v>
      </c>
      <c r="C114" s="1532" t="s">
        <v>10</v>
      </c>
      <c r="D114" s="574"/>
      <c r="E114" s="1919" t="s">
        <v>289</v>
      </c>
      <c r="F114" s="1922" t="s">
        <v>251</v>
      </c>
      <c r="G114" s="1564" t="s">
        <v>9</v>
      </c>
      <c r="H114" s="1855" t="s">
        <v>159</v>
      </c>
      <c r="I114" s="1771" t="s">
        <v>297</v>
      </c>
      <c r="J114" s="82" t="s">
        <v>13</v>
      </c>
      <c r="K114" s="190">
        <f>L114</f>
        <v>0</v>
      </c>
      <c r="L114" s="191"/>
      <c r="M114" s="214"/>
      <c r="N114" s="227"/>
      <c r="O114" s="203"/>
      <c r="P114" s="204"/>
      <c r="Q114" s="233"/>
      <c r="R114" s="234"/>
      <c r="S114" s="685"/>
      <c r="T114" s="621"/>
      <c r="U114" s="621"/>
      <c r="V114" s="622"/>
      <c r="W114" s="1340"/>
      <c r="X114" s="228"/>
      <c r="Y114" s="1436" t="s">
        <v>290</v>
      </c>
      <c r="Z114" s="1634">
        <v>4</v>
      </c>
      <c r="AA114" s="1946"/>
      <c r="AB114" s="1948"/>
    </row>
    <row r="115" spans="1:28" s="4" customFormat="1" ht="15.75" customHeight="1">
      <c r="A115" s="1527"/>
      <c r="B115" s="1530"/>
      <c r="C115" s="1533"/>
      <c r="D115" s="569"/>
      <c r="E115" s="1920"/>
      <c r="F115" s="1923"/>
      <c r="G115" s="1565"/>
      <c r="H115" s="1767"/>
      <c r="I115" s="1772"/>
      <c r="J115" s="177" t="s">
        <v>15</v>
      </c>
      <c r="K115" s="219">
        <f>L115</f>
        <v>0</v>
      </c>
      <c r="L115" s="220"/>
      <c r="M115" s="408"/>
      <c r="N115" s="1352"/>
      <c r="O115" s="203">
        <f>P115+R115</f>
        <v>0</v>
      </c>
      <c r="P115" s="204"/>
      <c r="Q115" s="229"/>
      <c r="R115" s="1360"/>
      <c r="S115" s="1353"/>
      <c r="T115" s="648"/>
      <c r="U115" s="683"/>
      <c r="V115" s="649"/>
      <c r="W115" s="1341"/>
      <c r="X115" s="242"/>
      <c r="Y115" s="1792"/>
      <c r="Z115" s="1945"/>
      <c r="AA115" s="1947"/>
      <c r="AB115" s="1949"/>
    </row>
    <row r="116" spans="1:28" s="4" customFormat="1" ht="21.75" customHeight="1" thickBot="1">
      <c r="A116" s="1528"/>
      <c r="B116" s="1531"/>
      <c r="C116" s="1534"/>
      <c r="D116" s="570"/>
      <c r="E116" s="1921"/>
      <c r="F116" s="1924"/>
      <c r="G116" s="1566"/>
      <c r="H116" s="1856"/>
      <c r="I116" s="1857"/>
      <c r="J116" s="688" t="s">
        <v>16</v>
      </c>
      <c r="K116" s="626">
        <f>SUM(K114:K115)</f>
        <v>0</v>
      </c>
      <c r="L116" s="627">
        <f>SUM(L114:L115)</f>
        <v>0</v>
      </c>
      <c r="M116" s="627">
        <f>SUM(M114:M115)</f>
        <v>0</v>
      </c>
      <c r="N116" s="788">
        <f>SUM(N114:N115)</f>
        <v>0</v>
      </c>
      <c r="O116" s="1345">
        <f>P116+R116</f>
        <v>0</v>
      </c>
      <c r="P116" s="1338">
        <f>P115</f>
        <v>0</v>
      </c>
      <c r="Q116" s="1338"/>
      <c r="R116" s="1346"/>
      <c r="S116" s="711"/>
      <c r="T116" s="627"/>
      <c r="U116" s="627"/>
      <c r="V116" s="628"/>
      <c r="W116" s="853">
        <f>W115</f>
        <v>0</v>
      </c>
      <c r="X116" s="697"/>
      <c r="Y116" s="299"/>
      <c r="Z116" s="275"/>
      <c r="AA116" s="275"/>
      <c r="AB116" s="276"/>
    </row>
    <row r="117" spans="1:28" s="4" customFormat="1" ht="14.25" customHeight="1">
      <c r="A117" s="1526" t="s">
        <v>9</v>
      </c>
      <c r="B117" s="1529" t="s">
        <v>11</v>
      </c>
      <c r="C117" s="1532" t="s">
        <v>11</v>
      </c>
      <c r="D117" s="574"/>
      <c r="E117" s="1919" t="s">
        <v>361</v>
      </c>
      <c r="F117" s="1922"/>
      <c r="G117" s="1564" t="s">
        <v>9</v>
      </c>
      <c r="H117" s="1855" t="s">
        <v>158</v>
      </c>
      <c r="I117" s="1771" t="s">
        <v>195</v>
      </c>
      <c r="J117" s="82" t="s">
        <v>13</v>
      </c>
      <c r="K117" s="190">
        <f>L117</f>
        <v>0</v>
      </c>
      <c r="L117" s="191"/>
      <c r="M117" s="214"/>
      <c r="N117" s="227"/>
      <c r="O117" s="203"/>
      <c r="P117" s="204"/>
      <c r="Q117" s="233"/>
      <c r="R117" s="234"/>
      <c r="S117" s="768"/>
      <c r="T117" s="633"/>
      <c r="U117" s="633"/>
      <c r="V117" s="634"/>
      <c r="W117" s="1340"/>
      <c r="X117" s="228"/>
      <c r="Y117" s="246"/>
      <c r="Z117" s="269"/>
      <c r="AA117" s="269"/>
      <c r="AB117" s="270"/>
    </row>
    <row r="118" spans="1:28" s="4" customFormat="1" ht="21" customHeight="1">
      <c r="A118" s="1527"/>
      <c r="B118" s="1530"/>
      <c r="C118" s="1533"/>
      <c r="D118" s="569"/>
      <c r="E118" s="1920"/>
      <c r="F118" s="1923"/>
      <c r="G118" s="1565"/>
      <c r="H118" s="1767"/>
      <c r="I118" s="1772"/>
      <c r="J118" s="177" t="s">
        <v>15</v>
      </c>
      <c r="K118" s="219">
        <f>L118</f>
        <v>0</v>
      </c>
      <c r="L118" s="220"/>
      <c r="M118" s="408"/>
      <c r="N118" s="1352"/>
      <c r="O118" s="203">
        <f>P118+R118</f>
        <v>4</v>
      </c>
      <c r="P118" s="204">
        <v>4</v>
      </c>
      <c r="Q118" s="229"/>
      <c r="R118" s="1360"/>
      <c r="S118" s="1353">
        <f>T118+V118</f>
        <v>4</v>
      </c>
      <c r="T118" s="648">
        <v>4</v>
      </c>
      <c r="U118" s="683"/>
      <c r="V118" s="649"/>
      <c r="W118" s="1341">
        <v>4</v>
      </c>
      <c r="X118" s="242"/>
      <c r="Y118" s="247"/>
      <c r="Z118" s="271"/>
      <c r="AA118" s="271"/>
      <c r="AB118" s="272"/>
    </row>
    <row r="119" spans="1:28" s="4" customFormat="1" ht="21" customHeight="1" thickBot="1">
      <c r="A119" s="1528"/>
      <c r="B119" s="1531"/>
      <c r="C119" s="1534"/>
      <c r="D119" s="570"/>
      <c r="E119" s="1921"/>
      <c r="F119" s="1924"/>
      <c r="G119" s="1566"/>
      <c r="H119" s="1856"/>
      <c r="I119" s="1857"/>
      <c r="J119" s="688" t="s">
        <v>16</v>
      </c>
      <c r="K119" s="626">
        <f t="shared" ref="K119:N119" si="41">SUM(K117:K118)</f>
        <v>0</v>
      </c>
      <c r="L119" s="627">
        <f t="shared" si="41"/>
        <v>0</v>
      </c>
      <c r="M119" s="627">
        <f t="shared" si="41"/>
        <v>0</v>
      </c>
      <c r="N119" s="788">
        <f t="shared" si="41"/>
        <v>0</v>
      </c>
      <c r="O119" s="1345">
        <f>P119+R119</f>
        <v>4</v>
      </c>
      <c r="P119" s="1338">
        <f>P118</f>
        <v>4</v>
      </c>
      <c r="Q119" s="1338"/>
      <c r="R119" s="1346"/>
      <c r="S119" s="711">
        <f>T119+V119</f>
        <v>4</v>
      </c>
      <c r="T119" s="627">
        <f>T118</f>
        <v>4</v>
      </c>
      <c r="U119" s="627"/>
      <c r="V119" s="628"/>
      <c r="W119" s="853">
        <f>W118</f>
        <v>4</v>
      </c>
      <c r="X119" s="697"/>
      <c r="Y119" s="299"/>
      <c r="Z119" s="275"/>
      <c r="AA119" s="275"/>
      <c r="AB119" s="276"/>
    </row>
    <row r="120" spans="1:28" s="4" customFormat="1">
      <c r="A120" s="1526" t="s">
        <v>9</v>
      </c>
      <c r="B120" s="1529" t="s">
        <v>11</v>
      </c>
      <c r="C120" s="1532" t="s">
        <v>12</v>
      </c>
      <c r="D120" s="574"/>
      <c r="E120" s="1919" t="s">
        <v>172</v>
      </c>
      <c r="F120" s="1922"/>
      <c r="G120" s="1564" t="s">
        <v>9</v>
      </c>
      <c r="H120" s="1855" t="s">
        <v>158</v>
      </c>
      <c r="I120" s="1771" t="s">
        <v>195</v>
      </c>
      <c r="J120" s="82" t="s">
        <v>13</v>
      </c>
      <c r="K120" s="190">
        <f>L120</f>
        <v>30.3</v>
      </c>
      <c r="L120" s="191">
        <v>30.3</v>
      </c>
      <c r="M120" s="214"/>
      <c r="N120" s="227"/>
      <c r="O120" s="203"/>
      <c r="P120" s="204"/>
      <c r="Q120" s="233"/>
      <c r="R120" s="234"/>
      <c r="S120" s="768"/>
      <c r="T120" s="633"/>
      <c r="U120" s="633"/>
      <c r="V120" s="634"/>
      <c r="W120" s="1340"/>
      <c r="X120" s="228"/>
      <c r="Y120" s="246"/>
      <c r="Z120" s="269"/>
      <c r="AA120" s="269"/>
      <c r="AB120" s="270"/>
    </row>
    <row r="121" spans="1:28" s="4" customFormat="1">
      <c r="A121" s="1527"/>
      <c r="B121" s="1530"/>
      <c r="C121" s="1533"/>
      <c r="D121" s="569"/>
      <c r="E121" s="1920"/>
      <c r="F121" s="1923"/>
      <c r="G121" s="1565"/>
      <c r="H121" s="1767"/>
      <c r="I121" s="1772"/>
      <c r="J121" s="177" t="s">
        <v>15</v>
      </c>
      <c r="K121" s="219">
        <f>L121</f>
        <v>171.3</v>
      </c>
      <c r="L121" s="220">
        <v>171.3</v>
      </c>
      <c r="M121" s="408"/>
      <c r="N121" s="1352"/>
      <c r="O121" s="203"/>
      <c r="P121" s="204"/>
      <c r="Q121" s="229"/>
      <c r="R121" s="1360"/>
      <c r="S121" s="1353"/>
      <c r="T121" s="648"/>
      <c r="U121" s="683"/>
      <c r="V121" s="649"/>
      <c r="W121" s="1341"/>
      <c r="X121" s="242"/>
      <c r="Y121" s="247"/>
      <c r="Z121" s="271"/>
      <c r="AA121" s="271"/>
      <c r="AB121" s="272"/>
    </row>
    <row r="122" spans="1:28" s="4" customFormat="1" ht="14.25" customHeight="1" thickBot="1">
      <c r="A122" s="1528"/>
      <c r="B122" s="1531"/>
      <c r="C122" s="1534"/>
      <c r="D122" s="570"/>
      <c r="E122" s="1921"/>
      <c r="F122" s="1924"/>
      <c r="G122" s="1566"/>
      <c r="H122" s="1856"/>
      <c r="I122" s="1857"/>
      <c r="J122" s="688" t="s">
        <v>16</v>
      </c>
      <c r="K122" s="646">
        <f>SUM(K120:K121)</f>
        <v>201.60000000000002</v>
      </c>
      <c r="L122" s="641">
        <f t="shared" ref="L122:N122" si="42">SUM(L120:L121)</f>
        <v>201.60000000000002</v>
      </c>
      <c r="M122" s="641">
        <f t="shared" si="42"/>
        <v>0</v>
      </c>
      <c r="N122" s="655">
        <f t="shared" si="42"/>
        <v>0</v>
      </c>
      <c r="O122" s="1345"/>
      <c r="P122" s="1338"/>
      <c r="Q122" s="1338"/>
      <c r="R122" s="1346"/>
      <c r="S122" s="640"/>
      <c r="T122" s="641"/>
      <c r="U122" s="641"/>
      <c r="V122" s="642"/>
      <c r="W122" s="853"/>
      <c r="X122" s="697"/>
      <c r="Y122" s="299"/>
      <c r="Z122" s="275"/>
      <c r="AA122" s="275"/>
      <c r="AB122" s="276"/>
    </row>
    <row r="123" spans="1:28" s="4" customFormat="1" ht="13.5" thickBot="1">
      <c r="A123" s="910" t="s">
        <v>9</v>
      </c>
      <c r="B123" s="81" t="s">
        <v>11</v>
      </c>
      <c r="C123" s="1541" t="s">
        <v>17</v>
      </c>
      <c r="D123" s="1542"/>
      <c r="E123" s="1542"/>
      <c r="F123" s="1542"/>
      <c r="G123" s="1542"/>
      <c r="H123" s="1542"/>
      <c r="I123" s="1542"/>
      <c r="J123" s="1542"/>
      <c r="K123" s="222">
        <f>K122+K113+K116+K119</f>
        <v>201.60000000000002</v>
      </c>
      <c r="L123" s="222">
        <f t="shared" ref="L123:X123" si="43">L122+L113+L116+L119</f>
        <v>201.60000000000002</v>
      </c>
      <c r="M123" s="222">
        <f t="shared" si="43"/>
        <v>0</v>
      </c>
      <c r="N123" s="1339">
        <f t="shared" si="43"/>
        <v>0</v>
      </c>
      <c r="O123" s="1361">
        <f>O122+O113+O116+O119</f>
        <v>250</v>
      </c>
      <c r="P123" s="1362">
        <f t="shared" si="43"/>
        <v>250</v>
      </c>
      <c r="Q123" s="1362">
        <f t="shared" si="43"/>
        <v>15.2</v>
      </c>
      <c r="R123" s="1363">
        <f t="shared" si="43"/>
        <v>0</v>
      </c>
      <c r="S123" s="1147">
        <f>S122+S113+S116+S119</f>
        <v>250</v>
      </c>
      <c r="T123" s="222">
        <f t="shared" si="43"/>
        <v>250</v>
      </c>
      <c r="U123" s="222">
        <f t="shared" si="43"/>
        <v>14</v>
      </c>
      <c r="V123" s="1347">
        <f t="shared" si="43"/>
        <v>0</v>
      </c>
      <c r="W123" s="1147">
        <f t="shared" si="43"/>
        <v>141</v>
      </c>
      <c r="X123" s="222">
        <f t="shared" si="43"/>
        <v>0</v>
      </c>
      <c r="Y123" s="1543"/>
      <c r="Z123" s="1544"/>
      <c r="AA123" s="1544"/>
      <c r="AB123" s="1545"/>
    </row>
    <row r="124" spans="1:28" s="4" customFormat="1" ht="15.75" customHeight="1" thickBot="1">
      <c r="A124" s="910" t="s">
        <v>9</v>
      </c>
      <c r="B124" s="179" t="s">
        <v>12</v>
      </c>
      <c r="C124" s="1546" t="s">
        <v>170</v>
      </c>
      <c r="D124" s="1547"/>
      <c r="E124" s="1547"/>
      <c r="F124" s="1547"/>
      <c r="G124" s="1547"/>
      <c r="H124" s="1547"/>
      <c r="I124" s="1547"/>
      <c r="J124" s="1547"/>
      <c r="K124" s="1575"/>
      <c r="L124" s="1575"/>
      <c r="M124" s="1575"/>
      <c r="N124" s="1575"/>
      <c r="O124" s="1575"/>
      <c r="P124" s="1575"/>
      <c r="Q124" s="1575"/>
      <c r="R124" s="1575"/>
      <c r="S124" s="1575"/>
      <c r="T124" s="1575"/>
      <c r="U124" s="1575"/>
      <c r="V124" s="1575"/>
      <c r="W124" s="1547"/>
      <c r="X124" s="1547"/>
      <c r="Y124" s="1547"/>
      <c r="Z124" s="1547"/>
      <c r="AA124" s="1547"/>
      <c r="AB124" s="1548"/>
    </row>
    <row r="125" spans="1:28" s="4" customFormat="1" ht="42.75" customHeight="1">
      <c r="A125" s="1526" t="s">
        <v>9</v>
      </c>
      <c r="B125" s="1529" t="s">
        <v>12</v>
      </c>
      <c r="C125" s="1723" t="s">
        <v>9</v>
      </c>
      <c r="D125" s="574"/>
      <c r="E125" s="1864" t="s">
        <v>243</v>
      </c>
      <c r="F125" s="1867"/>
      <c r="G125" s="1443" t="s">
        <v>9</v>
      </c>
      <c r="H125" s="1889" t="s">
        <v>159</v>
      </c>
      <c r="I125" s="1891" t="s">
        <v>282</v>
      </c>
      <c r="J125" s="174" t="s">
        <v>13</v>
      </c>
      <c r="K125" s="243">
        <f>L125+N125</f>
        <v>22.4</v>
      </c>
      <c r="L125" s="244">
        <v>18.899999999999999</v>
      </c>
      <c r="M125" s="244">
        <v>2</v>
      </c>
      <c r="N125" s="300">
        <v>3.5</v>
      </c>
      <c r="O125" s="456">
        <f>P125+R125</f>
        <v>4.0999999999999996</v>
      </c>
      <c r="P125" s="457">
        <v>2.7</v>
      </c>
      <c r="Q125" s="458">
        <v>0.5</v>
      </c>
      <c r="R125" s="459">
        <v>1.4</v>
      </c>
      <c r="S125" s="632">
        <f>T125+V125</f>
        <v>4.0999999999999996</v>
      </c>
      <c r="T125" s="633">
        <v>2.7</v>
      </c>
      <c r="U125" s="633">
        <v>0.5</v>
      </c>
      <c r="V125" s="634">
        <v>1.4</v>
      </c>
      <c r="W125" s="409"/>
      <c r="X125" s="230"/>
      <c r="Y125" s="1065" t="s">
        <v>342</v>
      </c>
      <c r="Z125" s="1050">
        <v>1</v>
      </c>
      <c r="AA125" s="1051"/>
      <c r="AB125" s="1052"/>
    </row>
    <row r="126" spans="1:28" s="4" customFormat="1" ht="24" customHeight="1">
      <c r="A126" s="1527"/>
      <c r="B126" s="1530"/>
      <c r="C126" s="1717"/>
      <c r="D126" s="569"/>
      <c r="E126" s="1865"/>
      <c r="F126" s="1868"/>
      <c r="G126" s="1444"/>
      <c r="H126" s="1890"/>
      <c r="I126" s="1773"/>
      <c r="J126" s="174" t="s">
        <v>15</v>
      </c>
      <c r="K126" s="238">
        <f>L126+N126</f>
        <v>200.6</v>
      </c>
      <c r="L126" s="239">
        <v>169.6</v>
      </c>
      <c r="M126" s="239">
        <v>17.3</v>
      </c>
      <c r="N126" s="240">
        <v>31</v>
      </c>
      <c r="O126" s="460">
        <f>P126+R126</f>
        <v>36.299999999999997</v>
      </c>
      <c r="P126" s="461">
        <v>23.7</v>
      </c>
      <c r="Q126" s="462">
        <v>4.3</v>
      </c>
      <c r="R126" s="463">
        <v>12.6</v>
      </c>
      <c r="S126" s="675">
        <f>T126+V126</f>
        <v>36.299999999999997</v>
      </c>
      <c r="T126" s="676">
        <v>23.7</v>
      </c>
      <c r="U126" s="676">
        <v>4.3</v>
      </c>
      <c r="V126" s="677">
        <v>12.6</v>
      </c>
      <c r="W126" s="409"/>
      <c r="X126" s="230"/>
      <c r="Y126" s="1950" t="s">
        <v>291</v>
      </c>
      <c r="Z126" s="1952">
        <v>10</v>
      </c>
      <c r="AA126" s="1954"/>
      <c r="AB126" s="1956"/>
    </row>
    <row r="127" spans="1:28" s="4" customFormat="1" ht="19.5" customHeight="1" thickBot="1">
      <c r="A127" s="905"/>
      <c r="B127" s="581"/>
      <c r="C127" s="584"/>
      <c r="D127" s="569"/>
      <c r="E127" s="1865"/>
      <c r="F127" s="592"/>
      <c r="G127" s="573"/>
      <c r="H127" s="593"/>
      <c r="I127" s="599"/>
      <c r="J127" s="709" t="s">
        <v>16</v>
      </c>
      <c r="K127" s="646">
        <f>SUM(K125:K126)</f>
        <v>223</v>
      </c>
      <c r="L127" s="641">
        <f t="shared" ref="L127:X127" si="44">SUM(L125:L126)</f>
        <v>188.5</v>
      </c>
      <c r="M127" s="641">
        <f t="shared" si="44"/>
        <v>19.3</v>
      </c>
      <c r="N127" s="642">
        <f t="shared" si="44"/>
        <v>34.5</v>
      </c>
      <c r="O127" s="640">
        <f>SUM(O125:O126)</f>
        <v>40.4</v>
      </c>
      <c r="P127" s="641">
        <f t="shared" si="44"/>
        <v>26.4</v>
      </c>
      <c r="Q127" s="641">
        <f t="shared" si="44"/>
        <v>4.8</v>
      </c>
      <c r="R127" s="655">
        <f t="shared" si="44"/>
        <v>14</v>
      </c>
      <c r="S127" s="646">
        <f>SUM(S125:S126)</f>
        <v>40.4</v>
      </c>
      <c r="T127" s="641">
        <f t="shared" si="44"/>
        <v>26.4</v>
      </c>
      <c r="U127" s="641">
        <f t="shared" si="44"/>
        <v>4.8</v>
      </c>
      <c r="V127" s="642">
        <f t="shared" si="44"/>
        <v>14</v>
      </c>
      <c r="W127" s="640">
        <f t="shared" si="44"/>
        <v>0</v>
      </c>
      <c r="X127" s="646">
        <f t="shared" si="44"/>
        <v>0</v>
      </c>
      <c r="Y127" s="1951"/>
      <c r="Z127" s="1953"/>
      <c r="AA127" s="1955"/>
      <c r="AB127" s="1957"/>
    </row>
    <row r="128" spans="1:28" s="4" customFormat="1" ht="46.5" customHeight="1">
      <c r="A128" s="1526" t="s">
        <v>9</v>
      </c>
      <c r="B128" s="1529" t="s">
        <v>12</v>
      </c>
      <c r="C128" s="1723" t="s">
        <v>10</v>
      </c>
      <c r="D128" s="1030"/>
      <c r="E128" s="900" t="s">
        <v>301</v>
      </c>
      <c r="F128" s="1892"/>
      <c r="G128" s="1443" t="s">
        <v>9</v>
      </c>
      <c r="H128" s="1889" t="s">
        <v>158</v>
      </c>
      <c r="I128" s="1891" t="s">
        <v>298</v>
      </c>
      <c r="J128" s="389" t="s">
        <v>13</v>
      </c>
      <c r="K128" s="243">
        <f>L128+N128</f>
        <v>0</v>
      </c>
      <c r="L128" s="244"/>
      <c r="M128" s="244"/>
      <c r="N128" s="302"/>
      <c r="O128" s="494"/>
      <c r="P128" s="495"/>
      <c r="Q128" s="496"/>
      <c r="R128" s="497"/>
      <c r="S128" s="768"/>
      <c r="T128" s="633"/>
      <c r="U128" s="633"/>
      <c r="V128" s="634"/>
      <c r="W128" s="429"/>
      <c r="X128" s="228"/>
      <c r="Y128" s="1160"/>
      <c r="Z128" s="1120"/>
      <c r="AA128" s="1156"/>
      <c r="AB128" s="1158"/>
    </row>
    <row r="129" spans="1:28" s="4" customFormat="1" ht="43.5" customHeight="1">
      <c r="A129" s="1527"/>
      <c r="B129" s="1530"/>
      <c r="C129" s="1717"/>
      <c r="D129" s="1035"/>
      <c r="E129" s="498" t="s">
        <v>300</v>
      </c>
      <c r="F129" s="1893"/>
      <c r="G129" s="1444"/>
      <c r="H129" s="1890"/>
      <c r="I129" s="1773"/>
      <c r="J129" s="174" t="s">
        <v>13</v>
      </c>
      <c r="K129" s="281">
        <f>L129+N129</f>
        <v>0</v>
      </c>
      <c r="L129" s="282"/>
      <c r="M129" s="282"/>
      <c r="N129" s="283"/>
      <c r="O129" s="499">
        <f>P129</f>
        <v>480</v>
      </c>
      <c r="P129" s="500">
        <v>480</v>
      </c>
      <c r="Q129" s="501"/>
      <c r="R129" s="502"/>
      <c r="S129" s="685">
        <f>T129</f>
        <v>516.9</v>
      </c>
      <c r="T129" s="621">
        <v>516.9</v>
      </c>
      <c r="U129" s="621"/>
      <c r="V129" s="622"/>
      <c r="W129" s="409"/>
      <c r="X129" s="230"/>
      <c r="Y129" s="1161" t="s">
        <v>345</v>
      </c>
      <c r="Z129" s="1117">
        <f>331.76+278.83+263.42</f>
        <v>874.01</v>
      </c>
      <c r="AA129" s="1163"/>
      <c r="AB129" s="1119"/>
    </row>
    <row r="130" spans="1:28" s="4" customFormat="1" ht="42" customHeight="1">
      <c r="A130" s="1527"/>
      <c r="B130" s="1530"/>
      <c r="C130" s="1717"/>
      <c r="D130" s="1035"/>
      <c r="E130" s="498" t="s">
        <v>299</v>
      </c>
      <c r="F130" s="1893"/>
      <c r="G130" s="1444"/>
      <c r="H130" s="1890"/>
      <c r="I130" s="1773"/>
      <c r="J130" s="174" t="s">
        <v>13</v>
      </c>
      <c r="K130" s="281">
        <f>L130+N130</f>
        <v>101.4</v>
      </c>
      <c r="L130" s="282">
        <v>101.4</v>
      </c>
      <c r="M130" s="282"/>
      <c r="N130" s="283"/>
      <c r="O130" s="499">
        <f>P130+R130</f>
        <v>154.1</v>
      </c>
      <c r="P130" s="500">
        <v>154.1</v>
      </c>
      <c r="Q130" s="501"/>
      <c r="R130" s="502"/>
      <c r="S130" s="685">
        <f>T130+V130</f>
        <v>159.1</v>
      </c>
      <c r="T130" s="621">
        <v>159.1</v>
      </c>
      <c r="U130" s="621"/>
      <c r="V130" s="622"/>
      <c r="W130" s="409">
        <v>160</v>
      </c>
      <c r="X130" s="230">
        <v>160</v>
      </c>
      <c r="Y130" s="351" t="s">
        <v>366</v>
      </c>
      <c r="Z130" s="562">
        <v>438.9</v>
      </c>
      <c r="AA130" s="352">
        <v>470</v>
      </c>
      <c r="AB130" s="476"/>
    </row>
    <row r="131" spans="1:28" s="4" customFormat="1" ht="21.75" customHeight="1">
      <c r="A131" s="1527"/>
      <c r="B131" s="1530"/>
      <c r="C131" s="1717"/>
      <c r="D131" s="1035"/>
      <c r="E131" s="1638" t="s">
        <v>362</v>
      </c>
      <c r="F131" s="1893"/>
      <c r="G131" s="1444"/>
      <c r="H131" s="1890"/>
      <c r="I131" s="1773"/>
      <c r="J131" s="174" t="s">
        <v>13</v>
      </c>
      <c r="K131" s="238">
        <f>L131+N131</f>
        <v>0</v>
      </c>
      <c r="L131" s="239"/>
      <c r="M131" s="239"/>
      <c r="N131" s="303"/>
      <c r="O131" s="499">
        <f>P131+R131</f>
        <v>38.6</v>
      </c>
      <c r="P131" s="500">
        <v>38.6</v>
      </c>
      <c r="Q131" s="501"/>
      <c r="R131" s="502"/>
      <c r="S131" s="769">
        <f>T131</f>
        <v>38.6</v>
      </c>
      <c r="T131" s="676">
        <v>38.6</v>
      </c>
      <c r="U131" s="676"/>
      <c r="V131" s="677"/>
      <c r="W131" s="409"/>
      <c r="X131" s="230"/>
      <c r="Y131" s="1437" t="s">
        <v>367</v>
      </c>
      <c r="Z131" s="1118">
        <v>200</v>
      </c>
      <c r="AA131" s="347"/>
      <c r="AB131" s="744"/>
    </row>
    <row r="132" spans="1:28" s="4" customFormat="1" ht="29.25" customHeight="1" thickBot="1">
      <c r="A132" s="1033"/>
      <c r="B132" s="1036"/>
      <c r="C132" s="1034"/>
      <c r="D132" s="1031"/>
      <c r="E132" s="1633"/>
      <c r="F132" s="1039"/>
      <c r="G132" s="1032"/>
      <c r="H132" s="1038"/>
      <c r="I132" s="1043"/>
      <c r="J132" s="784" t="s">
        <v>16</v>
      </c>
      <c r="K132" s="697">
        <f>SUM(K128:K131)</f>
        <v>101.4</v>
      </c>
      <c r="L132" s="788">
        <f t="shared" ref="L132:X132" si="45">SUM(L128:L131)</f>
        <v>101.4</v>
      </c>
      <c r="M132" s="627">
        <f t="shared" si="45"/>
        <v>0</v>
      </c>
      <c r="N132" s="711">
        <f t="shared" si="45"/>
        <v>0</v>
      </c>
      <c r="O132" s="697">
        <f t="shared" si="45"/>
        <v>672.7</v>
      </c>
      <c r="P132" s="788">
        <f t="shared" si="45"/>
        <v>672.7</v>
      </c>
      <c r="Q132" s="627">
        <f t="shared" si="45"/>
        <v>0</v>
      </c>
      <c r="R132" s="711">
        <f t="shared" si="45"/>
        <v>0</v>
      </c>
      <c r="S132" s="697">
        <f t="shared" si="45"/>
        <v>714.6</v>
      </c>
      <c r="T132" s="788">
        <f t="shared" si="45"/>
        <v>714.6</v>
      </c>
      <c r="U132" s="627">
        <f t="shared" si="45"/>
        <v>0</v>
      </c>
      <c r="V132" s="711">
        <f t="shared" si="45"/>
        <v>0</v>
      </c>
      <c r="W132" s="626">
        <f t="shared" si="45"/>
        <v>160</v>
      </c>
      <c r="X132" s="626">
        <f t="shared" si="45"/>
        <v>160</v>
      </c>
      <c r="Y132" s="1687"/>
      <c r="Z132" s="1167"/>
      <c r="AA132" s="1157"/>
      <c r="AB132" s="1164"/>
    </row>
    <row r="133" spans="1:28" s="4" customFormat="1" ht="20.25" customHeight="1">
      <c r="A133" s="1527" t="s">
        <v>9</v>
      </c>
      <c r="B133" s="1530" t="s">
        <v>12</v>
      </c>
      <c r="C133" s="1533" t="s">
        <v>11</v>
      </c>
      <c r="D133" s="1035"/>
      <c r="E133" s="1864" t="s">
        <v>261</v>
      </c>
      <c r="F133" s="1868" t="s">
        <v>193</v>
      </c>
      <c r="G133" s="1444" t="s">
        <v>9</v>
      </c>
      <c r="H133" s="1890" t="s">
        <v>159</v>
      </c>
      <c r="I133" s="1773" t="s">
        <v>282</v>
      </c>
      <c r="J133" s="323" t="s">
        <v>263</v>
      </c>
      <c r="K133" s="281">
        <f>L133+N133</f>
        <v>0</v>
      </c>
      <c r="L133" s="282"/>
      <c r="M133" s="282"/>
      <c r="N133" s="283"/>
      <c r="O133" s="281">
        <f>P133+R133</f>
        <v>74.900000000000006</v>
      </c>
      <c r="P133" s="282"/>
      <c r="Q133" s="282"/>
      <c r="R133" s="283">
        <v>74.900000000000006</v>
      </c>
      <c r="S133" s="620">
        <f>T133+V133</f>
        <v>74.900000000000006</v>
      </c>
      <c r="T133" s="621"/>
      <c r="U133" s="621"/>
      <c r="V133" s="622">
        <v>74.900000000000006</v>
      </c>
      <c r="W133" s="409">
        <v>16.100000000000001</v>
      </c>
      <c r="X133" s="230"/>
      <c r="Y133" s="1169"/>
      <c r="Z133" s="1159"/>
      <c r="AA133" s="1159"/>
      <c r="AB133" s="1168"/>
    </row>
    <row r="134" spans="1:28" s="4" customFormat="1" ht="30.75" customHeight="1">
      <c r="A134" s="1527"/>
      <c r="B134" s="1530"/>
      <c r="C134" s="1533"/>
      <c r="D134" s="569"/>
      <c r="E134" s="1865"/>
      <c r="F134" s="1868"/>
      <c r="G134" s="1444"/>
      <c r="H134" s="1890"/>
      <c r="I134" s="1773"/>
      <c r="J134" s="323" t="s">
        <v>13</v>
      </c>
      <c r="K134" s="281">
        <f>L134+N134</f>
        <v>30</v>
      </c>
      <c r="L134" s="282"/>
      <c r="M134" s="282"/>
      <c r="N134" s="283">
        <v>30</v>
      </c>
      <c r="O134" s="281"/>
      <c r="P134" s="282"/>
      <c r="Q134" s="282"/>
      <c r="R134" s="283"/>
      <c r="S134" s="620">
        <f>T134+V134</f>
        <v>0</v>
      </c>
      <c r="T134" s="621"/>
      <c r="U134" s="621"/>
      <c r="V134" s="622"/>
      <c r="W134" s="409"/>
      <c r="X134" s="230"/>
      <c r="Y134" s="1170" t="s">
        <v>349</v>
      </c>
      <c r="Z134" s="1162">
        <v>1</v>
      </c>
      <c r="AA134" s="1165"/>
      <c r="AB134" s="1166"/>
    </row>
    <row r="135" spans="1:28" s="4" customFormat="1" ht="27.75" customHeight="1">
      <c r="A135" s="1527"/>
      <c r="B135" s="1530"/>
      <c r="C135" s="1533"/>
      <c r="D135" s="569"/>
      <c r="E135" s="1865"/>
      <c r="F135" s="1868"/>
      <c r="G135" s="1444"/>
      <c r="H135" s="1890"/>
      <c r="I135" s="1773"/>
      <c r="J135" s="323" t="s">
        <v>262</v>
      </c>
      <c r="K135" s="281">
        <f>L135</f>
        <v>0</v>
      </c>
      <c r="L135" s="282"/>
      <c r="M135" s="282"/>
      <c r="N135" s="283"/>
      <c r="O135" s="238">
        <f>R135</f>
        <v>290.89999999999998</v>
      </c>
      <c r="P135" s="239"/>
      <c r="Q135" s="239"/>
      <c r="R135" s="303">
        <v>290.89999999999998</v>
      </c>
      <c r="S135" s="675">
        <f>V135</f>
        <v>290.89999999999998</v>
      </c>
      <c r="T135" s="676"/>
      <c r="U135" s="676"/>
      <c r="V135" s="677">
        <v>290.89999999999998</v>
      </c>
      <c r="W135" s="409">
        <v>442.3</v>
      </c>
      <c r="X135" s="230"/>
      <c r="Y135" s="1170" t="s">
        <v>335</v>
      </c>
      <c r="Z135" s="1162"/>
      <c r="AA135" s="1171">
        <v>1</v>
      </c>
      <c r="AB135" s="1172"/>
    </row>
    <row r="136" spans="1:28" s="4" customFormat="1" ht="30" customHeight="1" thickBot="1">
      <c r="A136" s="1528"/>
      <c r="B136" s="1531"/>
      <c r="C136" s="1534"/>
      <c r="D136" s="570"/>
      <c r="E136" s="1866"/>
      <c r="F136" s="1869"/>
      <c r="G136" s="1538"/>
      <c r="H136" s="1895"/>
      <c r="I136" s="1774"/>
      <c r="J136" s="688" t="s">
        <v>16</v>
      </c>
      <c r="K136" s="626">
        <f>SUM(K133:K135)</f>
        <v>30</v>
      </c>
      <c r="L136" s="627">
        <f>SUM(L133:L135)</f>
        <v>0</v>
      </c>
      <c r="M136" s="627">
        <f>SUM(M133:M135)</f>
        <v>0</v>
      </c>
      <c r="N136" s="788">
        <f>SUM(N133:N135)</f>
        <v>30</v>
      </c>
      <c r="O136" s="626">
        <f>O135+O133</f>
        <v>365.79999999999995</v>
      </c>
      <c r="P136" s="627">
        <f t="shared" ref="P136:X136" si="46">P135+P133</f>
        <v>0</v>
      </c>
      <c r="Q136" s="627">
        <f t="shared" si="46"/>
        <v>0</v>
      </c>
      <c r="R136" s="788">
        <f t="shared" si="46"/>
        <v>365.79999999999995</v>
      </c>
      <c r="S136" s="626">
        <f>V136+T136</f>
        <v>365.79999999999995</v>
      </c>
      <c r="T136" s="627">
        <f t="shared" si="46"/>
        <v>0</v>
      </c>
      <c r="U136" s="627">
        <f t="shared" si="46"/>
        <v>0</v>
      </c>
      <c r="V136" s="628">
        <f>V135+V134+V133</f>
        <v>365.79999999999995</v>
      </c>
      <c r="W136" s="711">
        <f>W135+W133</f>
        <v>458.40000000000003</v>
      </c>
      <c r="X136" s="697">
        <f t="shared" si="46"/>
        <v>0</v>
      </c>
      <c r="Y136" s="1116"/>
      <c r="Z136" s="1066"/>
      <c r="AA136" s="1066"/>
      <c r="AB136" s="1070"/>
    </row>
    <row r="137" spans="1:28" s="4" customFormat="1" ht="35.25" customHeight="1">
      <c r="A137" s="1526" t="s">
        <v>9</v>
      </c>
      <c r="B137" s="1529" t="s">
        <v>12</v>
      </c>
      <c r="C137" s="1532" t="s">
        <v>12</v>
      </c>
      <c r="D137" s="574"/>
      <c r="E137" s="1864" t="s">
        <v>363</v>
      </c>
      <c r="F137" s="1867" t="s">
        <v>193</v>
      </c>
      <c r="G137" s="1443" t="s">
        <v>9</v>
      </c>
      <c r="H137" s="1889" t="s">
        <v>159</v>
      </c>
      <c r="I137" s="1891" t="s">
        <v>282</v>
      </c>
      <c r="J137" s="82" t="s">
        <v>257</v>
      </c>
      <c r="K137" s="216"/>
      <c r="L137" s="214"/>
      <c r="M137" s="214"/>
      <c r="N137" s="227"/>
      <c r="O137" s="197">
        <f>P137+R137</f>
        <v>0</v>
      </c>
      <c r="P137" s="198">
        <v>0</v>
      </c>
      <c r="Q137" s="224"/>
      <c r="R137" s="225"/>
      <c r="S137" s="620">
        <f>T137+V137</f>
        <v>0</v>
      </c>
      <c r="T137" s="621"/>
      <c r="U137" s="621"/>
      <c r="V137" s="622"/>
      <c r="W137" s="221">
        <v>50</v>
      </c>
      <c r="X137" s="228">
        <v>2000</v>
      </c>
      <c r="Y137" s="1113" t="s">
        <v>258</v>
      </c>
      <c r="Z137" s="1114"/>
      <c r="AA137" s="1114"/>
      <c r="AB137" s="1115">
        <v>1</v>
      </c>
    </row>
    <row r="138" spans="1:28" s="4" customFormat="1" ht="39.75" customHeight="1">
      <c r="A138" s="1527"/>
      <c r="B138" s="1530"/>
      <c r="C138" s="1533"/>
      <c r="D138" s="569"/>
      <c r="E138" s="1865"/>
      <c r="F138" s="1868"/>
      <c r="G138" s="1444"/>
      <c r="H138" s="1890"/>
      <c r="I138" s="1773"/>
      <c r="J138" s="84"/>
      <c r="K138" s="194">
        <f>L138</f>
        <v>0</v>
      </c>
      <c r="L138" s="195"/>
      <c r="M138" s="198"/>
      <c r="N138" s="223"/>
      <c r="O138" s="197">
        <f>P138</f>
        <v>0</v>
      </c>
      <c r="P138" s="198"/>
      <c r="Q138" s="224"/>
      <c r="R138" s="225"/>
      <c r="S138" s="620">
        <f>T138</f>
        <v>0</v>
      </c>
      <c r="T138" s="621"/>
      <c r="U138" s="621"/>
      <c r="V138" s="622"/>
      <c r="W138" s="226"/>
      <c r="X138" s="230"/>
      <c r="Y138" s="1887" t="s">
        <v>259</v>
      </c>
      <c r="Z138" s="1960"/>
      <c r="AA138" s="1960"/>
      <c r="AB138" s="1962">
        <v>15</v>
      </c>
    </row>
    <row r="139" spans="1:28" s="4" customFormat="1" ht="15.75" customHeight="1" thickBot="1">
      <c r="A139" s="1528"/>
      <c r="B139" s="1531"/>
      <c r="C139" s="1534"/>
      <c r="D139" s="570"/>
      <c r="E139" s="1866"/>
      <c r="F139" s="1869"/>
      <c r="G139" s="1538"/>
      <c r="H139" s="1895"/>
      <c r="I139" s="590"/>
      <c r="J139" s="688" t="s">
        <v>16</v>
      </c>
      <c r="K139" s="626">
        <f t="shared" ref="K139:X139" si="47">SUM(K137:K138)</f>
        <v>0</v>
      </c>
      <c r="L139" s="627">
        <f t="shared" si="47"/>
        <v>0</v>
      </c>
      <c r="M139" s="627">
        <f t="shared" si="47"/>
        <v>0</v>
      </c>
      <c r="N139" s="627">
        <f t="shared" si="47"/>
        <v>0</v>
      </c>
      <c r="O139" s="626">
        <f t="shared" si="47"/>
        <v>0</v>
      </c>
      <c r="P139" s="627">
        <f t="shared" si="47"/>
        <v>0</v>
      </c>
      <c r="Q139" s="627">
        <f t="shared" si="47"/>
        <v>0</v>
      </c>
      <c r="R139" s="627">
        <f t="shared" si="47"/>
        <v>0</v>
      </c>
      <c r="S139" s="626">
        <f t="shared" si="47"/>
        <v>0</v>
      </c>
      <c r="T139" s="627">
        <f t="shared" si="47"/>
        <v>0</v>
      </c>
      <c r="U139" s="627">
        <f t="shared" si="47"/>
        <v>0</v>
      </c>
      <c r="V139" s="627">
        <f t="shared" si="47"/>
        <v>0</v>
      </c>
      <c r="W139" s="689">
        <f t="shared" si="47"/>
        <v>50</v>
      </c>
      <c r="X139" s="697">
        <f t="shared" si="47"/>
        <v>2000</v>
      </c>
      <c r="Y139" s="1888"/>
      <c r="Z139" s="1961"/>
      <c r="AA139" s="1961"/>
      <c r="AB139" s="1963"/>
    </row>
    <row r="140" spans="1:28" s="4" customFormat="1" ht="15.75" customHeight="1" thickBot="1">
      <c r="A140" s="910" t="s">
        <v>9</v>
      </c>
      <c r="B140" s="81" t="s">
        <v>12</v>
      </c>
      <c r="C140" s="1541" t="s">
        <v>17</v>
      </c>
      <c r="D140" s="1542"/>
      <c r="E140" s="1542"/>
      <c r="F140" s="1542"/>
      <c r="G140" s="1542"/>
      <c r="H140" s="1542"/>
      <c r="I140" s="1542"/>
      <c r="J140" s="1542"/>
      <c r="K140" s="222">
        <f>K139+K136+K132+K127</f>
        <v>354.4</v>
      </c>
      <c r="L140" s="222">
        <f t="shared" ref="L140:X140" si="48">L139+L136+L132+L127</f>
        <v>289.89999999999998</v>
      </c>
      <c r="M140" s="222">
        <f t="shared" si="48"/>
        <v>19.3</v>
      </c>
      <c r="N140" s="222">
        <f t="shared" si="48"/>
        <v>64.5</v>
      </c>
      <c r="O140" s="222">
        <f t="shared" si="48"/>
        <v>1078.9000000000001</v>
      </c>
      <c r="P140" s="222">
        <f t="shared" si="48"/>
        <v>699.1</v>
      </c>
      <c r="Q140" s="222">
        <f t="shared" si="48"/>
        <v>4.8</v>
      </c>
      <c r="R140" s="222">
        <f t="shared" si="48"/>
        <v>379.79999999999995</v>
      </c>
      <c r="S140" s="222">
        <f t="shared" si="48"/>
        <v>1120.8000000000002</v>
      </c>
      <c r="T140" s="222">
        <f t="shared" si="48"/>
        <v>741</v>
      </c>
      <c r="U140" s="222">
        <f t="shared" si="48"/>
        <v>4.8</v>
      </c>
      <c r="V140" s="222">
        <f t="shared" si="48"/>
        <v>379.79999999999995</v>
      </c>
      <c r="W140" s="222">
        <f t="shared" si="48"/>
        <v>668.40000000000009</v>
      </c>
      <c r="X140" s="222">
        <f t="shared" si="48"/>
        <v>2160</v>
      </c>
      <c r="Y140" s="1543"/>
      <c r="Z140" s="1544"/>
      <c r="AA140" s="1544"/>
      <c r="AB140" s="1545"/>
    </row>
    <row r="141" spans="1:28" s="83" customFormat="1" ht="15.75" customHeight="1" thickBot="1">
      <c r="A141" s="910" t="s">
        <v>9</v>
      </c>
      <c r="B141" s="1512" t="s">
        <v>19</v>
      </c>
      <c r="C141" s="1513"/>
      <c r="D141" s="1513"/>
      <c r="E141" s="1513"/>
      <c r="F141" s="1513"/>
      <c r="G141" s="1513"/>
      <c r="H141" s="1513"/>
      <c r="I141" s="1513"/>
      <c r="J141" s="1514"/>
      <c r="K141" s="912">
        <f>K140+K123+K109+K88</f>
        <v>34664.699999999997</v>
      </c>
      <c r="L141" s="912">
        <f t="shared" ref="L141:X141" si="49">L140+L123+L109+L88</f>
        <v>26774.399999999998</v>
      </c>
      <c r="M141" s="912">
        <f t="shared" si="49"/>
        <v>11097.2</v>
      </c>
      <c r="N141" s="912">
        <f t="shared" si="49"/>
        <v>7890.2999999999993</v>
      </c>
      <c r="O141" s="912">
        <f t="shared" si="49"/>
        <v>42381.1</v>
      </c>
      <c r="P141" s="912">
        <f t="shared" si="49"/>
        <v>30842.5</v>
      </c>
      <c r="Q141" s="912">
        <f t="shared" si="49"/>
        <v>27.9</v>
      </c>
      <c r="R141" s="912">
        <f t="shared" si="49"/>
        <v>11538.599999999999</v>
      </c>
      <c r="S141" s="912">
        <f>S140+S123+S109+S88</f>
        <v>40541</v>
      </c>
      <c r="T141" s="912">
        <f t="shared" si="49"/>
        <v>28906.7</v>
      </c>
      <c r="U141" s="912">
        <f t="shared" si="49"/>
        <v>13547.7</v>
      </c>
      <c r="V141" s="912">
        <f t="shared" si="49"/>
        <v>11634.3</v>
      </c>
      <c r="W141" s="912">
        <f t="shared" si="49"/>
        <v>43000.467219999999</v>
      </c>
      <c r="X141" s="912">
        <f t="shared" si="49"/>
        <v>44782.567219999997</v>
      </c>
      <c r="Y141" s="1515"/>
      <c r="Z141" s="1516"/>
      <c r="AA141" s="1516"/>
      <c r="AB141" s="1517"/>
    </row>
    <row r="142" spans="1:28" s="83" customFormat="1" ht="15.75" customHeight="1" thickBot="1">
      <c r="A142" s="313" t="s">
        <v>11</v>
      </c>
      <c r="B142" s="1518" t="s">
        <v>18</v>
      </c>
      <c r="C142" s="1518"/>
      <c r="D142" s="1518"/>
      <c r="E142" s="1518"/>
      <c r="F142" s="1518"/>
      <c r="G142" s="1518"/>
      <c r="H142" s="1518"/>
      <c r="I142" s="1518"/>
      <c r="J142" s="1519"/>
      <c r="K142" s="314">
        <f t="shared" ref="K142:N142" si="50">K141</f>
        <v>34664.699999999997</v>
      </c>
      <c r="L142" s="314">
        <f t="shared" si="50"/>
        <v>26774.399999999998</v>
      </c>
      <c r="M142" s="314">
        <f t="shared" si="50"/>
        <v>11097.2</v>
      </c>
      <c r="N142" s="489">
        <f t="shared" si="50"/>
        <v>7890.2999999999993</v>
      </c>
      <c r="O142" s="314">
        <f t="shared" ref="O142:X142" si="51">O141</f>
        <v>42381.1</v>
      </c>
      <c r="P142" s="314">
        <f t="shared" si="51"/>
        <v>30842.5</v>
      </c>
      <c r="Q142" s="314">
        <f t="shared" si="51"/>
        <v>27.9</v>
      </c>
      <c r="R142" s="489">
        <f t="shared" si="51"/>
        <v>11538.599999999999</v>
      </c>
      <c r="S142" s="314">
        <f t="shared" si="51"/>
        <v>40541</v>
      </c>
      <c r="T142" s="314">
        <f t="shared" si="51"/>
        <v>28906.7</v>
      </c>
      <c r="U142" s="314">
        <f t="shared" si="51"/>
        <v>13547.7</v>
      </c>
      <c r="V142" s="314">
        <f t="shared" si="51"/>
        <v>11634.3</v>
      </c>
      <c r="W142" s="314">
        <f>W141</f>
        <v>43000.467219999999</v>
      </c>
      <c r="X142" s="314">
        <f t="shared" si="51"/>
        <v>44782.567219999997</v>
      </c>
      <c r="Y142" s="1520"/>
      <c r="Z142" s="1521"/>
      <c r="AA142" s="1521"/>
      <c r="AB142" s="1522"/>
    </row>
    <row r="143" spans="1:28" s="320" customFormat="1" ht="15.75" customHeight="1">
      <c r="A143" s="1497" t="s">
        <v>227</v>
      </c>
      <c r="B143" s="1497"/>
      <c r="C143" s="1497"/>
      <c r="D143" s="1497"/>
      <c r="E143" s="1497"/>
      <c r="F143" s="1497"/>
      <c r="G143" s="1497"/>
      <c r="H143" s="1497"/>
      <c r="I143" s="1497"/>
      <c r="J143" s="1497"/>
      <c r="K143" s="1497"/>
      <c r="L143" s="1497"/>
      <c r="M143" s="1497"/>
      <c r="N143" s="1497"/>
      <c r="O143" s="1497"/>
      <c r="P143" s="1497"/>
      <c r="Q143" s="1497"/>
      <c r="R143" s="1497"/>
      <c r="S143" s="1497"/>
      <c r="T143" s="1497"/>
      <c r="U143" s="1497"/>
      <c r="V143" s="1497"/>
      <c r="W143" s="1497"/>
      <c r="X143" s="1497"/>
      <c r="Y143" s="1497"/>
      <c r="Z143" s="1497"/>
      <c r="AA143" s="1497"/>
      <c r="AB143" s="1497"/>
    </row>
    <row r="144" spans="1:28" s="320" customFormat="1" ht="14.25" customHeight="1">
      <c r="A144" s="1498"/>
      <c r="B144" s="1498"/>
      <c r="C144" s="1498"/>
      <c r="D144" s="1498"/>
      <c r="E144" s="1498"/>
      <c r="F144" s="1498"/>
      <c r="G144" s="1498"/>
      <c r="H144" s="1498"/>
      <c r="I144" s="1498"/>
      <c r="J144" s="1498"/>
      <c r="K144" s="1498"/>
      <c r="L144" s="1498"/>
      <c r="M144" s="1498"/>
      <c r="N144" s="1498"/>
      <c r="O144" s="1498"/>
      <c r="P144" s="1498"/>
      <c r="Q144" s="1498"/>
      <c r="R144" s="1498"/>
      <c r="S144" s="1498"/>
      <c r="T144" s="1498"/>
      <c r="U144" s="1498"/>
      <c r="V144" s="1498"/>
      <c r="W144" s="1498"/>
      <c r="X144" s="1498"/>
      <c r="Y144" s="1498"/>
      <c r="Z144" s="1498"/>
      <c r="AA144" s="1498"/>
      <c r="AB144" s="1498"/>
    </row>
    <row r="145" spans="1:28" s="83" customFormat="1" ht="15.75" customHeight="1">
      <c r="A145" s="182"/>
      <c r="B145" s="10"/>
      <c r="C145" s="1499" t="s">
        <v>24</v>
      </c>
      <c r="D145" s="1499"/>
      <c r="E145" s="1499"/>
      <c r="F145" s="1499"/>
      <c r="G145" s="1499"/>
      <c r="H145" s="1499"/>
      <c r="I145" s="1499"/>
      <c r="J145" s="1499"/>
      <c r="K145" s="1499"/>
      <c r="L145" s="1499"/>
      <c r="M145" s="1499"/>
      <c r="N145" s="1499"/>
      <c r="O145" s="1499"/>
      <c r="P145" s="1499"/>
      <c r="Q145" s="1499"/>
      <c r="R145" s="1499"/>
      <c r="S145" s="1499"/>
      <c r="T145" s="1499"/>
      <c r="U145" s="1499"/>
      <c r="V145" s="1499"/>
      <c r="W145" s="1499"/>
      <c r="X145" s="1499"/>
      <c r="Y145" s="172"/>
      <c r="Z145" s="279"/>
      <c r="AA145" s="279"/>
      <c r="AB145" s="279"/>
    </row>
    <row r="146" spans="1:28" s="83" customFormat="1" ht="13.5" thickBot="1">
      <c r="A146" s="182"/>
      <c r="B146" s="180"/>
      <c r="C146" s="180"/>
      <c r="D146" s="180"/>
      <c r="E146" s="180"/>
      <c r="F146" s="188"/>
      <c r="G146" s="180"/>
      <c r="H146" s="292"/>
      <c r="I146" s="180"/>
      <c r="P146" s="172"/>
      <c r="S146" s="1500"/>
      <c r="T146" s="1500"/>
      <c r="U146" s="1500"/>
      <c r="V146" s="1500"/>
      <c r="W146" s="93"/>
      <c r="X146" s="93"/>
      <c r="Y146" s="172"/>
      <c r="Z146" s="279"/>
      <c r="AA146" s="279"/>
      <c r="AB146" s="279"/>
    </row>
    <row r="147" spans="1:28" s="83" customFormat="1" ht="42.75" thickBot="1">
      <c r="A147" s="4"/>
      <c r="B147" s="4"/>
      <c r="C147" s="1501" t="s">
        <v>20</v>
      </c>
      <c r="D147" s="1908"/>
      <c r="E147" s="1502"/>
      <c r="F147" s="1502"/>
      <c r="G147" s="1502"/>
      <c r="H147" s="1502"/>
      <c r="I147" s="1502"/>
      <c r="J147" s="1503"/>
      <c r="K147" s="1504" t="s">
        <v>205</v>
      </c>
      <c r="L147" s="1505"/>
      <c r="M147" s="1505"/>
      <c r="N147" s="1506"/>
      <c r="O147" s="1504" t="s">
        <v>206</v>
      </c>
      <c r="P147" s="1505"/>
      <c r="Q147" s="1505"/>
      <c r="R147" s="1506"/>
      <c r="S147" s="1504" t="s">
        <v>207</v>
      </c>
      <c r="T147" s="1505"/>
      <c r="U147" s="1505"/>
      <c r="V147" s="1506"/>
      <c r="W147" s="264" t="s">
        <v>225</v>
      </c>
      <c r="X147" s="264" t="s">
        <v>226</v>
      </c>
      <c r="Z147" s="279"/>
      <c r="AA147" s="279"/>
      <c r="AB147" s="279"/>
    </row>
    <row r="148" spans="1:28" s="83" customFormat="1">
      <c r="A148" s="4"/>
      <c r="B148" s="4"/>
      <c r="C148" s="1486" t="s">
        <v>25</v>
      </c>
      <c r="D148" s="1898"/>
      <c r="E148" s="1487"/>
      <c r="F148" s="1487"/>
      <c r="G148" s="1487"/>
      <c r="H148" s="1487"/>
      <c r="I148" s="1488"/>
      <c r="J148" s="1488"/>
      <c r="K148" s="1489">
        <f>K149+K156</f>
        <v>32116.9</v>
      </c>
      <c r="L148" s="1490"/>
      <c r="M148" s="1490"/>
      <c r="N148" s="1894"/>
      <c r="O148" s="1489">
        <f>O149+O156</f>
        <v>41161.100000000006</v>
      </c>
      <c r="P148" s="1490"/>
      <c r="Q148" s="1490"/>
      <c r="R148" s="1894"/>
      <c r="S148" s="1489">
        <f>S149+S156</f>
        <v>39903.699999999997</v>
      </c>
      <c r="T148" s="1490"/>
      <c r="U148" s="1490"/>
      <c r="V148" s="1490"/>
      <c r="W148" s="468">
        <f>W149+W156</f>
        <v>41703.167219999996</v>
      </c>
      <c r="X148" s="369">
        <f>X149+X156</f>
        <v>44682.567219999997</v>
      </c>
      <c r="Y148" s="189"/>
      <c r="Z148" s="266"/>
      <c r="AA148" s="266"/>
      <c r="AB148" s="266"/>
    </row>
    <row r="149" spans="1:28" s="83" customFormat="1">
      <c r="A149" s="4"/>
      <c r="B149" s="4"/>
      <c r="C149" s="1491" t="s">
        <v>34</v>
      </c>
      <c r="D149" s="1896"/>
      <c r="E149" s="1492"/>
      <c r="F149" s="1492"/>
      <c r="G149" s="1492"/>
      <c r="H149" s="1492"/>
      <c r="I149" s="1493"/>
      <c r="J149" s="1493"/>
      <c r="K149" s="1494">
        <f>SUM(K150:N155)</f>
        <v>32109.4</v>
      </c>
      <c r="L149" s="1495"/>
      <c r="M149" s="1495"/>
      <c r="N149" s="1496"/>
      <c r="O149" s="1494">
        <f>SUM(O150:R155)</f>
        <v>41137.600000000006</v>
      </c>
      <c r="P149" s="1495"/>
      <c r="Q149" s="1495"/>
      <c r="R149" s="1496"/>
      <c r="S149" s="1494">
        <f>SUM(S150:V155)</f>
        <v>39880.199999999997</v>
      </c>
      <c r="T149" s="1495"/>
      <c r="U149" s="1495"/>
      <c r="V149" s="1496"/>
      <c r="W149" s="467">
        <f>W150+W151+W152+W153+W154+W155</f>
        <v>41677.667219999996</v>
      </c>
      <c r="X149" s="321">
        <f>X150+X151+X152+X153+X154+X155</f>
        <v>44657.067219999997</v>
      </c>
      <c r="Y149" s="189"/>
      <c r="Z149" s="266"/>
      <c r="AA149" s="266"/>
      <c r="AB149" s="266"/>
    </row>
    <row r="150" spans="1:28" s="83" customFormat="1">
      <c r="A150" s="4"/>
      <c r="B150" s="4"/>
      <c r="C150" s="1455" t="s">
        <v>162</v>
      </c>
      <c r="D150" s="1897"/>
      <c r="E150" s="1456"/>
      <c r="F150" s="1456"/>
      <c r="G150" s="1456"/>
      <c r="H150" s="1456"/>
      <c r="I150" s="1457"/>
      <c r="J150" s="1457"/>
      <c r="K150" s="1458">
        <f>SUMIF(J11:J142,"SB",K11:K142)</f>
        <v>27969.9</v>
      </c>
      <c r="L150" s="1459"/>
      <c r="M150" s="1459"/>
      <c r="N150" s="1485"/>
      <c r="O150" s="1458">
        <f>SUMIF(J12:J142,"SB",O12:O142)</f>
        <v>36519.4</v>
      </c>
      <c r="P150" s="1459"/>
      <c r="Q150" s="1459"/>
      <c r="R150" s="1485"/>
      <c r="S150" s="1458">
        <f>SUMIF(J12:J142,"SB",S12:S142)</f>
        <v>35568.799999999996</v>
      </c>
      <c r="T150" s="1459"/>
      <c r="U150" s="1459"/>
      <c r="V150" s="1459"/>
      <c r="W150" s="466">
        <f>SUMIF(J13:J139,"sb",W13:W139)</f>
        <v>37021.545899999997</v>
      </c>
      <c r="X150" s="265">
        <f>SUMIF(J13:J139,"sb",X13:X139)</f>
        <v>38067.045899999997</v>
      </c>
      <c r="Y150" s="258"/>
      <c r="Z150" s="280"/>
      <c r="AA150" s="280"/>
      <c r="AB150" s="280"/>
    </row>
    <row r="151" spans="1:28" s="83" customFormat="1" ht="14.25" customHeight="1">
      <c r="A151" s="4"/>
      <c r="B151" s="4"/>
      <c r="C151" s="1482" t="s">
        <v>285</v>
      </c>
      <c r="D151" s="1483"/>
      <c r="E151" s="1483"/>
      <c r="F151" s="1483"/>
      <c r="G151" s="1483"/>
      <c r="H151" s="1483"/>
      <c r="I151" s="1483"/>
      <c r="J151" s="1484"/>
      <c r="K151" s="1458">
        <f>SUMIF(J11:J143,"SB(VR)",K11:K143)</f>
        <v>52.6</v>
      </c>
      <c r="L151" s="1459"/>
      <c r="M151" s="1459"/>
      <c r="N151" s="1485"/>
      <c r="O151" s="1458">
        <f>SUMIF(J12:J143,"SB(VR)",O12:O143)</f>
        <v>81</v>
      </c>
      <c r="P151" s="1459"/>
      <c r="Q151" s="1459"/>
      <c r="R151" s="1485"/>
      <c r="S151" s="1458">
        <f>SUMIF(J11:J143,"SB(VR)",S11:S143)</f>
        <v>81</v>
      </c>
      <c r="T151" s="1459"/>
      <c r="U151" s="1459"/>
      <c r="V151" s="1485"/>
      <c r="W151" s="466">
        <f>SUMIF(J12:J140,"sb(VR)",W12:W140)</f>
        <v>81</v>
      </c>
      <c r="X151" s="265">
        <f>SUMIF(J12:J140,"sb(VR)",X12:X140)</f>
        <v>81</v>
      </c>
      <c r="Y151" s="258"/>
      <c r="Z151" s="280"/>
      <c r="AA151" s="280"/>
      <c r="AB151" s="280"/>
    </row>
    <row r="152" spans="1:28" s="83" customFormat="1">
      <c r="A152" s="4"/>
      <c r="B152" s="4"/>
      <c r="C152" s="1460" t="s">
        <v>153</v>
      </c>
      <c r="D152" s="1461"/>
      <c r="E152" s="1461"/>
      <c r="F152" s="1461"/>
      <c r="G152" s="1461"/>
      <c r="H152" s="1461"/>
      <c r="I152" s="1461"/>
      <c r="J152" s="1462"/>
      <c r="K152" s="1463">
        <f>SUMIF(J11:J142,"SB(VB)",K11:K142)</f>
        <v>4046.4</v>
      </c>
      <c r="L152" s="1464"/>
      <c r="M152" s="1464"/>
      <c r="N152" s="1481"/>
      <c r="O152" s="1463">
        <f>SUMIF(J11:J142,"SB(VB)",O11:O142)</f>
        <v>4421.8</v>
      </c>
      <c r="P152" s="1464"/>
      <c r="Q152" s="1464"/>
      <c r="R152" s="1481"/>
      <c r="S152" s="1463">
        <f>SUMIF(J11:J142,"SB(VB)",S11:S142)</f>
        <v>3520</v>
      </c>
      <c r="T152" s="1464"/>
      <c r="U152" s="1464"/>
      <c r="V152" s="1464"/>
      <c r="W152" s="466">
        <f>SUMIF(J13:J139,J14,W13:W139)</f>
        <v>4468.5213199999998</v>
      </c>
      <c r="X152" s="265">
        <f>SUMIF(J13:J139,J14,X13:X139)</f>
        <v>4468.5213199999998</v>
      </c>
      <c r="Z152" s="279"/>
      <c r="AA152" s="279"/>
      <c r="AB152" s="279"/>
    </row>
    <row r="153" spans="1:28" s="83" customFormat="1">
      <c r="A153" s="4"/>
      <c r="B153" s="4"/>
      <c r="C153" s="1460" t="s">
        <v>264</v>
      </c>
      <c r="D153" s="1461"/>
      <c r="E153" s="1461"/>
      <c r="F153" s="1461"/>
      <c r="G153" s="1461"/>
      <c r="H153" s="1461"/>
      <c r="I153" s="1461"/>
      <c r="J153" s="1462"/>
      <c r="K153" s="1463">
        <f>SUMIF(J13:J142,"SB(P)",K13:K142)</f>
        <v>0</v>
      </c>
      <c r="L153" s="1464"/>
      <c r="M153" s="1464"/>
      <c r="N153" s="1481"/>
      <c r="O153" s="1463">
        <f>SUMIF(J11:J142,"SB(P)",O11:O142)</f>
        <v>74.900000000000006</v>
      </c>
      <c r="P153" s="1464"/>
      <c r="Q153" s="1464"/>
      <c r="R153" s="1481"/>
      <c r="S153" s="1463">
        <f>SUMIF(J13:J142,"SB(P)",S13:S142)</f>
        <v>669.9</v>
      </c>
      <c r="T153" s="1464"/>
      <c r="U153" s="1464"/>
      <c r="V153" s="1481"/>
      <c r="W153" s="466">
        <f>SUMIF(J14:J140,"sb(P)",W14:W140)</f>
        <v>16.100000000000001</v>
      </c>
      <c r="X153" s="265">
        <f>SUMIF(J14:J140,"sb(P)",X14:X140)</f>
        <v>0</v>
      </c>
      <c r="Y153" s="172"/>
      <c r="Z153" s="279"/>
      <c r="AA153" s="279"/>
      <c r="AB153" s="279"/>
    </row>
    <row r="154" spans="1:28" s="4" customFormat="1">
      <c r="C154" s="1474" t="s">
        <v>166</v>
      </c>
      <c r="D154" s="1902"/>
      <c r="E154" s="1475"/>
      <c r="F154" s="1475"/>
      <c r="G154" s="1475"/>
      <c r="H154" s="1475"/>
      <c r="I154" s="1476"/>
      <c r="J154" s="1476"/>
      <c r="K154" s="1458">
        <f>SUMIF(J13:J142,"SB(SP)",K13:K142)</f>
        <v>40.5</v>
      </c>
      <c r="L154" s="1459"/>
      <c r="M154" s="1459"/>
      <c r="N154" s="1485"/>
      <c r="O154" s="1458">
        <f>SUMIF(J12:J142,"SB(SP)",O12:O142)</f>
        <v>40.5</v>
      </c>
      <c r="P154" s="1459"/>
      <c r="Q154" s="1459"/>
      <c r="R154" s="1485"/>
      <c r="S154" s="1458">
        <f>SUMIF(J11:J142,"SB(SP)",S11:S142)</f>
        <v>40.5</v>
      </c>
      <c r="T154" s="1459"/>
      <c r="U154" s="1459"/>
      <c r="V154" s="1459"/>
      <c r="W154" s="466">
        <f>SUMIF(J13:J139,J17,W13:W139)</f>
        <v>40.5</v>
      </c>
      <c r="X154" s="265">
        <f>SUMIF(J13:J139,J17,X13:X139)</f>
        <v>40.5</v>
      </c>
      <c r="Z154" s="268"/>
      <c r="AA154" s="268"/>
      <c r="AB154" s="268"/>
    </row>
    <row r="155" spans="1:28" s="4" customFormat="1">
      <c r="C155" s="1455" t="s">
        <v>268</v>
      </c>
      <c r="D155" s="1897"/>
      <c r="E155" s="1456"/>
      <c r="F155" s="1456"/>
      <c r="G155" s="1456"/>
      <c r="H155" s="1456"/>
      <c r="I155" s="1457"/>
      <c r="J155" s="1457"/>
      <c r="K155" s="1463"/>
      <c r="L155" s="1464"/>
      <c r="M155" s="1464"/>
      <c r="N155" s="1481"/>
      <c r="O155" s="1463">
        <f>SUMIF(J13:J142,"SB(VIP)",S13:S142)</f>
        <v>0</v>
      </c>
      <c r="P155" s="1464"/>
      <c r="Q155" s="1464"/>
      <c r="R155" s="1481"/>
      <c r="S155" s="1463">
        <f>SUMIF(J13:J142,"SB(VIP)",S13:S142)</f>
        <v>0</v>
      </c>
      <c r="T155" s="1464"/>
      <c r="U155" s="1464"/>
      <c r="V155" s="1481"/>
      <c r="W155" s="466">
        <f>SUMIF(J13:J140,J137,W13:W140)</f>
        <v>50</v>
      </c>
      <c r="X155" s="265">
        <f>SUMIF(J13:J140,J137,X13:X140)</f>
        <v>2000</v>
      </c>
      <c r="Z155" s="268"/>
      <c r="AA155" s="268"/>
      <c r="AB155" s="268"/>
    </row>
    <row r="156" spans="1:28" s="4" customFormat="1">
      <c r="C156" s="1903" t="s">
        <v>340</v>
      </c>
      <c r="D156" s="1904"/>
      <c r="E156" s="1905"/>
      <c r="F156" s="1905"/>
      <c r="G156" s="1905"/>
      <c r="H156" s="1905"/>
      <c r="I156" s="1906"/>
      <c r="J156" s="1906"/>
      <c r="K156" s="1479">
        <f>SUMIF(J11:J142,"PF",K11:K142)</f>
        <v>7.5</v>
      </c>
      <c r="L156" s="1480"/>
      <c r="M156" s="1480"/>
      <c r="N156" s="1907"/>
      <c r="O156" s="1479">
        <f>SUMIF(J11:J142,"PF",O11:O142)</f>
        <v>23.5</v>
      </c>
      <c r="P156" s="1480"/>
      <c r="Q156" s="1480"/>
      <c r="R156" s="1907"/>
      <c r="S156" s="1479">
        <f>SUMIF(J11:J142,"PF",S11:S142)</f>
        <v>23.5</v>
      </c>
      <c r="T156" s="1480"/>
      <c r="U156" s="1480"/>
      <c r="V156" s="1480"/>
      <c r="W156" s="764">
        <f>SUMIF(J13:J139,"pf",W13:W139)</f>
        <v>25.5</v>
      </c>
      <c r="X156" s="765">
        <f>SUMIF(J13:J139,"pf",X13:X139)</f>
        <v>25.5</v>
      </c>
      <c r="Y156" s="94"/>
      <c r="Z156" s="268"/>
      <c r="AA156" s="268"/>
      <c r="AB156" s="268"/>
    </row>
    <row r="157" spans="1:28" s="4" customFormat="1">
      <c r="C157" s="1465" t="s">
        <v>26</v>
      </c>
      <c r="D157" s="1899"/>
      <c r="E157" s="1466"/>
      <c r="F157" s="1466"/>
      <c r="G157" s="1466"/>
      <c r="H157" s="1466"/>
      <c r="I157" s="1467"/>
      <c r="J157" s="1467"/>
      <c r="K157" s="1468">
        <f>K158+K159+K160</f>
        <v>2547.8000000000002</v>
      </c>
      <c r="L157" s="1469"/>
      <c r="M157" s="1469"/>
      <c r="N157" s="1900"/>
      <c r="O157" s="1468">
        <f>O158+O159+O160</f>
        <v>1220</v>
      </c>
      <c r="P157" s="1469"/>
      <c r="Q157" s="1469"/>
      <c r="R157" s="1900"/>
      <c r="S157" s="1468">
        <f>S158+S159+S160</f>
        <v>637.29999999999995</v>
      </c>
      <c r="T157" s="1469"/>
      <c r="U157" s="1469"/>
      <c r="V157" s="1469"/>
      <c r="W157" s="465">
        <f>SUM(W158:W160)</f>
        <v>1297.3</v>
      </c>
      <c r="X157" s="322">
        <f>SUM(X158:X160)</f>
        <v>100</v>
      </c>
      <c r="Y157" s="94"/>
      <c r="Z157" s="268"/>
      <c r="AA157" s="268"/>
      <c r="AB157" s="268"/>
    </row>
    <row r="158" spans="1:28" s="4" customFormat="1">
      <c r="C158" s="1470" t="s">
        <v>163</v>
      </c>
      <c r="D158" s="1471"/>
      <c r="E158" s="1471"/>
      <c r="F158" s="1471"/>
      <c r="G158" s="1471"/>
      <c r="H158" s="1471"/>
      <c r="I158" s="1471"/>
      <c r="J158" s="1471"/>
      <c r="K158" s="1472">
        <f>SUMIF(J13:J142,"ES",K13:K142)</f>
        <v>2447.8000000000002</v>
      </c>
      <c r="L158" s="1473"/>
      <c r="M158" s="1473"/>
      <c r="N158" s="1901"/>
      <c r="O158" s="1472">
        <f>SUMIF(J11:J142,"ES",O11:O142)</f>
        <v>829.1</v>
      </c>
      <c r="P158" s="1473"/>
      <c r="Q158" s="1473"/>
      <c r="R158" s="1901"/>
      <c r="S158" s="1472">
        <f>SUMIF(J11:J142,"ES",S11:S142)</f>
        <v>246.39999999999998</v>
      </c>
      <c r="T158" s="1473"/>
      <c r="U158" s="1473"/>
      <c r="V158" s="1473"/>
      <c r="W158" s="466">
        <f>SUMIF(J13:J139,"es",W13:W139)</f>
        <v>755</v>
      </c>
      <c r="X158" s="265">
        <f>SUMIF(J13:J139,"es",X13:X139)</f>
        <v>0</v>
      </c>
      <c r="Z158" s="268"/>
      <c r="AA158" s="268"/>
      <c r="AB158" s="268"/>
    </row>
    <row r="159" spans="1:28" s="4" customFormat="1">
      <c r="C159" s="1455" t="s">
        <v>164</v>
      </c>
      <c r="D159" s="1897"/>
      <c r="E159" s="1456"/>
      <c r="F159" s="1456"/>
      <c r="G159" s="1456"/>
      <c r="H159" s="1456"/>
      <c r="I159" s="1457"/>
      <c r="J159" s="1457"/>
      <c r="K159" s="1458">
        <f>SUMIF(J13:J142,"LRVB",K13:K142)</f>
        <v>0</v>
      </c>
      <c r="L159" s="1459"/>
      <c r="M159" s="1459"/>
      <c r="N159" s="1485"/>
      <c r="O159" s="1458">
        <f>SUMIF(J12:J142,"LRVB",O12:O142)</f>
        <v>290.89999999999998</v>
      </c>
      <c r="P159" s="1459"/>
      <c r="Q159" s="1459"/>
      <c r="R159" s="1485"/>
      <c r="S159" s="1458">
        <f>SUMIF(J11:J142,"LRVB",S11:S142)</f>
        <v>290.89999999999998</v>
      </c>
      <c r="T159" s="1459"/>
      <c r="U159" s="1459"/>
      <c r="V159" s="1459"/>
      <c r="W159" s="466">
        <f>SUMIF(J13:J139,"lrvb",W13:W139)</f>
        <v>442.3</v>
      </c>
      <c r="X159" s="265">
        <f>SUMIF(J13:J139,"lrvb",X13:X139)</f>
        <v>0</v>
      </c>
      <c r="Z159" s="268"/>
      <c r="AA159" s="268"/>
      <c r="AB159" s="268"/>
    </row>
    <row r="160" spans="1:28" s="4" customFormat="1">
      <c r="C160" s="1460" t="s">
        <v>150</v>
      </c>
      <c r="D160" s="1461"/>
      <c r="E160" s="1461"/>
      <c r="F160" s="1461"/>
      <c r="G160" s="1461"/>
      <c r="H160" s="1461"/>
      <c r="I160" s="1461"/>
      <c r="J160" s="1462"/>
      <c r="K160" s="1463">
        <f>SUMIF(J13:J142,"KPP",K13:K142)</f>
        <v>100</v>
      </c>
      <c r="L160" s="1464"/>
      <c r="M160" s="1464"/>
      <c r="N160" s="1481"/>
      <c r="O160" s="1463">
        <f>SUMIF(J12:J142,"KPP",O12:O142)</f>
        <v>100</v>
      </c>
      <c r="P160" s="1464"/>
      <c r="Q160" s="1464"/>
      <c r="R160" s="1481"/>
      <c r="S160" s="1463">
        <f>SUMIF(J11:J142,"KPP",S11:S142)</f>
        <v>100</v>
      </c>
      <c r="T160" s="1464"/>
      <c r="U160" s="1464"/>
      <c r="V160" s="1464"/>
      <c r="W160" s="466">
        <f>SUMIF(J13:J139,"kpp",W13:W139)</f>
        <v>100</v>
      </c>
      <c r="X160" s="265">
        <f>SUMIF(J13:J139,"kpp",X13:X139)</f>
        <v>100</v>
      </c>
      <c r="Y160" s="518"/>
      <c r="Z160" s="268"/>
      <c r="AA160" s="268"/>
      <c r="AB160" s="268"/>
    </row>
    <row r="161" spans="3:28" s="4" customFormat="1" ht="13.5" thickBot="1">
      <c r="C161" s="1445" t="s">
        <v>27</v>
      </c>
      <c r="D161" s="1446"/>
      <c r="E161" s="1446"/>
      <c r="F161" s="1446"/>
      <c r="G161" s="1446"/>
      <c r="H161" s="1446"/>
      <c r="I161" s="1446"/>
      <c r="J161" s="1447"/>
      <c r="K161" s="1448">
        <f>K157+K148</f>
        <v>34664.700000000004</v>
      </c>
      <c r="L161" s="1449"/>
      <c r="M161" s="1449"/>
      <c r="N161" s="1918"/>
      <c r="O161" s="1448">
        <f>O157+O148</f>
        <v>42381.100000000006</v>
      </c>
      <c r="P161" s="1449"/>
      <c r="Q161" s="1449"/>
      <c r="R161" s="1918"/>
      <c r="S161" s="1448">
        <f>S157+S148</f>
        <v>40541</v>
      </c>
      <c r="T161" s="1449"/>
      <c r="U161" s="1449"/>
      <c r="V161" s="1449"/>
      <c r="W161" s="766">
        <f>W148+W157</f>
        <v>43000.467219999999</v>
      </c>
      <c r="X161" s="767">
        <f>X157+X148</f>
        <v>44782.567219999997</v>
      </c>
      <c r="Y161" s="518"/>
      <c r="Z161" s="268"/>
      <c r="AA161" s="268"/>
      <c r="AB161" s="268"/>
    </row>
    <row r="162" spans="3:28" ht="12">
      <c r="C162" s="183"/>
      <c r="D162" s="183"/>
      <c r="E162" s="407"/>
      <c r="F162" s="407"/>
      <c r="G162" s="407"/>
      <c r="H162" s="397"/>
      <c r="I162" s="407"/>
      <c r="J162" s="407"/>
      <c r="K162" s="383"/>
      <c r="L162" s="184"/>
      <c r="M162" s="184"/>
      <c r="N162" s="184"/>
      <c r="O162" s="185"/>
      <c r="P162" s="185"/>
      <c r="Q162" s="185"/>
      <c r="R162" s="185"/>
      <c r="S162" s="184"/>
      <c r="T162" s="184"/>
      <c r="U162" s="184"/>
      <c r="V162" s="184"/>
      <c r="W162" s="185"/>
      <c r="X162" s="185"/>
    </row>
    <row r="163" spans="3:28" ht="11.25">
      <c r="E163" s="1"/>
      <c r="F163" s="1"/>
      <c r="H163" s="1"/>
      <c r="I163" s="11"/>
      <c r="J163" s="11"/>
      <c r="K163" s="8"/>
      <c r="L163" s="5"/>
      <c r="P163" s="8"/>
      <c r="T163" s="360"/>
      <c r="W163" s="8"/>
      <c r="X163" s="8"/>
      <c r="Z163" s="1"/>
      <c r="AA163" s="1"/>
      <c r="AB163" s="1"/>
    </row>
    <row r="164" spans="3:28" ht="11.25">
      <c r="E164" s="1"/>
      <c r="F164" s="1"/>
      <c r="H164" s="1"/>
      <c r="I164" s="11"/>
      <c r="J164" s="12"/>
      <c r="K164" s="186"/>
      <c r="L164" s="360"/>
      <c r="M164" s="6"/>
      <c r="N164" s="7"/>
      <c r="O164" s="6"/>
      <c r="P164" s="186"/>
      <c r="Q164" s="186"/>
      <c r="R164" s="186"/>
      <c r="S164" s="186"/>
      <c r="T164" s="360"/>
      <c r="U164" s="6"/>
      <c r="V164" s="7"/>
      <c r="W164" s="8"/>
      <c r="Z164" s="1"/>
      <c r="AA164" s="1"/>
      <c r="AB164" s="1"/>
    </row>
    <row r="165" spans="3:28" ht="11.25">
      <c r="E165" s="1"/>
      <c r="F165" s="1"/>
      <c r="H165" s="1"/>
      <c r="J165" s="8"/>
      <c r="K165" s="8"/>
      <c r="L165" s="8"/>
      <c r="M165" s="9"/>
      <c r="N165" s="8"/>
      <c r="O165" s="9"/>
      <c r="P165" s="8"/>
      <c r="Q165" s="8"/>
      <c r="R165" s="8"/>
      <c r="S165" s="8"/>
      <c r="T165" s="8"/>
      <c r="U165" s="9"/>
      <c r="V165" s="8"/>
      <c r="W165" s="8"/>
      <c r="Z165" s="1"/>
      <c r="AA165" s="1"/>
      <c r="AB165" s="1"/>
    </row>
    <row r="166" spans="3:28" ht="11.25">
      <c r="E166" s="1"/>
      <c r="F166" s="1"/>
      <c r="H166" s="1"/>
      <c r="L166" s="8"/>
      <c r="M166" s="9"/>
      <c r="O166" s="9"/>
      <c r="P166" s="8"/>
      <c r="U166" s="9"/>
      <c r="X166" s="8"/>
      <c r="Z166" s="1"/>
      <c r="AA166" s="1"/>
      <c r="AB166" s="1"/>
    </row>
    <row r="167" spans="3:28" ht="11.25">
      <c r="E167" s="1"/>
      <c r="F167" s="1"/>
      <c r="H167" s="1"/>
      <c r="J167" s="8"/>
      <c r="K167" s="8"/>
      <c r="L167" s="8"/>
      <c r="M167" s="9"/>
      <c r="N167" s="8"/>
      <c r="O167" s="9"/>
      <c r="P167" s="8"/>
      <c r="Q167" s="8"/>
      <c r="R167" s="8"/>
      <c r="S167" s="8"/>
      <c r="U167" s="9"/>
      <c r="V167" s="8"/>
      <c r="Z167" s="1"/>
      <c r="AA167" s="1"/>
      <c r="AB167" s="1"/>
    </row>
    <row r="170" spans="3:28" ht="11.25">
      <c r="E170" s="1"/>
      <c r="F170" s="1"/>
      <c r="H170" s="1"/>
      <c r="J170" s="7"/>
      <c r="K170" s="186"/>
      <c r="M170" s="6"/>
      <c r="N170" s="7"/>
      <c r="O170" s="6"/>
      <c r="P170" s="7"/>
      <c r="Q170" s="186"/>
      <c r="R170" s="186"/>
      <c r="S170" s="186"/>
      <c r="U170" s="6"/>
      <c r="V170" s="7"/>
      <c r="Z170" s="1"/>
      <c r="AA170" s="1"/>
      <c r="AB170" s="1"/>
    </row>
    <row r="171" spans="3:28" ht="11.25">
      <c r="E171" s="1"/>
      <c r="F171" s="1"/>
      <c r="H171" s="1"/>
      <c r="J171" s="8"/>
      <c r="K171" s="8"/>
      <c r="M171" s="9"/>
      <c r="N171" s="8"/>
      <c r="O171" s="9"/>
      <c r="P171" s="8"/>
      <c r="Q171" s="8"/>
      <c r="R171" s="8"/>
      <c r="S171" s="8"/>
      <c r="U171" s="9"/>
      <c r="V171" s="8"/>
      <c r="Z171" s="1"/>
      <c r="AA171" s="1"/>
      <c r="AB171" s="1"/>
    </row>
    <row r="172" spans="3:28" ht="11.25">
      <c r="E172" s="1"/>
      <c r="F172" s="1"/>
      <c r="H172" s="1"/>
      <c r="M172" s="9"/>
      <c r="O172" s="9"/>
      <c r="U172" s="9"/>
      <c r="Z172" s="1"/>
      <c r="AA172" s="1"/>
      <c r="AB172" s="1"/>
    </row>
    <row r="173" spans="3:28" ht="11.25">
      <c r="E173" s="1"/>
      <c r="F173" s="1"/>
      <c r="H173" s="1"/>
      <c r="J173" s="8"/>
      <c r="K173" s="8"/>
      <c r="M173" s="9"/>
      <c r="N173" s="8"/>
      <c r="O173" s="9"/>
      <c r="P173" s="8"/>
      <c r="Q173" s="8"/>
      <c r="R173" s="8"/>
      <c r="S173" s="8"/>
      <c r="U173" s="9"/>
      <c r="V173" s="8"/>
      <c r="Z173" s="1"/>
      <c r="AA173" s="1"/>
      <c r="AB173" s="1"/>
    </row>
    <row r="175" spans="3:28" ht="11.25">
      <c r="E175" s="1"/>
      <c r="F175" s="1"/>
      <c r="H175" s="1"/>
      <c r="J175" s="7"/>
      <c r="Z175" s="1"/>
      <c r="AA175" s="1"/>
      <c r="AB175" s="1"/>
    </row>
    <row r="176" spans="3:28" ht="11.25">
      <c r="E176" s="1"/>
      <c r="F176" s="1"/>
      <c r="H176" s="1"/>
      <c r="J176" s="8"/>
      <c r="Z176" s="1"/>
      <c r="AA176" s="1"/>
      <c r="AB176" s="1"/>
    </row>
    <row r="178" spans="5:28" ht="11.25">
      <c r="E178" s="1"/>
      <c r="F178" s="1"/>
      <c r="H178" s="1"/>
      <c r="J178" s="8"/>
      <c r="Z178" s="1"/>
      <c r="AA178" s="1"/>
      <c r="AB178" s="1"/>
    </row>
  </sheetData>
  <mergeCells count="405">
    <mergeCell ref="S155:V155"/>
    <mergeCell ref="Y98:Y99"/>
    <mergeCell ref="Z98:Z99"/>
    <mergeCell ref="AA98:AA99"/>
    <mergeCell ref="AB98:AB99"/>
    <mergeCell ref="Y114:Y115"/>
    <mergeCell ref="Z114:Z115"/>
    <mergeCell ref="AA114:AA115"/>
    <mergeCell ref="AB114:AB115"/>
    <mergeCell ref="Y126:Y127"/>
    <mergeCell ref="Z126:Z127"/>
    <mergeCell ref="AA126:AA127"/>
    <mergeCell ref="AB126:AB127"/>
    <mergeCell ref="Y131:Y132"/>
    <mergeCell ref="Y100:Y101"/>
    <mergeCell ref="Z138:Z139"/>
    <mergeCell ref="AA138:AA139"/>
    <mergeCell ref="AB138:AB139"/>
    <mergeCell ref="E45:E46"/>
    <mergeCell ref="F45:F46"/>
    <mergeCell ref="G45:G46"/>
    <mergeCell ref="E34:E35"/>
    <mergeCell ref="Y31:Y32"/>
    <mergeCell ref="A19:A20"/>
    <mergeCell ref="B19:B20"/>
    <mergeCell ref="C19:C20"/>
    <mergeCell ref="E19:E20"/>
    <mergeCell ref="F19:F20"/>
    <mergeCell ref="G19:G20"/>
    <mergeCell ref="H19:H20"/>
    <mergeCell ref="E27:E28"/>
    <mergeCell ref="E32:E33"/>
    <mergeCell ref="I32:I33"/>
    <mergeCell ref="H21:H22"/>
    <mergeCell ref="A23:A28"/>
    <mergeCell ref="B23:B28"/>
    <mergeCell ref="C23:C28"/>
    <mergeCell ref="F23:F28"/>
    <mergeCell ref="G23:G28"/>
    <mergeCell ref="H23:H28"/>
    <mergeCell ref="A21:A22"/>
    <mergeCell ref="I23:I25"/>
    <mergeCell ref="A120:A122"/>
    <mergeCell ref="B120:B122"/>
    <mergeCell ref="C120:C122"/>
    <mergeCell ref="E120:E122"/>
    <mergeCell ref="F120:F122"/>
    <mergeCell ref="G120:G122"/>
    <mergeCell ref="H120:H122"/>
    <mergeCell ref="E93:E95"/>
    <mergeCell ref="H114:H116"/>
    <mergeCell ref="E100:E102"/>
    <mergeCell ref="F100:F102"/>
    <mergeCell ref="G100:G102"/>
    <mergeCell ref="H100:H102"/>
    <mergeCell ref="E114:E116"/>
    <mergeCell ref="F114:F116"/>
    <mergeCell ref="G114:G116"/>
    <mergeCell ref="A111:A113"/>
    <mergeCell ref="B111:B113"/>
    <mergeCell ref="A117:A119"/>
    <mergeCell ref="B117:B119"/>
    <mergeCell ref="C117:C119"/>
    <mergeCell ref="E117:E119"/>
    <mergeCell ref="F117:F119"/>
    <mergeCell ref="G117:G119"/>
    <mergeCell ref="C161:J161"/>
    <mergeCell ref="C152:J152"/>
    <mergeCell ref="C147:J147"/>
    <mergeCell ref="C109:J109"/>
    <mergeCell ref="C110:AB110"/>
    <mergeCell ref="H106:H108"/>
    <mergeCell ref="I106:I108"/>
    <mergeCell ref="E96:E99"/>
    <mergeCell ref="F96:F99"/>
    <mergeCell ref="G96:G99"/>
    <mergeCell ref="H96:H99"/>
    <mergeCell ref="I96:I99"/>
    <mergeCell ref="K161:N161"/>
    <mergeCell ref="O161:R161"/>
    <mergeCell ref="S161:V161"/>
    <mergeCell ref="S159:V159"/>
    <mergeCell ref="C160:J160"/>
    <mergeCell ref="K160:N160"/>
    <mergeCell ref="O160:R160"/>
    <mergeCell ref="S160:V160"/>
    <mergeCell ref="S157:V157"/>
    <mergeCell ref="S158:V158"/>
    <mergeCell ref="S154:V154"/>
    <mergeCell ref="C159:J159"/>
    <mergeCell ref="K159:N159"/>
    <mergeCell ref="O159:R159"/>
    <mergeCell ref="C157:J157"/>
    <mergeCell ref="K157:N157"/>
    <mergeCell ref="O157:R157"/>
    <mergeCell ref="C158:J158"/>
    <mergeCell ref="K158:N158"/>
    <mergeCell ref="O158:R158"/>
    <mergeCell ref="C154:J154"/>
    <mergeCell ref="K154:N154"/>
    <mergeCell ref="O154:R154"/>
    <mergeCell ref="C155:J155"/>
    <mergeCell ref="C156:J156"/>
    <mergeCell ref="K156:N156"/>
    <mergeCell ref="O156:R156"/>
    <mergeCell ref="O155:R155"/>
    <mergeCell ref="K155:N155"/>
    <mergeCell ref="K147:N147"/>
    <mergeCell ref="O147:R147"/>
    <mergeCell ref="S156:V156"/>
    <mergeCell ref="K152:N152"/>
    <mergeCell ref="O152:R152"/>
    <mergeCell ref="S152:V152"/>
    <mergeCell ref="C153:J153"/>
    <mergeCell ref="K153:N153"/>
    <mergeCell ref="O153:R153"/>
    <mergeCell ref="S153:V153"/>
    <mergeCell ref="C149:J149"/>
    <mergeCell ref="K149:N149"/>
    <mergeCell ref="O149:R149"/>
    <mergeCell ref="S149:V149"/>
    <mergeCell ref="C150:J150"/>
    <mergeCell ref="K150:N150"/>
    <mergeCell ref="O150:R150"/>
    <mergeCell ref="S150:V150"/>
    <mergeCell ref="O151:R151"/>
    <mergeCell ref="C151:J151"/>
    <mergeCell ref="K151:N151"/>
    <mergeCell ref="S151:V151"/>
    <mergeCell ref="S147:V147"/>
    <mergeCell ref="C148:J148"/>
    <mergeCell ref="K148:N148"/>
    <mergeCell ref="O148:R148"/>
    <mergeCell ref="S148:V148"/>
    <mergeCell ref="B142:J142"/>
    <mergeCell ref="A143:AB143"/>
    <mergeCell ref="A144:AB144"/>
    <mergeCell ref="C145:X145"/>
    <mergeCell ref="S146:V146"/>
    <mergeCell ref="A133:A136"/>
    <mergeCell ref="B133:B136"/>
    <mergeCell ref="C133:C136"/>
    <mergeCell ref="F133:F136"/>
    <mergeCell ref="G133:G136"/>
    <mergeCell ref="H133:H136"/>
    <mergeCell ref="Y142:AB142"/>
    <mergeCell ref="H137:H139"/>
    <mergeCell ref="I137:I138"/>
    <mergeCell ref="C140:J140"/>
    <mergeCell ref="Y140:AB140"/>
    <mergeCell ref="B141:J141"/>
    <mergeCell ref="Y141:AB141"/>
    <mergeCell ref="A137:A139"/>
    <mergeCell ref="B137:B139"/>
    <mergeCell ref="C137:C139"/>
    <mergeCell ref="A125:A126"/>
    <mergeCell ref="B125:B126"/>
    <mergeCell ref="C125:C126"/>
    <mergeCell ref="E125:E127"/>
    <mergeCell ref="F125:F126"/>
    <mergeCell ref="G125:G126"/>
    <mergeCell ref="H125:H126"/>
    <mergeCell ref="I125:I126"/>
    <mergeCell ref="A128:A131"/>
    <mergeCell ref="B128:B131"/>
    <mergeCell ref="C128:C131"/>
    <mergeCell ref="F128:F131"/>
    <mergeCell ref="G128:G131"/>
    <mergeCell ref="H128:H131"/>
    <mergeCell ref="I128:I131"/>
    <mergeCell ref="E131:E132"/>
    <mergeCell ref="E137:E139"/>
    <mergeCell ref="F137:F139"/>
    <mergeCell ref="G137:G139"/>
    <mergeCell ref="I133:I136"/>
    <mergeCell ref="Y123:AB123"/>
    <mergeCell ref="C124:AB124"/>
    <mergeCell ref="E133:E136"/>
    <mergeCell ref="G106:G108"/>
    <mergeCell ref="G103:G105"/>
    <mergeCell ref="H103:H105"/>
    <mergeCell ref="I120:I122"/>
    <mergeCell ref="C123:J123"/>
    <mergeCell ref="C111:C113"/>
    <mergeCell ref="E111:E113"/>
    <mergeCell ref="F111:F113"/>
    <mergeCell ref="G111:G113"/>
    <mergeCell ref="H111:H113"/>
    <mergeCell ref="I111:I113"/>
    <mergeCell ref="C106:C108"/>
    <mergeCell ref="D106:D108"/>
    <mergeCell ref="E106:E108"/>
    <mergeCell ref="F106:F108"/>
    <mergeCell ref="I103:I105"/>
    <mergeCell ref="Y138:Y139"/>
    <mergeCell ref="H117:H119"/>
    <mergeCell ref="I117:I119"/>
    <mergeCell ref="A114:A116"/>
    <mergeCell ref="B114:B116"/>
    <mergeCell ref="C114:C116"/>
    <mergeCell ref="I114:I116"/>
    <mergeCell ref="A90:A95"/>
    <mergeCell ref="B90:B95"/>
    <mergeCell ref="C90:C95"/>
    <mergeCell ref="F90:F95"/>
    <mergeCell ref="I90:I93"/>
    <mergeCell ref="H56:H57"/>
    <mergeCell ref="I56:I57"/>
    <mergeCell ref="Z54:Z55"/>
    <mergeCell ref="Y54:Y55"/>
    <mergeCell ref="C88:J88"/>
    <mergeCell ref="C89:AB89"/>
    <mergeCell ref="I69:I72"/>
    <mergeCell ref="D70:D71"/>
    <mergeCell ref="E70:E71"/>
    <mergeCell ref="E72:E73"/>
    <mergeCell ref="D77:D78"/>
    <mergeCell ref="E77:E78"/>
    <mergeCell ref="AB54:AB55"/>
    <mergeCell ref="D85:D87"/>
    <mergeCell ref="C85:C87"/>
    <mergeCell ref="Y43:Y44"/>
    <mergeCell ref="E43:E44"/>
    <mergeCell ref="E47:E48"/>
    <mergeCell ref="H52:H53"/>
    <mergeCell ref="I52:I53"/>
    <mergeCell ref="A54:A55"/>
    <mergeCell ref="B54:B55"/>
    <mergeCell ref="C54:C55"/>
    <mergeCell ref="E54:E55"/>
    <mergeCell ref="F54:F55"/>
    <mergeCell ref="G54:G55"/>
    <mergeCell ref="H54:H55"/>
    <mergeCell ref="I54:I55"/>
    <mergeCell ref="A52:A53"/>
    <mergeCell ref="B52:B53"/>
    <mergeCell ref="C52:C53"/>
    <mergeCell ref="E52:E53"/>
    <mergeCell ref="F52:F53"/>
    <mergeCell ref="G52:G53"/>
    <mergeCell ref="D47:D48"/>
    <mergeCell ref="F47:F48"/>
    <mergeCell ref="G47:G48"/>
    <mergeCell ref="H47:H48"/>
    <mergeCell ref="I47:I48"/>
    <mergeCell ref="Z36:Z37"/>
    <mergeCell ref="AA36:AA37"/>
    <mergeCell ref="AB36:AB37"/>
    <mergeCell ref="A38:A41"/>
    <mergeCell ref="B38:B41"/>
    <mergeCell ref="C38:C41"/>
    <mergeCell ref="E38:E40"/>
    <mergeCell ref="F38:F41"/>
    <mergeCell ref="G38:G41"/>
    <mergeCell ref="E36:E37"/>
    <mergeCell ref="F36:F37"/>
    <mergeCell ref="G36:G37"/>
    <mergeCell ref="H36:H37"/>
    <mergeCell ref="I36:I37"/>
    <mergeCell ref="Y36:Y37"/>
    <mergeCell ref="H38:H41"/>
    <mergeCell ref="Y40:Y41"/>
    <mergeCell ref="AB29:AB30"/>
    <mergeCell ref="A29:A30"/>
    <mergeCell ref="B29:B30"/>
    <mergeCell ref="C29:C30"/>
    <mergeCell ref="E29:E30"/>
    <mergeCell ref="F29:F30"/>
    <mergeCell ref="G29:G30"/>
    <mergeCell ref="H29:H30"/>
    <mergeCell ref="I29:I30"/>
    <mergeCell ref="Y29:Y30"/>
    <mergeCell ref="B16:B17"/>
    <mergeCell ref="C16:C17"/>
    <mergeCell ref="E16:E17"/>
    <mergeCell ref="F16:F17"/>
    <mergeCell ref="G16:G17"/>
    <mergeCell ref="H16:H17"/>
    <mergeCell ref="Z29:Z30"/>
    <mergeCell ref="AA29:AA30"/>
    <mergeCell ref="Y27:Y28"/>
    <mergeCell ref="B21:B22"/>
    <mergeCell ref="C21:C22"/>
    <mergeCell ref="E21:E22"/>
    <mergeCell ref="F21:F22"/>
    <mergeCell ref="K5:N5"/>
    <mergeCell ref="O5:R5"/>
    <mergeCell ref="S5:V5"/>
    <mergeCell ref="W5:W7"/>
    <mergeCell ref="V6:V7"/>
    <mergeCell ref="T6:U6"/>
    <mergeCell ref="A1:AB1"/>
    <mergeCell ref="A3:AB3"/>
    <mergeCell ref="X4:AB4"/>
    <mergeCell ref="A5:A7"/>
    <mergeCell ref="B5:B7"/>
    <mergeCell ref="C5:C7"/>
    <mergeCell ref="E5:E7"/>
    <mergeCell ref="F5:F7"/>
    <mergeCell ref="G5:G7"/>
    <mergeCell ref="H5:H7"/>
    <mergeCell ref="Y6:Y7"/>
    <mergeCell ref="Z6:AB6"/>
    <mergeCell ref="L2:R2"/>
    <mergeCell ref="X5:X7"/>
    <mergeCell ref="Y5:AB5"/>
    <mergeCell ref="K6:K7"/>
    <mergeCell ref="L6:M6"/>
    <mergeCell ref="I5:I7"/>
    <mergeCell ref="F13:F15"/>
    <mergeCell ref="G13:G15"/>
    <mergeCell ref="H13:H15"/>
    <mergeCell ref="G21:G22"/>
    <mergeCell ref="N6:N7"/>
    <mergeCell ref="O6:O7"/>
    <mergeCell ref="P6:Q6"/>
    <mergeCell ref="R6:R7"/>
    <mergeCell ref="S6:S7"/>
    <mergeCell ref="A8:AB8"/>
    <mergeCell ref="A9:AB9"/>
    <mergeCell ref="B10:AB10"/>
    <mergeCell ref="C11:AB11"/>
    <mergeCell ref="AA14:AA15"/>
    <mergeCell ref="AB14:AB15"/>
    <mergeCell ref="I13:I15"/>
    <mergeCell ref="Y14:Y15"/>
    <mergeCell ref="Z14:Z15"/>
    <mergeCell ref="Y12:Y13"/>
    <mergeCell ref="Z12:Z13"/>
    <mergeCell ref="AA12:AA13"/>
    <mergeCell ref="AB12:AB13"/>
    <mergeCell ref="J5:J7"/>
    <mergeCell ref="A16:A17"/>
    <mergeCell ref="I45:I46"/>
    <mergeCell ref="I49:J49"/>
    <mergeCell ref="F42:F44"/>
    <mergeCell ref="G42:G44"/>
    <mergeCell ref="H42:H44"/>
    <mergeCell ref="I100:I102"/>
    <mergeCell ref="H50:H51"/>
    <mergeCell ref="I50:I51"/>
    <mergeCell ref="I82:J82"/>
    <mergeCell ref="F50:F51"/>
    <mergeCell ref="G50:G51"/>
    <mergeCell ref="I67:I68"/>
    <mergeCell ref="I64:J64"/>
    <mergeCell ref="H45:H46"/>
    <mergeCell ref="I85:I87"/>
    <mergeCell ref="G85:G87"/>
    <mergeCell ref="H85:H87"/>
    <mergeCell ref="F85:F87"/>
    <mergeCell ref="I61:I62"/>
    <mergeCell ref="F65:F66"/>
    <mergeCell ref="G65:G66"/>
    <mergeCell ref="I83:I84"/>
    <mergeCell ref="H65:H66"/>
    <mergeCell ref="I65:I66"/>
    <mergeCell ref="AB50:AB51"/>
    <mergeCell ref="A106:A108"/>
    <mergeCell ref="A67:A68"/>
    <mergeCell ref="B67:B68"/>
    <mergeCell ref="C67:C68"/>
    <mergeCell ref="E67:E68"/>
    <mergeCell ref="F67:F68"/>
    <mergeCell ref="G67:G68"/>
    <mergeCell ref="H67:H68"/>
    <mergeCell ref="A83:A84"/>
    <mergeCell ref="B83:B84"/>
    <mergeCell ref="C83:C84"/>
    <mergeCell ref="D83:D84"/>
    <mergeCell ref="E83:E84"/>
    <mergeCell ref="F83:F84"/>
    <mergeCell ref="G83:G84"/>
    <mergeCell ref="H83:H84"/>
    <mergeCell ref="B106:B108"/>
    <mergeCell ref="A103:A105"/>
    <mergeCell ref="B103:B105"/>
    <mergeCell ref="C103:C105"/>
    <mergeCell ref="D103:D105"/>
    <mergeCell ref="E103:E105"/>
    <mergeCell ref="F103:F105"/>
    <mergeCell ref="B85:B87"/>
    <mergeCell ref="A85:A87"/>
    <mergeCell ref="Y86:Y87"/>
    <mergeCell ref="Y52:Y53"/>
    <mergeCell ref="Y50:Y51"/>
    <mergeCell ref="Z50:Z51"/>
    <mergeCell ref="AA50:AA51"/>
    <mergeCell ref="C50:C51"/>
    <mergeCell ref="E50:E51"/>
    <mergeCell ref="AA54:AA55"/>
    <mergeCell ref="Y65:Y66"/>
    <mergeCell ref="E61:E62"/>
    <mergeCell ref="A50:A51"/>
    <mergeCell ref="B50:B51"/>
    <mergeCell ref="A65:A66"/>
    <mergeCell ref="B65:B66"/>
    <mergeCell ref="C65:C66"/>
    <mergeCell ref="E65:E66"/>
    <mergeCell ref="A56:A57"/>
    <mergeCell ref="B56:B57"/>
    <mergeCell ref="C56:C57"/>
    <mergeCell ref="E56:E57"/>
    <mergeCell ref="F56:F57"/>
    <mergeCell ref="G56:G57"/>
  </mergeCells>
  <conditionalFormatting sqref="K93:X94 K24:X27">
    <cfRule type="cellIs" dxfId="0" priority="1" stopIfTrue="1" operator="greaterThan">
      <formula>0</formula>
    </cfRule>
  </conditionalFormatting>
  <pageMargins left="0.23622047244094491" right="0.23622047244094491" top="0.35433070866141736" bottom="0.35433070866141736" header="0.31496062992125984" footer="0.31496062992125984"/>
  <pageSetup paperSize="9" scale="70" orientation="landscape" r:id="rId1"/>
  <rowBreaks count="2" manualBreakCount="2">
    <brk id="92" max="27" man="1"/>
    <brk id="109" max="27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2"/>
  <sheetViews>
    <sheetView topLeftCell="A73" workbookViewId="0">
      <selection activeCell="D92" sqref="D92:D93"/>
    </sheetView>
  </sheetViews>
  <sheetFormatPr defaultRowHeight="12.75"/>
  <cols>
    <col min="1" max="1" width="3.140625" customWidth="1"/>
    <col min="2" max="3" width="3.7109375" customWidth="1"/>
    <col min="4" max="4" width="70.85546875" customWidth="1"/>
    <col min="5" max="5" width="4.42578125" customWidth="1"/>
    <col min="6" max="6" width="3.5703125" customWidth="1"/>
    <col min="7" max="7" width="4.140625" customWidth="1"/>
    <col min="8" max="8" width="5.85546875" customWidth="1"/>
    <col min="10" max="10" width="7.85546875" customWidth="1"/>
    <col min="11" max="11" width="7.28515625" customWidth="1"/>
    <col min="12" max="12" width="5.5703125" customWidth="1"/>
    <col min="14" max="14" width="7.28515625" customWidth="1"/>
    <col min="15" max="15" width="7" customWidth="1"/>
    <col min="16" max="16" width="5.42578125" customWidth="1"/>
  </cols>
  <sheetData>
    <row r="1" spans="1:16" ht="13.5" thickBot="1">
      <c r="A1" s="15"/>
      <c r="B1" s="15"/>
      <c r="C1" s="15"/>
      <c r="D1" s="16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 ht="12.75" customHeight="1">
      <c r="A2" s="1998" t="s">
        <v>1</v>
      </c>
      <c r="B2" s="2000" t="s">
        <v>2</v>
      </c>
      <c r="C2" s="2000" t="s">
        <v>3</v>
      </c>
      <c r="D2" s="2030" t="s">
        <v>22</v>
      </c>
      <c r="E2" s="1996" t="s">
        <v>4</v>
      </c>
      <c r="F2" s="2016" t="s">
        <v>33</v>
      </c>
      <c r="G2" s="2006" t="s">
        <v>5</v>
      </c>
      <c r="H2" s="2008" t="s">
        <v>6</v>
      </c>
      <c r="I2" s="1964" t="s">
        <v>38</v>
      </c>
      <c r="J2" s="1965"/>
      <c r="K2" s="1965"/>
      <c r="L2" s="1966"/>
      <c r="M2" s="1964" t="s">
        <v>39</v>
      </c>
      <c r="N2" s="1965"/>
      <c r="O2" s="1965"/>
      <c r="P2" s="1966"/>
    </row>
    <row r="3" spans="1:16" ht="12.75" customHeight="1">
      <c r="A3" s="1999"/>
      <c r="B3" s="2001"/>
      <c r="C3" s="2001"/>
      <c r="D3" s="2031"/>
      <c r="E3" s="1997"/>
      <c r="F3" s="2017"/>
      <c r="G3" s="2007"/>
      <c r="H3" s="2009"/>
      <c r="I3" s="1967" t="s">
        <v>7</v>
      </c>
      <c r="J3" s="1975" t="s">
        <v>8</v>
      </c>
      <c r="K3" s="1975"/>
      <c r="L3" s="1976" t="s">
        <v>28</v>
      </c>
      <c r="M3" s="1967" t="s">
        <v>7</v>
      </c>
      <c r="N3" s="1975" t="s">
        <v>8</v>
      </c>
      <c r="O3" s="1975"/>
      <c r="P3" s="1976" t="s">
        <v>28</v>
      </c>
    </row>
    <row r="4" spans="1:16" ht="114.75" customHeight="1" thickBot="1">
      <c r="A4" s="1967"/>
      <c r="B4" s="2002"/>
      <c r="C4" s="2002"/>
      <c r="D4" s="2031"/>
      <c r="E4" s="1997"/>
      <c r="F4" s="2018"/>
      <c r="G4" s="2007"/>
      <c r="H4" s="2009"/>
      <c r="I4" s="1968"/>
      <c r="J4" s="17" t="s">
        <v>7</v>
      </c>
      <c r="K4" s="31" t="s">
        <v>23</v>
      </c>
      <c r="L4" s="1977"/>
      <c r="M4" s="1968"/>
      <c r="N4" s="17" t="s">
        <v>7</v>
      </c>
      <c r="O4" s="31" t="s">
        <v>23</v>
      </c>
      <c r="P4" s="1977"/>
    </row>
    <row r="5" spans="1:16" ht="14.25" customHeight="1" thickBot="1">
      <c r="A5" s="1993" t="s">
        <v>148</v>
      </c>
      <c r="B5" s="1994"/>
      <c r="C5" s="1994"/>
      <c r="D5" s="1994"/>
      <c r="E5" s="1994"/>
      <c r="F5" s="1994"/>
      <c r="G5" s="1994"/>
      <c r="H5" s="1994"/>
      <c r="I5" s="1994"/>
      <c r="J5" s="1994"/>
      <c r="K5" s="1994"/>
      <c r="L5" s="1994"/>
      <c r="M5" s="1994"/>
      <c r="N5" s="1994"/>
      <c r="O5" s="1994"/>
      <c r="P5" s="1995"/>
    </row>
    <row r="6" spans="1:16" ht="18" customHeight="1">
      <c r="A6" s="21" t="s">
        <v>9</v>
      </c>
      <c r="B6" s="2003" t="s">
        <v>9</v>
      </c>
      <c r="C6" s="2019" t="s">
        <v>9</v>
      </c>
      <c r="D6" s="2020" t="s">
        <v>138</v>
      </c>
      <c r="E6" s="25" t="s">
        <v>9</v>
      </c>
      <c r="F6" s="23"/>
      <c r="G6" s="50"/>
      <c r="H6" s="2024" t="s">
        <v>13</v>
      </c>
      <c r="I6" s="32">
        <v>2078</v>
      </c>
      <c r="J6" s="33">
        <v>2078</v>
      </c>
      <c r="K6" s="33">
        <v>1565.1</v>
      </c>
      <c r="L6" s="133"/>
      <c r="M6" s="32">
        <v>2335.6999999999998</v>
      </c>
      <c r="N6" s="64">
        <v>2335.6999999999998</v>
      </c>
      <c r="O6" s="64">
        <v>1761.9</v>
      </c>
      <c r="P6" s="34"/>
    </row>
    <row r="7" spans="1:16">
      <c r="A7" s="35"/>
      <c r="B7" s="2004"/>
      <c r="C7" s="2012"/>
      <c r="D7" s="2021"/>
      <c r="E7" s="70" t="s">
        <v>10</v>
      </c>
      <c r="F7" s="69"/>
      <c r="G7" s="54"/>
      <c r="H7" s="2025"/>
      <c r="I7" s="60">
        <v>1994.7</v>
      </c>
      <c r="J7" s="52">
        <v>1994.7</v>
      </c>
      <c r="K7" s="52">
        <v>1522.9</v>
      </c>
      <c r="L7" s="134"/>
      <c r="M7" s="60">
        <v>2221.5</v>
      </c>
      <c r="N7" s="65">
        <v>2221.5</v>
      </c>
      <c r="O7" s="65">
        <v>1696</v>
      </c>
      <c r="P7" s="47"/>
    </row>
    <row r="8" spans="1:16">
      <c r="A8" s="35"/>
      <c r="B8" s="2004"/>
      <c r="C8" s="2012"/>
      <c r="D8" s="2021"/>
      <c r="E8" s="70" t="s">
        <v>40</v>
      </c>
      <c r="F8" s="69"/>
      <c r="G8" s="54"/>
      <c r="H8" s="2025"/>
      <c r="I8" s="60">
        <v>985</v>
      </c>
      <c r="J8" s="52">
        <v>985</v>
      </c>
      <c r="K8" s="52">
        <v>752</v>
      </c>
      <c r="L8" s="134"/>
      <c r="M8" s="60">
        <v>1058.0999999999999</v>
      </c>
      <c r="N8" s="65">
        <v>1058.0999999999999</v>
      </c>
      <c r="O8" s="65">
        <v>807.9</v>
      </c>
      <c r="P8" s="47"/>
    </row>
    <row r="9" spans="1:16">
      <c r="A9" s="35"/>
      <c r="B9" s="2004"/>
      <c r="C9" s="2012"/>
      <c r="D9" s="2021"/>
      <c r="E9" s="70" t="s">
        <v>41</v>
      </c>
      <c r="F9" s="69"/>
      <c r="G9" s="54"/>
      <c r="H9" s="2025"/>
      <c r="I9" s="60">
        <v>66.099999999999994</v>
      </c>
      <c r="J9" s="52">
        <v>66.099999999999994</v>
      </c>
      <c r="K9" s="52">
        <v>50.5</v>
      </c>
      <c r="L9" s="134"/>
      <c r="M9" s="60">
        <v>65.8</v>
      </c>
      <c r="N9" s="65">
        <v>65.8</v>
      </c>
      <c r="O9" s="65">
        <v>50.3</v>
      </c>
      <c r="P9" s="47"/>
    </row>
    <row r="10" spans="1:16">
      <c r="A10" s="35"/>
      <c r="B10" s="2004"/>
      <c r="C10" s="2012"/>
      <c r="D10" s="2021"/>
      <c r="E10" s="70" t="s">
        <v>42</v>
      </c>
      <c r="F10" s="69"/>
      <c r="G10" s="54"/>
      <c r="H10" s="2025"/>
      <c r="I10" s="60">
        <v>17.299999999999997</v>
      </c>
      <c r="J10" s="52">
        <v>17.299999999999997</v>
      </c>
      <c r="K10" s="52">
        <v>13.2</v>
      </c>
      <c r="L10" s="134"/>
      <c r="M10" s="60">
        <v>45</v>
      </c>
      <c r="N10" s="65">
        <v>45</v>
      </c>
      <c r="O10" s="65">
        <v>34.4</v>
      </c>
      <c r="P10" s="47"/>
    </row>
    <row r="11" spans="1:16">
      <c r="A11" s="35"/>
      <c r="B11" s="2004"/>
      <c r="C11" s="2012"/>
      <c r="D11" s="2021"/>
      <c r="E11" s="70" t="s">
        <v>36</v>
      </c>
      <c r="F11" s="69"/>
      <c r="G11" s="54"/>
      <c r="H11" s="2025"/>
      <c r="I11" s="60">
        <v>185.5</v>
      </c>
      <c r="J11" s="52">
        <v>185.5</v>
      </c>
      <c r="K11" s="52">
        <v>141.6</v>
      </c>
      <c r="L11" s="134"/>
      <c r="M11" s="60">
        <v>227.7</v>
      </c>
      <c r="N11" s="65">
        <v>227.7</v>
      </c>
      <c r="O11" s="65">
        <v>173.8</v>
      </c>
      <c r="P11" s="47"/>
    </row>
    <row r="12" spans="1:16">
      <c r="A12" s="35"/>
      <c r="B12" s="2004"/>
      <c r="C12" s="2012"/>
      <c r="D12" s="2021"/>
      <c r="E12" s="70" t="s">
        <v>43</v>
      </c>
      <c r="F12" s="69"/>
      <c r="G12" s="54"/>
      <c r="H12" s="2025"/>
      <c r="I12" s="60">
        <v>221.2</v>
      </c>
      <c r="J12" s="52">
        <v>221.2</v>
      </c>
      <c r="K12" s="52">
        <v>168.9</v>
      </c>
      <c r="L12" s="134"/>
      <c r="M12" s="60">
        <v>241.8</v>
      </c>
      <c r="N12" s="65">
        <v>241.8</v>
      </c>
      <c r="O12" s="65">
        <v>184.6</v>
      </c>
      <c r="P12" s="47"/>
    </row>
    <row r="13" spans="1:16">
      <c r="A13" s="35"/>
      <c r="B13" s="2004"/>
      <c r="C13" s="2012"/>
      <c r="D13" s="2021"/>
      <c r="E13" s="70" t="s">
        <v>44</v>
      </c>
      <c r="F13" s="69"/>
      <c r="G13" s="54"/>
      <c r="H13" s="2025"/>
      <c r="I13" s="60">
        <v>1214.0999999999999</v>
      </c>
      <c r="J13" s="52">
        <v>1214.0999999999999</v>
      </c>
      <c r="K13" s="52">
        <v>926.9</v>
      </c>
      <c r="L13" s="134"/>
      <c r="M13" s="60">
        <v>1325.7</v>
      </c>
      <c r="N13" s="65">
        <v>1325.7</v>
      </c>
      <c r="O13" s="65">
        <v>1012.2</v>
      </c>
      <c r="P13" s="47"/>
    </row>
    <row r="14" spans="1:16">
      <c r="A14" s="35"/>
      <c r="B14" s="2004"/>
      <c r="C14" s="2012"/>
      <c r="D14" s="2021"/>
      <c r="E14" s="70" t="s">
        <v>45</v>
      </c>
      <c r="F14" s="69"/>
      <c r="G14" s="54"/>
      <c r="H14" s="2025"/>
      <c r="I14" s="60">
        <v>190.2</v>
      </c>
      <c r="J14" s="52">
        <v>190.2</v>
      </c>
      <c r="K14" s="52">
        <v>145.19999999999999</v>
      </c>
      <c r="L14" s="134"/>
      <c r="M14" s="60">
        <v>203.7</v>
      </c>
      <c r="N14" s="65">
        <v>203.7</v>
      </c>
      <c r="O14" s="65">
        <v>155.5</v>
      </c>
      <c r="P14" s="47"/>
    </row>
    <row r="15" spans="1:16">
      <c r="A15" s="35"/>
      <c r="B15" s="2004"/>
      <c r="C15" s="2012"/>
      <c r="D15" s="2021"/>
      <c r="E15" s="70" t="s">
        <v>46</v>
      </c>
      <c r="F15" s="69"/>
      <c r="G15" s="54"/>
      <c r="H15" s="2025"/>
      <c r="I15" s="60">
        <v>159.30000000000001</v>
      </c>
      <c r="J15" s="52">
        <v>159.30000000000001</v>
      </c>
      <c r="K15" s="52">
        <v>121.6</v>
      </c>
      <c r="L15" s="134"/>
      <c r="M15" s="60">
        <v>151.30000000000001</v>
      </c>
      <c r="N15" s="65">
        <v>151.30000000000001</v>
      </c>
      <c r="O15" s="65">
        <v>115.5</v>
      </c>
      <c r="P15" s="47"/>
    </row>
    <row r="16" spans="1:16">
      <c r="A16" s="35"/>
      <c r="B16" s="2004"/>
      <c r="C16" s="2012"/>
      <c r="D16" s="2021"/>
      <c r="E16" s="70" t="s">
        <v>47</v>
      </c>
      <c r="F16" s="69"/>
      <c r="G16" s="54"/>
      <c r="H16" s="2025"/>
      <c r="I16" s="60">
        <v>1218.4000000000001</v>
      </c>
      <c r="J16" s="52">
        <v>1218.4000000000001</v>
      </c>
      <c r="K16" s="52">
        <v>930.2</v>
      </c>
      <c r="L16" s="134"/>
      <c r="M16" s="60">
        <v>1274.8</v>
      </c>
      <c r="N16" s="65">
        <v>1274.8</v>
      </c>
      <c r="O16" s="65">
        <v>973.3</v>
      </c>
      <c r="P16" s="47"/>
    </row>
    <row r="17" spans="1:16">
      <c r="A17" s="35"/>
      <c r="B17" s="2004"/>
      <c r="C17" s="2012"/>
      <c r="D17" s="2021"/>
      <c r="E17" s="70" t="s">
        <v>48</v>
      </c>
      <c r="F17" s="69"/>
      <c r="G17" s="54"/>
      <c r="H17" s="2025"/>
      <c r="I17" s="60">
        <v>200.7</v>
      </c>
      <c r="J17" s="52">
        <v>200.7</v>
      </c>
      <c r="K17" s="52">
        <v>153.19999999999999</v>
      </c>
      <c r="L17" s="134"/>
      <c r="M17" s="60">
        <v>224.7</v>
      </c>
      <c r="N17" s="65">
        <v>224.7</v>
      </c>
      <c r="O17" s="65">
        <v>171.5</v>
      </c>
      <c r="P17" s="47"/>
    </row>
    <row r="18" spans="1:16">
      <c r="A18" s="35"/>
      <c r="B18" s="2004"/>
      <c r="C18" s="2012"/>
      <c r="D18" s="2021"/>
      <c r="E18" s="70" t="s">
        <v>49</v>
      </c>
      <c r="F18" s="69"/>
      <c r="G18" s="54"/>
      <c r="H18" s="2025"/>
      <c r="I18" s="60">
        <v>165.4</v>
      </c>
      <c r="J18" s="52">
        <v>165.4</v>
      </c>
      <c r="K18" s="52">
        <v>126.3</v>
      </c>
      <c r="L18" s="134"/>
      <c r="M18" s="60">
        <v>161.19999999999999</v>
      </c>
      <c r="N18" s="65">
        <v>161.19999999999999</v>
      </c>
      <c r="O18" s="65">
        <v>123.1</v>
      </c>
      <c r="P18" s="47"/>
    </row>
    <row r="19" spans="1:16">
      <c r="A19" s="35"/>
      <c r="B19" s="2004"/>
      <c r="C19" s="2012"/>
      <c r="D19" s="2021"/>
      <c r="E19" s="70" t="s">
        <v>50</v>
      </c>
      <c r="F19" s="69"/>
      <c r="G19" s="54"/>
      <c r="H19" s="2025"/>
      <c r="I19" s="60">
        <v>185.3</v>
      </c>
      <c r="J19" s="52">
        <v>185.3</v>
      </c>
      <c r="K19" s="52">
        <v>141.5</v>
      </c>
      <c r="L19" s="134"/>
      <c r="M19" s="60">
        <v>198.9</v>
      </c>
      <c r="N19" s="65">
        <v>198.9</v>
      </c>
      <c r="O19" s="65">
        <v>151.80000000000001</v>
      </c>
      <c r="P19" s="47"/>
    </row>
    <row r="20" spans="1:16">
      <c r="A20" s="35"/>
      <c r="B20" s="2004"/>
      <c r="C20" s="2012"/>
      <c r="D20" s="2021"/>
      <c r="E20" s="70" t="s">
        <v>51</v>
      </c>
      <c r="F20" s="69"/>
      <c r="G20" s="54"/>
      <c r="H20" s="2025"/>
      <c r="I20" s="60">
        <v>876.8</v>
      </c>
      <c r="J20" s="52">
        <v>876.8</v>
      </c>
      <c r="K20" s="52">
        <v>669.4</v>
      </c>
      <c r="L20" s="134"/>
      <c r="M20" s="60">
        <v>944.4</v>
      </c>
      <c r="N20" s="65">
        <v>944.4</v>
      </c>
      <c r="O20" s="65">
        <v>721</v>
      </c>
      <c r="P20" s="47"/>
    </row>
    <row r="21" spans="1:16">
      <c r="A21" s="35"/>
      <c r="B21" s="2004"/>
      <c r="C21" s="2012"/>
      <c r="D21" s="2021"/>
      <c r="E21" s="70" t="s">
        <v>52</v>
      </c>
      <c r="F21" s="69"/>
      <c r="G21" s="54"/>
      <c r="H21" s="2025"/>
      <c r="I21" s="60">
        <v>504.5</v>
      </c>
      <c r="J21" s="52">
        <v>504.5</v>
      </c>
      <c r="K21" s="52">
        <v>385.2</v>
      </c>
      <c r="L21" s="134"/>
      <c r="M21" s="60">
        <v>542.9</v>
      </c>
      <c r="N21" s="65">
        <v>542.9</v>
      </c>
      <c r="O21" s="65">
        <v>414.5</v>
      </c>
      <c r="P21" s="47"/>
    </row>
    <row r="22" spans="1:16">
      <c r="A22" s="35"/>
      <c r="B22" s="2004"/>
      <c r="C22" s="2012"/>
      <c r="D22" s="2021"/>
      <c r="E22" s="70" t="s">
        <v>53</v>
      </c>
      <c r="F22" s="69"/>
      <c r="G22" s="54"/>
      <c r="H22" s="2025"/>
      <c r="I22" s="60">
        <v>218.60000000000002</v>
      </c>
      <c r="J22" s="52">
        <v>218.60000000000002</v>
      </c>
      <c r="K22" s="52">
        <v>161.30000000000001</v>
      </c>
      <c r="L22" s="134"/>
      <c r="M22" s="60">
        <v>290.3</v>
      </c>
      <c r="N22" s="65">
        <v>290.3</v>
      </c>
      <c r="O22" s="65">
        <v>221.7</v>
      </c>
      <c r="P22" s="47"/>
    </row>
    <row r="23" spans="1:16">
      <c r="A23" s="35"/>
      <c r="B23" s="2004"/>
      <c r="C23" s="2012"/>
      <c r="D23" s="2021"/>
      <c r="E23" s="70" t="s">
        <v>54</v>
      </c>
      <c r="F23" s="69"/>
      <c r="G23" s="54"/>
      <c r="H23" s="2025"/>
      <c r="I23" s="60">
        <v>49.900000000000006</v>
      </c>
      <c r="J23" s="52">
        <v>49.900000000000006</v>
      </c>
      <c r="K23" s="52">
        <v>38.1</v>
      </c>
      <c r="L23" s="134"/>
      <c r="M23" s="60">
        <v>49.9</v>
      </c>
      <c r="N23" s="65">
        <v>49.9</v>
      </c>
      <c r="O23" s="65">
        <v>38.1</v>
      </c>
      <c r="P23" s="47"/>
    </row>
    <row r="24" spans="1:16" ht="13.5" thickBot="1">
      <c r="A24" s="35"/>
      <c r="B24" s="2004"/>
      <c r="C24" s="2012"/>
      <c r="D24" s="2022"/>
      <c r="E24" s="70" t="s">
        <v>55</v>
      </c>
      <c r="F24" s="69"/>
      <c r="G24" s="55"/>
      <c r="H24" s="2026"/>
      <c r="I24" s="61">
        <v>21.2</v>
      </c>
      <c r="J24" s="56">
        <v>21.2</v>
      </c>
      <c r="K24" s="56">
        <v>16.2</v>
      </c>
      <c r="L24" s="135"/>
      <c r="M24" s="61">
        <v>21.1</v>
      </c>
      <c r="N24" s="66">
        <v>21.1</v>
      </c>
      <c r="O24" s="66">
        <v>16.100000000000001</v>
      </c>
      <c r="P24" s="57"/>
    </row>
    <row r="25" spans="1:16" ht="13.5" thickBot="1">
      <c r="A25" s="35"/>
      <c r="B25" s="2004"/>
      <c r="C25" s="2012"/>
      <c r="D25" s="20"/>
      <c r="E25" s="25" t="s">
        <v>56</v>
      </c>
      <c r="F25" s="23"/>
      <c r="G25" s="59"/>
      <c r="H25" s="78" t="s">
        <v>57</v>
      </c>
      <c r="I25" s="28">
        <v>40.4</v>
      </c>
      <c r="J25" s="62">
        <v>40.4</v>
      </c>
      <c r="K25" s="62">
        <v>0</v>
      </c>
      <c r="L25" s="136">
        <v>0</v>
      </c>
      <c r="M25" s="28">
        <v>40.4</v>
      </c>
      <c r="N25" s="62">
        <v>40.4</v>
      </c>
      <c r="O25" s="62">
        <v>0</v>
      </c>
      <c r="P25" s="63">
        <v>0</v>
      </c>
    </row>
    <row r="26" spans="1:16" ht="15" customHeight="1" thickBot="1">
      <c r="A26" s="36"/>
      <c r="B26" s="2005"/>
      <c r="C26" s="2013"/>
      <c r="D26" s="58"/>
      <c r="E26" s="26"/>
      <c r="F26" s="24"/>
      <c r="G26" s="37"/>
      <c r="H26" s="30" t="s">
        <v>16</v>
      </c>
      <c r="I26" s="29">
        <v>10592.599999999999</v>
      </c>
      <c r="J26" s="29">
        <v>10592.599999999999</v>
      </c>
      <c r="K26" s="29">
        <v>8029.2999999999993</v>
      </c>
      <c r="L26" s="137">
        <v>0</v>
      </c>
      <c r="M26" s="29">
        <v>11624.899999999998</v>
      </c>
      <c r="N26" s="29">
        <v>11624.899999999998</v>
      </c>
      <c r="O26" s="29">
        <v>8823.2000000000025</v>
      </c>
      <c r="P26" s="71">
        <v>0</v>
      </c>
    </row>
    <row r="27" spans="1:16" ht="15" customHeight="1" thickBot="1">
      <c r="A27" s="1984" t="s">
        <v>144</v>
      </c>
      <c r="B27" s="1985"/>
      <c r="C27" s="1985"/>
      <c r="D27" s="1985"/>
      <c r="E27" s="1985"/>
      <c r="F27" s="1985"/>
      <c r="G27" s="1985"/>
      <c r="H27" s="1985"/>
      <c r="I27" s="1985"/>
      <c r="J27" s="1985"/>
      <c r="K27" s="1985"/>
      <c r="L27" s="1985"/>
      <c r="M27" s="1985"/>
      <c r="N27" s="1985"/>
      <c r="O27" s="1985"/>
      <c r="P27" s="1986"/>
    </row>
    <row r="28" spans="1:16" ht="12" customHeight="1">
      <c r="A28" s="2010" t="s">
        <v>9</v>
      </c>
      <c r="B28" s="2004" t="s">
        <v>9</v>
      </c>
      <c r="C28" s="2012" t="s">
        <v>10</v>
      </c>
      <c r="D28" s="2014" t="s">
        <v>58</v>
      </c>
      <c r="E28" s="1980"/>
      <c r="F28" s="1982" t="s">
        <v>9</v>
      </c>
      <c r="G28" s="2028"/>
      <c r="H28" s="51" t="s">
        <v>13</v>
      </c>
      <c r="I28" s="45">
        <f t="shared" ref="I28:I35" si="0">J28+L28</f>
        <v>60</v>
      </c>
      <c r="J28" s="46">
        <v>60</v>
      </c>
      <c r="K28" s="46"/>
      <c r="L28" s="138"/>
      <c r="M28" s="72">
        <f>N28+P28</f>
        <v>147</v>
      </c>
      <c r="N28" s="67">
        <v>147</v>
      </c>
      <c r="O28" s="67"/>
      <c r="P28" s="53"/>
    </row>
    <row r="29" spans="1:16" ht="15.75" customHeight="1" thickBot="1">
      <c r="A29" s="2011"/>
      <c r="B29" s="2005"/>
      <c r="C29" s="2013"/>
      <c r="D29" s="2015"/>
      <c r="E29" s="1981"/>
      <c r="F29" s="1983"/>
      <c r="G29" s="2029"/>
      <c r="H29" s="41" t="s">
        <v>16</v>
      </c>
      <c r="I29" s="40">
        <f t="shared" si="0"/>
        <v>60</v>
      </c>
      <c r="J29" s="42">
        <f>J28</f>
        <v>60</v>
      </c>
      <c r="K29" s="42"/>
      <c r="L29" s="27"/>
      <c r="M29" s="40">
        <f>N29+P29</f>
        <v>147</v>
      </c>
      <c r="N29" s="42">
        <f>N28</f>
        <v>147</v>
      </c>
      <c r="O29" s="42"/>
      <c r="P29" s="43"/>
    </row>
    <row r="30" spans="1:16" ht="14.25" customHeight="1">
      <c r="A30" s="21" t="s">
        <v>9</v>
      </c>
      <c r="B30" s="18" t="s">
        <v>9</v>
      </c>
      <c r="C30" s="2019" t="s">
        <v>11</v>
      </c>
      <c r="D30" s="2027" t="s">
        <v>59</v>
      </c>
      <c r="E30" s="1978"/>
      <c r="F30" s="2023" t="s">
        <v>9</v>
      </c>
      <c r="G30" s="2034"/>
      <c r="H30" s="44" t="s">
        <v>13</v>
      </c>
      <c r="I30" s="45">
        <f t="shared" si="0"/>
        <v>10.5</v>
      </c>
      <c r="J30" s="46">
        <v>10.5</v>
      </c>
      <c r="K30" s="46"/>
      <c r="L30" s="138"/>
      <c r="M30" s="73">
        <f>N30+P30</f>
        <v>10.5</v>
      </c>
      <c r="N30" s="68">
        <v>10.5</v>
      </c>
      <c r="O30" s="68"/>
      <c r="P30" s="47"/>
    </row>
    <row r="31" spans="1:16" ht="15" customHeight="1" thickBot="1">
      <c r="A31" s="22"/>
      <c r="B31" s="19"/>
      <c r="C31" s="2013"/>
      <c r="D31" s="2015"/>
      <c r="E31" s="1979"/>
      <c r="F31" s="1983"/>
      <c r="G31" s="2029"/>
      <c r="H31" s="48" t="s">
        <v>16</v>
      </c>
      <c r="I31" s="39">
        <f t="shared" si="0"/>
        <v>10.5</v>
      </c>
      <c r="J31" s="38">
        <f>J30</f>
        <v>10.5</v>
      </c>
      <c r="K31" s="38"/>
      <c r="L31" s="139"/>
      <c r="M31" s="39">
        <f>N31+P31</f>
        <v>10.5</v>
      </c>
      <c r="N31" s="38">
        <f>N30</f>
        <v>10.5</v>
      </c>
      <c r="O31" s="38"/>
      <c r="P31" s="49"/>
    </row>
    <row r="32" spans="1:16" s="4" customFormat="1" ht="13.5" customHeight="1" thickBot="1">
      <c r="A32" s="80" t="s">
        <v>9</v>
      </c>
      <c r="B32" s="81" t="s">
        <v>9</v>
      </c>
      <c r="C32" s="1541" t="s">
        <v>17</v>
      </c>
      <c r="D32" s="1542"/>
      <c r="E32" s="1542"/>
      <c r="F32" s="1542"/>
      <c r="G32" s="1542"/>
      <c r="H32" s="1508"/>
      <c r="I32" s="87">
        <f>L32+J32</f>
        <v>70.5</v>
      </c>
      <c r="J32" s="85">
        <f>J31+J29</f>
        <v>70.5</v>
      </c>
      <c r="K32" s="85">
        <f>K27+K29+K31</f>
        <v>0</v>
      </c>
      <c r="L32" s="86">
        <f>L27+L29+L31</f>
        <v>0</v>
      </c>
      <c r="M32" s="87">
        <f>P32+N32</f>
        <v>157.5</v>
      </c>
      <c r="N32" s="85">
        <f>N27+N29+N31</f>
        <v>157.5</v>
      </c>
      <c r="O32" s="85">
        <f>O27+O29+O31</f>
        <v>0</v>
      </c>
      <c r="P32" s="86">
        <f>P27+P29+P31</f>
        <v>0</v>
      </c>
    </row>
    <row r="33" spans="1:16" ht="11.25" customHeight="1" thickBot="1">
      <c r="A33" s="2035" t="s">
        <v>145</v>
      </c>
      <c r="B33" s="2036"/>
      <c r="C33" s="2036"/>
      <c r="D33" s="2036"/>
      <c r="E33" s="2036"/>
      <c r="F33" s="2036"/>
      <c r="G33" s="2036"/>
      <c r="H33" s="2036"/>
      <c r="I33" s="2036"/>
      <c r="J33" s="2036"/>
      <c r="K33" s="2036"/>
      <c r="L33" s="2036"/>
      <c r="M33" s="2036"/>
      <c r="N33" s="2036"/>
      <c r="O33" s="2036"/>
      <c r="P33" s="2037"/>
    </row>
    <row r="34" spans="1:16" s="2" customFormat="1" ht="20.25" customHeight="1">
      <c r="A34" s="2032" t="s">
        <v>10</v>
      </c>
      <c r="B34" s="1987" t="s">
        <v>9</v>
      </c>
      <c r="C34" s="1989" t="s">
        <v>12</v>
      </c>
      <c r="D34" s="1991" t="s">
        <v>140</v>
      </c>
      <c r="E34" s="1971"/>
      <c r="F34" s="1973"/>
      <c r="G34" s="2038"/>
      <c r="H34" s="79" t="s">
        <v>13</v>
      </c>
      <c r="I34" s="75">
        <f t="shared" si="0"/>
        <v>1173.5</v>
      </c>
      <c r="J34" s="99">
        <f>147.3+863.4</f>
        <v>1010.7</v>
      </c>
      <c r="K34" s="99"/>
      <c r="L34" s="77">
        <v>162.80000000000001</v>
      </c>
      <c r="M34" s="75">
        <v>160</v>
      </c>
      <c r="N34" s="99">
        <v>160</v>
      </c>
      <c r="O34" s="99"/>
      <c r="P34" s="76">
        <v>162.80000000000001</v>
      </c>
    </row>
    <row r="35" spans="1:16" s="2" customFormat="1" ht="20.25" customHeight="1" thickBot="1">
      <c r="A35" s="2033"/>
      <c r="B35" s="1988"/>
      <c r="C35" s="1990"/>
      <c r="D35" s="1992"/>
      <c r="E35" s="1972"/>
      <c r="F35" s="1974"/>
      <c r="G35" s="1974"/>
      <c r="H35" s="74" t="s">
        <v>16</v>
      </c>
      <c r="I35" s="126">
        <f t="shared" si="0"/>
        <v>1173.5</v>
      </c>
      <c r="J35" s="98">
        <f>J34</f>
        <v>1010.7</v>
      </c>
      <c r="K35" s="98"/>
      <c r="L35" s="127">
        <f>L34</f>
        <v>162.80000000000001</v>
      </c>
      <c r="M35" s="126">
        <f>M34</f>
        <v>160</v>
      </c>
      <c r="N35" s="98">
        <f>N34</f>
        <v>160</v>
      </c>
      <c r="O35" s="98"/>
      <c r="P35" s="128">
        <f>P34</f>
        <v>162.80000000000001</v>
      </c>
    </row>
    <row r="36" spans="1:16" s="4" customFormat="1" ht="13.5" customHeight="1" thickBot="1">
      <c r="A36" s="80" t="s">
        <v>9</v>
      </c>
      <c r="B36" s="81" t="s">
        <v>9</v>
      </c>
      <c r="C36" s="1541" t="s">
        <v>17</v>
      </c>
      <c r="D36" s="1542"/>
      <c r="E36" s="1542"/>
      <c r="F36" s="1542"/>
      <c r="G36" s="1542"/>
      <c r="H36" s="1508"/>
      <c r="I36" s="87">
        <f>L36+J36</f>
        <v>1173.5</v>
      </c>
      <c r="J36" s="85">
        <f>J35+J33</f>
        <v>1010.7</v>
      </c>
      <c r="K36" s="85">
        <f>K31+K33+K35</f>
        <v>0</v>
      </c>
      <c r="L36" s="86">
        <f>L31+L33+L35</f>
        <v>162.80000000000001</v>
      </c>
      <c r="M36" s="87">
        <f>P36+N36</f>
        <v>333.3</v>
      </c>
      <c r="N36" s="85">
        <f>N31+N33+N35</f>
        <v>170.5</v>
      </c>
      <c r="O36" s="85">
        <f>O31+O33+O35</f>
        <v>0</v>
      </c>
      <c r="P36" s="86">
        <f>P31+P33+P35</f>
        <v>162.80000000000001</v>
      </c>
    </row>
    <row r="37" spans="1:16" s="4" customFormat="1" ht="13.5" customHeight="1" thickBot="1">
      <c r="A37" s="2039" t="s">
        <v>146</v>
      </c>
      <c r="B37" s="2040"/>
      <c r="C37" s="2040"/>
      <c r="D37" s="2040"/>
      <c r="E37" s="2040"/>
      <c r="F37" s="2040"/>
      <c r="G37" s="2040"/>
      <c r="H37" s="2040"/>
      <c r="I37" s="2040"/>
      <c r="J37" s="2040"/>
      <c r="K37" s="2040"/>
      <c r="L37" s="2040"/>
      <c r="M37" s="2040"/>
      <c r="N37" s="2040"/>
      <c r="O37" s="2040"/>
      <c r="P37" s="2041"/>
    </row>
    <row r="38" spans="1:16" s="2" customFormat="1" ht="13.5" customHeight="1">
      <c r="A38" s="2032" t="s">
        <v>10</v>
      </c>
      <c r="B38" s="1987" t="s">
        <v>9</v>
      </c>
      <c r="C38" s="1989" t="s">
        <v>35</v>
      </c>
      <c r="D38" s="1991" t="s">
        <v>141</v>
      </c>
      <c r="E38" s="1971"/>
      <c r="F38" s="1973"/>
      <c r="G38" s="2038"/>
      <c r="H38" s="79" t="s">
        <v>13</v>
      </c>
      <c r="I38" s="75">
        <f>J38+L38</f>
        <v>8.4</v>
      </c>
      <c r="J38" s="99">
        <v>8.4</v>
      </c>
      <c r="K38" s="99"/>
      <c r="L38" s="77"/>
      <c r="M38" s="75">
        <f>N38+P38</f>
        <v>79.900000000000006</v>
      </c>
      <c r="N38" s="99">
        <v>79.900000000000006</v>
      </c>
      <c r="O38" s="99"/>
      <c r="P38" s="76"/>
    </row>
    <row r="39" spans="1:16" s="2" customFormat="1" ht="12" customHeight="1" thickBot="1">
      <c r="A39" s="2033"/>
      <c r="B39" s="1988"/>
      <c r="C39" s="1990"/>
      <c r="D39" s="1992"/>
      <c r="E39" s="1972"/>
      <c r="F39" s="1974"/>
      <c r="G39" s="1974"/>
      <c r="H39" s="74" t="s">
        <v>16</v>
      </c>
      <c r="I39" s="126">
        <f>J39+L39</f>
        <v>8.4</v>
      </c>
      <c r="J39" s="98">
        <f>J38</f>
        <v>8.4</v>
      </c>
      <c r="K39" s="98"/>
      <c r="L39" s="127">
        <f>L38</f>
        <v>0</v>
      </c>
      <c r="M39" s="126">
        <f>M38</f>
        <v>79.900000000000006</v>
      </c>
      <c r="N39" s="98">
        <f>N38</f>
        <v>79.900000000000006</v>
      </c>
      <c r="O39" s="98"/>
      <c r="P39" s="128">
        <f>P38</f>
        <v>0</v>
      </c>
    </row>
    <row r="40" spans="1:16" s="2" customFormat="1" ht="13.5" customHeight="1">
      <c r="A40" s="2032" t="s">
        <v>10</v>
      </c>
      <c r="B40" s="1987" t="s">
        <v>9</v>
      </c>
      <c r="C40" s="1989" t="s">
        <v>37</v>
      </c>
      <c r="D40" s="1991" t="s">
        <v>143</v>
      </c>
      <c r="E40" s="1971"/>
      <c r="F40" s="1973"/>
      <c r="G40" s="2038"/>
      <c r="H40" s="79" t="s">
        <v>13</v>
      </c>
      <c r="I40" s="75">
        <f>J40+L40</f>
        <v>71.599999999999994</v>
      </c>
      <c r="J40" s="99">
        <v>71.599999999999994</v>
      </c>
      <c r="K40" s="99"/>
      <c r="L40" s="77"/>
      <c r="M40" s="75">
        <f>N40+P40</f>
        <v>71.599999999999994</v>
      </c>
      <c r="N40" s="99">
        <v>71.599999999999994</v>
      </c>
      <c r="O40" s="99"/>
      <c r="P40" s="76"/>
    </row>
    <row r="41" spans="1:16" s="2" customFormat="1" ht="16.5" customHeight="1" thickBot="1">
      <c r="A41" s="2033"/>
      <c r="B41" s="1988"/>
      <c r="C41" s="1990"/>
      <c r="D41" s="1992"/>
      <c r="E41" s="1972"/>
      <c r="F41" s="1974"/>
      <c r="G41" s="1974"/>
      <c r="H41" s="74" t="s">
        <v>16</v>
      </c>
      <c r="I41" s="126">
        <f>J41+L41</f>
        <v>71.599999999999994</v>
      </c>
      <c r="J41" s="98">
        <f>J40</f>
        <v>71.599999999999994</v>
      </c>
      <c r="K41" s="98"/>
      <c r="L41" s="127">
        <f>L40</f>
        <v>0</v>
      </c>
      <c r="M41" s="126">
        <f>M40</f>
        <v>71.599999999999994</v>
      </c>
      <c r="N41" s="98">
        <f>N40</f>
        <v>71.599999999999994</v>
      </c>
      <c r="O41" s="98"/>
      <c r="P41" s="128">
        <f>P40</f>
        <v>0</v>
      </c>
    </row>
    <row r="42" spans="1:16" s="4" customFormat="1" ht="13.5" customHeight="1" thickBot="1">
      <c r="A42" s="80" t="s">
        <v>9</v>
      </c>
      <c r="B42" s="81" t="s">
        <v>9</v>
      </c>
      <c r="C42" s="1541" t="s">
        <v>17</v>
      </c>
      <c r="D42" s="1542"/>
      <c r="E42" s="1542"/>
      <c r="F42" s="1542"/>
      <c r="G42" s="1542"/>
      <c r="H42" s="1508"/>
      <c r="I42" s="87">
        <f>L42+J42</f>
        <v>80</v>
      </c>
      <c r="J42" s="85">
        <f>J41+J39</f>
        <v>80</v>
      </c>
      <c r="K42" s="85">
        <f>K37+K39+K41</f>
        <v>0</v>
      </c>
      <c r="L42" s="86">
        <f>L37+L39+L41</f>
        <v>0</v>
      </c>
      <c r="M42" s="87">
        <f>P42+N42</f>
        <v>151.5</v>
      </c>
      <c r="N42" s="85">
        <f>N37+N39+N41</f>
        <v>151.5</v>
      </c>
      <c r="O42" s="85">
        <f>O37+O39+O41</f>
        <v>0</v>
      </c>
      <c r="P42" s="86">
        <f>P37+P39+P41</f>
        <v>0</v>
      </c>
    </row>
    <row r="43" spans="1:16" s="4" customFormat="1" ht="13.5" customHeight="1" thickBot="1">
      <c r="A43" s="2039" t="s">
        <v>147</v>
      </c>
      <c r="B43" s="2040"/>
      <c r="C43" s="2040"/>
      <c r="D43" s="2040"/>
      <c r="E43" s="2040"/>
      <c r="F43" s="2040"/>
      <c r="G43" s="2040"/>
      <c r="H43" s="2040"/>
      <c r="I43" s="2040"/>
      <c r="J43" s="2040"/>
      <c r="K43" s="2040"/>
      <c r="L43" s="2040"/>
      <c r="M43" s="2040"/>
      <c r="N43" s="2040"/>
      <c r="O43" s="2040"/>
      <c r="P43" s="2041"/>
    </row>
    <row r="44" spans="1:16" ht="13.5" customHeight="1">
      <c r="A44" s="2051" t="s">
        <v>9</v>
      </c>
      <c r="B44" s="2053" t="s">
        <v>9</v>
      </c>
      <c r="C44" s="2055" t="s">
        <v>35</v>
      </c>
      <c r="D44" s="2044" t="s">
        <v>62</v>
      </c>
      <c r="E44" s="2046"/>
      <c r="F44" s="1969" t="s">
        <v>9</v>
      </c>
      <c r="G44" s="2048" t="s">
        <v>63</v>
      </c>
      <c r="H44" s="95" t="s">
        <v>13</v>
      </c>
      <c r="I44" s="102">
        <v>70</v>
      </c>
      <c r="J44" s="103">
        <v>70</v>
      </c>
      <c r="K44" s="103"/>
      <c r="L44" s="140"/>
      <c r="M44" s="146">
        <f>N44</f>
        <v>75</v>
      </c>
      <c r="N44" s="103">
        <v>75</v>
      </c>
      <c r="O44" s="103"/>
      <c r="P44" s="147">
        <v>0</v>
      </c>
    </row>
    <row r="45" spans="1:16" ht="12" customHeight="1" thickBot="1">
      <c r="A45" s="2052"/>
      <c r="B45" s="2054"/>
      <c r="C45" s="2056"/>
      <c r="D45" s="2045"/>
      <c r="E45" s="2047"/>
      <c r="F45" s="1970"/>
      <c r="G45" s="2049"/>
      <c r="H45" s="96" t="s">
        <v>16</v>
      </c>
      <c r="I45" s="104">
        <v>70</v>
      </c>
      <c r="J45" s="105">
        <v>70</v>
      </c>
      <c r="K45" s="105"/>
      <c r="L45" s="141">
        <v>0</v>
      </c>
      <c r="M45" s="148">
        <v>75</v>
      </c>
      <c r="N45" s="105">
        <v>75</v>
      </c>
      <c r="O45" s="105"/>
      <c r="P45" s="149">
        <v>0</v>
      </c>
    </row>
    <row r="46" spans="1:16" s="2" customFormat="1" ht="14.25" customHeight="1">
      <c r="A46" s="2032" t="s">
        <v>10</v>
      </c>
      <c r="B46" s="2050" t="s">
        <v>9</v>
      </c>
      <c r="C46" s="1989" t="s">
        <v>37</v>
      </c>
      <c r="D46" s="2057" t="s">
        <v>64</v>
      </c>
      <c r="E46" s="1971"/>
      <c r="F46" s="1973" t="s">
        <v>9</v>
      </c>
      <c r="G46" s="2042"/>
      <c r="H46" s="101" t="s">
        <v>13</v>
      </c>
      <c r="I46" s="100">
        <v>266.8</v>
      </c>
      <c r="J46" s="99">
        <v>266.8</v>
      </c>
      <c r="K46" s="99"/>
      <c r="L46" s="77"/>
      <c r="M46" s="75">
        <v>266.82499999999999</v>
      </c>
      <c r="N46" s="99">
        <v>266.8</v>
      </c>
      <c r="O46" s="99"/>
      <c r="P46" s="76"/>
    </row>
    <row r="47" spans="1:16" s="2" customFormat="1" ht="14.25" customHeight="1" thickBot="1">
      <c r="A47" s="2033"/>
      <c r="B47" s="1990"/>
      <c r="C47" s="1990"/>
      <c r="D47" s="2058"/>
      <c r="E47" s="1972"/>
      <c r="F47" s="1974"/>
      <c r="G47" s="2043"/>
      <c r="H47" s="96" t="s">
        <v>16</v>
      </c>
      <c r="I47" s="97">
        <v>266.8</v>
      </c>
      <c r="J47" s="98">
        <v>266.8</v>
      </c>
      <c r="K47" s="98"/>
      <c r="L47" s="127">
        <v>0</v>
      </c>
      <c r="M47" s="126">
        <v>266.82499999999999</v>
      </c>
      <c r="N47" s="98">
        <v>266.8</v>
      </c>
      <c r="O47" s="98"/>
      <c r="P47" s="128">
        <v>0</v>
      </c>
    </row>
    <row r="48" spans="1:16" s="3" customFormat="1" ht="14.25" customHeight="1">
      <c r="A48" s="2032" t="s">
        <v>10</v>
      </c>
      <c r="B48" s="2050" t="s">
        <v>9</v>
      </c>
      <c r="C48" s="1989" t="s">
        <v>40</v>
      </c>
      <c r="D48" s="2059" t="s">
        <v>65</v>
      </c>
      <c r="E48" s="1971"/>
      <c r="F48" s="1973" t="s">
        <v>9</v>
      </c>
      <c r="G48" s="2042"/>
      <c r="H48" s="101" t="s">
        <v>13</v>
      </c>
      <c r="I48" s="100">
        <v>98.53</v>
      </c>
      <c r="J48" s="99">
        <v>98.5</v>
      </c>
      <c r="K48" s="99"/>
      <c r="L48" s="77"/>
      <c r="M48" s="75">
        <v>116</v>
      </c>
      <c r="N48" s="99">
        <v>116</v>
      </c>
      <c r="O48" s="99"/>
      <c r="P48" s="76"/>
    </row>
    <row r="49" spans="1:16" ht="13.5" thickBot="1">
      <c r="A49" s="2033"/>
      <c r="B49" s="1990"/>
      <c r="C49" s="1990"/>
      <c r="D49" s="2060"/>
      <c r="E49" s="1972"/>
      <c r="F49" s="1974"/>
      <c r="G49" s="2043"/>
      <c r="H49" s="96" t="s">
        <v>16</v>
      </c>
      <c r="I49" s="97">
        <v>98.53</v>
      </c>
      <c r="J49" s="98">
        <v>98.5</v>
      </c>
      <c r="K49" s="98"/>
      <c r="L49" s="127">
        <v>0</v>
      </c>
      <c r="M49" s="126">
        <v>116</v>
      </c>
      <c r="N49" s="98">
        <v>116</v>
      </c>
      <c r="O49" s="98"/>
      <c r="P49" s="128">
        <v>0</v>
      </c>
    </row>
    <row r="50" spans="1:16">
      <c r="A50" s="2032" t="s">
        <v>10</v>
      </c>
      <c r="B50" s="2050" t="s">
        <v>9</v>
      </c>
      <c r="C50" s="1989" t="s">
        <v>42</v>
      </c>
      <c r="D50" s="2057" t="s">
        <v>67</v>
      </c>
      <c r="E50" s="1971"/>
      <c r="F50" s="1973" t="s">
        <v>9</v>
      </c>
      <c r="G50" s="2042"/>
      <c r="H50" s="101" t="s">
        <v>13</v>
      </c>
      <c r="I50" s="100">
        <v>1.86</v>
      </c>
      <c r="J50" s="99">
        <v>1.9</v>
      </c>
      <c r="K50" s="99"/>
      <c r="L50" s="77"/>
      <c r="M50" s="75">
        <v>2.8</v>
      </c>
      <c r="N50" s="99">
        <v>2.8</v>
      </c>
      <c r="O50" s="99"/>
      <c r="P50" s="76"/>
    </row>
    <row r="51" spans="1:16" ht="13.5" thickBot="1">
      <c r="A51" s="2033"/>
      <c r="B51" s="1990"/>
      <c r="C51" s="1990"/>
      <c r="D51" s="2058"/>
      <c r="E51" s="1972"/>
      <c r="F51" s="1974"/>
      <c r="G51" s="2043"/>
      <c r="H51" s="96" t="s">
        <v>16</v>
      </c>
      <c r="I51" s="97">
        <v>1.86</v>
      </c>
      <c r="J51" s="98">
        <v>1.9</v>
      </c>
      <c r="K51" s="98"/>
      <c r="L51" s="127">
        <v>0</v>
      </c>
      <c r="M51" s="126">
        <v>2.8</v>
      </c>
      <c r="N51" s="98">
        <v>2.8</v>
      </c>
      <c r="O51" s="98"/>
      <c r="P51" s="128">
        <v>0</v>
      </c>
    </row>
    <row r="52" spans="1:16">
      <c r="A52" s="2032" t="s">
        <v>10</v>
      </c>
      <c r="B52" s="2050" t="s">
        <v>9</v>
      </c>
      <c r="C52" s="1989" t="s">
        <v>36</v>
      </c>
      <c r="D52" s="2059" t="s">
        <v>68</v>
      </c>
      <c r="E52" s="1971"/>
      <c r="F52" s="1973" t="s">
        <v>9</v>
      </c>
      <c r="G52" s="2042"/>
      <c r="H52" s="101" t="s">
        <v>13</v>
      </c>
      <c r="I52" s="100">
        <v>24</v>
      </c>
      <c r="J52" s="99">
        <v>24</v>
      </c>
      <c r="K52" s="99"/>
      <c r="L52" s="77"/>
      <c r="M52" s="75">
        <v>43.9</v>
      </c>
      <c r="N52" s="99">
        <v>43.9</v>
      </c>
      <c r="O52" s="99"/>
      <c r="P52" s="76"/>
    </row>
    <row r="53" spans="1:16" ht="13.5" thickBot="1">
      <c r="A53" s="2033"/>
      <c r="B53" s="1990"/>
      <c r="C53" s="1990"/>
      <c r="D53" s="2060"/>
      <c r="E53" s="1972"/>
      <c r="F53" s="1974"/>
      <c r="G53" s="2043"/>
      <c r="H53" s="96" t="s">
        <v>16</v>
      </c>
      <c r="I53" s="97">
        <v>24</v>
      </c>
      <c r="J53" s="98">
        <v>24</v>
      </c>
      <c r="K53" s="98"/>
      <c r="L53" s="127">
        <v>0</v>
      </c>
      <c r="M53" s="126">
        <v>43.9</v>
      </c>
      <c r="N53" s="98">
        <v>43.9</v>
      </c>
      <c r="O53" s="98"/>
      <c r="P53" s="128">
        <v>0</v>
      </c>
    </row>
    <row r="54" spans="1:16">
      <c r="A54" s="2032" t="s">
        <v>10</v>
      </c>
      <c r="B54" s="2050" t="s">
        <v>9</v>
      </c>
      <c r="C54" s="1989" t="s">
        <v>43</v>
      </c>
      <c r="D54" s="2059" t="s">
        <v>69</v>
      </c>
      <c r="E54" s="1971"/>
      <c r="F54" s="1973" t="s">
        <v>9</v>
      </c>
      <c r="G54" s="2042"/>
      <c r="H54" s="110" t="s">
        <v>13</v>
      </c>
      <c r="I54" s="100">
        <v>49.8</v>
      </c>
      <c r="J54" s="99">
        <v>49.8</v>
      </c>
      <c r="K54" s="99"/>
      <c r="L54" s="77"/>
      <c r="M54" s="151">
        <v>57</v>
      </c>
      <c r="N54" s="122">
        <v>57</v>
      </c>
      <c r="O54" s="99"/>
      <c r="P54" s="76"/>
    </row>
    <row r="55" spans="1:16" ht="13.5" thickBot="1">
      <c r="A55" s="2033"/>
      <c r="B55" s="1990"/>
      <c r="C55" s="1990"/>
      <c r="D55" s="2060"/>
      <c r="E55" s="1972"/>
      <c r="F55" s="1974"/>
      <c r="G55" s="2043"/>
      <c r="H55" s="96" t="s">
        <v>16</v>
      </c>
      <c r="I55" s="97">
        <v>49.8</v>
      </c>
      <c r="J55" s="98">
        <v>49.8</v>
      </c>
      <c r="K55" s="98"/>
      <c r="L55" s="127">
        <v>0</v>
      </c>
      <c r="M55" s="126">
        <v>57</v>
      </c>
      <c r="N55" s="98">
        <v>57</v>
      </c>
      <c r="O55" s="98"/>
      <c r="P55" s="128">
        <v>0</v>
      </c>
    </row>
    <row r="56" spans="1:16">
      <c r="A56" s="2032" t="s">
        <v>10</v>
      </c>
      <c r="B56" s="2050" t="s">
        <v>9</v>
      </c>
      <c r="C56" s="1989" t="s">
        <v>44</v>
      </c>
      <c r="D56" s="2057" t="s">
        <v>70</v>
      </c>
      <c r="E56" s="1971"/>
      <c r="F56" s="1973" t="s">
        <v>9</v>
      </c>
      <c r="G56" s="2042"/>
      <c r="H56" s="101" t="s">
        <v>13</v>
      </c>
      <c r="I56" s="100">
        <v>4</v>
      </c>
      <c r="J56" s="99">
        <v>4</v>
      </c>
      <c r="K56" s="99"/>
      <c r="L56" s="77"/>
      <c r="M56" s="75">
        <v>4</v>
      </c>
      <c r="N56" s="99">
        <v>4</v>
      </c>
      <c r="O56" s="99"/>
      <c r="P56" s="76"/>
    </row>
    <row r="57" spans="1:16" ht="13.5" thickBot="1">
      <c r="A57" s="2033"/>
      <c r="B57" s="1990"/>
      <c r="C57" s="1990"/>
      <c r="D57" s="2058"/>
      <c r="E57" s="1972"/>
      <c r="F57" s="1974"/>
      <c r="G57" s="2043"/>
      <c r="H57" s="96" t="s">
        <v>16</v>
      </c>
      <c r="I57" s="97">
        <v>4</v>
      </c>
      <c r="J57" s="98">
        <v>4</v>
      </c>
      <c r="K57" s="98"/>
      <c r="L57" s="127">
        <v>0</v>
      </c>
      <c r="M57" s="126">
        <v>4</v>
      </c>
      <c r="N57" s="98">
        <v>4</v>
      </c>
      <c r="O57" s="98"/>
      <c r="P57" s="128">
        <v>0</v>
      </c>
    </row>
    <row r="58" spans="1:16" ht="13.5" customHeight="1" thickBot="1">
      <c r="A58" s="2083" t="s">
        <v>10</v>
      </c>
      <c r="B58" s="2050" t="s">
        <v>9</v>
      </c>
      <c r="C58" s="1989" t="s">
        <v>45</v>
      </c>
      <c r="D58" s="164" t="s">
        <v>71</v>
      </c>
      <c r="E58" s="2081"/>
      <c r="F58" s="1973" t="s">
        <v>9</v>
      </c>
      <c r="G58" s="2082"/>
      <c r="H58" s="111"/>
      <c r="I58" s="113">
        <v>25.5</v>
      </c>
      <c r="J58" s="121">
        <v>25.5</v>
      </c>
      <c r="K58" s="112"/>
      <c r="L58" s="142"/>
      <c r="M58" s="163">
        <v>30</v>
      </c>
      <c r="N58" s="121">
        <v>30</v>
      </c>
      <c r="O58" s="112"/>
      <c r="P58" s="152"/>
    </row>
    <row r="59" spans="1:16" ht="13.5" thickBot="1">
      <c r="A59" s="1972"/>
      <c r="B59" s="2080"/>
      <c r="C59" s="2080"/>
      <c r="D59" s="165"/>
      <c r="E59" s="1974"/>
      <c r="F59" s="1974"/>
      <c r="G59" s="2043"/>
      <c r="H59" s="118" t="s">
        <v>16</v>
      </c>
      <c r="I59" s="119">
        <v>25.5</v>
      </c>
      <c r="J59" s="120">
        <v>25.5</v>
      </c>
      <c r="K59" s="120"/>
      <c r="L59" s="143">
        <v>0</v>
      </c>
      <c r="M59" s="119">
        <v>30</v>
      </c>
      <c r="N59" s="120">
        <v>30</v>
      </c>
      <c r="O59" s="120"/>
      <c r="P59" s="153"/>
    </row>
    <row r="60" spans="1:16">
      <c r="A60" s="2032" t="s">
        <v>10</v>
      </c>
      <c r="B60" s="2050" t="s">
        <v>9</v>
      </c>
      <c r="C60" s="1989" t="s">
        <v>77</v>
      </c>
      <c r="D60" s="2059" t="s">
        <v>72</v>
      </c>
      <c r="E60" s="1971"/>
      <c r="F60" s="1973" t="s">
        <v>9</v>
      </c>
      <c r="G60" s="2042"/>
      <c r="H60" s="101" t="s">
        <v>13</v>
      </c>
      <c r="I60" s="100">
        <v>3.47</v>
      </c>
      <c r="J60" s="99">
        <v>3.5</v>
      </c>
      <c r="K60" s="99"/>
      <c r="L60" s="77"/>
      <c r="M60" s="75">
        <v>4.3</v>
      </c>
      <c r="N60" s="99">
        <v>4.32</v>
      </c>
      <c r="O60" s="99"/>
      <c r="P60" s="76"/>
    </row>
    <row r="61" spans="1:16" ht="13.5" thickBot="1">
      <c r="A61" s="2033"/>
      <c r="B61" s="1990"/>
      <c r="C61" s="1990"/>
      <c r="D61" s="2060"/>
      <c r="E61" s="1972"/>
      <c r="F61" s="1974"/>
      <c r="G61" s="2043"/>
      <c r="H61" s="96" t="s">
        <v>16</v>
      </c>
      <c r="I61" s="97">
        <v>3.47</v>
      </c>
      <c r="J61" s="98">
        <v>3.5</v>
      </c>
      <c r="K61" s="98"/>
      <c r="L61" s="127">
        <v>0</v>
      </c>
      <c r="M61" s="126">
        <v>4.3</v>
      </c>
      <c r="N61" s="98">
        <v>4.32</v>
      </c>
      <c r="O61" s="98"/>
      <c r="P61" s="128">
        <v>0</v>
      </c>
    </row>
    <row r="62" spans="1:16">
      <c r="A62" s="2032" t="s">
        <v>10</v>
      </c>
      <c r="B62" s="2050" t="s">
        <v>9</v>
      </c>
      <c r="C62" s="1989" t="s">
        <v>46</v>
      </c>
      <c r="D62" s="2057" t="s">
        <v>73</v>
      </c>
      <c r="E62" s="1971"/>
      <c r="F62" s="1973" t="s">
        <v>9</v>
      </c>
      <c r="G62" s="2042"/>
      <c r="H62" s="101" t="s">
        <v>13</v>
      </c>
      <c r="I62" s="100">
        <v>1.2</v>
      </c>
      <c r="J62" s="99">
        <v>1.2</v>
      </c>
      <c r="K62" s="99"/>
      <c r="L62" s="77"/>
      <c r="M62" s="75">
        <v>1.2</v>
      </c>
      <c r="N62" s="99">
        <v>1.2</v>
      </c>
      <c r="O62" s="99"/>
      <c r="P62" s="76"/>
    </row>
    <row r="63" spans="1:16" ht="13.5" thickBot="1">
      <c r="A63" s="2033"/>
      <c r="B63" s="1990"/>
      <c r="C63" s="1990"/>
      <c r="D63" s="2058"/>
      <c r="E63" s="1972"/>
      <c r="F63" s="1974"/>
      <c r="G63" s="2043"/>
      <c r="H63" s="96" t="s">
        <v>16</v>
      </c>
      <c r="I63" s="97">
        <v>1.2</v>
      </c>
      <c r="J63" s="98">
        <v>1.2</v>
      </c>
      <c r="K63" s="98"/>
      <c r="L63" s="127">
        <v>0</v>
      </c>
      <c r="M63" s="126">
        <v>1.2</v>
      </c>
      <c r="N63" s="98">
        <v>1.2</v>
      </c>
      <c r="O63" s="98"/>
      <c r="P63" s="128">
        <v>0</v>
      </c>
    </row>
    <row r="64" spans="1:16">
      <c r="A64" s="2051" t="s">
        <v>10</v>
      </c>
      <c r="B64" s="2053" t="s">
        <v>9</v>
      </c>
      <c r="C64" s="2055" t="s">
        <v>47</v>
      </c>
      <c r="D64" s="2044" t="s">
        <v>74</v>
      </c>
      <c r="E64" s="2046"/>
      <c r="F64" s="1969" t="s">
        <v>9</v>
      </c>
      <c r="G64" s="2048"/>
      <c r="H64" s="95" t="s">
        <v>13</v>
      </c>
      <c r="I64" s="102">
        <v>5.49</v>
      </c>
      <c r="J64" s="103">
        <v>5.5</v>
      </c>
      <c r="K64" s="103"/>
      <c r="L64" s="140"/>
      <c r="M64" s="150">
        <v>10.08</v>
      </c>
      <c r="N64" s="103">
        <v>10.1</v>
      </c>
      <c r="O64" s="103"/>
      <c r="P64" s="147"/>
    </row>
    <row r="65" spans="1:16" ht="13.5" thickBot="1">
      <c r="A65" s="2052"/>
      <c r="B65" s="2054"/>
      <c r="C65" s="2056"/>
      <c r="D65" s="2045"/>
      <c r="E65" s="2047"/>
      <c r="F65" s="1970"/>
      <c r="G65" s="2049"/>
      <c r="H65" s="96" t="s">
        <v>16</v>
      </c>
      <c r="I65" s="104">
        <v>5.49</v>
      </c>
      <c r="J65" s="105">
        <v>5.5</v>
      </c>
      <c r="K65" s="105"/>
      <c r="L65" s="141">
        <v>0</v>
      </c>
      <c r="M65" s="148">
        <v>10.08</v>
      </c>
      <c r="N65" s="105">
        <v>10.1</v>
      </c>
      <c r="O65" s="105"/>
      <c r="P65" s="149">
        <v>0</v>
      </c>
    </row>
    <row r="66" spans="1:16">
      <c r="A66" s="2032" t="s">
        <v>10</v>
      </c>
      <c r="B66" s="2050" t="s">
        <v>9</v>
      </c>
      <c r="C66" s="1989" t="s">
        <v>50</v>
      </c>
      <c r="D66" s="2059" t="s">
        <v>78</v>
      </c>
      <c r="E66" s="1971"/>
      <c r="F66" s="1973" t="s">
        <v>9</v>
      </c>
      <c r="G66" s="2042"/>
      <c r="H66" s="166" t="s">
        <v>13</v>
      </c>
      <c r="I66" s="100">
        <v>18</v>
      </c>
      <c r="J66" s="99">
        <v>18</v>
      </c>
      <c r="K66" s="99"/>
      <c r="L66" s="77"/>
      <c r="M66" s="151">
        <v>29.25</v>
      </c>
      <c r="N66" s="122">
        <v>29.3</v>
      </c>
      <c r="O66" s="99"/>
      <c r="P66" s="76"/>
    </row>
    <row r="67" spans="1:16" ht="13.5" thickBot="1">
      <c r="A67" s="2033"/>
      <c r="B67" s="1990"/>
      <c r="C67" s="1990"/>
      <c r="D67" s="2060"/>
      <c r="E67" s="1972"/>
      <c r="F67" s="1974"/>
      <c r="G67" s="2043"/>
      <c r="H67" s="96" t="s">
        <v>16</v>
      </c>
      <c r="I67" s="97">
        <v>18</v>
      </c>
      <c r="J67" s="98">
        <v>18</v>
      </c>
      <c r="K67" s="98"/>
      <c r="L67" s="127">
        <v>0</v>
      </c>
      <c r="M67" s="126">
        <v>29.25</v>
      </c>
      <c r="N67" s="98">
        <v>29.3</v>
      </c>
      <c r="O67" s="98"/>
      <c r="P67" s="128">
        <v>0</v>
      </c>
    </row>
    <row r="68" spans="1:16">
      <c r="A68" s="2032" t="s">
        <v>10</v>
      </c>
      <c r="B68" s="2050" t="s">
        <v>9</v>
      </c>
      <c r="C68" s="1989" t="s">
        <v>52</v>
      </c>
      <c r="D68" s="2057" t="s">
        <v>80</v>
      </c>
      <c r="E68" s="1971"/>
      <c r="F68" s="1973" t="s">
        <v>9</v>
      </c>
      <c r="G68" s="2042"/>
      <c r="H68" s="101" t="s">
        <v>13</v>
      </c>
      <c r="I68" s="100">
        <v>21</v>
      </c>
      <c r="J68" s="99">
        <v>21</v>
      </c>
      <c r="K68" s="99"/>
      <c r="L68" s="77"/>
      <c r="M68" s="75">
        <v>20.12</v>
      </c>
      <c r="N68" s="99">
        <v>20.100000000000001</v>
      </c>
      <c r="O68" s="99"/>
      <c r="P68" s="76"/>
    </row>
    <row r="69" spans="1:16" ht="13.5" thickBot="1">
      <c r="A69" s="2033"/>
      <c r="B69" s="1990"/>
      <c r="C69" s="1990"/>
      <c r="D69" s="2058"/>
      <c r="E69" s="1972"/>
      <c r="F69" s="1974"/>
      <c r="G69" s="2043"/>
      <c r="H69" s="96" t="s">
        <v>16</v>
      </c>
      <c r="I69" s="97">
        <v>21</v>
      </c>
      <c r="J69" s="98">
        <v>21</v>
      </c>
      <c r="K69" s="98"/>
      <c r="L69" s="127">
        <v>0</v>
      </c>
      <c r="M69" s="126">
        <v>20.12</v>
      </c>
      <c r="N69" s="98">
        <v>20.100000000000001</v>
      </c>
      <c r="O69" s="98"/>
      <c r="P69" s="128">
        <v>0</v>
      </c>
    </row>
    <row r="70" spans="1:16">
      <c r="A70" s="2032" t="s">
        <v>10</v>
      </c>
      <c r="B70" s="2050" t="s">
        <v>9</v>
      </c>
      <c r="C70" s="1989" t="s">
        <v>86</v>
      </c>
      <c r="D70" s="2057" t="s">
        <v>81</v>
      </c>
      <c r="E70" s="1971"/>
      <c r="F70" s="1973" t="s">
        <v>9</v>
      </c>
      <c r="G70" s="2042"/>
      <c r="H70" s="101" t="s">
        <v>13</v>
      </c>
      <c r="I70" s="100">
        <v>10.1</v>
      </c>
      <c r="J70" s="99">
        <v>10.1</v>
      </c>
      <c r="K70" s="99"/>
      <c r="L70" s="77"/>
      <c r="M70" s="75">
        <v>5.8</v>
      </c>
      <c r="N70" s="99">
        <v>5.8</v>
      </c>
      <c r="O70" s="99"/>
      <c r="P70" s="76"/>
    </row>
    <row r="71" spans="1:16" ht="13.5" thickBot="1">
      <c r="A71" s="2033"/>
      <c r="B71" s="1990"/>
      <c r="C71" s="1990"/>
      <c r="D71" s="2058"/>
      <c r="E71" s="1972"/>
      <c r="F71" s="1974"/>
      <c r="G71" s="2043"/>
      <c r="H71" s="96" t="s">
        <v>16</v>
      </c>
      <c r="I71" s="97">
        <v>10.1</v>
      </c>
      <c r="J71" s="98">
        <v>10.1</v>
      </c>
      <c r="K71" s="98"/>
      <c r="L71" s="127">
        <v>0</v>
      </c>
      <c r="M71" s="126">
        <v>5.8</v>
      </c>
      <c r="N71" s="98">
        <v>5.8</v>
      </c>
      <c r="O71" s="98"/>
      <c r="P71" s="128">
        <v>0</v>
      </c>
    </row>
    <row r="72" spans="1:16">
      <c r="A72" s="2032" t="s">
        <v>10</v>
      </c>
      <c r="B72" s="2050" t="s">
        <v>9</v>
      </c>
      <c r="C72" s="1989" t="s">
        <v>53</v>
      </c>
      <c r="D72" s="2057" t="s">
        <v>84</v>
      </c>
      <c r="E72" s="1971"/>
      <c r="F72" s="1973" t="s">
        <v>9</v>
      </c>
      <c r="G72" s="2042"/>
      <c r="H72" s="101" t="s">
        <v>13</v>
      </c>
      <c r="I72" s="100">
        <v>4.3559999999999999</v>
      </c>
      <c r="J72" s="99">
        <v>4.4000000000000004</v>
      </c>
      <c r="K72" s="99"/>
      <c r="L72" s="77"/>
      <c r="M72" s="75">
        <v>4.74</v>
      </c>
      <c r="N72" s="99">
        <v>4.7</v>
      </c>
      <c r="O72" s="99"/>
      <c r="P72" s="76"/>
    </row>
    <row r="73" spans="1:16" ht="13.5" thickBot="1">
      <c r="A73" s="2033"/>
      <c r="B73" s="1990"/>
      <c r="C73" s="1990"/>
      <c r="D73" s="2058"/>
      <c r="E73" s="1972"/>
      <c r="F73" s="1974"/>
      <c r="G73" s="2043"/>
      <c r="H73" s="96" t="s">
        <v>16</v>
      </c>
      <c r="I73" s="97">
        <v>4.3559999999999999</v>
      </c>
      <c r="J73" s="98">
        <v>4.4000000000000004</v>
      </c>
      <c r="K73" s="98"/>
      <c r="L73" s="127">
        <v>0</v>
      </c>
      <c r="M73" s="126">
        <v>4.74</v>
      </c>
      <c r="N73" s="98">
        <v>4.7</v>
      </c>
      <c r="O73" s="98"/>
      <c r="P73" s="128">
        <v>0</v>
      </c>
    </row>
    <row r="74" spans="1:16">
      <c r="A74" s="2032" t="s">
        <v>10</v>
      </c>
      <c r="B74" s="2050" t="s">
        <v>9</v>
      </c>
      <c r="C74" s="1989" t="s">
        <v>54</v>
      </c>
      <c r="D74" s="2057" t="s">
        <v>85</v>
      </c>
      <c r="E74" s="1971"/>
      <c r="F74" s="1973" t="s">
        <v>9</v>
      </c>
      <c r="G74" s="2042"/>
      <c r="H74" s="110" t="s">
        <v>13</v>
      </c>
      <c r="I74" s="100">
        <v>142.6</v>
      </c>
      <c r="J74" s="99">
        <v>142.6</v>
      </c>
      <c r="K74" s="99"/>
      <c r="L74" s="77"/>
      <c r="M74" s="151">
        <v>74.355000000000004</v>
      </c>
      <c r="N74" s="122">
        <v>74.400000000000006</v>
      </c>
      <c r="O74" s="99"/>
      <c r="P74" s="76"/>
    </row>
    <row r="75" spans="1:16" ht="13.5" thickBot="1">
      <c r="A75" s="2033"/>
      <c r="B75" s="1990"/>
      <c r="C75" s="1990"/>
      <c r="D75" s="2058"/>
      <c r="E75" s="1972"/>
      <c r="F75" s="1974"/>
      <c r="G75" s="2043"/>
      <c r="H75" s="96" t="s">
        <v>16</v>
      </c>
      <c r="I75" s="97">
        <v>142.6</v>
      </c>
      <c r="J75" s="98">
        <v>142.6</v>
      </c>
      <c r="K75" s="98"/>
      <c r="L75" s="127">
        <v>0</v>
      </c>
      <c r="M75" s="126">
        <v>74.355000000000004</v>
      </c>
      <c r="N75" s="98">
        <v>74.400000000000006</v>
      </c>
      <c r="O75" s="98"/>
      <c r="P75" s="128">
        <v>0</v>
      </c>
    </row>
    <row r="76" spans="1:16">
      <c r="A76" s="2032" t="s">
        <v>10</v>
      </c>
      <c r="B76" s="2050" t="s">
        <v>9</v>
      </c>
      <c r="C76" s="1989" t="s">
        <v>55</v>
      </c>
      <c r="D76" s="2057" t="s">
        <v>87</v>
      </c>
      <c r="E76" s="1971"/>
      <c r="F76" s="1973" t="s">
        <v>9</v>
      </c>
      <c r="G76" s="2042"/>
      <c r="H76" s="101" t="s">
        <v>13</v>
      </c>
      <c r="I76" s="100">
        <v>40.700000000000003</v>
      </c>
      <c r="J76" s="99">
        <v>40.700000000000003</v>
      </c>
      <c r="K76" s="99"/>
      <c r="L76" s="77"/>
      <c r="M76" s="75">
        <v>40.700000000000003</v>
      </c>
      <c r="N76" s="99">
        <v>40.700000000000003</v>
      </c>
      <c r="O76" s="99"/>
      <c r="P76" s="76"/>
    </row>
    <row r="77" spans="1:16" ht="13.5" thickBot="1">
      <c r="A77" s="2033"/>
      <c r="B77" s="1990"/>
      <c r="C77" s="1990"/>
      <c r="D77" s="2058"/>
      <c r="E77" s="1972"/>
      <c r="F77" s="1974"/>
      <c r="G77" s="2043"/>
      <c r="H77" s="96" t="s">
        <v>16</v>
      </c>
      <c r="I77" s="97">
        <v>40.700000000000003</v>
      </c>
      <c r="J77" s="98">
        <v>40.700000000000003</v>
      </c>
      <c r="K77" s="98"/>
      <c r="L77" s="127">
        <v>0</v>
      </c>
      <c r="M77" s="126">
        <v>40.700000000000003</v>
      </c>
      <c r="N77" s="98">
        <v>40.700000000000003</v>
      </c>
      <c r="O77" s="98"/>
      <c r="P77" s="128">
        <v>0</v>
      </c>
    </row>
    <row r="78" spans="1:16">
      <c r="A78" s="2032" t="s">
        <v>10</v>
      </c>
      <c r="B78" s="2050" t="s">
        <v>9</v>
      </c>
      <c r="C78" s="1989" t="s">
        <v>56</v>
      </c>
      <c r="D78" s="2057" t="s">
        <v>89</v>
      </c>
      <c r="E78" s="1971"/>
      <c r="F78" s="1973" t="s">
        <v>9</v>
      </c>
      <c r="G78" s="2042"/>
      <c r="H78" s="101" t="s">
        <v>13</v>
      </c>
      <c r="I78" s="100">
        <v>6.95</v>
      </c>
      <c r="J78" s="99">
        <v>7</v>
      </c>
      <c r="K78" s="99"/>
      <c r="L78" s="77"/>
      <c r="M78" s="75">
        <v>7</v>
      </c>
      <c r="N78" s="99">
        <v>7</v>
      </c>
      <c r="O78" s="99"/>
      <c r="P78" s="76"/>
    </row>
    <row r="79" spans="1:16" ht="13.5" thickBot="1">
      <c r="A79" s="2033"/>
      <c r="B79" s="1990"/>
      <c r="C79" s="1990"/>
      <c r="D79" s="2058"/>
      <c r="E79" s="1972"/>
      <c r="F79" s="1974"/>
      <c r="G79" s="2043"/>
      <c r="H79" s="96" t="s">
        <v>16</v>
      </c>
      <c r="I79" s="97">
        <v>6.95</v>
      </c>
      <c r="J79" s="98">
        <v>7</v>
      </c>
      <c r="K79" s="98"/>
      <c r="L79" s="127">
        <v>0</v>
      </c>
      <c r="M79" s="126">
        <v>7</v>
      </c>
      <c r="N79" s="98">
        <v>7</v>
      </c>
      <c r="O79" s="98"/>
      <c r="P79" s="128">
        <v>0</v>
      </c>
    </row>
    <row r="80" spans="1:16">
      <c r="A80" s="2032" t="s">
        <v>10</v>
      </c>
      <c r="B80" s="2050" t="s">
        <v>9</v>
      </c>
      <c r="C80" s="1989" t="s">
        <v>97</v>
      </c>
      <c r="D80" s="2059" t="s">
        <v>92</v>
      </c>
      <c r="E80" s="1971"/>
      <c r="F80" s="1973" t="s">
        <v>9</v>
      </c>
      <c r="G80" s="2042"/>
      <c r="H80" s="101" t="s">
        <v>13</v>
      </c>
      <c r="I80" s="100">
        <v>176</v>
      </c>
      <c r="J80" s="99">
        <v>176</v>
      </c>
      <c r="K80" s="99"/>
      <c r="L80" s="77"/>
      <c r="M80" s="75">
        <v>200</v>
      </c>
      <c r="N80" s="99">
        <v>200</v>
      </c>
      <c r="O80" s="99"/>
      <c r="P80" s="76"/>
    </row>
    <row r="81" spans="1:31" ht="13.5" thickBot="1">
      <c r="A81" s="2033"/>
      <c r="B81" s="1990"/>
      <c r="C81" s="1990"/>
      <c r="D81" s="2060"/>
      <c r="E81" s="1972"/>
      <c r="F81" s="1974"/>
      <c r="G81" s="2043"/>
      <c r="H81" s="96" t="s">
        <v>16</v>
      </c>
      <c r="I81" s="97">
        <v>176</v>
      </c>
      <c r="J81" s="98">
        <v>176</v>
      </c>
      <c r="K81" s="98"/>
      <c r="L81" s="127">
        <v>0</v>
      </c>
      <c r="M81" s="126">
        <v>200</v>
      </c>
      <c r="N81" s="98">
        <v>200</v>
      </c>
      <c r="O81" s="98"/>
      <c r="P81" s="128">
        <v>0</v>
      </c>
    </row>
    <row r="82" spans="1:31">
      <c r="A82" s="2032" t="s">
        <v>10</v>
      </c>
      <c r="B82" s="2050" t="s">
        <v>9</v>
      </c>
      <c r="C82" s="1989" t="s">
        <v>99</v>
      </c>
      <c r="D82" s="2059" t="s">
        <v>93</v>
      </c>
      <c r="E82" s="1971"/>
      <c r="F82" s="1973" t="s">
        <v>9</v>
      </c>
      <c r="G82" s="2042"/>
      <c r="H82" s="101" t="s">
        <v>13</v>
      </c>
      <c r="I82" s="100">
        <v>173</v>
      </c>
      <c r="J82" s="99">
        <v>173</v>
      </c>
      <c r="K82" s="99"/>
      <c r="L82" s="77"/>
      <c r="M82" s="75">
        <v>200</v>
      </c>
      <c r="N82" s="99">
        <v>200</v>
      </c>
      <c r="O82" s="99"/>
      <c r="P82" s="76"/>
    </row>
    <row r="83" spans="1:31" ht="13.5" thickBot="1">
      <c r="A83" s="2033"/>
      <c r="B83" s="1990"/>
      <c r="C83" s="1990"/>
      <c r="D83" s="2060"/>
      <c r="E83" s="1972"/>
      <c r="F83" s="1974"/>
      <c r="G83" s="2043"/>
      <c r="H83" s="96" t="s">
        <v>16</v>
      </c>
      <c r="I83" s="97">
        <v>173</v>
      </c>
      <c r="J83" s="98">
        <v>173</v>
      </c>
      <c r="K83" s="98"/>
      <c r="L83" s="127">
        <v>0</v>
      </c>
      <c r="M83" s="126">
        <v>200</v>
      </c>
      <c r="N83" s="98">
        <v>200</v>
      </c>
      <c r="O83" s="98"/>
      <c r="P83" s="128">
        <v>0</v>
      </c>
    </row>
    <row r="84" spans="1:31">
      <c r="A84" s="2032" t="s">
        <v>10</v>
      </c>
      <c r="B84" s="2050" t="s">
        <v>9</v>
      </c>
      <c r="C84" s="1989" t="s">
        <v>101</v>
      </c>
      <c r="D84" s="2059" t="s">
        <v>94</v>
      </c>
      <c r="E84" s="1971"/>
      <c r="F84" s="1973" t="s">
        <v>9</v>
      </c>
      <c r="G84" s="2042"/>
      <c r="H84" s="101" t="s">
        <v>13</v>
      </c>
      <c r="I84" s="100">
        <v>25.65</v>
      </c>
      <c r="J84" s="99">
        <v>25.65</v>
      </c>
      <c r="K84" s="99"/>
      <c r="L84" s="77"/>
      <c r="M84" s="75">
        <v>30</v>
      </c>
      <c r="N84" s="99">
        <v>30</v>
      </c>
      <c r="O84" s="99"/>
      <c r="P84" s="76"/>
    </row>
    <row r="85" spans="1:31" ht="13.5" thickBot="1">
      <c r="A85" s="2033"/>
      <c r="B85" s="1990"/>
      <c r="C85" s="1990"/>
      <c r="D85" s="2060"/>
      <c r="E85" s="1972"/>
      <c r="F85" s="1974"/>
      <c r="G85" s="2043"/>
      <c r="H85" s="96" t="s">
        <v>16</v>
      </c>
      <c r="I85" s="97">
        <v>25.65</v>
      </c>
      <c r="J85" s="98">
        <v>25.65</v>
      </c>
      <c r="K85" s="98"/>
      <c r="L85" s="127">
        <v>0</v>
      </c>
      <c r="M85" s="126">
        <v>30</v>
      </c>
      <c r="N85" s="98">
        <v>30</v>
      </c>
      <c r="O85" s="98"/>
      <c r="P85" s="128">
        <v>0</v>
      </c>
    </row>
    <row r="86" spans="1:31">
      <c r="A86" s="2051" t="s">
        <v>10</v>
      </c>
      <c r="B86" s="2053" t="s">
        <v>9</v>
      </c>
      <c r="C86" s="2055" t="s">
        <v>103</v>
      </c>
      <c r="D86" s="2044" t="s">
        <v>96</v>
      </c>
      <c r="E86" s="2046"/>
      <c r="F86" s="1969" t="s">
        <v>9</v>
      </c>
      <c r="G86" s="2048"/>
      <c r="H86" s="95" t="s">
        <v>13</v>
      </c>
      <c r="I86" s="102">
        <v>5.09</v>
      </c>
      <c r="J86" s="103">
        <v>5.0999999999999996</v>
      </c>
      <c r="K86" s="103"/>
      <c r="L86" s="140"/>
      <c r="M86" s="150">
        <v>6</v>
      </c>
      <c r="N86" s="103">
        <v>6</v>
      </c>
      <c r="O86" s="103"/>
      <c r="P86" s="147"/>
    </row>
    <row r="87" spans="1:31" ht="13.5" thickBot="1">
      <c r="A87" s="2052"/>
      <c r="B87" s="2054"/>
      <c r="C87" s="2056"/>
      <c r="D87" s="2045"/>
      <c r="E87" s="2047"/>
      <c r="F87" s="1970"/>
      <c r="G87" s="2049"/>
      <c r="H87" s="96" t="s">
        <v>16</v>
      </c>
      <c r="I87" s="104">
        <v>5.09</v>
      </c>
      <c r="J87" s="105">
        <v>5.0999999999999996</v>
      </c>
      <c r="K87" s="105"/>
      <c r="L87" s="141">
        <v>0</v>
      </c>
      <c r="M87" s="148">
        <v>6</v>
      </c>
      <c r="N87" s="105">
        <v>6</v>
      </c>
      <c r="O87" s="105"/>
      <c r="P87" s="149">
        <v>0</v>
      </c>
    </row>
    <row r="88" spans="1:31">
      <c r="A88" s="2032" t="s">
        <v>10</v>
      </c>
      <c r="B88" s="2050" t="s">
        <v>9</v>
      </c>
      <c r="C88" s="1989" t="s">
        <v>105</v>
      </c>
      <c r="D88" s="2072" t="s">
        <v>98</v>
      </c>
      <c r="E88" s="1971"/>
      <c r="F88" s="1973" t="s">
        <v>9</v>
      </c>
      <c r="G88" s="2042"/>
      <c r="H88" s="101" t="s">
        <v>13</v>
      </c>
      <c r="I88" s="100">
        <v>36</v>
      </c>
      <c r="J88" s="99">
        <v>36</v>
      </c>
      <c r="K88" s="99"/>
      <c r="L88" s="77"/>
      <c r="M88" s="75">
        <v>36.6</v>
      </c>
      <c r="N88" s="99">
        <v>36.6</v>
      </c>
      <c r="O88" s="99"/>
      <c r="P88" s="76"/>
    </row>
    <row r="89" spans="1:31" ht="13.5" thickBot="1">
      <c r="A89" s="2033"/>
      <c r="B89" s="1990"/>
      <c r="C89" s="1990"/>
      <c r="D89" s="2073"/>
      <c r="E89" s="1972"/>
      <c r="F89" s="1974"/>
      <c r="G89" s="2043"/>
      <c r="H89" s="96" t="s">
        <v>16</v>
      </c>
      <c r="I89" s="97">
        <v>36</v>
      </c>
      <c r="J89" s="98">
        <v>36</v>
      </c>
      <c r="K89" s="98"/>
      <c r="L89" s="127">
        <v>0</v>
      </c>
      <c r="M89" s="126">
        <v>36.6</v>
      </c>
      <c r="N89" s="98">
        <v>36.6</v>
      </c>
      <c r="O89" s="98"/>
      <c r="P89" s="128">
        <v>0</v>
      </c>
    </row>
    <row r="90" spans="1:31">
      <c r="A90" s="2032" t="s">
        <v>10</v>
      </c>
      <c r="B90" s="2050" t="s">
        <v>9</v>
      </c>
      <c r="C90" s="1989" t="s">
        <v>107</v>
      </c>
      <c r="D90" s="2057" t="s">
        <v>100</v>
      </c>
      <c r="E90" s="1971"/>
      <c r="F90" s="1973" t="s">
        <v>9</v>
      </c>
      <c r="G90" s="2042"/>
      <c r="H90" s="101" t="s">
        <v>13</v>
      </c>
      <c r="I90" s="100">
        <v>0.5</v>
      </c>
      <c r="J90" s="99">
        <v>0.5</v>
      </c>
      <c r="K90" s="99"/>
      <c r="L90" s="77"/>
      <c r="M90" s="75">
        <v>1</v>
      </c>
      <c r="N90" s="99">
        <v>1</v>
      </c>
      <c r="O90" s="99"/>
      <c r="P90" s="76"/>
    </row>
    <row r="91" spans="1:31" ht="13.5" thickBot="1">
      <c r="A91" s="2033"/>
      <c r="B91" s="1990"/>
      <c r="C91" s="1990"/>
      <c r="D91" s="2058"/>
      <c r="E91" s="1972"/>
      <c r="F91" s="1974"/>
      <c r="G91" s="2043"/>
      <c r="H91" s="96" t="s">
        <v>16</v>
      </c>
      <c r="I91" s="97">
        <v>0.5</v>
      </c>
      <c r="J91" s="98">
        <v>0.5</v>
      </c>
      <c r="K91" s="98"/>
      <c r="L91" s="127">
        <v>0</v>
      </c>
      <c r="M91" s="126">
        <v>1</v>
      </c>
      <c r="N91" s="98">
        <v>1</v>
      </c>
      <c r="O91" s="98"/>
      <c r="P91" s="128">
        <v>0</v>
      </c>
    </row>
    <row r="92" spans="1:31">
      <c r="A92" s="2032" t="s">
        <v>10</v>
      </c>
      <c r="B92" s="2050" t="s">
        <v>9</v>
      </c>
      <c r="C92" s="1989" t="s">
        <v>109</v>
      </c>
      <c r="D92" s="2057" t="s">
        <v>102</v>
      </c>
      <c r="E92" s="1971"/>
      <c r="F92" s="1973" t="s">
        <v>9</v>
      </c>
      <c r="G92" s="2042"/>
      <c r="H92" s="110" t="s">
        <v>13</v>
      </c>
      <c r="I92" s="100">
        <v>9.6</v>
      </c>
      <c r="J92" s="99">
        <v>9.6</v>
      </c>
      <c r="K92" s="99"/>
      <c r="L92" s="77"/>
      <c r="M92" s="151">
        <v>9.6</v>
      </c>
      <c r="N92" s="122">
        <v>9.6</v>
      </c>
      <c r="O92" s="99"/>
      <c r="P92" s="76"/>
    </row>
    <row r="93" spans="1:31" ht="13.5" thickBot="1">
      <c r="A93" s="2033"/>
      <c r="B93" s="1990"/>
      <c r="C93" s="1990"/>
      <c r="D93" s="2058"/>
      <c r="E93" s="1972"/>
      <c r="F93" s="1974"/>
      <c r="G93" s="2043"/>
      <c r="H93" s="96" t="s">
        <v>16</v>
      </c>
      <c r="I93" s="97">
        <v>9.6</v>
      </c>
      <c r="J93" s="98">
        <v>9.6</v>
      </c>
      <c r="K93" s="98"/>
      <c r="L93" s="127">
        <v>0</v>
      </c>
      <c r="M93" s="126">
        <v>9.6</v>
      </c>
      <c r="N93" s="98">
        <v>9.6</v>
      </c>
      <c r="O93" s="98"/>
      <c r="P93" s="128">
        <v>0</v>
      </c>
    </row>
    <row r="94" spans="1:31">
      <c r="A94" s="2032" t="s">
        <v>10</v>
      </c>
      <c r="B94" s="2050" t="s">
        <v>9</v>
      </c>
      <c r="C94" s="1989" t="s">
        <v>111</v>
      </c>
      <c r="D94" s="2057" t="s">
        <v>104</v>
      </c>
      <c r="E94" s="1971"/>
      <c r="F94" s="1973" t="s">
        <v>9</v>
      </c>
      <c r="G94" s="2042"/>
      <c r="H94" s="101" t="s">
        <v>13</v>
      </c>
      <c r="I94" s="100">
        <v>1.8</v>
      </c>
      <c r="J94" s="99">
        <v>1.8</v>
      </c>
      <c r="K94" s="99"/>
      <c r="L94" s="77"/>
      <c r="M94" s="75">
        <v>2.4</v>
      </c>
      <c r="N94" s="99">
        <v>2.4</v>
      </c>
      <c r="O94" s="99"/>
      <c r="P94" s="76"/>
    </row>
    <row r="95" spans="1:31" ht="13.5" thickBot="1">
      <c r="A95" s="2033"/>
      <c r="B95" s="1990"/>
      <c r="C95" s="1990"/>
      <c r="D95" s="2058"/>
      <c r="E95" s="1972"/>
      <c r="F95" s="1974"/>
      <c r="G95" s="2043"/>
      <c r="H95" s="96" t="s">
        <v>16</v>
      </c>
      <c r="I95" s="97">
        <v>1.8</v>
      </c>
      <c r="J95" s="98">
        <v>1.8</v>
      </c>
      <c r="K95" s="98"/>
      <c r="L95" s="127">
        <v>0</v>
      </c>
      <c r="M95" s="126">
        <v>2.4</v>
      </c>
      <c r="N95" s="98">
        <v>2.4</v>
      </c>
      <c r="O95" s="98"/>
      <c r="P95" s="128">
        <v>0</v>
      </c>
    </row>
    <row r="96" spans="1:31">
      <c r="A96" s="2032" t="s">
        <v>10</v>
      </c>
      <c r="B96" s="2050" t="s">
        <v>9</v>
      </c>
      <c r="C96" s="1989" t="s">
        <v>113</v>
      </c>
      <c r="D96" s="2057" t="s">
        <v>106</v>
      </c>
      <c r="E96" s="1971"/>
      <c r="F96" s="1973" t="s">
        <v>9</v>
      </c>
      <c r="G96" s="2042"/>
      <c r="H96" s="114" t="s">
        <v>13</v>
      </c>
      <c r="I96" s="115">
        <v>0.34799999999999998</v>
      </c>
      <c r="J96" s="116">
        <v>0.3</v>
      </c>
      <c r="K96" s="116"/>
      <c r="L96" s="144">
        <v>0</v>
      </c>
      <c r="M96" s="167">
        <v>0.3</v>
      </c>
      <c r="N96" s="168">
        <v>0.3</v>
      </c>
      <c r="O96" s="116"/>
      <c r="P96" s="155"/>
      <c r="Q96" s="109"/>
      <c r="R96" s="109"/>
      <c r="S96" s="109"/>
      <c r="T96" s="109"/>
      <c r="U96" s="109"/>
      <c r="V96" s="109"/>
      <c r="W96" s="109"/>
      <c r="X96" s="109"/>
      <c r="Y96" s="109"/>
      <c r="Z96" s="109"/>
      <c r="AA96" s="109"/>
      <c r="AB96" s="109"/>
      <c r="AC96" s="109"/>
      <c r="AD96" s="109"/>
      <c r="AE96" s="109"/>
    </row>
    <row r="97" spans="1:31" ht="13.5" thickBot="1">
      <c r="A97" s="2033"/>
      <c r="B97" s="1990"/>
      <c r="C97" s="1990"/>
      <c r="D97" s="2058"/>
      <c r="E97" s="1972"/>
      <c r="F97" s="1974"/>
      <c r="G97" s="2043"/>
      <c r="H97" s="96" t="s">
        <v>16</v>
      </c>
      <c r="I97" s="97">
        <v>0.34799999999999998</v>
      </c>
      <c r="J97" s="98">
        <v>0.3</v>
      </c>
      <c r="K97" s="98"/>
      <c r="L97" s="127">
        <v>0</v>
      </c>
      <c r="M97" s="126">
        <v>0.3</v>
      </c>
      <c r="N97" s="98">
        <v>0.3</v>
      </c>
      <c r="O97" s="98"/>
      <c r="P97" s="128">
        <v>0</v>
      </c>
      <c r="Q97" s="109"/>
      <c r="R97" s="109"/>
      <c r="S97" s="109"/>
      <c r="T97" s="109"/>
      <c r="U97" s="109"/>
      <c r="V97" s="109"/>
      <c r="W97" s="109"/>
      <c r="X97" s="109"/>
      <c r="Y97" s="109"/>
      <c r="Z97" s="109"/>
      <c r="AA97" s="109"/>
      <c r="AB97" s="109"/>
      <c r="AC97" s="109"/>
      <c r="AD97" s="109"/>
      <c r="AE97" s="109"/>
    </row>
    <row r="98" spans="1:31">
      <c r="A98" s="2032" t="s">
        <v>10</v>
      </c>
      <c r="B98" s="2050" t="s">
        <v>9</v>
      </c>
      <c r="C98" s="1989" t="s">
        <v>115</v>
      </c>
      <c r="D98" s="2057" t="s">
        <v>108</v>
      </c>
      <c r="E98" s="1971"/>
      <c r="F98" s="1973" t="s">
        <v>9</v>
      </c>
      <c r="G98" s="2042"/>
      <c r="H98" s="101" t="s">
        <v>13</v>
      </c>
      <c r="I98" s="100">
        <v>2</v>
      </c>
      <c r="J98" s="99">
        <v>2</v>
      </c>
      <c r="K98" s="99"/>
      <c r="L98" s="77"/>
      <c r="M98" s="75">
        <v>2</v>
      </c>
      <c r="N98" s="99">
        <v>2</v>
      </c>
      <c r="O98" s="99"/>
      <c r="P98" s="76"/>
    </row>
    <row r="99" spans="1:31" ht="13.5" thickBot="1">
      <c r="A99" s="2033"/>
      <c r="B99" s="1990"/>
      <c r="C99" s="1990"/>
      <c r="D99" s="2058"/>
      <c r="E99" s="1972"/>
      <c r="F99" s="1974"/>
      <c r="G99" s="2043"/>
      <c r="H99" s="96" t="s">
        <v>16</v>
      </c>
      <c r="I99" s="97">
        <v>2</v>
      </c>
      <c r="J99" s="98">
        <v>2</v>
      </c>
      <c r="K99" s="98"/>
      <c r="L99" s="127">
        <v>0</v>
      </c>
      <c r="M99" s="126">
        <v>2</v>
      </c>
      <c r="N99" s="98">
        <v>2</v>
      </c>
      <c r="O99" s="98"/>
      <c r="P99" s="128">
        <v>0</v>
      </c>
    </row>
    <row r="100" spans="1:31">
      <c r="A100" s="2032" t="s">
        <v>10</v>
      </c>
      <c r="B100" s="2050" t="s">
        <v>9</v>
      </c>
      <c r="C100" s="1989" t="s">
        <v>117</v>
      </c>
      <c r="D100" s="2057" t="s">
        <v>110</v>
      </c>
      <c r="E100" s="1971"/>
      <c r="F100" s="1973" t="s">
        <v>9</v>
      </c>
      <c r="G100" s="2042"/>
      <c r="H100" s="101" t="s">
        <v>13</v>
      </c>
      <c r="I100" s="100">
        <v>109.771</v>
      </c>
      <c r="J100" s="99">
        <v>109.8</v>
      </c>
      <c r="K100" s="99"/>
      <c r="L100" s="77"/>
      <c r="M100" s="75">
        <v>135.738</v>
      </c>
      <c r="N100" s="99">
        <v>135.69999999999999</v>
      </c>
      <c r="O100" s="99"/>
      <c r="P100" s="76"/>
    </row>
    <row r="101" spans="1:31" ht="13.5" thickBot="1">
      <c r="A101" s="2033"/>
      <c r="B101" s="1990"/>
      <c r="C101" s="1990"/>
      <c r="D101" s="2058"/>
      <c r="E101" s="1972"/>
      <c r="F101" s="1974"/>
      <c r="G101" s="2043"/>
      <c r="H101" s="96" t="s">
        <v>16</v>
      </c>
      <c r="I101" s="97">
        <v>109.771</v>
      </c>
      <c r="J101" s="98">
        <v>109.8</v>
      </c>
      <c r="K101" s="98"/>
      <c r="L101" s="127">
        <v>0</v>
      </c>
      <c r="M101" s="126">
        <v>135.738</v>
      </c>
      <c r="N101" s="98">
        <v>135.69999999999999</v>
      </c>
      <c r="O101" s="98"/>
      <c r="P101" s="128">
        <v>0</v>
      </c>
    </row>
    <row r="102" spans="1:31">
      <c r="A102" s="2032" t="s">
        <v>10</v>
      </c>
      <c r="B102" s="2050" t="s">
        <v>9</v>
      </c>
      <c r="C102" s="1989" t="s">
        <v>119</v>
      </c>
      <c r="D102" s="2057" t="s">
        <v>112</v>
      </c>
      <c r="E102" s="1971"/>
      <c r="F102" s="1973" t="s">
        <v>9</v>
      </c>
      <c r="G102" s="2042"/>
      <c r="H102" s="101" t="s">
        <v>13</v>
      </c>
      <c r="I102" s="100">
        <v>3.3</v>
      </c>
      <c r="J102" s="99">
        <v>3.3</v>
      </c>
      <c r="K102" s="99"/>
      <c r="L102" s="77"/>
      <c r="M102" s="75">
        <v>3.3</v>
      </c>
      <c r="N102" s="99">
        <v>3.3</v>
      </c>
      <c r="O102" s="99"/>
      <c r="P102" s="76"/>
    </row>
    <row r="103" spans="1:31" ht="13.5" thickBot="1">
      <c r="A103" s="2033"/>
      <c r="B103" s="1990"/>
      <c r="C103" s="1990"/>
      <c r="D103" s="2058"/>
      <c r="E103" s="1972"/>
      <c r="F103" s="1974"/>
      <c r="G103" s="2043"/>
      <c r="H103" s="96" t="s">
        <v>16</v>
      </c>
      <c r="I103" s="97">
        <v>3.3</v>
      </c>
      <c r="J103" s="98">
        <v>3.3</v>
      </c>
      <c r="K103" s="98"/>
      <c r="L103" s="127">
        <v>0</v>
      </c>
      <c r="M103" s="126">
        <v>3.3</v>
      </c>
      <c r="N103" s="98">
        <v>3.3</v>
      </c>
      <c r="O103" s="98"/>
      <c r="P103" s="128">
        <v>0</v>
      </c>
    </row>
    <row r="104" spans="1:31">
      <c r="A104" s="2051" t="s">
        <v>10</v>
      </c>
      <c r="B104" s="2053" t="s">
        <v>9</v>
      </c>
      <c r="C104" s="2055" t="s">
        <v>121</v>
      </c>
      <c r="D104" s="2075" t="s">
        <v>114</v>
      </c>
      <c r="E104" s="2046"/>
      <c r="F104" s="1969" t="s">
        <v>9</v>
      </c>
      <c r="G104" s="2048"/>
      <c r="H104" s="95" t="s">
        <v>13</v>
      </c>
      <c r="I104" s="102">
        <v>29.058</v>
      </c>
      <c r="J104" s="103">
        <v>29.1</v>
      </c>
      <c r="K104" s="103"/>
      <c r="L104" s="140"/>
      <c r="M104" s="150">
        <v>27.8</v>
      </c>
      <c r="N104" s="103">
        <v>27.8</v>
      </c>
      <c r="O104" s="103"/>
      <c r="P104" s="147"/>
    </row>
    <row r="105" spans="1:31">
      <c r="A105" s="2063"/>
      <c r="B105" s="2064"/>
      <c r="C105" s="2065"/>
      <c r="D105" s="2076"/>
      <c r="E105" s="2084"/>
      <c r="F105" s="2074"/>
      <c r="G105" s="2085"/>
      <c r="H105" s="106"/>
      <c r="I105" s="107"/>
      <c r="J105" s="108"/>
      <c r="K105" s="108"/>
      <c r="L105" s="145"/>
      <c r="M105" s="156"/>
      <c r="N105" s="108"/>
      <c r="O105" s="108"/>
      <c r="P105" s="157"/>
    </row>
    <row r="106" spans="1:31" ht="13.5" thickBot="1">
      <c r="A106" s="2052"/>
      <c r="B106" s="2054"/>
      <c r="C106" s="2056"/>
      <c r="D106" s="2077"/>
      <c r="E106" s="2047"/>
      <c r="F106" s="1970"/>
      <c r="G106" s="2049"/>
      <c r="H106" s="96" t="s">
        <v>16</v>
      </c>
      <c r="I106" s="104">
        <v>29.058</v>
      </c>
      <c r="J106" s="105">
        <v>29.1</v>
      </c>
      <c r="K106" s="105"/>
      <c r="L106" s="141">
        <v>0</v>
      </c>
      <c r="M106" s="148">
        <v>27.8</v>
      </c>
      <c r="N106" s="105">
        <v>27.8</v>
      </c>
      <c r="O106" s="105"/>
      <c r="P106" s="149">
        <v>0</v>
      </c>
    </row>
    <row r="107" spans="1:31">
      <c r="A107" s="2032" t="s">
        <v>10</v>
      </c>
      <c r="B107" s="2050" t="s">
        <v>9</v>
      </c>
      <c r="C107" s="1989" t="s">
        <v>123</v>
      </c>
      <c r="D107" s="2057" t="s">
        <v>116</v>
      </c>
      <c r="E107" s="1971"/>
      <c r="F107" s="1973" t="s">
        <v>9</v>
      </c>
      <c r="G107" s="2042"/>
      <c r="H107" s="101" t="s">
        <v>13</v>
      </c>
      <c r="I107" s="100">
        <v>7.99</v>
      </c>
      <c r="J107" s="99">
        <v>8</v>
      </c>
      <c r="K107" s="99"/>
      <c r="L107" s="77"/>
      <c r="M107" s="75">
        <v>8</v>
      </c>
      <c r="N107" s="99">
        <v>8</v>
      </c>
      <c r="O107" s="99"/>
      <c r="P107" s="76"/>
    </row>
    <row r="108" spans="1:31" ht="13.5" thickBot="1">
      <c r="A108" s="2033"/>
      <c r="B108" s="1990"/>
      <c r="C108" s="1990"/>
      <c r="D108" s="2058"/>
      <c r="E108" s="1972"/>
      <c r="F108" s="1974"/>
      <c r="G108" s="2043"/>
      <c r="H108" s="96" t="s">
        <v>16</v>
      </c>
      <c r="I108" s="97">
        <v>7.99</v>
      </c>
      <c r="J108" s="98">
        <v>8</v>
      </c>
      <c r="K108" s="98"/>
      <c r="L108" s="127">
        <v>0</v>
      </c>
      <c r="M108" s="126">
        <v>8</v>
      </c>
      <c r="N108" s="98">
        <v>8</v>
      </c>
      <c r="O108" s="98"/>
      <c r="P108" s="128">
        <v>0</v>
      </c>
    </row>
    <row r="109" spans="1:31">
      <c r="A109" s="2032" t="s">
        <v>10</v>
      </c>
      <c r="B109" s="2050" t="s">
        <v>9</v>
      </c>
      <c r="C109" s="1989" t="s">
        <v>129</v>
      </c>
      <c r="D109" s="2057" t="s">
        <v>122</v>
      </c>
      <c r="E109" s="1971"/>
      <c r="F109" s="1973" t="s">
        <v>9</v>
      </c>
      <c r="G109" s="2042"/>
      <c r="H109" s="101" t="s">
        <v>13</v>
      </c>
      <c r="I109" s="100">
        <v>49.5</v>
      </c>
      <c r="J109" s="99">
        <v>49.5</v>
      </c>
      <c r="K109" s="99"/>
      <c r="L109" s="77"/>
      <c r="M109" s="75">
        <v>50</v>
      </c>
      <c r="N109" s="99">
        <v>50</v>
      </c>
      <c r="O109" s="99"/>
      <c r="P109" s="76"/>
    </row>
    <row r="110" spans="1:31" ht="13.5" thickBot="1">
      <c r="A110" s="2033"/>
      <c r="B110" s="1990"/>
      <c r="C110" s="1990"/>
      <c r="D110" s="2058"/>
      <c r="E110" s="1972"/>
      <c r="F110" s="1974"/>
      <c r="G110" s="2043"/>
      <c r="H110" s="96" t="s">
        <v>16</v>
      </c>
      <c r="I110" s="97">
        <v>49.5</v>
      </c>
      <c r="J110" s="98">
        <v>49.5</v>
      </c>
      <c r="K110" s="98"/>
      <c r="L110" s="127">
        <v>0</v>
      </c>
      <c r="M110" s="126">
        <v>50</v>
      </c>
      <c r="N110" s="98">
        <v>50</v>
      </c>
      <c r="O110" s="98"/>
      <c r="P110" s="128">
        <v>0</v>
      </c>
    </row>
    <row r="111" spans="1:31">
      <c r="A111" s="2032" t="s">
        <v>10</v>
      </c>
      <c r="B111" s="2050" t="s">
        <v>9</v>
      </c>
      <c r="C111" s="1989" t="s">
        <v>131</v>
      </c>
      <c r="D111" s="2072" t="s">
        <v>124</v>
      </c>
      <c r="E111" s="1971"/>
      <c r="F111" s="1973" t="s">
        <v>9</v>
      </c>
      <c r="G111" s="2042"/>
      <c r="H111" s="114" t="s">
        <v>13</v>
      </c>
      <c r="I111" s="115">
        <v>8.86</v>
      </c>
      <c r="J111" s="116">
        <v>8.9</v>
      </c>
      <c r="K111" s="116"/>
      <c r="L111" s="144">
        <v>0</v>
      </c>
      <c r="M111" s="154">
        <v>8.9</v>
      </c>
      <c r="N111" s="117">
        <v>8.9</v>
      </c>
      <c r="O111" s="116"/>
      <c r="P111" s="155"/>
      <c r="Q111" s="109"/>
      <c r="R111" s="109"/>
      <c r="S111" s="109"/>
      <c r="T111" s="109"/>
      <c r="U111" s="109"/>
      <c r="V111" s="109"/>
      <c r="W111" s="109"/>
      <c r="X111" s="109"/>
      <c r="Y111" s="109"/>
      <c r="Z111" s="109"/>
      <c r="AA111" s="109"/>
      <c r="AB111" s="109"/>
      <c r="AC111" s="109"/>
      <c r="AD111" s="109"/>
      <c r="AE111" s="109"/>
    </row>
    <row r="112" spans="1:31" ht="13.5" thickBot="1">
      <c r="A112" s="2033"/>
      <c r="B112" s="1990"/>
      <c r="C112" s="1990"/>
      <c r="D112" s="2073"/>
      <c r="E112" s="1972"/>
      <c r="F112" s="1974"/>
      <c r="G112" s="2043"/>
      <c r="H112" s="96" t="s">
        <v>16</v>
      </c>
      <c r="I112" s="97">
        <v>8.86</v>
      </c>
      <c r="J112" s="98">
        <v>8.9</v>
      </c>
      <c r="K112" s="98"/>
      <c r="L112" s="127">
        <v>0</v>
      </c>
      <c r="M112" s="126">
        <v>8.9</v>
      </c>
      <c r="N112" s="98">
        <v>8.9</v>
      </c>
      <c r="O112" s="98"/>
      <c r="P112" s="128">
        <v>0</v>
      </c>
      <c r="Q112" s="109"/>
      <c r="R112" s="109"/>
      <c r="S112" s="109"/>
      <c r="T112" s="109"/>
      <c r="U112" s="109"/>
      <c r="V112" s="109"/>
      <c r="W112" s="109"/>
      <c r="X112" s="109"/>
      <c r="Y112" s="109"/>
      <c r="Z112" s="109"/>
      <c r="AA112" s="109"/>
      <c r="AB112" s="109"/>
      <c r="AC112" s="109"/>
      <c r="AD112" s="109"/>
      <c r="AE112" s="109"/>
    </row>
    <row r="113" spans="1:31">
      <c r="A113" s="2032" t="s">
        <v>10</v>
      </c>
      <c r="B113" s="2050" t="s">
        <v>9</v>
      </c>
      <c r="C113" s="1989" t="s">
        <v>134</v>
      </c>
      <c r="D113" s="2057" t="s">
        <v>128</v>
      </c>
      <c r="E113" s="1971"/>
      <c r="F113" s="1973" t="s">
        <v>9</v>
      </c>
      <c r="G113" s="2042"/>
      <c r="H113" s="101" t="s">
        <v>13</v>
      </c>
      <c r="I113" s="100">
        <v>5.89</v>
      </c>
      <c r="J113" s="99">
        <v>5.9</v>
      </c>
      <c r="K113" s="99"/>
      <c r="L113" s="77"/>
      <c r="M113" s="75">
        <v>5.13</v>
      </c>
      <c r="N113" s="99">
        <v>5.0999999999999996</v>
      </c>
      <c r="O113" s="99"/>
      <c r="P113" s="76"/>
    </row>
    <row r="114" spans="1:31" ht="13.5" thickBot="1">
      <c r="A114" s="2033"/>
      <c r="B114" s="1990"/>
      <c r="C114" s="1990"/>
      <c r="D114" s="2058"/>
      <c r="E114" s="1972"/>
      <c r="F114" s="1974"/>
      <c r="G114" s="2043"/>
      <c r="H114" s="96" t="s">
        <v>16</v>
      </c>
      <c r="I114" s="97">
        <v>5.89</v>
      </c>
      <c r="J114" s="98">
        <v>5.9</v>
      </c>
      <c r="K114" s="98"/>
      <c r="L114" s="127">
        <v>0</v>
      </c>
      <c r="M114" s="126">
        <v>5.13</v>
      </c>
      <c r="N114" s="98">
        <v>5.0999999999999996</v>
      </c>
      <c r="O114" s="98"/>
      <c r="P114" s="128">
        <v>0</v>
      </c>
    </row>
    <row r="115" spans="1:31">
      <c r="A115" s="2032" t="s">
        <v>10</v>
      </c>
      <c r="B115" s="2050" t="s">
        <v>9</v>
      </c>
      <c r="C115" s="1989" t="s">
        <v>135</v>
      </c>
      <c r="D115" s="2057" t="s">
        <v>130</v>
      </c>
      <c r="E115" s="1971"/>
      <c r="F115" s="1973" t="s">
        <v>9</v>
      </c>
      <c r="G115" s="2042"/>
      <c r="H115" s="114" t="s">
        <v>13</v>
      </c>
      <c r="I115" s="115">
        <v>16.29</v>
      </c>
      <c r="J115" s="116">
        <v>16.3</v>
      </c>
      <c r="K115" s="116"/>
      <c r="L115" s="144">
        <v>0</v>
      </c>
      <c r="M115" s="167">
        <v>17</v>
      </c>
      <c r="N115" s="168">
        <v>17</v>
      </c>
      <c r="O115" s="116"/>
      <c r="P115" s="155"/>
      <c r="Q115" s="109"/>
      <c r="R115" s="109"/>
      <c r="S115" s="109"/>
      <c r="T115" s="109"/>
      <c r="U115" s="109"/>
      <c r="V115" s="109"/>
      <c r="W115" s="109"/>
      <c r="X115" s="109"/>
      <c r="Y115" s="109"/>
      <c r="Z115" s="109"/>
      <c r="AA115" s="109"/>
      <c r="AB115" s="109"/>
      <c r="AC115" s="109"/>
      <c r="AD115" s="109"/>
      <c r="AE115" s="109"/>
    </row>
    <row r="116" spans="1:31" ht="13.5" thickBot="1">
      <c r="A116" s="2033"/>
      <c r="B116" s="1990"/>
      <c r="C116" s="1990"/>
      <c r="D116" s="2058"/>
      <c r="E116" s="1972"/>
      <c r="F116" s="1974"/>
      <c r="G116" s="2043"/>
      <c r="H116" s="96" t="s">
        <v>16</v>
      </c>
      <c r="I116" s="97">
        <v>16.29</v>
      </c>
      <c r="J116" s="98">
        <v>16.3</v>
      </c>
      <c r="K116" s="98"/>
      <c r="L116" s="127">
        <v>0</v>
      </c>
      <c r="M116" s="119">
        <v>17</v>
      </c>
      <c r="N116" s="120">
        <v>17</v>
      </c>
      <c r="O116" s="120"/>
      <c r="P116" s="153">
        <v>0</v>
      </c>
      <c r="Q116" s="109"/>
      <c r="R116" s="109"/>
      <c r="S116" s="109"/>
      <c r="T116" s="109"/>
      <c r="U116" s="109"/>
      <c r="V116" s="109"/>
      <c r="W116" s="109"/>
      <c r="X116" s="109"/>
      <c r="Y116" s="109"/>
      <c r="Z116" s="109"/>
      <c r="AA116" s="109"/>
      <c r="AB116" s="109"/>
      <c r="AC116" s="109"/>
      <c r="AD116" s="109"/>
      <c r="AE116" s="109"/>
    </row>
    <row r="117" spans="1:31">
      <c r="A117" s="2051" t="s">
        <v>10</v>
      </c>
      <c r="B117" s="2053" t="s">
        <v>9</v>
      </c>
      <c r="C117" s="2055" t="s">
        <v>41</v>
      </c>
      <c r="D117" s="2067" t="s">
        <v>66</v>
      </c>
      <c r="E117" s="2046"/>
      <c r="F117" s="1969" t="s">
        <v>9</v>
      </c>
      <c r="G117" s="2048"/>
      <c r="H117" s="95" t="s">
        <v>13</v>
      </c>
      <c r="I117" s="102"/>
      <c r="J117" s="103"/>
      <c r="K117" s="103"/>
      <c r="L117" s="140"/>
      <c r="M117" s="150">
        <v>42.9</v>
      </c>
      <c r="N117" s="103">
        <v>42.9</v>
      </c>
      <c r="O117" s="103"/>
      <c r="P117" s="147"/>
    </row>
    <row r="118" spans="1:31" ht="13.5" thickBot="1">
      <c r="A118" s="2052"/>
      <c r="B118" s="2054"/>
      <c r="C118" s="2056"/>
      <c r="D118" s="2068"/>
      <c r="E118" s="2047"/>
      <c r="F118" s="1970"/>
      <c r="G118" s="2049"/>
      <c r="H118" s="96" t="s">
        <v>16</v>
      </c>
      <c r="I118" s="104">
        <v>0</v>
      </c>
      <c r="J118" s="105">
        <v>0</v>
      </c>
      <c r="K118" s="105"/>
      <c r="L118" s="141">
        <v>0</v>
      </c>
      <c r="M118" s="148">
        <v>42.9</v>
      </c>
      <c r="N118" s="105">
        <v>42.9</v>
      </c>
      <c r="O118" s="105"/>
      <c r="P118" s="149">
        <v>0</v>
      </c>
    </row>
    <row r="119" spans="1:31">
      <c r="A119" s="2032" t="s">
        <v>10</v>
      </c>
      <c r="B119" s="2050" t="s">
        <v>9</v>
      </c>
      <c r="C119" s="1989" t="s">
        <v>48</v>
      </c>
      <c r="D119" s="2061" t="s">
        <v>75</v>
      </c>
      <c r="E119" s="1971"/>
      <c r="F119" s="1973" t="s">
        <v>9</v>
      </c>
      <c r="G119" s="2042"/>
      <c r="H119" s="101" t="s">
        <v>13</v>
      </c>
      <c r="I119" s="100"/>
      <c r="J119" s="99"/>
      <c r="K119" s="99"/>
      <c r="L119" s="77"/>
      <c r="M119" s="75">
        <v>2.5</v>
      </c>
      <c r="N119" s="99">
        <v>2.5</v>
      </c>
      <c r="O119" s="99"/>
      <c r="P119" s="76"/>
    </row>
    <row r="120" spans="1:31" ht="13.5" thickBot="1">
      <c r="A120" s="2033"/>
      <c r="B120" s="1990"/>
      <c r="C120" s="1990"/>
      <c r="D120" s="2062"/>
      <c r="E120" s="1972"/>
      <c r="F120" s="1974"/>
      <c r="G120" s="2043"/>
      <c r="H120" s="96" t="s">
        <v>16</v>
      </c>
      <c r="I120" s="97">
        <v>0</v>
      </c>
      <c r="J120" s="98">
        <v>0</v>
      </c>
      <c r="K120" s="98"/>
      <c r="L120" s="127">
        <v>0</v>
      </c>
      <c r="M120" s="126">
        <v>2.5</v>
      </c>
      <c r="N120" s="98">
        <v>2.5</v>
      </c>
      <c r="O120" s="98"/>
      <c r="P120" s="128">
        <v>0</v>
      </c>
    </row>
    <row r="121" spans="1:31">
      <c r="A121" s="2032" t="s">
        <v>10</v>
      </c>
      <c r="B121" s="2050" t="s">
        <v>9</v>
      </c>
      <c r="C121" s="1989" t="s">
        <v>49</v>
      </c>
      <c r="D121" s="2061" t="s">
        <v>76</v>
      </c>
      <c r="E121" s="1971"/>
      <c r="F121" s="1973" t="s">
        <v>9</v>
      </c>
      <c r="G121" s="2042"/>
      <c r="H121" s="101" t="s">
        <v>13</v>
      </c>
      <c r="I121" s="100"/>
      <c r="J121" s="99"/>
      <c r="K121" s="99"/>
      <c r="L121" s="77"/>
      <c r="M121" s="75">
        <v>79.2</v>
      </c>
      <c r="N121" s="99">
        <v>79.2</v>
      </c>
      <c r="O121" s="99"/>
      <c r="P121" s="76"/>
    </row>
    <row r="122" spans="1:31" ht="13.5" thickBot="1">
      <c r="A122" s="2033"/>
      <c r="B122" s="1990"/>
      <c r="C122" s="1990"/>
      <c r="D122" s="2062"/>
      <c r="E122" s="1972"/>
      <c r="F122" s="1974"/>
      <c r="G122" s="2043"/>
      <c r="H122" s="96" t="s">
        <v>16</v>
      </c>
      <c r="I122" s="97">
        <v>0</v>
      </c>
      <c r="J122" s="98">
        <v>0</v>
      </c>
      <c r="K122" s="98"/>
      <c r="L122" s="127">
        <v>0</v>
      </c>
      <c r="M122" s="126">
        <v>79.2</v>
      </c>
      <c r="N122" s="98">
        <v>79.2</v>
      </c>
      <c r="O122" s="98"/>
      <c r="P122" s="128">
        <v>0</v>
      </c>
    </row>
    <row r="123" spans="1:31">
      <c r="A123" s="2032" t="s">
        <v>10</v>
      </c>
      <c r="B123" s="2050" t="s">
        <v>9</v>
      </c>
      <c r="C123" s="1989" t="s">
        <v>51</v>
      </c>
      <c r="D123" s="2061" t="s">
        <v>79</v>
      </c>
      <c r="E123" s="1971"/>
      <c r="F123" s="1973" t="s">
        <v>9</v>
      </c>
      <c r="G123" s="2042"/>
      <c r="H123" s="101" t="s">
        <v>13</v>
      </c>
      <c r="I123" s="100"/>
      <c r="J123" s="99"/>
      <c r="K123" s="99"/>
      <c r="L123" s="77"/>
      <c r="M123" s="75">
        <v>1.1200000000000001</v>
      </c>
      <c r="N123" s="99">
        <v>1.1000000000000001</v>
      </c>
      <c r="O123" s="99"/>
      <c r="P123" s="76"/>
    </row>
    <row r="124" spans="1:31" ht="13.5" thickBot="1">
      <c r="A124" s="2033"/>
      <c r="B124" s="1990"/>
      <c r="C124" s="1990"/>
      <c r="D124" s="2062"/>
      <c r="E124" s="1972"/>
      <c r="F124" s="1974"/>
      <c r="G124" s="2043"/>
      <c r="H124" s="96" t="s">
        <v>16</v>
      </c>
      <c r="I124" s="97">
        <v>0</v>
      </c>
      <c r="J124" s="98">
        <v>0</v>
      </c>
      <c r="K124" s="98"/>
      <c r="L124" s="127">
        <v>0</v>
      </c>
      <c r="M124" s="126">
        <v>1.1200000000000001</v>
      </c>
      <c r="N124" s="98">
        <v>1.1000000000000001</v>
      </c>
      <c r="O124" s="98"/>
      <c r="P124" s="128">
        <v>0</v>
      </c>
    </row>
    <row r="125" spans="1:31">
      <c r="A125" s="2051" t="s">
        <v>10</v>
      </c>
      <c r="B125" s="2053" t="s">
        <v>9</v>
      </c>
      <c r="C125" s="2055" t="s">
        <v>88</v>
      </c>
      <c r="D125" s="2067" t="s">
        <v>82</v>
      </c>
      <c r="E125" s="2046"/>
      <c r="F125" s="1969" t="s">
        <v>9</v>
      </c>
      <c r="G125" s="2048"/>
      <c r="H125" s="95" t="s">
        <v>13</v>
      </c>
      <c r="I125" s="102"/>
      <c r="J125" s="103"/>
      <c r="K125" s="103"/>
      <c r="L125" s="140"/>
      <c r="M125" s="150">
        <v>26</v>
      </c>
      <c r="N125" s="103">
        <v>26</v>
      </c>
      <c r="O125" s="103"/>
      <c r="P125" s="147"/>
    </row>
    <row r="126" spans="1:31" ht="13.5" thickBot="1">
      <c r="A126" s="2052"/>
      <c r="B126" s="2054"/>
      <c r="C126" s="2056"/>
      <c r="D126" s="2068"/>
      <c r="E126" s="2047"/>
      <c r="F126" s="1970"/>
      <c r="G126" s="2049"/>
      <c r="H126" s="96" t="s">
        <v>16</v>
      </c>
      <c r="I126" s="104">
        <v>0</v>
      </c>
      <c r="J126" s="105">
        <v>0</v>
      </c>
      <c r="K126" s="105"/>
      <c r="L126" s="141">
        <v>0</v>
      </c>
      <c r="M126" s="148">
        <v>26</v>
      </c>
      <c r="N126" s="105">
        <v>26</v>
      </c>
      <c r="O126" s="105"/>
      <c r="P126" s="149">
        <v>0</v>
      </c>
    </row>
    <row r="127" spans="1:31">
      <c r="A127" s="2032" t="s">
        <v>10</v>
      </c>
      <c r="B127" s="2050" t="s">
        <v>9</v>
      </c>
      <c r="C127" s="1989" t="s">
        <v>95</v>
      </c>
      <c r="D127" s="2061" t="s">
        <v>91</v>
      </c>
      <c r="E127" s="1971"/>
      <c r="F127" s="1973" t="s">
        <v>9</v>
      </c>
      <c r="G127" s="2042"/>
      <c r="H127" s="166" t="s">
        <v>13</v>
      </c>
      <c r="I127" s="100"/>
      <c r="J127" s="99"/>
      <c r="K127" s="99"/>
      <c r="L127" s="77"/>
      <c r="M127" s="151">
        <v>168</v>
      </c>
      <c r="N127" s="122">
        <v>168</v>
      </c>
      <c r="O127" s="99"/>
      <c r="P127" s="76"/>
    </row>
    <row r="128" spans="1:31" ht="13.5" thickBot="1">
      <c r="A128" s="2033"/>
      <c r="B128" s="1990"/>
      <c r="C128" s="1990"/>
      <c r="D128" s="2062"/>
      <c r="E128" s="1972"/>
      <c r="F128" s="1974"/>
      <c r="G128" s="2043"/>
      <c r="H128" s="96" t="s">
        <v>16</v>
      </c>
      <c r="I128" s="97">
        <v>0</v>
      </c>
      <c r="J128" s="98">
        <v>0</v>
      </c>
      <c r="K128" s="98"/>
      <c r="L128" s="127">
        <v>0</v>
      </c>
      <c r="M128" s="126">
        <v>168</v>
      </c>
      <c r="N128" s="98">
        <v>168</v>
      </c>
      <c r="O128" s="98"/>
      <c r="P128" s="128">
        <v>0</v>
      </c>
    </row>
    <row r="129" spans="1:31">
      <c r="A129" s="2032" t="s">
        <v>10</v>
      </c>
      <c r="B129" s="2050" t="s">
        <v>9</v>
      </c>
      <c r="C129" s="1989" t="s">
        <v>125</v>
      </c>
      <c r="D129" s="2061" t="s">
        <v>118</v>
      </c>
      <c r="E129" s="1971"/>
      <c r="F129" s="1973" t="s">
        <v>9</v>
      </c>
      <c r="G129" s="2042"/>
      <c r="H129" s="101" t="s">
        <v>13</v>
      </c>
      <c r="I129" s="100"/>
      <c r="J129" s="99"/>
      <c r="K129" s="99"/>
      <c r="L129" s="77"/>
      <c r="M129" s="75">
        <v>9.1999999999999993</v>
      </c>
      <c r="N129" s="99">
        <v>9.1999999999999993</v>
      </c>
      <c r="O129" s="99"/>
      <c r="P129" s="76"/>
    </row>
    <row r="130" spans="1:31" ht="13.5" thickBot="1">
      <c r="A130" s="2033"/>
      <c r="B130" s="1990"/>
      <c r="C130" s="1990"/>
      <c r="D130" s="2062"/>
      <c r="E130" s="1972"/>
      <c r="F130" s="1974"/>
      <c r="G130" s="2043"/>
      <c r="H130" s="96" t="s">
        <v>16</v>
      </c>
      <c r="I130" s="97">
        <v>0</v>
      </c>
      <c r="J130" s="98">
        <v>0</v>
      </c>
      <c r="K130" s="98"/>
      <c r="L130" s="127">
        <v>0</v>
      </c>
      <c r="M130" s="126">
        <v>9.1999999999999993</v>
      </c>
      <c r="N130" s="98">
        <v>9.1999999999999993</v>
      </c>
      <c r="O130" s="98"/>
      <c r="P130" s="128">
        <v>0</v>
      </c>
    </row>
    <row r="131" spans="1:31">
      <c r="A131" s="2032" t="s">
        <v>10</v>
      </c>
      <c r="B131" s="2050" t="s">
        <v>9</v>
      </c>
      <c r="C131" s="1989" t="s">
        <v>127</v>
      </c>
      <c r="D131" s="2061" t="s">
        <v>120</v>
      </c>
      <c r="E131" s="1971"/>
      <c r="F131" s="1973" t="s">
        <v>9</v>
      </c>
      <c r="G131" s="2042"/>
      <c r="H131" s="166" t="s">
        <v>13</v>
      </c>
      <c r="I131" s="100"/>
      <c r="J131" s="99"/>
      <c r="K131" s="99"/>
      <c r="L131" s="77"/>
      <c r="M131" s="151">
        <v>2</v>
      </c>
      <c r="N131" s="122">
        <v>2</v>
      </c>
      <c r="O131" s="99"/>
      <c r="P131" s="76"/>
    </row>
    <row r="132" spans="1:31" ht="13.5" thickBot="1">
      <c r="A132" s="2033"/>
      <c r="B132" s="1990"/>
      <c r="C132" s="1990"/>
      <c r="D132" s="2062"/>
      <c r="E132" s="1972"/>
      <c r="F132" s="1974"/>
      <c r="G132" s="2043"/>
      <c r="H132" s="96" t="s">
        <v>16</v>
      </c>
      <c r="I132" s="97">
        <v>0</v>
      </c>
      <c r="J132" s="98">
        <v>0</v>
      </c>
      <c r="K132" s="98"/>
      <c r="L132" s="127">
        <v>0</v>
      </c>
      <c r="M132" s="126">
        <v>2</v>
      </c>
      <c r="N132" s="98">
        <v>2</v>
      </c>
      <c r="O132" s="98"/>
      <c r="P132" s="128">
        <v>0</v>
      </c>
    </row>
    <row r="133" spans="1:31">
      <c r="A133" s="2032" t="s">
        <v>10</v>
      </c>
      <c r="B133" s="2050" t="s">
        <v>9</v>
      </c>
      <c r="C133" s="1989" t="s">
        <v>132</v>
      </c>
      <c r="D133" s="2061" t="s">
        <v>126</v>
      </c>
      <c r="E133" s="1971"/>
      <c r="F133" s="1973" t="s">
        <v>9</v>
      </c>
      <c r="G133" s="2042"/>
      <c r="H133" s="166" t="s">
        <v>13</v>
      </c>
      <c r="I133" s="100"/>
      <c r="J133" s="99"/>
      <c r="K133" s="99"/>
      <c r="L133" s="77"/>
      <c r="M133" s="151">
        <v>1.5</v>
      </c>
      <c r="N133" s="122">
        <v>1.5</v>
      </c>
      <c r="O133" s="99"/>
      <c r="P133" s="76"/>
    </row>
    <row r="134" spans="1:31" ht="13.5" thickBot="1">
      <c r="A134" s="2033"/>
      <c r="B134" s="1990"/>
      <c r="C134" s="1990"/>
      <c r="D134" s="2062"/>
      <c r="E134" s="1972"/>
      <c r="F134" s="1974"/>
      <c r="G134" s="2043"/>
      <c r="H134" s="96" t="s">
        <v>16</v>
      </c>
      <c r="I134" s="97">
        <v>0</v>
      </c>
      <c r="J134" s="98">
        <v>0</v>
      </c>
      <c r="K134" s="98"/>
      <c r="L134" s="127">
        <v>0</v>
      </c>
      <c r="M134" s="126">
        <v>1.5</v>
      </c>
      <c r="N134" s="98">
        <v>1.5</v>
      </c>
      <c r="O134" s="98"/>
      <c r="P134" s="128">
        <v>0</v>
      </c>
    </row>
    <row r="135" spans="1:31">
      <c r="A135" s="2032" t="s">
        <v>10</v>
      </c>
      <c r="B135" s="2050" t="s">
        <v>9</v>
      </c>
      <c r="C135" s="1989" t="s">
        <v>136</v>
      </c>
      <c r="D135" s="158" t="s">
        <v>142</v>
      </c>
      <c r="E135" s="2081"/>
      <c r="F135" s="2081"/>
      <c r="G135" s="2082"/>
      <c r="H135" s="171" t="s">
        <v>13</v>
      </c>
      <c r="I135" s="124"/>
      <c r="J135" s="125"/>
      <c r="K135" s="125"/>
      <c r="L135" s="129"/>
      <c r="M135" s="169">
        <v>2</v>
      </c>
      <c r="N135" s="170">
        <v>2</v>
      </c>
      <c r="O135" s="131"/>
      <c r="P135" s="132"/>
      <c r="Q135" s="109"/>
      <c r="R135" s="109"/>
      <c r="S135" s="109"/>
      <c r="T135" s="109"/>
      <c r="U135" s="109"/>
      <c r="V135" s="109"/>
      <c r="W135" s="109"/>
      <c r="X135" s="109"/>
      <c r="Y135" s="109"/>
      <c r="Z135" s="109"/>
      <c r="AA135" s="109"/>
      <c r="AB135" s="109"/>
      <c r="AC135" s="109"/>
      <c r="AD135" s="109"/>
      <c r="AE135" s="109"/>
    </row>
    <row r="136" spans="1:31" ht="13.5" thickBot="1">
      <c r="A136" s="2086"/>
      <c r="B136" s="2066"/>
      <c r="C136" s="2079"/>
      <c r="D136" s="159"/>
      <c r="E136" s="1974"/>
      <c r="F136" s="1974"/>
      <c r="G136" s="2043"/>
      <c r="H136" s="123" t="s">
        <v>16</v>
      </c>
      <c r="I136" s="126"/>
      <c r="J136" s="98"/>
      <c r="K136" s="98"/>
      <c r="L136" s="130"/>
      <c r="M136" s="126"/>
      <c r="N136" s="98"/>
      <c r="O136" s="98"/>
      <c r="P136" s="128"/>
      <c r="Q136" s="109"/>
      <c r="R136" s="109"/>
      <c r="S136" s="109"/>
      <c r="T136" s="109"/>
      <c r="U136" s="109"/>
      <c r="V136" s="109"/>
      <c r="W136" s="109"/>
      <c r="X136" s="109"/>
      <c r="Y136" s="109"/>
      <c r="Z136" s="109"/>
      <c r="AA136" s="109"/>
      <c r="AB136" s="109"/>
      <c r="AC136" s="109"/>
      <c r="AD136" s="109"/>
      <c r="AE136" s="109"/>
    </row>
    <row r="137" spans="1:31" ht="12.75" customHeight="1">
      <c r="A137" s="2032" t="s">
        <v>10</v>
      </c>
      <c r="B137" s="2050" t="s">
        <v>9</v>
      </c>
      <c r="C137" s="1989" t="s">
        <v>137</v>
      </c>
      <c r="D137" s="2061" t="s">
        <v>133</v>
      </c>
      <c r="E137" s="2088"/>
      <c r="F137" s="1973" t="s">
        <v>9</v>
      </c>
      <c r="G137" s="2042"/>
      <c r="H137" s="114" t="s">
        <v>13</v>
      </c>
      <c r="I137" s="115"/>
      <c r="J137" s="116"/>
      <c r="K137" s="116"/>
      <c r="L137" s="144">
        <v>0</v>
      </c>
      <c r="M137" s="167">
        <v>36.15</v>
      </c>
      <c r="N137" s="168">
        <v>36.200000000000003</v>
      </c>
      <c r="O137" s="116"/>
      <c r="P137" s="155"/>
      <c r="Q137" s="109"/>
      <c r="R137" s="109"/>
      <c r="S137" s="109"/>
      <c r="T137" s="109"/>
      <c r="U137" s="109"/>
      <c r="V137" s="109"/>
      <c r="W137" s="109"/>
      <c r="X137" s="109"/>
      <c r="Y137" s="109"/>
      <c r="Z137" s="109"/>
      <c r="AA137" s="109"/>
      <c r="AB137" s="109"/>
      <c r="AC137" s="109"/>
      <c r="AD137" s="109"/>
      <c r="AE137" s="109"/>
    </row>
    <row r="138" spans="1:31" ht="13.5" thickBot="1">
      <c r="A138" s="2086"/>
      <c r="B138" s="2066"/>
      <c r="C138" s="2079"/>
      <c r="D138" s="2087"/>
      <c r="E138" s="2089"/>
      <c r="F138" s="2091"/>
      <c r="G138" s="2090"/>
      <c r="H138" s="96" t="s">
        <v>16</v>
      </c>
      <c r="I138" s="97">
        <v>0</v>
      </c>
      <c r="J138" s="98">
        <v>0</v>
      </c>
      <c r="K138" s="98"/>
      <c r="L138" s="127">
        <v>0</v>
      </c>
      <c r="M138" s="126">
        <v>36.15</v>
      </c>
      <c r="N138" s="98">
        <v>36.200000000000003</v>
      </c>
      <c r="O138" s="98"/>
      <c r="P138" s="128">
        <v>0</v>
      </c>
      <c r="Q138" s="109"/>
      <c r="R138" s="109"/>
      <c r="S138" s="109"/>
      <c r="T138" s="109"/>
      <c r="U138" s="109"/>
      <c r="V138" s="109"/>
      <c r="W138" s="109"/>
      <c r="X138" s="109"/>
      <c r="Y138" s="109"/>
      <c r="Z138" s="109"/>
      <c r="AA138" s="109"/>
      <c r="AB138" s="109"/>
      <c r="AC138" s="109"/>
      <c r="AD138" s="109"/>
      <c r="AE138" s="109"/>
    </row>
    <row r="139" spans="1:31">
      <c r="A139" s="2032" t="s">
        <v>10</v>
      </c>
      <c r="B139" s="2050" t="s">
        <v>9</v>
      </c>
      <c r="C139" s="1989" t="s">
        <v>90</v>
      </c>
      <c r="D139" s="2061" t="s">
        <v>83</v>
      </c>
      <c r="E139" s="1971"/>
      <c r="F139" s="1973" t="s">
        <v>9</v>
      </c>
      <c r="G139" s="2042"/>
      <c r="H139" s="101" t="s">
        <v>13</v>
      </c>
      <c r="I139" s="100"/>
      <c r="J139" s="99"/>
      <c r="K139" s="99"/>
      <c r="L139" s="77"/>
      <c r="M139" s="75">
        <v>10</v>
      </c>
      <c r="N139" s="99">
        <v>10</v>
      </c>
      <c r="O139" s="99"/>
      <c r="P139" s="76"/>
    </row>
    <row r="140" spans="1:31" ht="13.5" thickBot="1">
      <c r="A140" s="2033"/>
      <c r="B140" s="1990"/>
      <c r="C140" s="1990"/>
      <c r="D140" s="2062"/>
      <c r="E140" s="1972"/>
      <c r="F140" s="1974"/>
      <c r="G140" s="2043"/>
      <c r="H140" s="96" t="s">
        <v>16</v>
      </c>
      <c r="I140" s="97">
        <v>0</v>
      </c>
      <c r="J140" s="98">
        <v>0</v>
      </c>
      <c r="K140" s="98"/>
      <c r="L140" s="127">
        <v>0</v>
      </c>
      <c r="M140" s="126">
        <v>10</v>
      </c>
      <c r="N140" s="98">
        <v>10</v>
      </c>
      <c r="O140" s="98"/>
      <c r="P140" s="128">
        <v>0</v>
      </c>
    </row>
    <row r="141" spans="1:31" s="4" customFormat="1" ht="15.75" customHeight="1" thickBot="1">
      <c r="A141" s="80" t="s">
        <v>9</v>
      </c>
      <c r="B141" s="81" t="s">
        <v>10</v>
      </c>
      <c r="C141" s="1541" t="s">
        <v>17</v>
      </c>
      <c r="D141" s="1542"/>
      <c r="E141" s="1542"/>
      <c r="F141" s="1542"/>
      <c r="G141" s="1542"/>
      <c r="H141" s="2078"/>
      <c r="I141" s="88">
        <f>J141+L141</f>
        <v>1455.25</v>
      </c>
      <c r="J141" s="89">
        <f>J138+J136+J134+J132+J130+J128+J126+J124+J122+J120+J118+J116+J114+J112+J110+J108+J106+J103+J101+J99+J97+J95+J93+J91+J89+J87+J85+J83+J81+J79+J77+J75+J73+J140+J71+J69+J67+J65+J63+J61+J59+J57+J55+J53+J51+J49+J47+J45</f>
        <v>1455.25</v>
      </c>
      <c r="K141" s="89">
        <f>K138+K136+K134+K132+K130+K128+K126+K124+K122+K120+K118+K116+K114+K112+K110+K108+K106+K103+K101+K99+K97+K95+K93+K91+K89+K87+K85+K83+K81+K79+K77+K75+K73+K140+K71+K69+K67+K65+K63+K61+K59+K57+K55+K53+K51+K49+K47+K45</f>
        <v>0</v>
      </c>
      <c r="L141" s="89">
        <f>L138+L136+L134+L132+L130+L128+L126+L124+L122+L120+L118+L116+L114+L112+L110+L108+L106+L103+L101+L99+L97+L95+L93+L91+L89+L87+L85+L83+L81+L79+L77+L75+L73+L140+L71+L69+L67+L65+L63+L61+L59+L57+L55+L53+L51+L49+L47+L45</f>
        <v>0</v>
      </c>
      <c r="M141" s="88">
        <f>N141+P141</f>
        <v>1915.4199999999998</v>
      </c>
      <c r="N141" s="89">
        <f>N138+N136+N134+N132+N130+N128+N126+N124+N122+N120+N118+N116+N114+N112+N110+N108+N106+N103+N101+N99+N97+N95+N93+N91+N89+N87+N85+N83+N81+N79+N77+N75+N73+N140+N71+N69+N67+N65+N63+N61+N59+N57+N55+N53+N51+N49+N47+N45</f>
        <v>1915.4199999999998</v>
      </c>
      <c r="O141" s="89">
        <f>O138+O136+O134+O132+O130+O128+O126+O124+O122+O120+O118+O116+O114+O112+O110+O108+O106+O103+O101+O99+O97+O95+O93+O91+O89+O87+O85+O83+O81+O79+O77+O75+O73+O140+O71+O69+O67+O65+O63+O61+O59+O57+O55+O53+O51+O49+O47+O45</f>
        <v>0</v>
      </c>
      <c r="P141" s="89">
        <f>P138+P136+P134+P132+P130+P128+P126+P124+P122+P120+P118+P116+P114+P112+P110+P108+P106+P103+P101+P99+P97+P95+P93+P91+P89+P87+P85+P83+P81+P79+P77+P75+P73+P140+P71+P69+P67+P65+P63+P61+P59+P57+P55+P53+P51+P49+P47+P45</f>
        <v>0</v>
      </c>
    </row>
    <row r="142" spans="1:31" s="4" customFormat="1" ht="15.75" customHeight="1" thickBot="1">
      <c r="A142" s="92" t="s">
        <v>9</v>
      </c>
      <c r="B142" s="160" t="s">
        <v>10</v>
      </c>
      <c r="C142" s="2069" t="s">
        <v>149</v>
      </c>
      <c r="D142" s="2070"/>
      <c r="E142" s="2070"/>
      <c r="F142" s="2070"/>
      <c r="G142" s="2070"/>
      <c r="H142" s="2071"/>
      <c r="I142" s="161">
        <f>J142+L142</f>
        <v>13209.05</v>
      </c>
      <c r="J142" s="162">
        <f>J141+J42+J36+J32+J26</f>
        <v>13209.05</v>
      </c>
      <c r="K142" s="162">
        <f>K141+K137+K135+K133+K131+K129+K127+K125+K123+K121+K119+K117+K115+K113+K111+K109+K107+K104+K102+K100+K98+K96+K94+K92+K90+K88+K86+K84+K82+K80+K78+K76+K74+K72+K139+K70+K68+K66+K64+K62+K60+K58+K56+K54+K52+K50+K48+K46</f>
        <v>0</v>
      </c>
      <c r="L142" s="162">
        <f>L141+L137+L135+L133+L131+L129+L127+L125+L123+L121+L119+L117+L115+L113+L111+L109+L107+L104+L102+L100+L98+L96+L94+L92+L90+L88+L86+L84+L82+L80+L78+L76+L74+L72+L139+L70+L68+L66+L64+L62+L60+L58+L56+L54+L52+L50+L48+L46</f>
        <v>0</v>
      </c>
      <c r="M142" s="161">
        <f>N142+P142</f>
        <v>14182.619999999997</v>
      </c>
      <c r="N142" s="162">
        <f>N141+N42+N36+N32+N26</f>
        <v>14019.819999999998</v>
      </c>
      <c r="O142" s="162">
        <f>O141+O42+O36+O32+O26</f>
        <v>8823.2000000000025</v>
      </c>
      <c r="P142" s="162">
        <f>P141+P42+P36+P32+P26</f>
        <v>162.80000000000001</v>
      </c>
    </row>
  </sheetData>
  <mergeCells count="397">
    <mergeCell ref="G129:G130"/>
    <mergeCell ref="D137:D138"/>
    <mergeCell ref="E137:E138"/>
    <mergeCell ref="G133:G134"/>
    <mergeCell ref="F129:F130"/>
    <mergeCell ref="G123:G124"/>
    <mergeCell ref="F123:F124"/>
    <mergeCell ref="F131:F132"/>
    <mergeCell ref="G137:G138"/>
    <mergeCell ref="F135:F136"/>
    <mergeCell ref="G135:G136"/>
    <mergeCell ref="F137:F138"/>
    <mergeCell ref="G125:G126"/>
    <mergeCell ref="E125:E126"/>
    <mergeCell ref="G111:G112"/>
    <mergeCell ref="G115:G116"/>
    <mergeCell ref="G127:G128"/>
    <mergeCell ref="F127:F128"/>
    <mergeCell ref="F125:F126"/>
    <mergeCell ref="G121:G122"/>
    <mergeCell ref="G131:G132"/>
    <mergeCell ref="D119:D120"/>
    <mergeCell ref="G113:G114"/>
    <mergeCell ref="G119:G120"/>
    <mergeCell ref="E121:E122"/>
    <mergeCell ref="E131:E132"/>
    <mergeCell ref="E115:E116"/>
    <mergeCell ref="E123:E124"/>
    <mergeCell ref="D123:D124"/>
    <mergeCell ref="E129:E130"/>
    <mergeCell ref="F113:F114"/>
    <mergeCell ref="D113:D114"/>
    <mergeCell ref="E113:E114"/>
    <mergeCell ref="D127:D128"/>
    <mergeCell ref="E119:E120"/>
    <mergeCell ref="D125:D126"/>
    <mergeCell ref="G117:G118"/>
    <mergeCell ref="E127:E128"/>
    <mergeCell ref="F107:F108"/>
    <mergeCell ref="E111:E112"/>
    <mergeCell ref="F111:F112"/>
    <mergeCell ref="A137:A138"/>
    <mergeCell ref="A127:A128"/>
    <mergeCell ref="B137:B138"/>
    <mergeCell ref="B131:B132"/>
    <mergeCell ref="D131:D132"/>
    <mergeCell ref="E117:E118"/>
    <mergeCell ref="F121:F122"/>
    <mergeCell ref="A133:A134"/>
    <mergeCell ref="B133:B134"/>
    <mergeCell ref="C133:C134"/>
    <mergeCell ref="A129:A130"/>
    <mergeCell ref="B127:B128"/>
    <mergeCell ref="F133:F134"/>
    <mergeCell ref="C135:C136"/>
    <mergeCell ref="E135:E136"/>
    <mergeCell ref="A121:A122"/>
    <mergeCell ref="A119:A120"/>
    <mergeCell ref="A135:A136"/>
    <mergeCell ref="A131:A132"/>
    <mergeCell ref="B129:B130"/>
    <mergeCell ref="D133:D134"/>
    <mergeCell ref="E107:E108"/>
    <mergeCell ref="A92:A93"/>
    <mergeCell ref="A90:A91"/>
    <mergeCell ref="B94:B95"/>
    <mergeCell ref="D111:D112"/>
    <mergeCell ref="B111:B112"/>
    <mergeCell ref="B107:B108"/>
    <mergeCell ref="D96:D97"/>
    <mergeCell ref="C94:C95"/>
    <mergeCell ref="A107:A108"/>
    <mergeCell ref="A109:A110"/>
    <mergeCell ref="A100:A101"/>
    <mergeCell ref="C109:C110"/>
    <mergeCell ref="A111:A112"/>
    <mergeCell ref="C111:C112"/>
    <mergeCell ref="C107:C108"/>
    <mergeCell ref="E94:E95"/>
    <mergeCell ref="D109:D110"/>
    <mergeCell ref="A94:A95"/>
    <mergeCell ref="C98:C99"/>
    <mergeCell ref="D98:D99"/>
    <mergeCell ref="E100:E101"/>
    <mergeCell ref="D102:D103"/>
    <mergeCell ref="B96:B97"/>
    <mergeCell ref="A76:A77"/>
    <mergeCell ref="B76:B77"/>
    <mergeCell ref="C82:C83"/>
    <mergeCell ref="B82:B83"/>
    <mergeCell ref="E72:E73"/>
    <mergeCell ref="D74:D75"/>
    <mergeCell ref="D80:D81"/>
    <mergeCell ref="B78:B79"/>
    <mergeCell ref="B74:B75"/>
    <mergeCell ref="C74:C75"/>
    <mergeCell ref="A82:A83"/>
    <mergeCell ref="A78:A79"/>
    <mergeCell ref="A80:A81"/>
    <mergeCell ref="C78:C79"/>
    <mergeCell ref="A72:A73"/>
    <mergeCell ref="A74:A75"/>
    <mergeCell ref="D82:D83"/>
    <mergeCell ref="C80:C81"/>
    <mergeCell ref="B80:B81"/>
    <mergeCell ref="D78:D79"/>
    <mergeCell ref="C76:C77"/>
    <mergeCell ref="B72:B73"/>
    <mergeCell ref="G84:G85"/>
    <mergeCell ref="F100:F101"/>
    <mergeCell ref="G96:G97"/>
    <mergeCell ref="F82:F83"/>
    <mergeCell ref="G82:G83"/>
    <mergeCell ref="F84:F85"/>
    <mergeCell ref="E104:E106"/>
    <mergeCell ref="E96:E97"/>
    <mergeCell ref="F96:F97"/>
    <mergeCell ref="E102:E103"/>
    <mergeCell ref="F102:F103"/>
    <mergeCell ref="E86:E87"/>
    <mergeCell ref="E84:E85"/>
    <mergeCell ref="G104:G106"/>
    <mergeCell ref="F90:F91"/>
    <mergeCell ref="G102:G103"/>
    <mergeCell ref="G90:G91"/>
    <mergeCell ref="E88:E89"/>
    <mergeCell ref="E82:E83"/>
    <mergeCell ref="F92:F93"/>
    <mergeCell ref="G100:G101"/>
    <mergeCell ref="F98:F99"/>
    <mergeCell ref="G94:G95"/>
    <mergeCell ref="F94:F95"/>
    <mergeCell ref="G98:G99"/>
    <mergeCell ref="C92:C93"/>
    <mergeCell ref="D90:D91"/>
    <mergeCell ref="G86:G87"/>
    <mergeCell ref="E90:E91"/>
    <mergeCell ref="D92:D93"/>
    <mergeCell ref="C90:C91"/>
    <mergeCell ref="G88:G89"/>
    <mergeCell ref="D86:D87"/>
    <mergeCell ref="F86:F87"/>
    <mergeCell ref="C88:C89"/>
    <mergeCell ref="E92:E93"/>
    <mergeCell ref="G92:G93"/>
    <mergeCell ref="F88:F89"/>
    <mergeCell ref="G64:G65"/>
    <mergeCell ref="E64:E65"/>
    <mergeCell ref="F62:F63"/>
    <mergeCell ref="C64:C65"/>
    <mergeCell ref="D64:D65"/>
    <mergeCell ref="A58:A59"/>
    <mergeCell ref="D70:D71"/>
    <mergeCell ref="F64:F65"/>
    <mergeCell ref="C62:C63"/>
    <mergeCell ref="A70:A71"/>
    <mergeCell ref="E66:E67"/>
    <mergeCell ref="F66:F67"/>
    <mergeCell ref="B70:B71"/>
    <mergeCell ref="B68:B69"/>
    <mergeCell ref="C68:C69"/>
    <mergeCell ref="C70:C71"/>
    <mergeCell ref="E68:E69"/>
    <mergeCell ref="D68:D69"/>
    <mergeCell ref="B64:B65"/>
    <mergeCell ref="E70:E71"/>
    <mergeCell ref="F68:F69"/>
    <mergeCell ref="F70:F71"/>
    <mergeCell ref="G66:G67"/>
    <mergeCell ref="A66:A67"/>
    <mergeCell ref="A56:A57"/>
    <mergeCell ref="B56:B57"/>
    <mergeCell ref="G54:G55"/>
    <mergeCell ref="F54:F55"/>
    <mergeCell ref="E62:E63"/>
    <mergeCell ref="G62:G63"/>
    <mergeCell ref="E54:E55"/>
    <mergeCell ref="E60:E61"/>
    <mergeCell ref="D60:D61"/>
    <mergeCell ref="G60:G61"/>
    <mergeCell ref="B62:B63"/>
    <mergeCell ref="F60:F61"/>
    <mergeCell ref="G58:G59"/>
    <mergeCell ref="D56:D57"/>
    <mergeCell ref="C60:C61"/>
    <mergeCell ref="D62:D63"/>
    <mergeCell ref="A60:A61"/>
    <mergeCell ref="A62:A63"/>
    <mergeCell ref="G50:G51"/>
    <mergeCell ref="F58:F59"/>
    <mergeCell ref="F56:F57"/>
    <mergeCell ref="G56:G57"/>
    <mergeCell ref="G52:G53"/>
    <mergeCell ref="E56:E57"/>
    <mergeCell ref="E52:E53"/>
    <mergeCell ref="C56:C57"/>
    <mergeCell ref="B52:B53"/>
    <mergeCell ref="C52:C53"/>
    <mergeCell ref="C54:C55"/>
    <mergeCell ref="B58:B59"/>
    <mergeCell ref="C58:C59"/>
    <mergeCell ref="F52:F53"/>
    <mergeCell ref="F50:F51"/>
    <mergeCell ref="E50:E51"/>
    <mergeCell ref="E58:E59"/>
    <mergeCell ref="B66:B67"/>
    <mergeCell ref="C72:C73"/>
    <mergeCell ref="G76:G77"/>
    <mergeCell ref="E74:E75"/>
    <mergeCell ref="G74:G75"/>
    <mergeCell ref="D76:D77"/>
    <mergeCell ref="G70:G71"/>
    <mergeCell ref="G68:G69"/>
    <mergeCell ref="F80:F81"/>
    <mergeCell ref="E76:E77"/>
    <mergeCell ref="D72:D73"/>
    <mergeCell ref="F72:F73"/>
    <mergeCell ref="F76:F77"/>
    <mergeCell ref="F74:F75"/>
    <mergeCell ref="G78:G79"/>
    <mergeCell ref="E80:E81"/>
    <mergeCell ref="E78:E79"/>
    <mergeCell ref="F78:F79"/>
    <mergeCell ref="G80:G81"/>
    <mergeCell ref="G72:G73"/>
    <mergeCell ref="C142:H142"/>
    <mergeCell ref="D88:D89"/>
    <mergeCell ref="E109:E110"/>
    <mergeCell ref="F104:F106"/>
    <mergeCell ref="F109:F110"/>
    <mergeCell ref="D100:D101"/>
    <mergeCell ref="C96:C97"/>
    <mergeCell ref="D104:D106"/>
    <mergeCell ref="C141:H141"/>
    <mergeCell ref="G139:G140"/>
    <mergeCell ref="F139:F140"/>
    <mergeCell ref="E139:E140"/>
    <mergeCell ref="C137:C138"/>
    <mergeCell ref="C113:C114"/>
    <mergeCell ref="F115:F116"/>
    <mergeCell ref="D121:D122"/>
    <mergeCell ref="F119:F120"/>
    <mergeCell ref="E133:E134"/>
    <mergeCell ref="C123:C124"/>
    <mergeCell ref="C119:C120"/>
    <mergeCell ref="G109:G110"/>
    <mergeCell ref="E98:E99"/>
    <mergeCell ref="F117:F118"/>
    <mergeCell ref="G107:G108"/>
    <mergeCell ref="A139:A140"/>
    <mergeCell ref="B139:B140"/>
    <mergeCell ref="C139:C140"/>
    <mergeCell ref="D139:D140"/>
    <mergeCell ref="A125:A126"/>
    <mergeCell ref="A104:A106"/>
    <mergeCell ref="B104:B106"/>
    <mergeCell ref="C104:C106"/>
    <mergeCell ref="A113:A114"/>
    <mergeCell ref="B113:B114"/>
    <mergeCell ref="D107:D108"/>
    <mergeCell ref="B109:B110"/>
    <mergeCell ref="B135:B136"/>
    <mergeCell ref="A115:A116"/>
    <mergeCell ref="B115:B116"/>
    <mergeCell ref="C131:C132"/>
    <mergeCell ref="C129:C130"/>
    <mergeCell ref="D117:D118"/>
    <mergeCell ref="D115:D116"/>
    <mergeCell ref="D129:D130"/>
    <mergeCell ref="C127:C128"/>
    <mergeCell ref="A123:A124"/>
    <mergeCell ref="C115:C116"/>
    <mergeCell ref="C125:C126"/>
    <mergeCell ref="C121:C122"/>
    <mergeCell ref="B123:B124"/>
    <mergeCell ref="B119:B120"/>
    <mergeCell ref="B121:B122"/>
    <mergeCell ref="C102:C103"/>
    <mergeCell ref="B125:B126"/>
    <mergeCell ref="D84:D85"/>
    <mergeCell ref="B100:B101"/>
    <mergeCell ref="B86:B87"/>
    <mergeCell ref="B90:B91"/>
    <mergeCell ref="D94:D95"/>
    <mergeCell ref="C86:C87"/>
    <mergeCell ref="A117:A118"/>
    <mergeCell ref="B117:B118"/>
    <mergeCell ref="C117:C118"/>
    <mergeCell ref="A88:A89"/>
    <mergeCell ref="A96:A97"/>
    <mergeCell ref="C84:C85"/>
    <mergeCell ref="A86:A87"/>
    <mergeCell ref="A84:A85"/>
    <mergeCell ref="B84:B85"/>
    <mergeCell ref="B98:B99"/>
    <mergeCell ref="A98:A99"/>
    <mergeCell ref="A102:A103"/>
    <mergeCell ref="B88:B89"/>
    <mergeCell ref="B92:B93"/>
    <mergeCell ref="B102:B103"/>
    <mergeCell ref="C100:C101"/>
    <mergeCell ref="A64:A65"/>
    <mergeCell ref="B60:B61"/>
    <mergeCell ref="A68:A69"/>
    <mergeCell ref="C66:C67"/>
    <mergeCell ref="A40:A41"/>
    <mergeCell ref="B40:B41"/>
    <mergeCell ref="C40:C41"/>
    <mergeCell ref="D40:D41"/>
    <mergeCell ref="F38:F39"/>
    <mergeCell ref="D66:D67"/>
    <mergeCell ref="A50:A51"/>
    <mergeCell ref="A48:A49"/>
    <mergeCell ref="B48:B49"/>
    <mergeCell ref="C48:C49"/>
    <mergeCell ref="A46:A47"/>
    <mergeCell ref="D52:D53"/>
    <mergeCell ref="A54:A55"/>
    <mergeCell ref="B54:B55"/>
    <mergeCell ref="A52:A53"/>
    <mergeCell ref="C50:C51"/>
    <mergeCell ref="D54:D55"/>
    <mergeCell ref="B50:B51"/>
    <mergeCell ref="D48:D49"/>
    <mergeCell ref="D50:D51"/>
    <mergeCell ref="C36:H36"/>
    <mergeCell ref="A37:P37"/>
    <mergeCell ref="G38:G39"/>
    <mergeCell ref="G40:G41"/>
    <mergeCell ref="A38:A39"/>
    <mergeCell ref="C42:H42"/>
    <mergeCell ref="A43:P43"/>
    <mergeCell ref="G46:G47"/>
    <mergeCell ref="G48:G49"/>
    <mergeCell ref="D44:D45"/>
    <mergeCell ref="E44:E45"/>
    <mergeCell ref="G44:G45"/>
    <mergeCell ref="F46:F47"/>
    <mergeCell ref="B46:B47"/>
    <mergeCell ref="A44:A45"/>
    <mergeCell ref="B44:B45"/>
    <mergeCell ref="C44:C45"/>
    <mergeCell ref="C46:C47"/>
    <mergeCell ref="D46:D47"/>
    <mergeCell ref="F48:F49"/>
    <mergeCell ref="E48:E49"/>
    <mergeCell ref="A34:A35"/>
    <mergeCell ref="B34:B35"/>
    <mergeCell ref="G30:G31"/>
    <mergeCell ref="A33:P33"/>
    <mergeCell ref="G34:G35"/>
    <mergeCell ref="C34:C35"/>
    <mergeCell ref="D34:D35"/>
    <mergeCell ref="E34:E35"/>
    <mergeCell ref="F34:F35"/>
    <mergeCell ref="I2:L2"/>
    <mergeCell ref="J3:K3"/>
    <mergeCell ref="G2:G4"/>
    <mergeCell ref="H2:H4"/>
    <mergeCell ref="A28:A29"/>
    <mergeCell ref="B28:B29"/>
    <mergeCell ref="C28:C29"/>
    <mergeCell ref="D28:D29"/>
    <mergeCell ref="C32:H32"/>
    <mergeCell ref="F2:F4"/>
    <mergeCell ref="C6:C26"/>
    <mergeCell ref="D6:D24"/>
    <mergeCell ref="F30:F31"/>
    <mergeCell ref="H6:H24"/>
    <mergeCell ref="C30:C31"/>
    <mergeCell ref="D30:D31"/>
    <mergeCell ref="G28:G29"/>
    <mergeCell ref="D2:D4"/>
    <mergeCell ref="M2:P2"/>
    <mergeCell ref="I3:I4"/>
    <mergeCell ref="F44:F45"/>
    <mergeCell ref="E46:E47"/>
    <mergeCell ref="F40:F41"/>
    <mergeCell ref="E40:E41"/>
    <mergeCell ref="N3:O3"/>
    <mergeCell ref="P3:P4"/>
    <mergeCell ref="E30:E31"/>
    <mergeCell ref="E28:E29"/>
    <mergeCell ref="F28:F29"/>
    <mergeCell ref="A27:P27"/>
    <mergeCell ref="B38:B39"/>
    <mergeCell ref="C38:C39"/>
    <mergeCell ref="D38:D39"/>
    <mergeCell ref="E38:E39"/>
    <mergeCell ref="A5:P5"/>
    <mergeCell ref="M3:M4"/>
    <mergeCell ref="E2:E4"/>
    <mergeCell ref="A2:A4"/>
    <mergeCell ref="B2:B4"/>
    <mergeCell ref="C2:C4"/>
    <mergeCell ref="B6:B26"/>
    <mergeCell ref="L3:L4"/>
  </mergeCells>
  <phoneticPr fontId="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31" sqref="B31"/>
    </sheetView>
  </sheetViews>
  <sheetFormatPr defaultRowHeight="15.75"/>
  <cols>
    <col min="1" max="1" width="22.7109375" style="315" customWidth="1"/>
    <col min="2" max="2" width="60.7109375" style="315" customWidth="1"/>
    <col min="3" max="16384" width="9.140625" style="315"/>
  </cols>
  <sheetData>
    <row r="1" spans="1:2">
      <c r="A1" s="2092" t="s">
        <v>210</v>
      </c>
      <c r="B1" s="2092"/>
    </row>
    <row r="2" spans="1:2" ht="31.5">
      <c r="A2" s="316" t="s">
        <v>5</v>
      </c>
      <c r="B2" s="317" t="s">
        <v>211</v>
      </c>
    </row>
    <row r="3" spans="1:2">
      <c r="A3" s="316" t="s">
        <v>212</v>
      </c>
      <c r="B3" s="317" t="s">
        <v>213</v>
      </c>
    </row>
    <row r="4" spans="1:2">
      <c r="A4" s="316" t="s">
        <v>214</v>
      </c>
      <c r="B4" s="317" t="s">
        <v>215</v>
      </c>
    </row>
    <row r="5" spans="1:2">
      <c r="A5" s="316" t="s">
        <v>216</v>
      </c>
      <c r="B5" s="317" t="s">
        <v>217</v>
      </c>
    </row>
    <row r="6" spans="1:2">
      <c r="A6" s="316" t="s">
        <v>218</v>
      </c>
      <c r="B6" s="317" t="s">
        <v>219</v>
      </c>
    </row>
    <row r="7" spans="1:2">
      <c r="A7" s="316" t="s">
        <v>220</v>
      </c>
      <c r="B7" s="317" t="s">
        <v>221</v>
      </c>
    </row>
    <row r="8" spans="1:2">
      <c r="A8" s="316" t="s">
        <v>222</v>
      </c>
      <c r="B8" s="317" t="s">
        <v>223</v>
      </c>
    </row>
    <row r="9" spans="1:2" ht="15.75" customHeight="1"/>
    <row r="10" spans="1:2" ht="15.75" customHeight="1">
      <c r="A10" s="2093" t="s">
        <v>224</v>
      </c>
      <c r="B10" s="2093"/>
    </row>
  </sheetData>
  <mergeCells count="2">
    <mergeCell ref="A1:B1"/>
    <mergeCell ref="A10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4</vt:i4>
      </vt:variant>
    </vt:vector>
  </HeadingPairs>
  <TitlesOfParts>
    <vt:vector size="8" baseType="lpstr">
      <vt:lpstr>2014-2016 SVP</vt:lpstr>
      <vt:lpstr>Aiškinamoji lentelė</vt:lpstr>
      <vt:lpstr>KMSA išlaikymas</vt:lpstr>
      <vt:lpstr>Asignavimų valdytojų kodai</vt:lpstr>
      <vt:lpstr>'2014-2016 SVP'!Print_Area</vt:lpstr>
      <vt:lpstr>'Aiškinamoji lentelė'!Print_Area</vt:lpstr>
      <vt:lpstr>'2014-2016 SVP'!Print_Titles</vt:lpstr>
      <vt:lpstr>'Aiškinamoji lentelė'!Print_Titles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Virginija Palaimiene</cp:lastModifiedBy>
  <cp:lastPrinted>2014-01-21T13:22:25Z</cp:lastPrinted>
  <dcterms:created xsi:type="dcterms:W3CDTF">2004-05-19T10:48:48Z</dcterms:created>
  <dcterms:modified xsi:type="dcterms:W3CDTF">2014-02-04T07:05:31Z</dcterms:modified>
</cp:coreProperties>
</file>