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645" windowWidth="15480" windowHeight="10740"/>
  </bookViews>
  <sheets>
    <sheet name="2014-2016 SVP" sheetId="6" r:id="rId1"/>
    <sheet name="Aiškinamoji lentelė " sheetId="5" state="hidden" r:id="rId2"/>
    <sheet name="Asignavimų valdytojų kodai" sheetId="3" state="hidden" r:id="rId3"/>
    <sheet name="Lapas1" sheetId="7" r:id="rId4"/>
  </sheets>
  <definedNames>
    <definedName name="_xlnm.Print_Area" localSheetId="0">'2014-2016 SVP'!$A$1:$R$221</definedName>
    <definedName name="_xlnm.Print_Area" localSheetId="1">'Aiškinamoji lentelė '!$A$1:$AB$240</definedName>
    <definedName name="_xlnm.Print_Titles" localSheetId="0">'2014-2016 SVP'!$5:$7</definedName>
    <definedName name="_xlnm.Print_Titles" localSheetId="1">'Aiškinamoji lentelė '!$5:$7</definedName>
  </definedNames>
  <calcPr calcId="145621"/>
</workbook>
</file>

<file path=xl/calcChain.xml><?xml version="1.0" encoding="utf-8"?>
<calcChain xmlns="http://schemas.openxmlformats.org/spreadsheetml/2006/main">
  <c r="N36" i="6" l="1"/>
  <c r="M36" i="6"/>
  <c r="L36" i="6"/>
  <c r="K36" i="6"/>
  <c r="J36" i="6"/>
  <c r="I35" i="6"/>
  <c r="I36" i="6" s="1"/>
  <c r="S153" i="5" l="1"/>
  <c r="I90" i="6"/>
  <c r="O95" i="5"/>
  <c r="P95" i="5"/>
  <c r="Q95" i="5"/>
  <c r="R95" i="5"/>
  <c r="S95" i="5"/>
  <c r="T95" i="5"/>
  <c r="U95" i="5"/>
  <c r="V95" i="5"/>
  <c r="W95" i="5"/>
  <c r="S91" i="5"/>
  <c r="S114" i="5" l="1"/>
  <c r="M61" i="6"/>
  <c r="J61" i="6"/>
  <c r="K61" i="6"/>
  <c r="L61" i="6"/>
  <c r="S159" i="5"/>
  <c r="I143" i="6"/>
  <c r="L101" i="6" l="1"/>
  <c r="L105" i="6"/>
  <c r="L114" i="6"/>
  <c r="L115" i="6" s="1"/>
  <c r="J130" i="6"/>
  <c r="J131" i="6" s="1"/>
  <c r="L175" i="6"/>
  <c r="J186" i="6"/>
  <c r="I194" i="6"/>
  <c r="I113" i="6"/>
  <c r="I111" i="6"/>
  <c r="I98" i="6"/>
  <c r="N83" i="6"/>
  <c r="M83" i="6"/>
  <c r="L83" i="6"/>
  <c r="K83" i="6"/>
  <c r="J83" i="6"/>
  <c r="I76" i="6"/>
  <c r="I62" i="6"/>
  <c r="I59" i="6"/>
  <c r="I61" i="6" s="1"/>
  <c r="S137" i="5" l="1"/>
  <c r="S138" i="5" s="1"/>
  <c r="I127" i="6"/>
  <c r="I209" i="6" s="1"/>
  <c r="W197" i="5"/>
  <c r="M175" i="6"/>
  <c r="I134" i="6" l="1"/>
  <c r="S152" i="5"/>
  <c r="I16" i="6" l="1"/>
  <c r="I15" i="6"/>
  <c r="I14" i="6"/>
  <c r="L13" i="6"/>
  <c r="I13" i="6"/>
  <c r="S16" i="5"/>
  <c r="O16" i="5"/>
  <c r="V13" i="5"/>
  <c r="L28" i="6"/>
  <c r="I27" i="6"/>
  <c r="I26" i="6"/>
  <c r="I25" i="6"/>
  <c r="I24" i="6"/>
  <c r="P31" i="5"/>
  <c r="Q31" i="5"/>
  <c r="R31" i="5"/>
  <c r="T31" i="5"/>
  <c r="U31" i="5"/>
  <c r="V31" i="5"/>
  <c r="I28" i="6" l="1"/>
  <c r="I22" i="6"/>
  <c r="I21" i="6"/>
  <c r="I20" i="6"/>
  <c r="S22" i="5"/>
  <c r="S23" i="5"/>
  <c r="I91" i="6"/>
  <c r="S93" i="5"/>
  <c r="O94" i="5"/>
  <c r="M50" i="6" l="1"/>
  <c r="V50" i="5"/>
  <c r="S48" i="5"/>
  <c r="J153" i="6" l="1"/>
  <c r="I151" i="6"/>
  <c r="I150" i="6"/>
  <c r="S171" i="5"/>
  <c r="O171" i="5"/>
  <c r="S170" i="5"/>
  <c r="O170" i="5"/>
  <c r="M92" i="6" l="1"/>
  <c r="W26" i="5"/>
  <c r="K186" i="6" l="1"/>
  <c r="L186" i="6"/>
  <c r="M186" i="6"/>
  <c r="N186" i="6"/>
  <c r="N130" i="6"/>
  <c r="N131" i="6" s="1"/>
  <c r="N145" i="6"/>
  <c r="N175" i="6" l="1"/>
  <c r="K175" i="6"/>
  <c r="J175" i="6"/>
  <c r="I173" i="6"/>
  <c r="K153" i="6"/>
  <c r="L153" i="6"/>
  <c r="M153" i="6"/>
  <c r="N153" i="6"/>
  <c r="I149" i="6"/>
  <c r="I153" i="6" s="1"/>
  <c r="N133" i="6"/>
  <c r="N139" i="6" s="1"/>
  <c r="M133" i="6"/>
  <c r="M205" i="6" s="1"/>
  <c r="M130" i="6"/>
  <c r="M131" i="6" s="1"/>
  <c r="I118" i="6"/>
  <c r="K118" i="6"/>
  <c r="L118" i="6"/>
  <c r="K117" i="6"/>
  <c r="L117" i="6"/>
  <c r="I117" i="6" s="1"/>
  <c r="N216" i="6"/>
  <c r="M216" i="6"/>
  <c r="N215" i="6"/>
  <c r="M215" i="6"/>
  <c r="N214" i="6"/>
  <c r="M214" i="6"/>
  <c r="N213" i="6"/>
  <c r="M213" i="6"/>
  <c r="N212" i="6"/>
  <c r="M212" i="6"/>
  <c r="N208" i="6"/>
  <c r="M208" i="6"/>
  <c r="N207" i="6"/>
  <c r="M207" i="6"/>
  <c r="N206" i="6"/>
  <c r="M206" i="6"/>
  <c r="N196" i="6"/>
  <c r="M196" i="6"/>
  <c r="L196" i="6"/>
  <c r="K196" i="6"/>
  <c r="J196" i="6"/>
  <c r="N193" i="6"/>
  <c r="M193" i="6"/>
  <c r="L193" i="6"/>
  <c r="K193" i="6"/>
  <c r="J193" i="6"/>
  <c r="N190" i="6"/>
  <c r="M190" i="6"/>
  <c r="L190" i="6"/>
  <c r="K190" i="6"/>
  <c r="J190" i="6"/>
  <c r="I188" i="6"/>
  <c r="I187" i="6"/>
  <c r="I184" i="6"/>
  <c r="I180" i="6"/>
  <c r="I171" i="6"/>
  <c r="N167" i="6"/>
  <c r="M167" i="6"/>
  <c r="L167" i="6"/>
  <c r="K167" i="6"/>
  <c r="J167" i="6"/>
  <c r="I166" i="6"/>
  <c r="I165" i="6"/>
  <c r="N164" i="6"/>
  <c r="M164" i="6"/>
  <c r="L164" i="6"/>
  <c r="K164" i="6"/>
  <c r="J164" i="6"/>
  <c r="I163" i="6"/>
  <c r="I162" i="6"/>
  <c r="N161" i="6"/>
  <c r="M161" i="6"/>
  <c r="L161" i="6"/>
  <c r="K161" i="6"/>
  <c r="J161" i="6"/>
  <c r="I159" i="6"/>
  <c r="I161" i="6" s="1"/>
  <c r="N158" i="6"/>
  <c r="M158" i="6"/>
  <c r="L158" i="6"/>
  <c r="K158" i="6"/>
  <c r="J158" i="6"/>
  <c r="I157" i="6"/>
  <c r="I158" i="6" s="1"/>
  <c r="N156" i="6"/>
  <c r="M156" i="6"/>
  <c r="L156" i="6"/>
  <c r="K156" i="6"/>
  <c r="J156" i="6"/>
  <c r="I154" i="6"/>
  <c r="N148" i="6"/>
  <c r="M148" i="6"/>
  <c r="L148" i="6"/>
  <c r="K148" i="6"/>
  <c r="J148" i="6"/>
  <c r="I147" i="6"/>
  <c r="I208" i="6" s="1"/>
  <c r="I146" i="6"/>
  <c r="M145" i="6"/>
  <c r="L145" i="6"/>
  <c r="K145" i="6"/>
  <c r="J145" i="6"/>
  <c r="I140" i="6"/>
  <c r="I145" i="6" s="1"/>
  <c r="L139" i="6"/>
  <c r="K139" i="6"/>
  <c r="J139" i="6"/>
  <c r="I135" i="6"/>
  <c r="I133" i="6"/>
  <c r="N114" i="6"/>
  <c r="N115" i="6" s="1"/>
  <c r="M114" i="6"/>
  <c r="M115" i="6" s="1"/>
  <c r="K114" i="6"/>
  <c r="K115" i="6" s="1"/>
  <c r="J114" i="6"/>
  <c r="J115" i="6" s="1"/>
  <c r="I112" i="6"/>
  <c r="I110" i="6"/>
  <c r="N105" i="6"/>
  <c r="M105" i="6"/>
  <c r="K105" i="6"/>
  <c r="J105" i="6"/>
  <c r="I104" i="6"/>
  <c r="I103" i="6"/>
  <c r="N101" i="6"/>
  <c r="M101" i="6"/>
  <c r="K101" i="6"/>
  <c r="J101" i="6"/>
  <c r="N96" i="6"/>
  <c r="M96" i="6"/>
  <c r="L96" i="6"/>
  <c r="K96" i="6"/>
  <c r="J96" i="6"/>
  <c r="I93" i="6"/>
  <c r="I96" i="6" s="1"/>
  <c r="N92" i="6"/>
  <c r="L92" i="6"/>
  <c r="K92" i="6"/>
  <c r="J92" i="6"/>
  <c r="I89" i="6"/>
  <c r="N85" i="6"/>
  <c r="M85" i="6"/>
  <c r="L85" i="6"/>
  <c r="K85" i="6"/>
  <c r="J85" i="6"/>
  <c r="I84" i="6"/>
  <c r="I85" i="6" s="1"/>
  <c r="I82" i="6"/>
  <c r="I81" i="6"/>
  <c r="N78" i="6"/>
  <c r="M78" i="6"/>
  <c r="L78" i="6"/>
  <c r="K78" i="6"/>
  <c r="J78" i="6"/>
  <c r="N75" i="6"/>
  <c r="M75" i="6"/>
  <c r="N72" i="6"/>
  <c r="M72" i="6"/>
  <c r="N69" i="6"/>
  <c r="M69" i="6"/>
  <c r="N67" i="6"/>
  <c r="M67" i="6"/>
  <c r="N65" i="6"/>
  <c r="M65" i="6"/>
  <c r="L65" i="6"/>
  <c r="K65" i="6"/>
  <c r="J65" i="6"/>
  <c r="N61" i="6"/>
  <c r="N57" i="6"/>
  <c r="M57" i="6"/>
  <c r="N54" i="6"/>
  <c r="M54" i="6"/>
  <c r="N52" i="6"/>
  <c r="M52" i="6"/>
  <c r="N50" i="6"/>
  <c r="L50" i="6"/>
  <c r="K50" i="6"/>
  <c r="J50" i="6"/>
  <c r="I47" i="6"/>
  <c r="I46" i="6"/>
  <c r="N45" i="6"/>
  <c r="M45" i="6"/>
  <c r="L45" i="6"/>
  <c r="K45" i="6"/>
  <c r="J45" i="6"/>
  <c r="I44" i="6"/>
  <c r="I43" i="6"/>
  <c r="N39" i="6"/>
  <c r="M39" i="6"/>
  <c r="L39" i="6"/>
  <c r="K39" i="6"/>
  <c r="J39" i="6"/>
  <c r="I38" i="6"/>
  <c r="I37" i="6"/>
  <c r="N33" i="6"/>
  <c r="M33" i="6"/>
  <c r="L33" i="6"/>
  <c r="K33" i="6"/>
  <c r="J33" i="6"/>
  <c r="N28" i="6"/>
  <c r="M28" i="6"/>
  <c r="K28" i="6"/>
  <c r="J28" i="6"/>
  <c r="N23" i="6"/>
  <c r="M23" i="6"/>
  <c r="L23" i="6"/>
  <c r="K23" i="6"/>
  <c r="J23" i="6"/>
  <c r="I19" i="6"/>
  <c r="N18" i="6"/>
  <c r="M18" i="6"/>
  <c r="L18" i="6"/>
  <c r="K18" i="6"/>
  <c r="J18" i="6"/>
  <c r="I17" i="6"/>
  <c r="L168" i="6" l="1"/>
  <c r="I114" i="6"/>
  <c r="I115" i="6"/>
  <c r="N106" i="6"/>
  <c r="I83" i="6"/>
  <c r="I86" i="6" s="1"/>
  <c r="J106" i="6"/>
  <c r="I164" i="6"/>
  <c r="M197" i="6"/>
  <c r="L197" i="6"/>
  <c r="N58" i="6"/>
  <c r="I186" i="6"/>
  <c r="J197" i="6"/>
  <c r="N197" i="6"/>
  <c r="I175" i="6"/>
  <c r="K197" i="6"/>
  <c r="I130" i="6"/>
  <c r="I131" i="6" s="1"/>
  <c r="N211" i="6"/>
  <c r="N40" i="6"/>
  <c r="N79" i="6"/>
  <c r="I210" i="6"/>
  <c r="N168" i="6"/>
  <c r="I193" i="6"/>
  <c r="J168" i="6"/>
  <c r="K168" i="6"/>
  <c r="I190" i="6"/>
  <c r="L86" i="6"/>
  <c r="I156" i="6"/>
  <c r="K130" i="6"/>
  <c r="K131" i="6" s="1"/>
  <c r="L130" i="6"/>
  <c r="L131" i="6" s="1"/>
  <c r="M211" i="6"/>
  <c r="M204" i="6"/>
  <c r="I33" i="6"/>
  <c r="I212" i="6"/>
  <c r="I92" i="6"/>
  <c r="I45" i="6"/>
  <c r="M106" i="6"/>
  <c r="I139" i="6"/>
  <c r="I148" i="6"/>
  <c r="J40" i="6"/>
  <c r="J79" i="6"/>
  <c r="K40" i="6"/>
  <c r="I213" i="6"/>
  <c r="K58" i="6"/>
  <c r="L58" i="6"/>
  <c r="K79" i="6"/>
  <c r="K106" i="6"/>
  <c r="I167" i="6"/>
  <c r="I18" i="6"/>
  <c r="I216" i="6"/>
  <c r="L40" i="6"/>
  <c r="M58" i="6"/>
  <c r="L79" i="6"/>
  <c r="M86" i="6"/>
  <c r="K86" i="6"/>
  <c r="L106" i="6"/>
  <c r="I207" i="6"/>
  <c r="I196" i="6"/>
  <c r="I23" i="6"/>
  <c r="M40" i="6"/>
  <c r="I50" i="6"/>
  <c r="J58" i="6"/>
  <c r="I65" i="6"/>
  <c r="M79" i="6"/>
  <c r="I78" i="6"/>
  <c r="I101" i="6"/>
  <c r="I105" i="6"/>
  <c r="I205" i="6"/>
  <c r="I215" i="6"/>
  <c r="I214" i="6"/>
  <c r="J86" i="6"/>
  <c r="N86" i="6"/>
  <c r="I206" i="6"/>
  <c r="I39" i="6"/>
  <c r="M139" i="6"/>
  <c r="M168" i="6" s="1"/>
  <c r="N205" i="6"/>
  <c r="N204" i="6" s="1"/>
  <c r="I79" i="6" l="1"/>
  <c r="N107" i="6"/>
  <c r="N198" i="6" s="1"/>
  <c r="N199" i="6" s="1"/>
  <c r="I197" i="6"/>
  <c r="I168" i="6"/>
  <c r="N217" i="6"/>
  <c r="I40" i="6"/>
  <c r="L107" i="6"/>
  <c r="L198" i="6" s="1"/>
  <c r="L199" i="6" s="1"/>
  <c r="I58" i="6"/>
  <c r="K107" i="6"/>
  <c r="K198" i="6" s="1"/>
  <c r="K199" i="6" s="1"/>
  <c r="M107" i="6"/>
  <c r="M198" i="6" s="1"/>
  <c r="M199" i="6" s="1"/>
  <c r="M217" i="6"/>
  <c r="I211" i="6"/>
  <c r="I106" i="6"/>
  <c r="J107" i="6"/>
  <c r="J198" i="6" s="1"/>
  <c r="J199" i="6" s="1"/>
  <c r="I204" i="6"/>
  <c r="I217" i="6" l="1"/>
  <c r="I107" i="6"/>
  <c r="I198" i="6" l="1"/>
  <c r="I199" i="6" s="1"/>
  <c r="V164" i="5"/>
  <c r="S210" i="5"/>
  <c r="S194" i="5"/>
  <c r="S163" i="5"/>
  <c r="T125" i="5" l="1"/>
  <c r="S154" i="5" l="1"/>
  <c r="R116" i="5" l="1"/>
  <c r="P155" i="5"/>
  <c r="P161" i="5"/>
  <c r="O152" i="5"/>
  <c r="U164" i="5" l="1"/>
  <c r="T164" i="5"/>
  <c r="S162" i="5"/>
  <c r="S164" i="5" s="1"/>
  <c r="V161" i="5"/>
  <c r="U161" i="5"/>
  <c r="T161" i="5"/>
  <c r="S160" i="5"/>
  <c r="S158" i="5"/>
  <c r="S157" i="5"/>
  <c r="S156" i="5"/>
  <c r="S150" i="5"/>
  <c r="T141" i="5"/>
  <c r="S140" i="5"/>
  <c r="S139" i="5"/>
  <c r="T138" i="5"/>
  <c r="S136" i="5"/>
  <c r="T135" i="5"/>
  <c r="S134" i="5"/>
  <c r="S133" i="5"/>
  <c r="S230" i="5" s="1"/>
  <c r="T132" i="5"/>
  <c r="S131" i="5"/>
  <c r="S130" i="5"/>
  <c r="S132" i="5" s="1"/>
  <c r="T129" i="5"/>
  <c r="S128" i="5"/>
  <c r="S127" i="5"/>
  <c r="S126" i="5"/>
  <c r="S232" i="5" s="1"/>
  <c r="S125" i="5"/>
  <c r="S129" i="5" s="1"/>
  <c r="S161" i="5" l="1"/>
  <c r="S141" i="5"/>
  <c r="S142" i="5" s="1"/>
  <c r="S135" i="5"/>
  <c r="S92" i="5" l="1"/>
  <c r="S17" i="5" l="1"/>
  <c r="S18" i="5"/>
  <c r="S14" i="5"/>
  <c r="O13" i="5"/>
  <c r="S82" i="5"/>
  <c r="X31" i="5"/>
  <c r="W31" i="5"/>
  <c r="N31" i="5"/>
  <c r="M31" i="5"/>
  <c r="L31" i="5"/>
  <c r="S30" i="5"/>
  <c r="O30" i="5"/>
  <c r="K30" i="5"/>
  <c r="S29" i="5"/>
  <c r="O29" i="5"/>
  <c r="K29" i="5"/>
  <c r="S28" i="5"/>
  <c r="O28" i="5"/>
  <c r="S27" i="5"/>
  <c r="S31" i="5" s="1"/>
  <c r="O27" i="5"/>
  <c r="O31" i="5" s="1"/>
  <c r="K27" i="5"/>
  <c r="S21" i="5"/>
  <c r="O17" i="5"/>
  <c r="K31" i="5" l="1"/>
  <c r="K55" i="5"/>
  <c r="K56" i="5"/>
  <c r="X151" i="5" l="1"/>
  <c r="W151" i="5"/>
  <c r="K151" i="5"/>
  <c r="O153" i="5"/>
  <c r="X231" i="5" l="1"/>
  <c r="W231" i="5"/>
  <c r="S231" i="5"/>
  <c r="K231" i="5"/>
  <c r="L208" i="5"/>
  <c r="M208" i="5"/>
  <c r="N208" i="5"/>
  <c r="P208" i="5"/>
  <c r="Q208" i="5"/>
  <c r="R208" i="5"/>
  <c r="T208" i="5"/>
  <c r="U208" i="5"/>
  <c r="V208" i="5"/>
  <c r="W208" i="5"/>
  <c r="X208" i="5"/>
  <c r="K184" i="5"/>
  <c r="O163" i="5" l="1"/>
  <c r="O231" i="5" s="1"/>
  <c r="R162" i="5"/>
  <c r="R164" i="5" s="1"/>
  <c r="X79" i="5" l="1"/>
  <c r="W79" i="5"/>
  <c r="V79" i="5"/>
  <c r="U79" i="5"/>
  <c r="T79" i="5"/>
  <c r="R79" i="5"/>
  <c r="Q79" i="5"/>
  <c r="P79" i="5"/>
  <c r="N79" i="5"/>
  <c r="M79" i="5"/>
  <c r="L79" i="5"/>
  <c r="S78" i="5"/>
  <c r="O78" i="5"/>
  <c r="K78" i="5"/>
  <c r="S77" i="5"/>
  <c r="O77" i="5"/>
  <c r="K77" i="5"/>
  <c r="X50" i="5"/>
  <c r="W50" i="5"/>
  <c r="U50" i="5"/>
  <c r="T50" i="5"/>
  <c r="R50" i="5"/>
  <c r="Q50" i="5"/>
  <c r="P50" i="5"/>
  <c r="N50" i="5"/>
  <c r="M50" i="5"/>
  <c r="L50" i="5"/>
  <c r="S47" i="5"/>
  <c r="S50" i="5" s="1"/>
  <c r="O47" i="5"/>
  <c r="K47" i="5"/>
  <c r="S46" i="5"/>
  <c r="O46" i="5"/>
  <c r="K46" i="5"/>
  <c r="O194" i="5"/>
  <c r="X197" i="5"/>
  <c r="O195" i="5"/>
  <c r="K195" i="5"/>
  <c r="R161" i="5"/>
  <c r="Q161" i="5"/>
  <c r="N161" i="5"/>
  <c r="M161" i="5"/>
  <c r="L161" i="5"/>
  <c r="O79" i="5" l="1"/>
  <c r="K79" i="5"/>
  <c r="S79" i="5"/>
  <c r="K50" i="5"/>
  <c r="O50" i="5"/>
  <c r="O14" i="5"/>
  <c r="W36" i="5"/>
  <c r="W212" i="5"/>
  <c r="W237" i="5"/>
  <c r="W239" i="5"/>
  <c r="W238" i="5"/>
  <c r="K180" i="5"/>
  <c r="W62" i="5"/>
  <c r="K38" i="5"/>
  <c r="W164" i="5"/>
  <c r="W161" i="5"/>
  <c r="W155" i="5"/>
  <c r="W138" i="5"/>
  <c r="W132" i="5"/>
  <c r="W129" i="5"/>
  <c r="W116" i="5"/>
  <c r="W121" i="5" s="1"/>
  <c r="W108" i="5"/>
  <c r="W99" i="5"/>
  <c r="W76" i="5"/>
  <c r="W73" i="5"/>
  <c r="W68" i="5"/>
  <c r="W66" i="5"/>
  <c r="W45" i="5"/>
  <c r="L129" i="5"/>
  <c r="M129" i="5"/>
  <c r="N129" i="5"/>
  <c r="P129" i="5"/>
  <c r="Q129" i="5"/>
  <c r="R129" i="5"/>
  <c r="U129" i="5"/>
  <c r="V129" i="5"/>
  <c r="X129" i="5"/>
  <c r="X161" i="5"/>
  <c r="L219" i="5"/>
  <c r="M219" i="5"/>
  <c r="N219" i="5"/>
  <c r="P219" i="5"/>
  <c r="Q219" i="5"/>
  <c r="R219" i="5"/>
  <c r="T219" i="5"/>
  <c r="U219" i="5"/>
  <c r="V219" i="5"/>
  <c r="W219" i="5"/>
  <c r="X219" i="5"/>
  <c r="L145" i="5"/>
  <c r="M145" i="5"/>
  <c r="N145" i="5"/>
  <c r="P145" i="5"/>
  <c r="Q145" i="5"/>
  <c r="R145" i="5"/>
  <c r="T145" i="5"/>
  <c r="U145" i="5"/>
  <c r="V145" i="5"/>
  <c r="W145" i="5"/>
  <c r="X145" i="5"/>
  <c r="L141" i="5"/>
  <c r="M141" i="5"/>
  <c r="N141" i="5"/>
  <c r="P141" i="5"/>
  <c r="Q141" i="5"/>
  <c r="R141" i="5"/>
  <c r="U141" i="5"/>
  <c r="V141" i="5"/>
  <c r="W141" i="5"/>
  <c r="X141" i="5"/>
  <c r="L138" i="5"/>
  <c r="M138" i="5"/>
  <c r="N138" i="5"/>
  <c r="P138" i="5"/>
  <c r="Q138" i="5"/>
  <c r="R138" i="5"/>
  <c r="U138" i="5"/>
  <c r="V138" i="5"/>
  <c r="X138" i="5"/>
  <c r="L132" i="5"/>
  <c r="M132" i="5"/>
  <c r="N132" i="5"/>
  <c r="P132" i="5"/>
  <c r="Q132" i="5"/>
  <c r="R132" i="5"/>
  <c r="U132" i="5"/>
  <c r="V132" i="5"/>
  <c r="X132" i="5"/>
  <c r="L104" i="5"/>
  <c r="M104" i="5"/>
  <c r="N104" i="5"/>
  <c r="P104" i="5"/>
  <c r="Q104" i="5"/>
  <c r="R104" i="5"/>
  <c r="T104" i="5"/>
  <c r="U104" i="5"/>
  <c r="V104" i="5"/>
  <c r="W104" i="5"/>
  <c r="X104" i="5"/>
  <c r="L95" i="5"/>
  <c r="M95" i="5"/>
  <c r="N95" i="5"/>
  <c r="X95" i="5"/>
  <c r="L85" i="5"/>
  <c r="M85" i="5"/>
  <c r="N85" i="5"/>
  <c r="P85" i="5"/>
  <c r="Q85" i="5"/>
  <c r="R85" i="5"/>
  <c r="T85" i="5"/>
  <c r="U85" i="5"/>
  <c r="V85" i="5"/>
  <c r="W85" i="5"/>
  <c r="X85" i="5"/>
  <c r="L62" i="5"/>
  <c r="M62" i="5"/>
  <c r="N62" i="5"/>
  <c r="P62" i="5"/>
  <c r="Q62" i="5"/>
  <c r="R62" i="5"/>
  <c r="T62" i="5"/>
  <c r="U62" i="5"/>
  <c r="V62" i="5"/>
  <c r="X62" i="5"/>
  <c r="L45" i="5"/>
  <c r="M45" i="5"/>
  <c r="N45" i="5"/>
  <c r="P45" i="5"/>
  <c r="Q45" i="5"/>
  <c r="R45" i="5"/>
  <c r="T45" i="5"/>
  <c r="U45" i="5"/>
  <c r="V45" i="5"/>
  <c r="X45" i="5"/>
  <c r="L26" i="5"/>
  <c r="M26" i="5"/>
  <c r="N26" i="5"/>
  <c r="P26" i="5"/>
  <c r="Q26" i="5"/>
  <c r="R26" i="5"/>
  <c r="T26" i="5"/>
  <c r="U26" i="5"/>
  <c r="V26" i="5"/>
  <c r="X26" i="5"/>
  <c r="L39" i="5"/>
  <c r="M39" i="5"/>
  <c r="N39" i="5"/>
  <c r="P39" i="5"/>
  <c r="Q39" i="5"/>
  <c r="R39" i="5"/>
  <c r="T39" i="5"/>
  <c r="U39" i="5"/>
  <c r="V39" i="5"/>
  <c r="W39" i="5"/>
  <c r="X39" i="5"/>
  <c r="L19" i="5"/>
  <c r="M19" i="5"/>
  <c r="N19" i="5"/>
  <c r="P19" i="5"/>
  <c r="Q19" i="5"/>
  <c r="R19" i="5"/>
  <c r="T19" i="5"/>
  <c r="U19" i="5"/>
  <c r="V19" i="5"/>
  <c r="W19" i="5"/>
  <c r="X19" i="5"/>
  <c r="L197" i="5"/>
  <c r="M197" i="5"/>
  <c r="N197" i="5"/>
  <c r="P197" i="5"/>
  <c r="Q197" i="5"/>
  <c r="R197" i="5"/>
  <c r="T197" i="5"/>
  <c r="U197" i="5"/>
  <c r="V197" i="5"/>
  <c r="L155" i="5"/>
  <c r="M155" i="5"/>
  <c r="N155" i="5"/>
  <c r="Q155" i="5"/>
  <c r="R155" i="5"/>
  <c r="T155" i="5"/>
  <c r="U155" i="5"/>
  <c r="V155" i="5"/>
  <c r="X155" i="5"/>
  <c r="X68" i="5"/>
  <c r="V68" i="5"/>
  <c r="U68" i="5"/>
  <c r="T68" i="5"/>
  <c r="R68" i="5"/>
  <c r="Q68" i="5"/>
  <c r="P68" i="5"/>
  <c r="N68" i="5"/>
  <c r="M68" i="5"/>
  <c r="L68" i="5"/>
  <c r="S67" i="5"/>
  <c r="S68" i="5" s="1"/>
  <c r="O67" i="5"/>
  <c r="O68" i="5" s="1"/>
  <c r="K67" i="5"/>
  <c r="K68" i="5" s="1"/>
  <c r="X230" i="5"/>
  <c r="W230" i="5"/>
  <c r="O82" i="5"/>
  <c r="O22" i="5"/>
  <c r="O23" i="5"/>
  <c r="O24" i="5"/>
  <c r="O25" i="5"/>
  <c r="O21" i="5"/>
  <c r="O114" i="5"/>
  <c r="O92" i="5"/>
  <c r="O93" i="5"/>
  <c r="O91" i="5"/>
  <c r="O157" i="5"/>
  <c r="O158" i="5"/>
  <c r="O159" i="5"/>
  <c r="O160" i="5"/>
  <c r="O156" i="5"/>
  <c r="L173" i="5"/>
  <c r="M173" i="5"/>
  <c r="N173" i="5"/>
  <c r="P173" i="5"/>
  <c r="R173" i="5"/>
  <c r="T173" i="5"/>
  <c r="U173" i="5"/>
  <c r="V173" i="5"/>
  <c r="W173" i="5"/>
  <c r="X173" i="5"/>
  <c r="L179" i="5"/>
  <c r="M179" i="5"/>
  <c r="N179" i="5"/>
  <c r="P179" i="5"/>
  <c r="Q179" i="5"/>
  <c r="R179" i="5"/>
  <c r="T179" i="5"/>
  <c r="U179" i="5"/>
  <c r="V179" i="5"/>
  <c r="W179" i="5"/>
  <c r="X179" i="5"/>
  <c r="O178" i="5"/>
  <c r="O179" i="5" s="1"/>
  <c r="S178" i="5"/>
  <c r="S179" i="5" s="1"/>
  <c r="K178" i="5"/>
  <c r="K179" i="5" s="1"/>
  <c r="X185" i="5"/>
  <c r="W185" i="5"/>
  <c r="V185" i="5"/>
  <c r="U185" i="5"/>
  <c r="T185" i="5"/>
  <c r="R185" i="5"/>
  <c r="Q185" i="5"/>
  <c r="P185" i="5"/>
  <c r="N185" i="5"/>
  <c r="M185" i="5"/>
  <c r="L185" i="5"/>
  <c r="S184" i="5"/>
  <c r="O184" i="5"/>
  <c r="O185" i="5" s="1"/>
  <c r="K185" i="5"/>
  <c r="S183" i="5"/>
  <c r="X164" i="5"/>
  <c r="N164" i="5"/>
  <c r="O162" i="5"/>
  <c r="K162" i="5"/>
  <c r="K164" i="5" s="1"/>
  <c r="S172" i="5"/>
  <c r="S173" i="5" s="1"/>
  <c r="O172" i="5"/>
  <c r="K172" i="5"/>
  <c r="O154" i="5"/>
  <c r="K153" i="5"/>
  <c r="O150" i="5"/>
  <c r="K150" i="5"/>
  <c r="X169" i="5"/>
  <c r="W169" i="5"/>
  <c r="V169" i="5"/>
  <c r="U169" i="5"/>
  <c r="T169" i="5"/>
  <c r="R169" i="5"/>
  <c r="Q169" i="5"/>
  <c r="Q174" i="5" s="1"/>
  <c r="P169" i="5"/>
  <c r="N169" i="5"/>
  <c r="M169" i="5"/>
  <c r="L169" i="5"/>
  <c r="S168" i="5"/>
  <c r="O168" i="5"/>
  <c r="K168" i="5"/>
  <c r="S166" i="5"/>
  <c r="O166" i="5"/>
  <c r="O169" i="5" s="1"/>
  <c r="K166" i="5"/>
  <c r="K194" i="5"/>
  <c r="K126" i="5"/>
  <c r="T120" i="5"/>
  <c r="U120" i="5"/>
  <c r="V120" i="5"/>
  <c r="O96" i="5"/>
  <c r="K93" i="5"/>
  <c r="K24" i="5"/>
  <c r="K25" i="5"/>
  <c r="K20" i="5"/>
  <c r="O126" i="5"/>
  <c r="S25" i="5"/>
  <c r="S24" i="5"/>
  <c r="S175" i="5"/>
  <c r="V135" i="5"/>
  <c r="U135" i="5"/>
  <c r="S119" i="5"/>
  <c r="P120" i="5"/>
  <c r="Q120" i="5"/>
  <c r="R120" i="5"/>
  <c r="S120" i="5"/>
  <c r="O119" i="5"/>
  <c r="O120" i="5" s="1"/>
  <c r="K140" i="5"/>
  <c r="O128" i="5"/>
  <c r="O127" i="5"/>
  <c r="K127" i="5"/>
  <c r="O125" i="5"/>
  <c r="K125" i="5"/>
  <c r="S96" i="5"/>
  <c r="X182" i="5"/>
  <c r="W182" i="5"/>
  <c r="V182" i="5"/>
  <c r="U182" i="5"/>
  <c r="T182" i="5"/>
  <c r="R182" i="5"/>
  <c r="Q182" i="5"/>
  <c r="P182" i="5"/>
  <c r="N182" i="5"/>
  <c r="M182" i="5"/>
  <c r="L182" i="5"/>
  <c r="S181" i="5"/>
  <c r="O181" i="5"/>
  <c r="K181" i="5"/>
  <c r="S180" i="5"/>
  <c r="O180" i="5"/>
  <c r="O182" i="5" s="1"/>
  <c r="P177" i="5"/>
  <c r="P212" i="5"/>
  <c r="R36" i="5"/>
  <c r="X215" i="5"/>
  <c r="W215" i="5"/>
  <c r="V215" i="5"/>
  <c r="U215" i="5"/>
  <c r="T215" i="5"/>
  <c r="R215" i="5"/>
  <c r="Q215" i="5"/>
  <c r="P215" i="5"/>
  <c r="N215" i="5"/>
  <c r="M215" i="5"/>
  <c r="L215" i="5"/>
  <c r="S214" i="5"/>
  <c r="S213" i="5"/>
  <c r="O213" i="5"/>
  <c r="O215" i="5" s="1"/>
  <c r="K215" i="5"/>
  <c r="S144" i="5"/>
  <c r="O143" i="5"/>
  <c r="K143" i="5"/>
  <c r="O144" i="5"/>
  <c r="K144" i="5"/>
  <c r="S143" i="5"/>
  <c r="S20" i="5"/>
  <c r="O20" i="5"/>
  <c r="S53" i="5"/>
  <c r="S54" i="5" s="1"/>
  <c r="O53" i="5"/>
  <c r="O54" i="5" s="1"/>
  <c r="K53" i="5"/>
  <c r="X54" i="5"/>
  <c r="W54" i="5"/>
  <c r="V54" i="5"/>
  <c r="U54" i="5"/>
  <c r="T54" i="5"/>
  <c r="R54" i="5"/>
  <c r="Q54" i="5"/>
  <c r="P54" i="5"/>
  <c r="N54" i="5"/>
  <c r="M54" i="5"/>
  <c r="L54" i="5"/>
  <c r="X88" i="5"/>
  <c r="W88" i="5"/>
  <c r="W89" i="5" s="1"/>
  <c r="V88" i="5"/>
  <c r="U88" i="5"/>
  <c r="T88" i="5"/>
  <c r="R88" i="5"/>
  <c r="Q88" i="5"/>
  <c r="P88" i="5"/>
  <c r="N88" i="5"/>
  <c r="M88" i="5"/>
  <c r="L88" i="5"/>
  <c r="S86" i="5"/>
  <c r="S88" i="5" s="1"/>
  <c r="S89" i="5" s="1"/>
  <c r="O86" i="5"/>
  <c r="O88" i="5" s="1"/>
  <c r="K86" i="5"/>
  <c r="K88" i="5" s="1"/>
  <c r="S83" i="5"/>
  <c r="S85" i="5" s="1"/>
  <c r="O83" i="5"/>
  <c r="K83" i="5"/>
  <c r="X70" i="5"/>
  <c r="W70" i="5"/>
  <c r="V70" i="5"/>
  <c r="U70" i="5"/>
  <c r="T70" i="5"/>
  <c r="R70" i="5"/>
  <c r="Q70" i="5"/>
  <c r="P70" i="5"/>
  <c r="N70" i="5"/>
  <c r="M70" i="5"/>
  <c r="L70" i="5"/>
  <c r="S69" i="5"/>
  <c r="S70" i="5" s="1"/>
  <c r="O69" i="5"/>
  <c r="O70" i="5" s="1"/>
  <c r="K69" i="5"/>
  <c r="K70" i="5" s="1"/>
  <c r="X73" i="5"/>
  <c r="V73" i="5"/>
  <c r="U73" i="5"/>
  <c r="T73" i="5"/>
  <c r="R73" i="5"/>
  <c r="Q73" i="5"/>
  <c r="P73" i="5"/>
  <c r="N73" i="5"/>
  <c r="M73" i="5"/>
  <c r="L73" i="5"/>
  <c r="S72" i="5"/>
  <c r="O72" i="5"/>
  <c r="K72" i="5"/>
  <c r="S71" i="5"/>
  <c r="O71" i="5"/>
  <c r="K71" i="5"/>
  <c r="X76" i="5"/>
  <c r="V76" i="5"/>
  <c r="U76" i="5"/>
  <c r="T76" i="5"/>
  <c r="R76" i="5"/>
  <c r="Q76" i="5"/>
  <c r="P76" i="5"/>
  <c r="N76" i="5"/>
  <c r="M76" i="5"/>
  <c r="L76" i="5"/>
  <c r="S75" i="5"/>
  <c r="O75" i="5"/>
  <c r="K75" i="5"/>
  <c r="S74" i="5"/>
  <c r="O74" i="5"/>
  <c r="K74" i="5"/>
  <c r="L108" i="5"/>
  <c r="M108" i="5"/>
  <c r="N108" i="5"/>
  <c r="P108" i="5"/>
  <c r="Q108" i="5"/>
  <c r="R108" i="5"/>
  <c r="T108" i="5"/>
  <c r="U108" i="5"/>
  <c r="V108" i="5"/>
  <c r="X108" i="5"/>
  <c r="S107" i="5"/>
  <c r="O107" i="5"/>
  <c r="K107" i="5"/>
  <c r="S103" i="5"/>
  <c r="O103" i="5"/>
  <c r="K103" i="5"/>
  <c r="S102" i="5"/>
  <c r="O102" i="5"/>
  <c r="K102" i="5"/>
  <c r="S101" i="5"/>
  <c r="O101" i="5"/>
  <c r="K101" i="5"/>
  <c r="X99" i="5"/>
  <c r="V99" i="5"/>
  <c r="U99" i="5"/>
  <c r="T99" i="5"/>
  <c r="R99" i="5"/>
  <c r="Q99" i="5"/>
  <c r="P99" i="5"/>
  <c r="N99" i="5"/>
  <c r="M99" i="5"/>
  <c r="L99" i="5"/>
  <c r="K96" i="5"/>
  <c r="S115" i="5"/>
  <c r="O115" i="5"/>
  <c r="K115" i="5"/>
  <c r="K119" i="5"/>
  <c r="S90" i="5"/>
  <c r="O90" i="5"/>
  <c r="K90" i="5"/>
  <c r="X66" i="5"/>
  <c r="V66" i="5"/>
  <c r="U66" i="5"/>
  <c r="T66" i="5"/>
  <c r="R66" i="5"/>
  <c r="Q66" i="5"/>
  <c r="P66" i="5"/>
  <c r="N66" i="5"/>
  <c r="M66" i="5"/>
  <c r="L66" i="5"/>
  <c r="S65" i="5"/>
  <c r="O65" i="5"/>
  <c r="K65" i="5"/>
  <c r="S64" i="5"/>
  <c r="O64" i="5"/>
  <c r="K64" i="5"/>
  <c r="S63" i="5"/>
  <c r="O63" i="5"/>
  <c r="K63" i="5"/>
  <c r="S61" i="5"/>
  <c r="O61" i="5"/>
  <c r="K61" i="5"/>
  <c r="S60" i="5"/>
  <c r="O60" i="5"/>
  <c r="K60" i="5"/>
  <c r="S44" i="5"/>
  <c r="O44" i="5"/>
  <c r="K44" i="5"/>
  <c r="S43" i="5"/>
  <c r="O43" i="5"/>
  <c r="K43" i="5"/>
  <c r="S42" i="5"/>
  <c r="O42" i="5"/>
  <c r="K42" i="5"/>
  <c r="S106" i="5"/>
  <c r="O106" i="5"/>
  <c r="K106" i="5"/>
  <c r="K34" i="5"/>
  <c r="S15" i="5"/>
  <c r="K13" i="5"/>
  <c r="S55" i="5"/>
  <c r="O55" i="5"/>
  <c r="S51" i="5"/>
  <c r="S52" i="5" s="1"/>
  <c r="O51" i="5"/>
  <c r="O52" i="5" s="1"/>
  <c r="K51" i="5"/>
  <c r="S38" i="5"/>
  <c r="O38" i="5"/>
  <c r="S105" i="5"/>
  <c r="S108" i="5" s="1"/>
  <c r="O105" i="5"/>
  <c r="K105" i="5"/>
  <c r="X36" i="5"/>
  <c r="V36" i="5"/>
  <c r="U36" i="5"/>
  <c r="T36" i="5"/>
  <c r="Q36" i="5"/>
  <c r="P36" i="5"/>
  <c r="N36" i="5"/>
  <c r="M36" i="5"/>
  <c r="L36" i="5"/>
  <c r="K35" i="5"/>
  <c r="S33" i="5"/>
  <c r="K33" i="5"/>
  <c r="S32" i="5"/>
  <c r="O32" i="5"/>
  <c r="O36" i="5" s="1"/>
  <c r="K32" i="5"/>
  <c r="K18" i="5"/>
  <c r="O15" i="5"/>
  <c r="K15" i="5"/>
  <c r="S13" i="5"/>
  <c r="S19" i="5" s="1"/>
  <c r="X57" i="5"/>
  <c r="W57" i="5"/>
  <c r="V57" i="5"/>
  <c r="U57" i="5"/>
  <c r="T57" i="5"/>
  <c r="R57" i="5"/>
  <c r="Q57" i="5"/>
  <c r="P57" i="5"/>
  <c r="N57" i="5"/>
  <c r="M57" i="5"/>
  <c r="L57" i="5"/>
  <c r="S56" i="5"/>
  <c r="O56" i="5"/>
  <c r="X52" i="5"/>
  <c r="W52" i="5"/>
  <c r="V52" i="5"/>
  <c r="U52" i="5"/>
  <c r="T52" i="5"/>
  <c r="R52" i="5"/>
  <c r="Q52" i="5"/>
  <c r="P52" i="5"/>
  <c r="N52" i="5"/>
  <c r="M52" i="5"/>
  <c r="L52" i="5"/>
  <c r="O140" i="5"/>
  <c r="O139" i="5"/>
  <c r="K139" i="5"/>
  <c r="X135" i="5"/>
  <c r="W135" i="5"/>
  <c r="R135" i="5"/>
  <c r="Q135" i="5"/>
  <c r="P135" i="5"/>
  <c r="N135" i="5"/>
  <c r="M135" i="5"/>
  <c r="L135" i="5"/>
  <c r="O134" i="5"/>
  <c r="K134" i="5"/>
  <c r="O133" i="5"/>
  <c r="K133" i="5"/>
  <c r="O131" i="5"/>
  <c r="K131" i="5"/>
  <c r="O130" i="5"/>
  <c r="K130" i="5"/>
  <c r="S206" i="5"/>
  <c r="O206" i="5"/>
  <c r="K206" i="5"/>
  <c r="X212" i="5"/>
  <c r="V212" i="5"/>
  <c r="U212" i="5"/>
  <c r="T212" i="5"/>
  <c r="R212" i="5"/>
  <c r="Q212" i="5"/>
  <c r="N212" i="5"/>
  <c r="M212" i="5"/>
  <c r="L212" i="5"/>
  <c r="O211" i="5"/>
  <c r="K211" i="5"/>
  <c r="O210" i="5"/>
  <c r="K210" i="5"/>
  <c r="S209" i="5"/>
  <c r="S212" i="5" s="1"/>
  <c r="O209" i="5"/>
  <c r="K209" i="5"/>
  <c r="S202" i="5"/>
  <c r="O202" i="5"/>
  <c r="K202" i="5"/>
  <c r="X177" i="5"/>
  <c r="W177" i="5"/>
  <c r="V177" i="5"/>
  <c r="U177" i="5"/>
  <c r="T177" i="5"/>
  <c r="R177" i="5"/>
  <c r="Q177" i="5"/>
  <c r="N177" i="5"/>
  <c r="M177" i="5"/>
  <c r="L177" i="5"/>
  <c r="S176" i="5"/>
  <c r="O176" i="5"/>
  <c r="K176" i="5"/>
  <c r="O175" i="5"/>
  <c r="K175" i="5"/>
  <c r="K171" i="5"/>
  <c r="K170" i="5"/>
  <c r="X188" i="5"/>
  <c r="W188" i="5"/>
  <c r="V188" i="5"/>
  <c r="U188" i="5"/>
  <c r="T188" i="5"/>
  <c r="R188" i="5"/>
  <c r="Q188" i="5"/>
  <c r="P188" i="5"/>
  <c r="N188" i="5"/>
  <c r="M188" i="5"/>
  <c r="L188" i="5"/>
  <c r="S187" i="5"/>
  <c r="O187" i="5"/>
  <c r="K187" i="5"/>
  <c r="S186" i="5"/>
  <c r="O186" i="5"/>
  <c r="O188" i="5" s="1"/>
  <c r="K186" i="5"/>
  <c r="S218" i="5"/>
  <c r="O218" i="5"/>
  <c r="K218" i="5"/>
  <c r="S217" i="5"/>
  <c r="O217" i="5"/>
  <c r="K217" i="5"/>
  <c r="S216" i="5"/>
  <c r="O216" i="5"/>
  <c r="K216" i="5"/>
  <c r="S192" i="5"/>
  <c r="S197" i="5" s="1"/>
  <c r="O192" i="5"/>
  <c r="K192" i="5"/>
  <c r="Q164" i="5"/>
  <c r="P164" i="5"/>
  <c r="O164" i="5" s="1"/>
  <c r="M164" i="5"/>
  <c r="L164" i="5"/>
  <c r="K160" i="5"/>
  <c r="K156" i="5"/>
  <c r="S149" i="5"/>
  <c r="O149" i="5"/>
  <c r="K149" i="5"/>
  <c r="S148" i="5"/>
  <c r="S155" i="5" s="1"/>
  <c r="O148" i="5"/>
  <c r="K148" i="5"/>
  <c r="X116" i="5"/>
  <c r="X121" i="5" s="1"/>
  <c r="V116" i="5"/>
  <c r="V121" i="5" s="1"/>
  <c r="U116" i="5"/>
  <c r="T116" i="5"/>
  <c r="T121" i="5" s="1"/>
  <c r="Q116" i="5"/>
  <c r="P116" i="5"/>
  <c r="N116" i="5"/>
  <c r="M116" i="5"/>
  <c r="L116" i="5"/>
  <c r="S113" i="5"/>
  <c r="S233" i="5" s="1"/>
  <c r="O113" i="5"/>
  <c r="O233" i="5" s="1"/>
  <c r="K113" i="5"/>
  <c r="S112" i="5"/>
  <c r="S116" i="5" s="1"/>
  <c r="S121" i="5" s="1"/>
  <c r="O112" i="5"/>
  <c r="K112" i="5"/>
  <c r="N120" i="5"/>
  <c r="M120" i="5"/>
  <c r="L120" i="5"/>
  <c r="K118" i="5"/>
  <c r="K117" i="5"/>
  <c r="X239" i="5"/>
  <c r="X238" i="5"/>
  <c r="X237" i="5"/>
  <c r="X236" i="5"/>
  <c r="W236" i="5"/>
  <c r="X235" i="5"/>
  <c r="W235" i="5"/>
  <c r="X229" i="5"/>
  <c r="W229" i="5"/>
  <c r="X228" i="5"/>
  <c r="W228" i="5"/>
  <c r="O137" i="5"/>
  <c r="K137" i="5"/>
  <c r="O136" i="5"/>
  <c r="K136" i="5"/>
  <c r="S37" i="5"/>
  <c r="S39" i="5" s="1"/>
  <c r="O37" i="5"/>
  <c r="O39" i="5" s="1"/>
  <c r="K37" i="5"/>
  <c r="K85" i="5"/>
  <c r="K89" i="5" s="1"/>
  <c r="S26" i="5" l="1"/>
  <c r="S177" i="5"/>
  <c r="S228" i="5"/>
  <c r="S169" i="5"/>
  <c r="S174" i="5" s="1"/>
  <c r="W80" i="5"/>
  <c r="K155" i="5"/>
  <c r="K197" i="5"/>
  <c r="S208" i="5"/>
  <c r="S104" i="5"/>
  <c r="S109" i="5" s="1"/>
  <c r="K169" i="5"/>
  <c r="W109" i="5"/>
  <c r="S219" i="5"/>
  <c r="S220" i="5" s="1"/>
  <c r="S36" i="5"/>
  <c r="S229" i="5"/>
  <c r="O208" i="5"/>
  <c r="R121" i="5"/>
  <c r="U40" i="5"/>
  <c r="K57" i="5"/>
  <c r="K54" i="5"/>
  <c r="T40" i="5"/>
  <c r="Q40" i="5"/>
  <c r="L40" i="5"/>
  <c r="R40" i="5"/>
  <c r="W40" i="5"/>
  <c r="M40" i="5"/>
  <c r="P40" i="5"/>
  <c r="V40" i="5"/>
  <c r="X40" i="5"/>
  <c r="N40" i="5"/>
  <c r="K161" i="5"/>
  <c r="N58" i="5"/>
  <c r="W58" i="5"/>
  <c r="X58" i="5"/>
  <c r="K228" i="5"/>
  <c r="S57" i="5"/>
  <c r="K99" i="5"/>
  <c r="L80" i="5"/>
  <c r="M80" i="5"/>
  <c r="P80" i="5"/>
  <c r="Q80" i="5"/>
  <c r="R80" i="5"/>
  <c r="T80" i="5"/>
  <c r="U80" i="5"/>
  <c r="V80" i="5"/>
  <c r="X80" i="5"/>
  <c r="S182" i="5"/>
  <c r="M174" i="5"/>
  <c r="X220" i="5"/>
  <c r="W220" i="5"/>
  <c r="V220" i="5"/>
  <c r="U220" i="5"/>
  <c r="T220" i="5"/>
  <c r="R220" i="5"/>
  <c r="Q220" i="5"/>
  <c r="P220" i="5"/>
  <c r="N220" i="5"/>
  <c r="M220" i="5"/>
  <c r="L220" i="5"/>
  <c r="N80" i="5"/>
  <c r="O145" i="5"/>
  <c r="S215" i="5"/>
  <c r="P174" i="5"/>
  <c r="N89" i="5"/>
  <c r="Q121" i="5"/>
  <c r="T58" i="5"/>
  <c r="K145" i="5"/>
  <c r="N121" i="5"/>
  <c r="K141" i="5"/>
  <c r="P58" i="5"/>
  <c r="U58" i="5"/>
  <c r="S76" i="5"/>
  <c r="S185" i="5"/>
  <c r="L58" i="5"/>
  <c r="Q58" i="5"/>
  <c r="V58" i="5"/>
  <c r="T109" i="5"/>
  <c r="N109" i="5"/>
  <c r="M89" i="5"/>
  <c r="K39" i="5"/>
  <c r="M58" i="5"/>
  <c r="R58" i="5"/>
  <c r="X109" i="5"/>
  <c r="K235" i="5"/>
  <c r="O76" i="5"/>
  <c r="W174" i="5"/>
  <c r="W189" i="5" s="1"/>
  <c r="K173" i="5"/>
  <c r="K174" i="5" s="1"/>
  <c r="K177" i="5"/>
  <c r="S235" i="5"/>
  <c r="K66" i="5"/>
  <c r="K236" i="5"/>
  <c r="S237" i="5"/>
  <c r="K120" i="5"/>
  <c r="O45" i="5"/>
  <c r="K62" i="5"/>
  <c r="O173" i="5"/>
  <c r="O174" i="5" s="1"/>
  <c r="O235" i="5"/>
  <c r="K188" i="5"/>
  <c r="O132" i="5"/>
  <c r="O135" i="5"/>
  <c r="O62" i="5"/>
  <c r="O66" i="5"/>
  <c r="K104" i="5"/>
  <c r="U109" i="5"/>
  <c r="P109" i="5"/>
  <c r="K76" i="5"/>
  <c r="K73" i="5"/>
  <c r="T89" i="5"/>
  <c r="X89" i="5"/>
  <c r="R174" i="5"/>
  <c r="R189" i="5" s="1"/>
  <c r="X142" i="5"/>
  <c r="X146" i="5" s="1"/>
  <c r="M142" i="5"/>
  <c r="M146" i="5" s="1"/>
  <c r="Q142" i="5"/>
  <c r="Q146" i="5" s="1"/>
  <c r="L142" i="5"/>
  <c r="L146" i="5" s="1"/>
  <c r="O161" i="5"/>
  <c r="O197" i="5"/>
  <c r="M189" i="5"/>
  <c r="R142" i="5"/>
  <c r="R146" i="5" s="1"/>
  <c r="N142" i="5"/>
  <c r="N146" i="5" s="1"/>
  <c r="U142" i="5"/>
  <c r="U146" i="5" s="1"/>
  <c r="P142" i="5"/>
  <c r="P146" i="5" s="1"/>
  <c r="K182" i="5"/>
  <c r="K138" i="5"/>
  <c r="K116" i="5"/>
  <c r="S188" i="5"/>
  <c r="K19" i="5"/>
  <c r="K108" i="5"/>
  <c r="S236" i="5"/>
  <c r="S73" i="5"/>
  <c r="U89" i="5"/>
  <c r="L174" i="5"/>
  <c r="L189" i="5" s="1"/>
  <c r="O238" i="5"/>
  <c r="M121" i="5"/>
  <c r="S62" i="5"/>
  <c r="S66" i="5"/>
  <c r="O73" i="5"/>
  <c r="K239" i="5"/>
  <c r="U121" i="5"/>
  <c r="K212" i="5"/>
  <c r="K132" i="5"/>
  <c r="K135" i="5"/>
  <c r="O57" i="5"/>
  <c r="S238" i="5"/>
  <c r="K52" i="5"/>
  <c r="O19" i="5"/>
  <c r="O104" i="5"/>
  <c r="V109" i="5"/>
  <c r="Q109" i="5"/>
  <c r="L109" i="5"/>
  <c r="Q89" i="5"/>
  <c r="O99" i="5"/>
  <c r="K232" i="5"/>
  <c r="U174" i="5"/>
  <c r="U189" i="5" s="1"/>
  <c r="O236" i="5"/>
  <c r="K229" i="5"/>
  <c r="K237" i="5"/>
  <c r="V142" i="5"/>
  <c r="V146" i="5" s="1"/>
  <c r="K230" i="5"/>
  <c r="O237" i="5"/>
  <c r="X227" i="5"/>
  <c r="P121" i="5"/>
  <c r="O155" i="5"/>
  <c r="O177" i="5"/>
  <c r="P89" i="5"/>
  <c r="S145" i="5"/>
  <c r="S146" i="5" s="1"/>
  <c r="K129" i="5"/>
  <c r="Q189" i="5"/>
  <c r="S239" i="5"/>
  <c r="R109" i="5"/>
  <c r="M109" i="5"/>
  <c r="W234" i="5"/>
  <c r="X234" i="5"/>
  <c r="L121" i="5"/>
  <c r="O219" i="5"/>
  <c r="O212" i="5"/>
  <c r="K208" i="5"/>
  <c r="K45" i="5"/>
  <c r="O229" i="5"/>
  <c r="S45" i="5"/>
  <c r="S99" i="5"/>
  <c r="O129" i="5"/>
  <c r="K26" i="5"/>
  <c r="K95" i="5"/>
  <c r="P189" i="5"/>
  <c r="O26" i="5"/>
  <c r="V89" i="5"/>
  <c r="L89" i="5"/>
  <c r="T142" i="5"/>
  <c r="T146" i="5" s="1"/>
  <c r="W142" i="5"/>
  <c r="W146" i="5" s="1"/>
  <c r="W227" i="5"/>
  <c r="R89" i="5"/>
  <c r="O85" i="5"/>
  <c r="O89" i="5" s="1"/>
  <c r="K36" i="5"/>
  <c r="O228" i="5"/>
  <c r="O239" i="5"/>
  <c r="O138" i="5"/>
  <c r="O232" i="5"/>
  <c r="K219" i="5"/>
  <c r="K220" i="5" s="1"/>
  <c r="O230" i="5"/>
  <c r="O108" i="5"/>
  <c r="V174" i="5"/>
  <c r="V189" i="5" s="1"/>
  <c r="N174" i="5"/>
  <c r="N189" i="5" s="1"/>
  <c r="O116" i="5"/>
  <c r="O121" i="5" s="1"/>
  <c r="O141" i="5"/>
  <c r="X174" i="5"/>
  <c r="X189" i="5" s="1"/>
  <c r="T174" i="5"/>
  <c r="T189" i="5" s="1"/>
  <c r="S189" i="5" l="1"/>
  <c r="S227" i="5"/>
  <c r="K58" i="5"/>
  <c r="W110" i="5"/>
  <c r="S80" i="5"/>
  <c r="S234" i="5"/>
  <c r="S240" i="5" s="1"/>
  <c r="O227" i="5"/>
  <c r="O40" i="5"/>
  <c r="K189" i="5"/>
  <c r="S58" i="5"/>
  <c r="K40" i="5"/>
  <c r="S40" i="5"/>
  <c r="S110" i="5" s="1"/>
  <c r="O220" i="5"/>
  <c r="K80" i="5"/>
  <c r="O80" i="5"/>
  <c r="O58" i="5"/>
  <c r="N110" i="5"/>
  <c r="V110" i="5"/>
  <c r="K121" i="5"/>
  <c r="Q110" i="5"/>
  <c r="K109" i="5"/>
  <c r="O109" i="5"/>
  <c r="X110" i="5"/>
  <c r="T110" i="5"/>
  <c r="U110" i="5"/>
  <c r="M110" i="5"/>
  <c r="K142" i="5"/>
  <c r="K146" i="5" s="1"/>
  <c r="O234" i="5"/>
  <c r="P110" i="5"/>
  <c r="O189" i="5"/>
  <c r="K227" i="5"/>
  <c r="X240" i="5"/>
  <c r="O142" i="5"/>
  <c r="O146" i="5" s="1"/>
  <c r="W240" i="5"/>
  <c r="R110" i="5"/>
  <c r="S221" i="5" l="1"/>
  <c r="R221" i="5"/>
  <c r="R222" i="5" s="1"/>
  <c r="W221" i="5"/>
  <c r="W222" i="5" s="1"/>
  <c r="P221" i="5"/>
  <c r="P222" i="5" s="1"/>
  <c r="M221" i="5"/>
  <c r="M222" i="5" s="1"/>
  <c r="U221" i="5"/>
  <c r="U222" i="5" s="1"/>
  <c r="T221" i="5"/>
  <c r="T222" i="5" s="1"/>
  <c r="X221" i="5"/>
  <c r="X222" i="5" s="1"/>
  <c r="Q221" i="5"/>
  <c r="Q222" i="5" s="1"/>
  <c r="V221" i="5"/>
  <c r="V222" i="5" s="1"/>
  <c r="N221" i="5"/>
  <c r="N222" i="5" s="1"/>
  <c r="O110" i="5"/>
  <c r="O240" i="5"/>
  <c r="L110" i="5"/>
  <c r="K238" i="5"/>
  <c r="K234" i="5" s="1"/>
  <c r="K240" i="5" s="1"/>
  <c r="K110" i="5" l="1"/>
  <c r="L221" i="5"/>
  <c r="L222" i="5" s="1"/>
  <c r="O221" i="5"/>
  <c r="O222" i="5" s="1"/>
  <c r="S222" i="5"/>
  <c r="K221" i="5" l="1"/>
  <c r="K222" i="5" s="1"/>
</calcChain>
</file>

<file path=xl/comments1.xml><?xml version="1.0" encoding="utf-8"?>
<comments xmlns="http://schemas.openxmlformats.org/spreadsheetml/2006/main">
  <authors>
    <author>Audra Cepiene</author>
  </authors>
  <commentList>
    <comment ref="V1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nepanaudota 48,6
 tūkst. Lt</t>
        </r>
      </text>
    </comment>
    <comment ref="P139" authorId="0">
      <text>
        <r>
          <rPr>
            <sz val="9"/>
            <color indexed="81"/>
            <rFont val="Tahoma"/>
            <family val="2"/>
            <charset val="186"/>
          </rPr>
          <t xml:space="preserve">iš jų 534 tūkst. Lt dalinis finansavimas dėl dalyvavimo iš ES finansuojamo projekto </t>
        </r>
        <r>
          <rPr>
            <b/>
            <sz val="9"/>
            <color indexed="81"/>
            <rFont val="Tahoma"/>
            <family val="2"/>
            <charset val="186"/>
          </rPr>
          <t xml:space="preserve">naujų ekologiškesnių gamtinėmis dujomis varomų autobusų koof-ui;  </t>
        </r>
        <r>
          <rPr>
            <sz val="9"/>
            <color indexed="81"/>
            <rFont val="Tahoma"/>
            <family val="2"/>
            <charset val="186"/>
          </rPr>
          <t xml:space="preserve">466 tūkst. Lt Klaipėdos viešojo transporto sistemos nuostoliams dengti. </t>
        </r>
      </text>
    </comment>
    <comment ref="V152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valdikliams</t>
        </r>
      </text>
    </comment>
    <comment ref="Y159" authorId="0">
      <text>
        <r>
          <rPr>
            <b/>
            <sz val="9"/>
            <color indexed="81"/>
            <rFont val="Tahoma"/>
            <family val="2"/>
            <charset val="186"/>
          </rPr>
          <t>2013-05-13 nr.TAS-75 atsakymas B. Petrauskui dėl elektromobilių pakrovimo vietų įrengimo</t>
        </r>
      </text>
    </comment>
    <comment ref="E20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2013 suremontuota 60 kiemų</t>
        </r>
      </text>
    </comment>
    <comment ref="K23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-149,4
</t>
        </r>
      </text>
    </comment>
    <comment ref="K238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-31,4
</t>
        </r>
      </text>
    </comment>
    <comment ref="K240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180,8 danės krantinės į 7 programą
</t>
        </r>
      </text>
    </comment>
  </commentList>
</comments>
</file>

<file path=xl/sharedStrings.xml><?xml version="1.0" encoding="utf-8"?>
<sst xmlns="http://schemas.openxmlformats.org/spreadsheetml/2006/main" count="1243" uniqueCount="301">
  <si>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</si>
  <si>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</si>
  <si>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</si>
  <si>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</si>
  <si>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</si>
  <si>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</si>
  <si>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</si>
  <si>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</si>
  <si>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</si>
  <si>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</si>
  <si>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</si>
  <si>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</si>
  <si>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</si>
  <si>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</si>
  <si>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</si>
  <si>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</si>
  <si>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</si>
  <si>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</si>
  <si>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</si>
  <si>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</si>
  <si>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</si>
  <si>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</si>
  <si>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</si>
  <si>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</si>
  <si>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</si>
  <si>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</si>
  <si>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</si>
  <si>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</si>
  <si>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</si>
  <si>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</si>
  <si>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</si>
  <si>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 xml:space="preserve"> TIKSLŲ, UŽDAVINIŲ, PRIEMONIŲ, PRIEMONIŲ IŠLAIDŲ IR PRODUKTO KRITERIJŲ SUVESTINĖ</t>
  </si>
  <si>
    <t>Veiklos plano tikslo kodas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</si>
  <si>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</si>
  <si>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</si>
  <si>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</si>
  <si>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</si>
  <si>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  <charset val="186"/>
      </rPr>
      <t>KPP</t>
    </r>
  </si>
  <si>
    <r>
      <t xml:space="preserve">Klaipėdos valstybinio jūrų uosto direkcijos lėšos </t>
    </r>
    <r>
      <rPr>
        <b/>
        <sz val="10"/>
        <rFont val="Times New Roman"/>
        <family val="1"/>
        <charset val="186"/>
      </rPr>
      <t>KVJUD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</si>
  <si>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</si>
  <si>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</si>
  <si>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2015-ųjų metų lėšų projektas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</si>
  <si>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</si>
  <si>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2014-ieji metai</t>
  </si>
  <si>
    <t>2015-ieji metai</t>
  </si>
  <si>
    <t>SB</t>
  </si>
  <si>
    <t>06 Susisiekimo sistemos priežiūros ir plėtros programa</t>
  </si>
  <si>
    <t>Papriemonės kodas</t>
  </si>
  <si>
    <t>03</t>
  </si>
  <si>
    <t>SUSISIEKIMO SISTEMOS PRIEŽIŪROS IR PLĖTROS PROGRAMOS (NR. 06)</t>
  </si>
  <si>
    <t>Didinti gatvių tinklo pralaidumą ir užtikrinti jų tankumą</t>
  </si>
  <si>
    <t>Rekonstruoti ir tiesti gatves</t>
  </si>
  <si>
    <t>Vystyti Klaipėdos pramoninės plėtros teritorijos susisiekimo infrastruktūrą</t>
  </si>
  <si>
    <t xml:space="preserve"> Užtikrinti patogios viešojo transporto sistemos funkcionavimą</t>
  </si>
  <si>
    <t>04</t>
  </si>
  <si>
    <t>Diegti eismo srautų reguliavimo ir saugumo priemones</t>
  </si>
  <si>
    <t>05</t>
  </si>
  <si>
    <t>Atlikti kasmetinius miesto susisiekimo infrastruktūros objektų priežiūros ir įrengimo darbus</t>
  </si>
  <si>
    <t>06</t>
  </si>
  <si>
    <t>07</t>
  </si>
  <si>
    <t>09</t>
  </si>
  <si>
    <t>6</t>
  </si>
  <si>
    <t>KPP</t>
  </si>
  <si>
    <t>Eksploatuojama šviesoforų, vnt.</t>
  </si>
  <si>
    <t>Mokamo automobilių stovėjimo sistemos mieste sukūrimas ir išlaikymas</t>
  </si>
  <si>
    <t>Pėsčiųjų, šaligatvių bei privažiavimo kelių remonto bei įrengimo darbai, automobilių stovėjimo vietų įrengimas</t>
  </si>
  <si>
    <t>Tiltų ir kelio statinių priežiūra</t>
  </si>
  <si>
    <t>Suremontuota šaligatvių, ha</t>
  </si>
  <si>
    <t>Suremontuota asfaltbetonio dangos duobių kiemuose, ha</t>
  </si>
  <si>
    <t>Suremontuota asfaltbetonio dangos duobių gatvėse, ha</t>
  </si>
  <si>
    <t>Suremontuota gatvių akmens grindinio dangos, ha</t>
  </si>
  <si>
    <t>10</t>
  </si>
  <si>
    <t>Parduota lengvatinių bilietų, mln. vnt.</t>
  </si>
  <si>
    <t>Viešojo transporto priežiūros ir paslaugų kokybės kontroliavimas</t>
  </si>
  <si>
    <t>Viešojo transporto (autobusų ir maršrutinių taksi) integravimas</t>
  </si>
  <si>
    <t>Subsidijuojami maršrutai, vnt.</t>
  </si>
  <si>
    <t>Projektas „Regioninė galimybių studija „Vakarų krantas“</t>
  </si>
  <si>
    <t>5</t>
  </si>
  <si>
    <t>Parengta galimybių studija, vnt.</t>
  </si>
  <si>
    <t>ES</t>
  </si>
  <si>
    <t>Kt</t>
  </si>
  <si>
    <t>INTERREG IVC projekto POSSE įgyvendinimas („žaliosios bangos“ sistemos sukūrimo Klaipėdos mieste galimybių analizė)</t>
  </si>
  <si>
    <t>Parengtas techninis projektas, vnt.</t>
  </si>
  <si>
    <t>SB(P)</t>
  </si>
  <si>
    <t>LRVB</t>
  </si>
  <si>
    <t>I</t>
  </si>
  <si>
    <t>KVJUD</t>
  </si>
  <si>
    <t>Pietinės jungties tarp Klaipėdos valstybinio jūrų uosto ir IX B transporto koridoriaus techninės dokumentacijos parengimas</t>
  </si>
  <si>
    <t>Centrinio Klaipėdos valstybinio jūrų uosto įvado jungties  modernizavimas:</t>
  </si>
  <si>
    <t>Taikos pr. II juostos tiesimas nuo Smiltelės g. iki Jūrininkų pr.</t>
  </si>
  <si>
    <t>Automatinės eismo priežiūros prietaisų nuoma</t>
  </si>
  <si>
    <t>Kiemų ir privažiavimų kelių prie švietimo įstaigų sutvarkymas</t>
  </si>
  <si>
    <t>Suremontuotų kiemų ir privažiavimų, skaičius</t>
  </si>
  <si>
    <t>Centrinės miesto dalies gatvių tinklo modernizavimas:</t>
  </si>
  <si>
    <t>J.Janonio g. dangų ir šaligatvių restauravimas</t>
  </si>
  <si>
    <t>Šiaurinės miesto dalies gatvių tinklo modernizavimas:</t>
  </si>
  <si>
    <t>Šiaurės ir Pietų transporto koridorių gatvių tinklo modernizavimas:</t>
  </si>
  <si>
    <t>Pajūrio rekreacinių teritorijų gatvių tinklo modernizavimas:</t>
  </si>
  <si>
    <t>Eksploatuojamų bilietų automatų sk.</t>
  </si>
  <si>
    <t>Transporto kompensacijų mokėjimas:</t>
  </si>
  <si>
    <t>08</t>
  </si>
  <si>
    <t>Asfaltuotų daugiabučių kiemų dangų remontas</t>
  </si>
  <si>
    <t>Asfaltbetonio dangos, žvyruotos dangos ir akmenimis grįstų gatvių  dangos remontas</t>
  </si>
  <si>
    <t>Miesto gatvių ir daugiabučių namų kiemų dangos remontas:</t>
  </si>
  <si>
    <t>Keleivinio transporto stotelių su įvažomis Klaipėdos miesto gatvėse projektavimas ir įrengimas</t>
  </si>
  <si>
    <t>Patikrinta viešojo transporto priemonių, tūkst. vnt.</t>
  </si>
  <si>
    <t>Įsigyta integruotų maršrutų transporto priemonių įrangos, vnt.</t>
  </si>
  <si>
    <t>Prižiūrima tiltų ir viadukų, vnt.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</si>
  <si>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</si>
  <si>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>Sankryžos iš Butkų Juzės gatvės į S. Daukanto gatvę kapitalinis remontas</t>
  </si>
  <si>
    <t>Parengta techninių projektų, vnt.</t>
  </si>
  <si>
    <t>Rekonstruota sankryža.
Užbaigtumas, proc.</t>
  </si>
  <si>
    <t>Įrengta stotelių, vnt.</t>
  </si>
  <si>
    <t>1</t>
  </si>
  <si>
    <t>Viešojo transporto paslaugų organizavimas:</t>
  </si>
  <si>
    <t>Studijų atlikimas:</t>
  </si>
  <si>
    <t>Smeltės gyvenvietės gatvių kapitalinis remontas</t>
  </si>
  <si>
    <t xml:space="preserve">Iš viso  programai:  </t>
  </si>
  <si>
    <t>Klaipėdos miesto gatvių pėsčiųjų perėjų kryptingas apšvietimas</t>
  </si>
  <si>
    <t>Apšviesta pėsčiųjų perėjų, sk</t>
  </si>
  <si>
    <t xml:space="preserve">Bastionų g. su nauju tiltu  per Danės upę statyba: techninės dokumentacijos parengimas </t>
  </si>
  <si>
    <t>Užbaigtumas, proc.</t>
  </si>
  <si>
    <t>Pajūrio g. rekonstravimas</t>
  </si>
  <si>
    <t>Labrenciškės g. rekonstravimas</t>
  </si>
  <si>
    <t>Tauralaukio gyvenvietės gatvių rekonstravimas</t>
  </si>
  <si>
    <t>Tilžės g. nuo Šilutės pl. rekonstravimas, pertvarkant geležinkelio pervažą bei žiedinę Mokyklos g. ir Šilutės pl. sankryžą</t>
  </si>
  <si>
    <t>Taikos pr. nuo Sausios 15-osios g. iki Kauno g. rekonstravimas</t>
  </si>
  <si>
    <t>Šilutės plento rekonstravimas
(I etapas nuo Tilžės g. iki Kauno g.)
(II etapas nuo Kauno g. iki Dubysos g.)</t>
  </si>
  <si>
    <t>Automobilių stovėjimo aikštelės teritorijoje Pilies g. 2A įrengimas</t>
  </si>
  <si>
    <t>Pamario gatvės rekonstravimas</t>
  </si>
  <si>
    <t>SB(L)</t>
  </si>
  <si>
    <t>Strateginis tikslas 02. Kurti mieste patrauklią, švarią ir saugią gyvenamąją aplinką</t>
  </si>
  <si>
    <t xml:space="preserve">Atlikti archeologiniai tyrinėjimai, vnt.
Parengtas techninis projektas, 1 vnt. 
</t>
  </si>
  <si>
    <t xml:space="preserve"> 2013–2016 M. KLAIPĖDOS MIESTO SAVIVALDYBĖS</t>
  </si>
  <si>
    <t>Vykdytojas (skyrius / asmuo)</t>
  </si>
  <si>
    <t>Asignavimai 2013-iesiems metams**</t>
  </si>
  <si>
    <t>Lėšų poreikis biudžetiniams 
2014-iesiems metams</t>
  </si>
  <si>
    <t>2014-ųjų metų asignavimų planas</t>
  </si>
  <si>
    <t>2016-ųjų metų lėšų projektas</t>
  </si>
  <si>
    <t>Laikino tilto (remonto metu) per Danės upę įrengimas ir priežiūra</t>
  </si>
  <si>
    <t>Iš viso priemonei:</t>
  </si>
  <si>
    <t>Miesto ūkio departamento Transporto skyrius</t>
  </si>
  <si>
    <t>`</t>
  </si>
  <si>
    <t>Viešosios tvarkos skyrius</t>
  </si>
  <si>
    <t>Atliekami gatvių dangų, konstruktyvo ir betoninių gaminių kontroliniai bandymai</t>
  </si>
  <si>
    <t>2015-ųjų m. lėšų poreikis</t>
  </si>
  <si>
    <t>2016-ųjų m. lėšų poreikis</t>
  </si>
  <si>
    <t>2016-ieji metai</t>
  </si>
  <si>
    <t>Miesto gatvių saugaus eismo priemonių eksploatacija ir įrengimas</t>
  </si>
  <si>
    <t>Miesto gatvių ženklinimas</t>
  </si>
  <si>
    <t>Prižiūrima žvyruotos dangos, ha</t>
  </si>
  <si>
    <t>Maršrutų skaičius, vnt.</t>
  </si>
  <si>
    <t>Įrengta aikšelių, sk.</t>
  </si>
  <si>
    <t>Paklota ištisinio asfaltbetonio dangos, ha</t>
  </si>
  <si>
    <t>Eksploatuojama prietaisų, vnt.</t>
  </si>
  <si>
    <t>Žvyruotos dangos greideriavimas (17,4 ha), kartai</t>
  </si>
  <si>
    <t>Parengtas techn. projektas, sk.</t>
  </si>
  <si>
    <t>Parengtas techninis projektas</t>
  </si>
  <si>
    <t>SB(VR)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</si>
  <si>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</si>
  <si>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Rokiškio g. ruožo nuo Pakruojo iki Utenos g. rekonstravimas</t>
  </si>
  <si>
    <t>IED Projektų skyrius</t>
  </si>
  <si>
    <t>IED Statybos ir infrastruktūros plėtros skyrius</t>
  </si>
  <si>
    <t xml:space="preserve">IED Projektų skyrius </t>
  </si>
  <si>
    <t>Bendri KVJUD ir miesto projektai:</t>
  </si>
  <si>
    <t>MŪD Transporto skyrius</t>
  </si>
  <si>
    <t xml:space="preserve">MŪD Miesto tvarkymo skyrius </t>
  </si>
  <si>
    <t xml:space="preserve">Miesto ūkio departamento Transporto skyrius </t>
  </si>
  <si>
    <t xml:space="preserve">MŪD Miesto tvarkymo skyriaus </t>
  </si>
  <si>
    <t xml:space="preserve">IED Statybos ir infrastruktūros plėtros skyrius </t>
  </si>
  <si>
    <t xml:space="preserve">
Parengtas techn. projektas, vnt.
Įrengta aikštelė, vnt.</t>
  </si>
  <si>
    <t>Automobilių laikymo aikštelės (daugiaaukščio garažo) statybos Pilies g. 6A projekto parengimas</t>
  </si>
  <si>
    <t>Ištisinio asfaltbetonio dangos įrengimas kitose gatvėse</t>
  </si>
  <si>
    <r>
      <rPr>
        <b/>
        <sz val="10"/>
        <rFont val="Times New Roman"/>
        <family val="1"/>
        <charset val="186"/>
      </rPr>
      <t xml:space="preserve">Ištisinio asfaltbetonio dangos įrengimas miesto gatvėse: </t>
    </r>
    <r>
      <rPr>
        <sz val="10"/>
        <rFont val="Times New Roman"/>
        <family val="1"/>
        <charset val="186"/>
      </rPr>
      <t>medžiagų tyrimas ir kontroliniai bandymai</t>
    </r>
  </si>
  <si>
    <t xml:space="preserve">MŪD Miesto tvarkymo skyriuss </t>
  </si>
  <si>
    <t>MŪD Miesto tvarkymo skyrius</t>
  </si>
  <si>
    <t>SB(VRL)</t>
  </si>
  <si>
    <r>
      <t xml:space="preserve">Vietinių rinkliavų likučio lėšos </t>
    </r>
    <r>
      <rPr>
        <b/>
        <sz val="10"/>
        <rFont val="Times New Roman"/>
        <family val="1"/>
        <charset val="186"/>
      </rPr>
      <t>SB(VRL)</t>
    </r>
  </si>
  <si>
    <t>P7</t>
  </si>
  <si>
    <t>Dalyvauta įvairiose konferencijose, vnt.</t>
  </si>
  <si>
    <t>P2.1.2.11</t>
  </si>
  <si>
    <t>P2.1.2.14</t>
  </si>
  <si>
    <t>P2.1.2.13</t>
  </si>
  <si>
    <t>P2.1.2.12</t>
  </si>
  <si>
    <t>P2.2.1.1</t>
  </si>
  <si>
    <t>P2.1.2.4</t>
  </si>
  <si>
    <t>P2.1.2.5</t>
  </si>
  <si>
    <t>P2.1.2.9</t>
  </si>
  <si>
    <t>P2.1.2.7</t>
  </si>
  <si>
    <t>P2.1.2.2</t>
  </si>
  <si>
    <t>PF</t>
  </si>
  <si>
    <r>
      <t>Savivaldybės privatizavimo fondo lėšos</t>
    </r>
    <r>
      <rPr>
        <b/>
        <sz val="10"/>
        <rFont val="Times New Roman"/>
        <family val="1"/>
        <charset val="186"/>
      </rPr>
      <t xml:space="preserve"> PF</t>
    </r>
  </si>
  <si>
    <t>P9</t>
  </si>
  <si>
    <t>Kompensuota  bilietų (nuo 2014 m. II ketvirčio), tūkst. vnt.</t>
  </si>
  <si>
    <t>Kompensuota  bilietų, tūkst. vnt.</t>
  </si>
  <si>
    <t>2.1.2.4</t>
  </si>
  <si>
    <t>2.1.2.2</t>
  </si>
  <si>
    <t>Aliktas techninio projekto pakeitimas, vnt.                 Užbaigtumas, proc.</t>
  </si>
  <si>
    <t>Aliktas techninio projekto pakeitimas, vnt.  Užbaigtumas, proc.</t>
  </si>
  <si>
    <t>Parengtas II etapo projektas</t>
  </si>
  <si>
    <t>Parengta galimybių studija</t>
  </si>
  <si>
    <t>Suremontuota sankryža, vnt.</t>
  </si>
  <si>
    <t xml:space="preserve">
Įrengtas gatvės apšvietimas
Užbaigtumas proc.</t>
  </si>
  <si>
    <t>Parengtas techninis projektas
Tiesiamos 2 eismo juostų gatvės ilgis – 4600 m.
Užbaigtumas, proc.</t>
  </si>
  <si>
    <t>Tiesiamos 2 eismo juostų gatvės ilgis – 2050 m.</t>
  </si>
  <si>
    <t>Kompensuota bilietų profesinių mokyklų mokiniams (nuo 2014 m. II ketvirčio), tūkst. vnt.</t>
  </si>
  <si>
    <r>
      <t>Suženklinta gatvių, km</t>
    </r>
    <r>
      <rPr>
        <vertAlign val="superscript"/>
        <sz val="10"/>
        <rFont val="Times New Roman"/>
        <family val="1"/>
        <charset val="186"/>
      </rPr>
      <t>2</t>
    </r>
  </si>
  <si>
    <r>
      <t>Suženklinta esamų dviračių takų, km</t>
    </r>
    <r>
      <rPr>
        <vertAlign val="superscript"/>
        <sz val="10"/>
        <rFont val="Times New Roman"/>
        <family val="1"/>
        <charset val="186"/>
      </rPr>
      <t>2</t>
    </r>
  </si>
  <si>
    <t>Įrengta kelio ženklų, sk.</t>
  </si>
  <si>
    <t>Įrengta kelio ženklų, vnt.</t>
  </si>
  <si>
    <t>Įrengta automobilių aikštelių, sk.</t>
  </si>
  <si>
    <t>Įrengta mokamų automobilių aikštelių, sk.</t>
  </si>
  <si>
    <t>Parengta elektromobilių infrastruktūros įrengimo galimybių studija</t>
  </si>
  <si>
    <t>Parengtas techninis  projektas, sk.</t>
  </si>
  <si>
    <t>Parengti priešprojektiniai pasiūlymai,vnt.
Parengtas techninis projektas, 1 vnt., rekonstruota gatvė (4600 m).
Užbaigtumas, proc.</t>
  </si>
  <si>
    <t>Parengtas techninis projektas,vnt.</t>
  </si>
  <si>
    <t>Patikslintas detalusis planas, vnt.</t>
  </si>
  <si>
    <t>Patikslintas techninis projektas, vnt.</t>
  </si>
  <si>
    <t>Parengtas II etapo techninis projektas, vnt.</t>
  </si>
  <si>
    <t xml:space="preserve">Eksploatuojama eismo reguliavimo priemonių, tūkst. vnt. </t>
  </si>
  <si>
    <t>Atlikta elektromobilių infrastruktūros įrengimo galimybių studija, vnt.</t>
  </si>
  <si>
    <t>Dalyvauta konferencijose, kartai.</t>
  </si>
  <si>
    <t>Išleista  informacinių leidinių (tiražas 10000), vnt.</t>
  </si>
  <si>
    <t>Parengtas techninis projektas, sk.</t>
  </si>
  <si>
    <t xml:space="preserve">Parengtas techninis projektas, vnt
</t>
  </si>
  <si>
    <t>Įrengta aikštelė, proc.</t>
  </si>
  <si>
    <t>Atlikta gatvės 280 m  rekonstrukcija (I etapas)</t>
  </si>
  <si>
    <r>
      <t>Funkcinės klasifikacijos kodas</t>
    </r>
    <r>
      <rPr>
        <b/>
        <sz val="10"/>
        <rFont val="Times New Roman"/>
        <family val="1"/>
        <charset val="186"/>
      </rPr>
      <t>*</t>
    </r>
  </si>
  <si>
    <t>Atlikta gatvės 366 m  rekonstrukcija (II etapas)</t>
  </si>
  <si>
    <t>Joniškės gatvės rekonstrukcija (I etapas)</t>
  </si>
  <si>
    <t xml:space="preserve">Joniškės g. rekonstrukcija (II etapas) </t>
  </si>
  <si>
    <t xml:space="preserve">Bastionų g. su nauju tiltu per Danės upę statyba: techninės dokumentacijos parengimas </t>
  </si>
  <si>
    <t>Minijos g. ruožo nuo Baltijos pr. iki Jūrininkų pr. rekonstrukcija</t>
  </si>
  <si>
    <t>Tilto per Danės upę Pilies gatvėje, Klaipėdoje, kapitalinis remontas</t>
  </si>
  <si>
    <t>Topografinių nuotraukų, išpildomųjų geodezinių nuotraukų įsigijimas, statinių projektų ekspertizių bei kitos inžinerinės paslaugos</t>
  </si>
  <si>
    <t>Centrinio Klaipėdos valstybinio jūrų uosto įvado jungties modernizavimas:</t>
  </si>
  <si>
    <t>Baltijos prospekto ir Minijos gatvės sankryžos rekonstrukcija. I etapas</t>
  </si>
  <si>
    <t xml:space="preserve">(Ruožas nuo Šilutės plento II etapas) </t>
  </si>
  <si>
    <r>
      <t xml:space="preserve">Statybininkų prospekto tęsinio tiesimas nuo Šilutės pl. per LEZ teritoriją iki 141 kelio </t>
    </r>
    <r>
      <rPr>
        <sz val="10"/>
        <rFont val="Times New Roman"/>
        <family val="1"/>
        <charset val="186"/>
      </rPr>
      <t>(Klaipėdos LEZ Lypkių gatvės tiesimas I etapas)</t>
    </r>
    <r>
      <rPr>
        <b/>
        <sz val="10"/>
        <rFont val="Times New Roman"/>
        <family val="1"/>
        <charset val="186"/>
      </rPr>
      <t xml:space="preserve"> </t>
    </r>
  </si>
  <si>
    <t>Kelio nuo Medelyno g. iki Pamario g.  techninio projekto parengimas ir tiesimas</t>
  </si>
  <si>
    <r>
      <t xml:space="preserve">        </t>
    </r>
    <r>
      <rPr>
        <b/>
        <sz val="10"/>
        <rFont val="Times New Roman"/>
        <family val="1"/>
        <charset val="186"/>
      </rPr>
      <t xml:space="preserve"> - </t>
    </r>
    <r>
      <rPr>
        <sz val="10"/>
        <rFont val="Times New Roman"/>
        <family val="1"/>
        <charset val="186"/>
      </rPr>
      <t>vežėjams už lengvatas turinčių keleivių vežimą</t>
    </r>
  </si>
  <si>
    <t xml:space="preserve">          - moksleiviams</t>
  </si>
  <si>
    <t xml:space="preserve">        - profesinių mokyklų moksleiviams</t>
  </si>
  <si>
    <t>Nuostolingų maršrutų subsidijavimas priemiesčio maršrutus aptarnaujantiems vežėjams (s. b. „Dituva“, s. b. „Tolupis“)</t>
  </si>
  <si>
    <t>Nuostolių dėl keleivių vežimo vietinio ir priemiestinio reguliaraus susisiekimo autobusų maršrutais kompensavimas</t>
  </si>
  <si>
    <r>
      <t xml:space="preserve">Kombinuotų kelionių jungčių (PARK&amp;RIDE) įrengimas </t>
    </r>
    <r>
      <rPr>
        <sz val="10"/>
        <rFont val="Times New Roman"/>
        <family val="1"/>
        <charset val="186"/>
      </rPr>
      <t>(2014 m. - šiaurinėje miesto dalyje)</t>
    </r>
  </si>
  <si>
    <t>Ištisinio asfaltbetonio dangos tiesimas Taikos pr. ruože nuo Jūrininkų pr. iki Kairių g.</t>
  </si>
  <si>
    <t>Tilžės g. rekonstravimo II etapas - kelio Nr. 2215 apšvietimo įrengimas</t>
  </si>
  <si>
    <t>Asfaltbetonio dangos, žvyruotos dangos ir akmenimis grįstų gatvių dangos remontas</t>
  </si>
  <si>
    <r>
      <t xml:space="preserve">Programų lėšų likučių lėšos </t>
    </r>
    <r>
      <rPr>
        <b/>
        <sz val="10"/>
        <rFont val="Times New Roman"/>
        <family val="1"/>
        <charset val="186"/>
      </rPr>
      <t xml:space="preserve">SB(L) </t>
    </r>
  </si>
  <si>
    <t>Joniškės g. rekonstrukcija (II etapas)</t>
  </si>
  <si>
    <t>J. Janonio g. dangų ir šaligatvių restauravimas</t>
  </si>
  <si>
    <t>Kelio nuo Medelyno g. iki Pamario g. techninio projekto parengimas ir statyba</t>
  </si>
  <si>
    <r>
      <t xml:space="preserve">Klaipėdos LEZ susisiekimo sistemos infrastruktūros įrengimas </t>
    </r>
    <r>
      <rPr>
        <sz val="10"/>
        <rFont val="Times New Roman"/>
        <family val="1"/>
        <charset val="186"/>
      </rPr>
      <t>(Švepelių g. rekonstrukcija ir geležinkelio atšakos tiesimas)</t>
    </r>
  </si>
  <si>
    <t xml:space="preserve"> - vežėjams už lengvatas turinčių keleivių vežimą</t>
  </si>
  <si>
    <t xml:space="preserve"> - moksleiviams</t>
  </si>
  <si>
    <t xml:space="preserve"> - profesinių mokyklų moksleiviams</t>
  </si>
  <si>
    <t>Miesto autobusų parko atnaujinimas (autobusų įsigijimas)</t>
  </si>
  <si>
    <t>Ištisinio asfaltbetonio dangos remontas Taikos pr. ruože nuo Jūrininkų pr. iki Kairių g.</t>
  </si>
  <si>
    <r>
      <t xml:space="preserve">Išleistų nemokamų informacijos leidinių (tiražas </t>
    </r>
    <r>
      <rPr>
        <sz val="10"/>
        <rFont val="Times New Roman"/>
        <family val="1"/>
        <charset val="186"/>
      </rPr>
      <t>10000</t>
    </r>
    <r>
      <rPr>
        <sz val="10"/>
        <rFont val="Times New Roman"/>
        <family val="1"/>
      </rPr>
      <t>), vnt.</t>
    </r>
  </si>
  <si>
    <t>Atliktas mokamų automobilių aikštelių horizontalus ženklinimas, kv. m</t>
  </si>
  <si>
    <t>Eksploatuojama eismo reguliavimo priemonių, tūkst. vnt. (sudaro 65 % visų priemonių)</t>
  </si>
  <si>
    <t>Įrengta ir pakeista informacinių ženklų, tūkst. vnt.</t>
  </si>
  <si>
    <t>Kompensuota bilietų moksleiviams, tūkst. vnt.</t>
  </si>
  <si>
    <t>Rekonstruotos kvartalo gatvės - 2023,8 m: 
Vilnelės g. (701,9 m),  Upelio g. (212,0 m), 
Skirvytės g. (288,9 m), Dusetų g. (152,1 m), 
Žūklės g. (509,9 m), 
Tinklų g. (159,0).            Užbaigtumas, proc.</t>
  </si>
  <si>
    <t>Parengtas techninis projektas, 1vnt.
Tiesiamos gatvės ilgis – 500 m. 
Užbaigtumas, proc.</t>
  </si>
  <si>
    <t>Rekonstruotos kvartalo gatvės – 2023,8 m: 
Vilnelės g. (701,9 m),  Upelio g. (212,0 m), Skirvytės ( 288,9 m), Dusetų (152,1 m), Žūklės (509,9 m), Tinklų (159,0).          Užbaigtumas, proc.</t>
  </si>
  <si>
    <t>Tilžės g. rekonstravimo II etapas – kelio Nr. 2215 apšvietimo įrengimas</t>
  </si>
  <si>
    <t>Tiesiamos gatvės ilgis – 1610 m 
Užbaigtumas proc.</t>
  </si>
  <si>
    <t>Rekonstruojamos gatvės ilgis  – 3400 m 
Užbaigtumas, proc.</t>
  </si>
  <si>
    <t xml:space="preserve">Parengtas laikino tilto projektas, vnt.
Įrengtas laikinas tiltas, vnt.
Remontuojama tilto ilgis – 37,4 m.  
Užbaigtumas, proc. </t>
  </si>
  <si>
    <t>Bendras tiesiamos gatvės ilgis – 571 m 
Užbaigtumas, proc.</t>
  </si>
  <si>
    <t>Esamų dviračių takų ženklinimo bei jungčių (rišlumo), dviračių parkavimo vietų įrengimas bei bemotorio transporto skatinimas (2014 m. – dviračių takų ruožo nuo Taikos pr. 139 iki Herkaus Manto g. 86 (abiejose pusėse) sutvarkymo darbai)</t>
  </si>
  <si>
    <t>Suženklinta mokamų automobilių aištelių (horizontalus ženklinimas), kv. m</t>
  </si>
  <si>
    <r>
      <t xml:space="preserve">Kombinuotų kelionių jungčių (PARK&amp;RIDE) įrengimas </t>
    </r>
    <r>
      <rPr>
        <sz val="10"/>
        <rFont val="Times New Roman"/>
        <family val="1"/>
        <charset val="186"/>
      </rPr>
      <t>(2014 m. – šiaurinėje miesto dalyje)</t>
    </r>
  </si>
  <si>
    <t>Įrengta aikštelė (daugiaukštis garažas). Užbaigtumas, proc.</t>
  </si>
  <si>
    <t>Įrengtas gatvių apšvietimas
Užbaigtumas, proc.</t>
  </si>
  <si>
    <t>Parengta techninių projektų, vnt.
Atlikti gatvės (600 m) ir žiedinės sankryžos rekonstravimo darbai. 
Užbaigtumas, proc.</t>
  </si>
  <si>
    <t>Rekonstruota gatvė (189 m)
Užbaigtumas, proc.</t>
  </si>
  <si>
    <t>Švyturio gatvės rekonstravimo projekto parengimas ir įgyvendinimas (I etapas – nuo Naujosios Uosto g. iki Malūnininkų g.)</t>
  </si>
  <si>
    <t>Pastatyta aikštelė (garažas). Užbaigtumas, proc.</t>
  </si>
  <si>
    <t>Patikslintas detalusis planas –1 vnt., patikslintas tech.projektas –1 vnt.</t>
  </si>
  <si>
    <t xml:space="preserve">Parengtas laikino tilto projektas, vnt.
Įrengtas laikinas tiltas, vnt. 
Remontuojama tilto ilgis – 37,4 m.  
Užbaigtumas, proc. </t>
  </si>
  <si>
    <t>Tiesiamos gatvės ilgis – 1610 m 
Užbaigtumas, proc.</t>
  </si>
  <si>
    <t>Parengtas techninis projektas, vnt.
Atlikti gatvės (600 m) ir žiedinės sankryžos rekonstravimo darbai. 
Užbaigtumas, proc.</t>
  </si>
  <si>
    <t>Projekto parengimas – 1vnt., 
Tiesiamos gatvės ilgis – 500 m 
Užbaigtumas, proc.</t>
  </si>
  <si>
    <t>Parengti priešprojektiniai pasiūlymai, vnt.
Parengtas techninis projektas, 1 vnt.; rekonstruota gatvė (4600 m)
Užbaigtumas, proc.</t>
  </si>
  <si>
    <t>Rekonstruotas gatvės ilgis – 0,43 km. Užbaigtumas, proc.</t>
  </si>
  <si>
    <t>Rekonstruota gatvė – 189 m.
Užbaigtumas, proc.</t>
  </si>
  <si>
    <t>Rekonstruotas gatvės ilgis – 1,12 km. Užbaigtumas, proc.</t>
  </si>
  <si>
    <t>Rekonstruotas gatvės ilgis – 0,43 km, Užbaigtumas, proc.</t>
  </si>
  <si>
    <t xml:space="preserve"> 2014–2016 M. KLAIPĖDOS MIESTO SAVIVALDYBĖS</t>
  </si>
  <si>
    <t>Smeltės kvartalo gatvių kapitalinis remontas</t>
  </si>
  <si>
    <t xml:space="preserve">Daržų gatvės nuo Aukštosios iki Tiltų gatvės rekonstrukcija </t>
  </si>
  <si>
    <t>Tomo g. techninio projekto parengimas</t>
  </si>
  <si>
    <t>Parengtas techninis  projektas, sk</t>
  </si>
  <si>
    <t>2015-ųjų metų lėšų planas</t>
  </si>
  <si>
    <t>2016-ųjų metų lėšų planas</t>
  </si>
  <si>
    <t>2015-ųjų m. lėšų planas</t>
  </si>
  <si>
    <t>2016-ųjų m. lėšų planas</t>
  </si>
  <si>
    <t>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</si>
</sst>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L_t_-;\-* #,##0.00\ _L_t_-;_-* &quot;-&quot;??\ _L_t_-;_-@_-"/>
    <numFmt numFmtId="164" formatCode="0.0"/>
    <numFmt numFmtId="165" formatCode="#,##0.0"/>
    <numFmt numFmtId="166" formatCode="_-* #,##0.0\ _L_t_-;\-* #,##0.0\ _L_t_-;_-* &quot;-&quot;?\ _L_t_-;_-@_-"/>
    <numFmt numFmtId="167" formatCode="0.0_ ;\-0.0\ "/>
    <numFmt numFmtId="168" formatCode="#,##0.0_ ;\-#,##0.0\ "/>
  </numFmts>
  <fonts count="28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name val="Times New Roman"/>
      <family val="1"/>
      <charset val="204"/>
    </font>
    <font>
      <b/>
      <sz val="9"/>
      <name val="Times New Roman"/>
      <family val="1"/>
      <charset val="186"/>
    </font>
    <font>
      <u/>
      <sz val="10"/>
      <name val="Times New Roman"/>
      <family val="1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0"/>
      <name val="Times New Roman"/>
      <family val="1"/>
    </font>
    <font>
      <sz val="8"/>
      <name val="Times New Roman"/>
      <family val="1"/>
    </font>
    <font>
      <sz val="10"/>
      <color rgb="FFFF0000"/>
      <name val="Times New Roman"/>
      <family val="1"/>
      <charset val="186"/>
    </font>
    <font>
      <sz val="7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Arial"/>
      <family val="2"/>
      <charset val="186"/>
    </font>
    <font>
      <vertAlign val="superscript"/>
      <sz val="10"/>
      <name val="Times New Roman"/>
      <family val="1"/>
      <charset val="186"/>
    </font>
    <font>
      <sz val="10"/>
      <name val="Cambria"/>
      <family val="1"/>
      <charset val="186"/>
    </font>
    <font>
      <b/>
      <sz val="10"/>
      <color theme="1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478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11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3" xfId="0" applyNumberFormat="1" applyFont="1" applyBorder="1" applyAlignment="1">
      <alignment horizontal="right" vertical="top"/>
    </xf>
    <xf numFmtId="164" fontId="3" fillId="0" borderId="14" xfId="0" applyNumberFormat="1" applyFont="1" applyBorder="1" applyAlignment="1">
      <alignment horizontal="right" vertical="top"/>
    </xf>
    <xf numFmtId="164" fontId="3" fillId="0" borderId="15" xfId="0" applyNumberFormat="1" applyFont="1" applyBorder="1" applyAlignment="1">
      <alignment horizontal="right" vertical="top"/>
    </xf>
    <xf numFmtId="164" fontId="3" fillId="3" borderId="10" xfId="0" applyNumberFormat="1" applyFont="1" applyFill="1" applyBorder="1" applyAlignment="1">
      <alignment horizontal="right" vertical="top" wrapText="1"/>
    </xf>
    <xf numFmtId="164" fontId="3" fillId="0" borderId="16" xfId="0" applyNumberFormat="1" applyFont="1" applyBorder="1" applyAlignment="1">
      <alignment horizontal="right" vertical="top"/>
    </xf>
    <xf numFmtId="164" fontId="3" fillId="0" borderId="11" xfId="0" applyNumberFormat="1" applyFont="1" applyBorder="1" applyAlignment="1">
      <alignment horizontal="right" vertical="top"/>
    </xf>
    <xf numFmtId="164" fontId="3" fillId="0" borderId="17" xfId="0" applyNumberFormat="1" applyFont="1" applyBorder="1" applyAlignment="1">
      <alignment horizontal="right" vertical="top"/>
    </xf>
    <xf numFmtId="164" fontId="3" fillId="0" borderId="18" xfId="0" applyNumberFormat="1" applyFont="1" applyBorder="1" applyAlignment="1">
      <alignment horizontal="right" vertical="top"/>
    </xf>
    <xf numFmtId="164" fontId="3" fillId="3" borderId="6" xfId="0" applyNumberFormat="1" applyFont="1" applyFill="1" applyBorder="1" applyAlignment="1">
      <alignment horizontal="right" vertical="top" wrapText="1"/>
    </xf>
    <xf numFmtId="164" fontId="3" fillId="0" borderId="19" xfId="0" applyNumberFormat="1" applyFont="1" applyBorder="1" applyAlignment="1">
      <alignment horizontal="right" vertical="top"/>
    </xf>
    <xf numFmtId="164" fontId="3" fillId="0" borderId="20" xfId="0" applyNumberFormat="1" applyFont="1" applyFill="1" applyBorder="1" applyAlignment="1">
      <alignment horizontal="right" vertical="top"/>
    </xf>
    <xf numFmtId="164" fontId="3" fillId="0" borderId="21" xfId="0" applyNumberFormat="1" applyFont="1" applyFill="1" applyBorder="1" applyAlignment="1">
      <alignment horizontal="right" vertical="top"/>
    </xf>
    <xf numFmtId="164" fontId="3" fillId="0" borderId="8" xfId="0" applyNumberFormat="1" applyFont="1" applyFill="1" applyBorder="1" applyAlignment="1">
      <alignment horizontal="right" vertical="top"/>
    </xf>
    <xf numFmtId="164" fontId="5" fillId="2" borderId="22" xfId="0" applyNumberFormat="1" applyFont="1" applyFill="1" applyBorder="1" applyAlignment="1">
      <alignment horizontal="right" vertical="top"/>
    </xf>
    <xf numFmtId="0" fontId="3" fillId="0" borderId="23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right" vertical="top"/>
    </xf>
    <xf numFmtId="3" fontId="3" fillId="3" borderId="11" xfId="0" applyNumberFormat="1" applyFont="1" applyFill="1" applyBorder="1" applyAlignment="1">
      <alignment horizontal="center" vertical="top"/>
    </xf>
    <xf numFmtId="3" fontId="3" fillId="3" borderId="18" xfId="0" applyNumberFormat="1" applyFont="1" applyFill="1" applyBorder="1" applyAlignment="1">
      <alignment horizontal="center" vertical="top"/>
    </xf>
    <xf numFmtId="3" fontId="3" fillId="0" borderId="11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11" xfId="0" applyNumberFormat="1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horizontal="center" vertical="top" wrapText="1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164" fontId="3" fillId="0" borderId="11" xfId="0" applyNumberFormat="1" applyFont="1" applyFill="1" applyBorder="1" applyAlignment="1">
      <alignment horizontal="right" vertical="top"/>
    </xf>
    <xf numFmtId="164" fontId="3" fillId="0" borderId="28" xfId="0" applyNumberFormat="1" applyFont="1" applyBorder="1" applyAlignment="1">
      <alignment horizontal="right" vertical="top"/>
    </xf>
    <xf numFmtId="164" fontId="3" fillId="0" borderId="18" xfId="0" applyNumberFormat="1" applyFont="1" applyFill="1" applyBorder="1" applyAlignment="1">
      <alignment horizontal="right" vertical="top"/>
    </xf>
    <xf numFmtId="164" fontId="3" fillId="0" borderId="6" xfId="0" applyNumberFormat="1" applyFont="1" applyFill="1" applyBorder="1" applyAlignment="1">
      <alignment horizontal="right" vertical="top"/>
    </xf>
    <xf numFmtId="0" fontId="3" fillId="0" borderId="24" xfId="0" applyFont="1" applyFill="1" applyBorder="1" applyAlignment="1">
      <alignment horizontal="center" vertical="top"/>
    </xf>
    <xf numFmtId="164" fontId="3" fillId="0" borderId="29" xfId="0" applyNumberFormat="1" applyFont="1" applyBorder="1" applyAlignment="1">
      <alignment horizontal="right" vertical="top"/>
    </xf>
    <xf numFmtId="164" fontId="3" fillId="3" borderId="24" xfId="0" applyNumberFormat="1" applyFont="1" applyFill="1" applyBorder="1" applyAlignment="1">
      <alignment horizontal="right" vertical="top" wrapText="1"/>
    </xf>
    <xf numFmtId="164" fontId="3" fillId="0" borderId="30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3" borderId="23" xfId="0" applyNumberFormat="1" applyFont="1" applyFill="1" applyBorder="1" applyAlignment="1">
      <alignment horizontal="right" vertical="top" wrapText="1"/>
    </xf>
    <xf numFmtId="165" fontId="3" fillId="0" borderId="26" xfId="0" applyNumberFormat="1" applyFont="1" applyFill="1" applyBorder="1" applyAlignment="1">
      <alignment horizontal="center" vertical="top"/>
    </xf>
    <xf numFmtId="165" fontId="3" fillId="0" borderId="27" xfId="0" applyNumberFormat="1" applyFont="1" applyFill="1" applyBorder="1" applyAlignment="1">
      <alignment horizontal="center" vertical="top"/>
    </xf>
    <xf numFmtId="49" fontId="3" fillId="0" borderId="11" xfId="0" applyNumberFormat="1" applyFont="1" applyBorder="1" applyAlignment="1">
      <alignment vertical="top" wrapText="1"/>
    </xf>
    <xf numFmtId="3" fontId="2" fillId="0" borderId="11" xfId="0" applyNumberFormat="1" applyFont="1" applyFill="1" applyBorder="1" applyAlignment="1">
      <alignment vertical="top"/>
    </xf>
    <xf numFmtId="164" fontId="3" fillId="0" borderId="13" xfId="0" applyNumberFormat="1" applyFont="1" applyFill="1" applyBorder="1" applyAlignment="1">
      <alignment horizontal="right" vertical="top"/>
    </xf>
    <xf numFmtId="3" fontId="3" fillId="0" borderId="31" xfId="0" applyNumberFormat="1" applyFont="1" applyFill="1" applyBorder="1" applyAlignment="1">
      <alignment horizontal="center" vertical="top" wrapText="1"/>
    </xf>
    <xf numFmtId="3" fontId="3" fillId="0" borderId="32" xfId="0" applyNumberFormat="1" applyFont="1" applyFill="1" applyBorder="1" applyAlignment="1">
      <alignment horizontal="center" vertical="top" wrapText="1"/>
    </xf>
    <xf numFmtId="0" fontId="3" fillId="2" borderId="33" xfId="0" applyFont="1" applyFill="1" applyBorder="1" applyAlignment="1">
      <alignment horizontal="center" vertical="top" wrapText="1"/>
    </xf>
    <xf numFmtId="0" fontId="3" fillId="2" borderId="34" xfId="0" applyFont="1" applyFill="1" applyBorder="1" applyAlignment="1">
      <alignment horizontal="center" vertical="top" wrapText="1"/>
    </xf>
    <xf numFmtId="0" fontId="3" fillId="0" borderId="35" xfId="0" applyFont="1" applyBorder="1" applyAlignment="1">
      <alignment vertical="top"/>
    </xf>
    <xf numFmtId="164" fontId="3" fillId="0" borderId="36" xfId="0" applyNumberFormat="1" applyFont="1" applyBorder="1" applyAlignment="1">
      <alignment horizontal="right" vertical="top"/>
    </xf>
    <xf numFmtId="164" fontId="3" fillId="0" borderId="37" xfId="0" applyNumberFormat="1" applyFont="1" applyBorder="1" applyAlignment="1">
      <alignment horizontal="right" vertical="top"/>
    </xf>
    <xf numFmtId="164" fontId="3" fillId="0" borderId="39" xfId="0" applyNumberFormat="1" applyFont="1" applyBorder="1" applyAlignment="1">
      <alignment horizontal="right" vertical="top"/>
    </xf>
    <xf numFmtId="0" fontId="3" fillId="0" borderId="30" xfId="0" applyFont="1" applyFill="1" applyBorder="1" applyAlignment="1">
      <alignment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164" fontId="5" fillId="3" borderId="5" xfId="0" applyNumberFormat="1" applyFont="1" applyFill="1" applyBorder="1" applyAlignment="1">
      <alignment horizontal="right" vertical="top"/>
    </xf>
    <xf numFmtId="164" fontId="5" fillId="3" borderId="26" xfId="0" applyNumberFormat="1" applyFont="1" applyFill="1" applyBorder="1" applyAlignment="1">
      <alignment horizontal="right" vertical="top"/>
    </xf>
    <xf numFmtId="164" fontId="5" fillId="3" borderId="27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center"/>
    </xf>
    <xf numFmtId="164" fontId="3" fillId="0" borderId="40" xfId="0" applyNumberFormat="1" applyFont="1" applyFill="1" applyBorder="1" applyAlignment="1">
      <alignment horizontal="right" vertical="top"/>
    </xf>
    <xf numFmtId="43" fontId="3" fillId="0" borderId="10" xfId="1" applyFont="1" applyFill="1" applyBorder="1" applyAlignment="1">
      <alignment horizontal="center" vertical="top" wrapText="1"/>
    </xf>
    <xf numFmtId="43" fontId="3" fillId="0" borderId="11" xfId="1" applyFont="1" applyFill="1" applyBorder="1" applyAlignment="1">
      <alignment horizontal="center" vertical="top" wrapText="1"/>
    </xf>
    <xf numFmtId="43" fontId="3" fillId="0" borderId="18" xfId="1" applyFont="1" applyFill="1" applyBorder="1" applyAlignment="1">
      <alignment horizontal="center" vertical="top" wrapText="1"/>
    </xf>
    <xf numFmtId="43" fontId="3" fillId="0" borderId="0" xfId="1" applyFont="1" applyBorder="1" applyAlignment="1">
      <alignment vertical="top"/>
    </xf>
    <xf numFmtId="0" fontId="5" fillId="3" borderId="41" xfId="0" applyFont="1" applyFill="1" applyBorder="1" applyAlignment="1">
      <alignment horizontal="center" vertical="top"/>
    </xf>
    <xf numFmtId="164" fontId="5" fillId="3" borderId="42" xfId="0" applyNumberFormat="1" applyFont="1" applyFill="1" applyBorder="1" applyAlignment="1">
      <alignment horizontal="right" vertical="top"/>
    </xf>
    <xf numFmtId="164" fontId="5" fillId="3" borderId="41" xfId="0" applyNumberFormat="1" applyFont="1" applyFill="1" applyBorder="1" applyAlignment="1">
      <alignment horizontal="right" vertical="top"/>
    </xf>
    <xf numFmtId="3" fontId="3" fillId="0" borderId="20" xfId="0" applyNumberFormat="1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top" wrapText="1"/>
    </xf>
    <xf numFmtId="0" fontId="3" fillId="3" borderId="30" xfId="0" applyFont="1" applyFill="1" applyBorder="1" applyAlignment="1">
      <alignment vertical="top" wrapText="1"/>
    </xf>
    <xf numFmtId="49" fontId="3" fillId="3" borderId="26" xfId="0" applyNumberFormat="1" applyFont="1" applyFill="1" applyBorder="1" applyAlignment="1">
      <alignment horizontal="center" vertical="top"/>
    </xf>
    <xf numFmtId="164" fontId="5" fillId="3" borderId="43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vertical="top" wrapText="1"/>
    </xf>
    <xf numFmtId="164" fontId="3" fillId="3" borderId="44" xfId="0" applyNumberFormat="1" applyFont="1" applyFill="1" applyBorder="1" applyAlignment="1">
      <alignment horizontal="right" vertical="top" wrapText="1"/>
    </xf>
    <xf numFmtId="164" fontId="3" fillId="3" borderId="45" xfId="0" applyNumberFormat="1" applyFont="1" applyFill="1" applyBorder="1" applyAlignment="1">
      <alignment horizontal="right" vertical="top" wrapText="1"/>
    </xf>
    <xf numFmtId="164" fontId="3" fillId="3" borderId="11" xfId="0" applyNumberFormat="1" applyFont="1" applyFill="1" applyBorder="1" applyAlignment="1">
      <alignment horizontal="right" vertical="top"/>
    </xf>
    <xf numFmtId="0" fontId="9" fillId="0" borderId="9" xfId="0" applyFont="1" applyFill="1" applyBorder="1" applyAlignment="1">
      <alignment vertical="top" wrapText="1"/>
    </xf>
    <xf numFmtId="166" fontId="3" fillId="0" borderId="12" xfId="1" applyNumberFormat="1" applyFont="1" applyBorder="1" applyAlignment="1">
      <alignment horizontal="distributed" vertical="top"/>
    </xf>
    <xf numFmtId="166" fontId="3" fillId="0" borderId="13" xfId="1" applyNumberFormat="1" applyFont="1" applyBorder="1" applyAlignment="1">
      <alignment horizontal="distributed" vertical="top"/>
    </xf>
    <xf numFmtId="166" fontId="3" fillId="0" borderId="14" xfId="1" applyNumberFormat="1" applyFont="1" applyBorder="1" applyAlignment="1">
      <alignment horizontal="distributed" vertical="top"/>
    </xf>
    <xf numFmtId="0" fontId="3" fillId="0" borderId="46" xfId="0" applyFont="1" applyBorder="1" applyAlignment="1">
      <alignment vertical="top"/>
    </xf>
    <xf numFmtId="0" fontId="3" fillId="0" borderId="26" xfId="0" applyFont="1" applyBorder="1" applyAlignment="1">
      <alignment vertical="top"/>
    </xf>
    <xf numFmtId="0" fontId="3" fillId="3" borderId="23" xfId="0" applyFont="1" applyFill="1" applyBorder="1" applyAlignment="1">
      <alignment horizontal="center" vertical="top"/>
    </xf>
    <xf numFmtId="164" fontId="3" fillId="3" borderId="16" xfId="0" applyNumberFormat="1" applyFont="1" applyFill="1" applyBorder="1" applyAlignment="1">
      <alignment horizontal="right" vertical="top"/>
    </xf>
    <xf numFmtId="164" fontId="3" fillId="3" borderId="19" xfId="0" applyNumberFormat="1" applyFont="1" applyFill="1" applyBorder="1" applyAlignment="1">
      <alignment horizontal="right" vertical="top"/>
    </xf>
    <xf numFmtId="164" fontId="3" fillId="3" borderId="20" xfId="0" applyNumberFormat="1" applyFont="1" applyFill="1" applyBorder="1" applyAlignment="1">
      <alignment horizontal="right" vertical="top"/>
    </xf>
    <xf numFmtId="49" fontId="5" fillId="0" borderId="26" xfId="0" applyNumberFormat="1" applyFont="1" applyBorder="1" applyAlignment="1">
      <alignment vertical="top"/>
    </xf>
    <xf numFmtId="49" fontId="5" fillId="0" borderId="11" xfId="0" applyNumberFormat="1" applyFont="1" applyBorder="1" applyAlignment="1">
      <alignment vertical="top"/>
    </xf>
    <xf numFmtId="0" fontId="3" fillId="3" borderId="24" xfId="0" applyFont="1" applyFill="1" applyBorder="1" applyAlignment="1">
      <alignment horizontal="center" vertical="top"/>
    </xf>
    <xf numFmtId="164" fontId="3" fillId="3" borderId="29" xfId="0" applyNumberFormat="1" applyFont="1" applyFill="1" applyBorder="1" applyAlignment="1">
      <alignment horizontal="right" vertical="top"/>
    </xf>
    <xf numFmtId="164" fontId="3" fillId="3" borderId="36" xfId="0" applyNumberFormat="1" applyFont="1" applyFill="1" applyBorder="1" applyAlignment="1">
      <alignment horizontal="right" vertical="top"/>
    </xf>
    <xf numFmtId="164" fontId="3" fillId="0" borderId="21" xfId="0" applyNumberFormat="1" applyFont="1" applyBorder="1" applyAlignment="1">
      <alignment horizontal="right" vertical="top"/>
    </xf>
    <xf numFmtId="164" fontId="3" fillId="3" borderId="8" xfId="0" applyNumberFormat="1" applyFont="1" applyFill="1" applyBorder="1" applyAlignment="1">
      <alignment horizontal="right" vertical="top" wrapText="1"/>
    </xf>
    <xf numFmtId="164" fontId="3" fillId="0" borderId="47" xfId="0" applyNumberFormat="1" applyFont="1" applyBorder="1" applyAlignment="1">
      <alignment horizontal="right" vertical="top"/>
    </xf>
    <xf numFmtId="164" fontId="3" fillId="0" borderId="48" xfId="0" applyNumberFormat="1" applyFont="1" applyBorder="1" applyAlignment="1">
      <alignment horizontal="right" vertical="top"/>
    </xf>
    <xf numFmtId="0" fontId="3" fillId="3" borderId="6" xfId="0" applyFont="1" applyFill="1" applyBorder="1" applyAlignment="1">
      <alignment horizontal="center" vertical="top"/>
    </xf>
    <xf numFmtId="164" fontId="3" fillId="3" borderId="49" xfId="0" applyNumberFormat="1" applyFont="1" applyFill="1" applyBorder="1" applyAlignment="1">
      <alignment horizontal="right" vertical="top"/>
    </xf>
    <xf numFmtId="164" fontId="3" fillId="3" borderId="50" xfId="0" applyNumberFormat="1" applyFont="1" applyFill="1" applyBorder="1" applyAlignment="1">
      <alignment horizontal="right" vertical="top"/>
    </xf>
    <xf numFmtId="0" fontId="3" fillId="0" borderId="41" xfId="0" applyFont="1" applyFill="1" applyBorder="1" applyAlignment="1">
      <alignment horizontal="center" vertical="top"/>
    </xf>
    <xf numFmtId="164" fontId="3" fillId="0" borderId="26" xfId="0" applyNumberFormat="1" applyFont="1" applyBorder="1" applyAlignment="1">
      <alignment horizontal="right" vertical="top"/>
    </xf>
    <xf numFmtId="164" fontId="3" fillId="0" borderId="43" xfId="0" applyNumberFormat="1" applyFont="1" applyBorder="1" applyAlignment="1">
      <alignment horizontal="right"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27" xfId="0" applyNumberFormat="1" applyFont="1" applyBorder="1" applyAlignment="1">
      <alignment horizontal="right" vertical="top"/>
    </xf>
    <xf numFmtId="164" fontId="3" fillId="3" borderId="41" xfId="0" applyNumberFormat="1" applyFont="1" applyFill="1" applyBorder="1" applyAlignment="1">
      <alignment horizontal="right" vertical="top" wrapText="1"/>
    </xf>
    <xf numFmtId="0" fontId="3" fillId="0" borderId="49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50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164" fontId="3" fillId="3" borderId="8" xfId="0" applyNumberFormat="1" applyFont="1" applyFill="1" applyBorder="1" applyAlignment="1">
      <alignment horizontal="right" vertical="top"/>
    </xf>
    <xf numFmtId="164" fontId="5" fillId="3" borderId="52" xfId="0" applyNumberFormat="1" applyFont="1" applyFill="1" applyBorder="1" applyAlignment="1">
      <alignment horizontal="right" vertical="top"/>
    </xf>
    <xf numFmtId="164" fontId="5" fillId="0" borderId="12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4" fontId="3" fillId="3" borderId="10" xfId="1" applyNumberFormat="1" applyFont="1" applyFill="1" applyBorder="1" applyAlignment="1">
      <alignment horizontal="right" vertical="top" wrapText="1"/>
    </xf>
    <xf numFmtId="164" fontId="3" fillId="3" borderId="6" xfId="0" applyNumberFormat="1" applyFont="1" applyFill="1" applyBorder="1" applyAlignment="1">
      <alignment horizontal="right" vertical="top"/>
    </xf>
    <xf numFmtId="164" fontId="3" fillId="3" borderId="40" xfId="0" applyNumberFormat="1" applyFont="1" applyFill="1" applyBorder="1" applyAlignment="1">
      <alignment horizontal="right" vertical="top"/>
    </xf>
    <xf numFmtId="164" fontId="3" fillId="0" borderId="50" xfId="0" applyNumberFormat="1" applyFont="1" applyBorder="1" applyAlignment="1">
      <alignment horizontal="right" vertical="top"/>
    </xf>
    <xf numFmtId="164" fontId="3" fillId="0" borderId="48" xfId="0" applyNumberFormat="1" applyFont="1" applyFill="1" applyBorder="1" applyAlignment="1">
      <alignment horizontal="right" vertical="top"/>
    </xf>
    <xf numFmtId="164" fontId="3" fillId="3" borderId="48" xfId="0" applyNumberFormat="1" applyFont="1" applyFill="1" applyBorder="1" applyAlignment="1">
      <alignment horizontal="right" vertical="top"/>
    </xf>
    <xf numFmtId="0" fontId="11" fillId="0" borderId="0" xfId="0" applyFont="1"/>
    <xf numFmtId="164" fontId="3" fillId="0" borderId="42" xfId="0" applyNumberFormat="1" applyFont="1" applyBorder="1" applyAlignment="1">
      <alignment horizontal="right" vertical="top"/>
    </xf>
    <xf numFmtId="0" fontId="3" fillId="0" borderId="26" xfId="0" applyNumberFormat="1" applyFont="1" applyFill="1" applyBorder="1" applyAlignment="1">
      <alignment horizontal="center" vertical="top"/>
    </xf>
    <xf numFmtId="0" fontId="3" fillId="0" borderId="53" xfId="0" applyNumberFormat="1" applyFont="1" applyFill="1" applyBorder="1" applyAlignment="1">
      <alignment horizontal="center" vertical="top"/>
    </xf>
    <xf numFmtId="0" fontId="3" fillId="0" borderId="27" xfId="0" applyNumberFormat="1" applyFont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18" xfId="0" applyNumberFormat="1" applyFont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/>
    </xf>
    <xf numFmtId="3" fontId="3" fillId="3" borderId="20" xfId="0" applyNumberFormat="1" applyFont="1" applyFill="1" applyBorder="1" applyAlignment="1">
      <alignment horizontal="center" vertical="top"/>
    </xf>
    <xf numFmtId="164" fontId="3" fillId="0" borderId="49" xfId="0" applyNumberFormat="1" applyFont="1" applyBorder="1" applyAlignment="1">
      <alignment horizontal="right" vertical="top"/>
    </xf>
    <xf numFmtId="3" fontId="3" fillId="3" borderId="20" xfId="0" applyNumberFormat="1" applyFont="1" applyFill="1" applyBorder="1" applyAlignment="1">
      <alignment horizontal="center" vertical="top" wrapText="1"/>
    </xf>
    <xf numFmtId="3" fontId="3" fillId="3" borderId="29" xfId="0" applyNumberFormat="1" applyFont="1" applyFill="1" applyBorder="1" applyAlignment="1">
      <alignment horizontal="center" vertical="top" wrapText="1"/>
    </xf>
    <xf numFmtId="3" fontId="3" fillId="3" borderId="21" xfId="0" applyNumberFormat="1" applyFont="1" applyFill="1" applyBorder="1" applyAlignment="1">
      <alignment horizontal="center" vertical="top" wrapText="1"/>
    </xf>
    <xf numFmtId="3" fontId="3" fillId="3" borderId="18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Alignment="1">
      <alignment vertical="top"/>
    </xf>
    <xf numFmtId="3" fontId="3" fillId="3" borderId="28" xfId="0" applyNumberFormat="1" applyFont="1" applyFill="1" applyBorder="1" applyAlignment="1">
      <alignment horizontal="center" vertical="top" wrapText="1"/>
    </xf>
    <xf numFmtId="0" fontId="3" fillId="0" borderId="27" xfId="0" applyFont="1" applyBorder="1" applyAlignment="1">
      <alignment vertical="top"/>
    </xf>
    <xf numFmtId="3" fontId="3" fillId="0" borderId="20" xfId="0" applyNumberFormat="1" applyFont="1" applyFill="1" applyBorder="1" applyAlignment="1">
      <alignment horizontal="center" vertical="top"/>
    </xf>
    <xf numFmtId="164" fontId="3" fillId="3" borderId="13" xfId="0" applyNumberFormat="1" applyFont="1" applyFill="1" applyBorder="1" applyAlignment="1">
      <alignment horizontal="right" vertical="top"/>
    </xf>
    <xf numFmtId="164" fontId="3" fillId="0" borderId="0" xfId="0" applyNumberFormat="1" applyFont="1" applyAlignment="1">
      <alignment vertical="top"/>
    </xf>
    <xf numFmtId="0" fontId="3" fillId="0" borderId="52" xfId="0" applyFont="1" applyFill="1" applyBorder="1" applyAlignment="1">
      <alignment horizontal="center" vertical="top"/>
    </xf>
    <xf numFmtId="49" fontId="5" fillId="2" borderId="53" xfId="0" applyNumberFormat="1" applyFont="1" applyFill="1" applyBorder="1" applyAlignment="1">
      <alignment horizontal="center" vertical="top"/>
    </xf>
    <xf numFmtId="164" fontId="5" fillId="0" borderId="42" xfId="0" applyNumberFormat="1" applyFont="1" applyFill="1" applyBorder="1" applyAlignment="1">
      <alignment horizontal="right" vertical="top"/>
    </xf>
    <xf numFmtId="164" fontId="5" fillId="0" borderId="52" xfId="0" applyNumberFormat="1" applyFont="1" applyFill="1" applyBorder="1" applyAlignment="1">
      <alignment horizontal="right" vertical="top"/>
    </xf>
    <xf numFmtId="49" fontId="5" fillId="2" borderId="33" xfId="0" applyNumberFormat="1" applyFont="1" applyFill="1" applyBorder="1" applyAlignment="1">
      <alignment horizontal="center" vertical="top"/>
    </xf>
    <xf numFmtId="164" fontId="3" fillId="0" borderId="41" xfId="0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vertical="top" wrapText="1"/>
    </xf>
    <xf numFmtId="0" fontId="9" fillId="0" borderId="26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wrapText="1"/>
    </xf>
    <xf numFmtId="0" fontId="9" fillId="3" borderId="21" xfId="0" applyFont="1" applyFill="1" applyBorder="1" applyAlignment="1">
      <alignment horizontal="center" wrapText="1"/>
    </xf>
    <xf numFmtId="164" fontId="5" fillId="0" borderId="38" xfId="0" applyNumberFormat="1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vertical="top"/>
    </xf>
    <xf numFmtId="0" fontId="3" fillId="0" borderId="53" xfId="0" applyFont="1" applyBorder="1" applyAlignment="1">
      <alignment vertical="top"/>
    </xf>
    <xf numFmtId="0" fontId="3" fillId="0" borderId="41" xfId="0" applyFont="1" applyBorder="1" applyAlignment="1">
      <alignment vertical="top"/>
    </xf>
    <xf numFmtId="0" fontId="3" fillId="0" borderId="29" xfId="0" applyFont="1" applyBorder="1" applyAlignment="1">
      <alignment vertical="top"/>
    </xf>
    <xf numFmtId="0" fontId="10" fillId="3" borderId="27" xfId="0" applyFont="1" applyFill="1" applyBorder="1" applyAlignment="1">
      <alignment horizontal="left" vertical="top" wrapText="1"/>
    </xf>
    <xf numFmtId="3" fontId="3" fillId="3" borderId="11" xfId="0" applyNumberFormat="1" applyFont="1" applyFill="1" applyBorder="1" applyAlignment="1">
      <alignment horizontal="center" vertical="top"/>
    </xf>
    <xf numFmtId="3" fontId="3" fillId="3" borderId="18" xfId="0" applyNumberFormat="1" applyFont="1" applyFill="1" applyBorder="1" applyAlignment="1">
      <alignment horizontal="center" vertical="top"/>
    </xf>
    <xf numFmtId="3" fontId="3" fillId="3" borderId="29" xfId="0" applyNumberFormat="1" applyFont="1" applyFill="1" applyBorder="1" applyAlignment="1">
      <alignment horizontal="center" vertical="top"/>
    </xf>
    <xf numFmtId="3" fontId="3" fillId="3" borderId="28" xfId="0" applyNumberFormat="1" applyFont="1" applyFill="1" applyBorder="1" applyAlignment="1">
      <alignment horizontal="center" vertical="top"/>
    </xf>
    <xf numFmtId="3" fontId="3" fillId="3" borderId="26" xfId="0" applyNumberFormat="1" applyFont="1" applyFill="1" applyBorder="1" applyAlignment="1">
      <alignment horizontal="center" vertical="top"/>
    </xf>
    <xf numFmtId="3" fontId="3" fillId="3" borderId="27" xfId="0" applyNumberFormat="1" applyFont="1" applyFill="1" applyBorder="1" applyAlignment="1">
      <alignment horizontal="center" vertical="top"/>
    </xf>
    <xf numFmtId="3" fontId="3" fillId="3" borderId="21" xfId="0" applyNumberFormat="1" applyFont="1" applyFill="1" applyBorder="1" applyAlignment="1">
      <alignment horizontal="center" vertical="top"/>
    </xf>
    <xf numFmtId="164" fontId="3" fillId="3" borderId="24" xfId="0" applyNumberFormat="1" applyFont="1" applyFill="1" applyBorder="1" applyAlignment="1">
      <alignment horizontal="right" vertical="top"/>
    </xf>
    <xf numFmtId="164" fontId="3" fillId="0" borderId="6" xfId="0" applyNumberFormat="1" applyFont="1" applyBorder="1" applyAlignment="1">
      <alignment vertical="top"/>
    </xf>
    <xf numFmtId="3" fontId="3" fillId="0" borderId="21" xfId="0" applyNumberFormat="1" applyFont="1" applyFill="1" applyBorder="1" applyAlignment="1">
      <alignment horizontal="center" vertical="top"/>
    </xf>
    <xf numFmtId="0" fontId="3" fillId="0" borderId="49" xfId="0" applyFont="1" applyFill="1" applyBorder="1" applyAlignment="1">
      <alignment vertical="top" wrapText="1"/>
    </xf>
    <xf numFmtId="0" fontId="3" fillId="0" borderId="42" xfId="0" applyFont="1" applyFill="1" applyBorder="1" applyAlignment="1">
      <alignment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54" xfId="0" applyFont="1" applyFill="1" applyBorder="1" applyAlignment="1">
      <alignment vertical="top" wrapText="1"/>
    </xf>
    <xf numFmtId="49" fontId="3" fillId="3" borderId="20" xfId="0" applyNumberFormat="1" applyFont="1" applyFill="1" applyBorder="1" applyAlignment="1">
      <alignment horizontal="center" vertical="top" wrapText="1"/>
    </xf>
    <xf numFmtId="0" fontId="10" fillId="0" borderId="43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vertical="top" wrapText="1"/>
    </xf>
    <xf numFmtId="49" fontId="3" fillId="3" borderId="11" xfId="0" applyNumberFormat="1" applyFont="1" applyFill="1" applyBorder="1" applyAlignment="1">
      <alignment vertical="top" wrapText="1"/>
    </xf>
    <xf numFmtId="0" fontId="5" fillId="3" borderId="38" xfId="0" applyFont="1" applyFill="1" applyBorder="1" applyAlignment="1">
      <alignment horizontal="center" vertical="top" wrapText="1"/>
    </xf>
    <xf numFmtId="49" fontId="5" fillId="0" borderId="52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49" fontId="5" fillId="0" borderId="45" xfId="0" applyNumberFormat="1" applyFont="1" applyBorder="1" applyAlignment="1">
      <alignment horizontal="center" vertical="top"/>
    </xf>
    <xf numFmtId="49" fontId="5" fillId="3" borderId="45" xfId="0" applyNumberFormat="1" applyFont="1" applyFill="1" applyBorder="1" applyAlignment="1">
      <alignment horizontal="center" vertical="top"/>
    </xf>
    <xf numFmtId="49" fontId="5" fillId="4" borderId="16" xfId="0" applyNumberFormat="1" applyFont="1" applyFill="1" applyBorder="1" applyAlignment="1">
      <alignment horizontal="center" vertical="top" wrapText="1"/>
    </xf>
    <xf numFmtId="49" fontId="5" fillId="4" borderId="56" xfId="0" applyNumberFormat="1" applyFont="1" applyFill="1" applyBorder="1" applyAlignment="1">
      <alignment horizontal="center" vertical="top"/>
    </xf>
    <xf numFmtId="49" fontId="5" fillId="4" borderId="57" xfId="0" applyNumberFormat="1" applyFont="1" applyFill="1" applyBorder="1" applyAlignment="1">
      <alignment horizontal="center" vertical="top"/>
    </xf>
    <xf numFmtId="0" fontId="10" fillId="0" borderId="45" xfId="0" applyFont="1" applyBorder="1" applyAlignment="1">
      <alignment vertical="top" wrapText="1"/>
    </xf>
    <xf numFmtId="49" fontId="5" fillId="4" borderId="16" xfId="0" applyNumberFormat="1" applyFont="1" applyFill="1" applyBorder="1" applyAlignment="1">
      <alignment horizontal="center" vertical="top"/>
    </xf>
    <xf numFmtId="49" fontId="5" fillId="3" borderId="11" xfId="0" applyNumberFormat="1" applyFont="1" applyFill="1" applyBorder="1" applyAlignment="1">
      <alignment vertical="top"/>
    </xf>
    <xf numFmtId="49" fontId="5" fillId="3" borderId="29" xfId="0" applyNumberFormat="1" applyFont="1" applyFill="1" applyBorder="1" applyAlignment="1">
      <alignment vertical="top"/>
    </xf>
    <xf numFmtId="49" fontId="5" fillId="3" borderId="26" xfId="0" applyNumberFormat="1" applyFont="1" applyFill="1" applyBorder="1" applyAlignment="1">
      <alignment horizontal="center" vertical="top"/>
    </xf>
    <xf numFmtId="49" fontId="3" fillId="5" borderId="58" xfId="0" applyNumberFormat="1" applyFont="1" applyFill="1" applyBorder="1" applyAlignment="1">
      <alignment horizontal="center" vertical="top"/>
    </xf>
    <xf numFmtId="164" fontId="5" fillId="5" borderId="59" xfId="0" applyNumberFormat="1" applyFont="1" applyFill="1" applyBorder="1" applyAlignment="1">
      <alignment horizontal="right" vertical="top"/>
    </xf>
    <xf numFmtId="164" fontId="5" fillId="5" borderId="60" xfId="0" applyNumberFormat="1" applyFont="1" applyFill="1" applyBorder="1" applyAlignment="1">
      <alignment horizontal="right" vertical="top"/>
    </xf>
    <xf numFmtId="164" fontId="5" fillId="5" borderId="61" xfId="0" applyNumberFormat="1" applyFont="1" applyFill="1" applyBorder="1" applyAlignment="1">
      <alignment horizontal="right" vertical="top"/>
    </xf>
    <xf numFmtId="49" fontId="3" fillId="5" borderId="62" xfId="0" applyNumberFormat="1" applyFont="1" applyFill="1" applyBorder="1" applyAlignment="1">
      <alignment horizontal="center" vertical="top"/>
    </xf>
    <xf numFmtId="164" fontId="3" fillId="3" borderId="17" xfId="0" applyNumberFormat="1" applyFont="1" applyFill="1" applyBorder="1" applyAlignment="1">
      <alignment horizontal="right" vertical="top"/>
    </xf>
    <xf numFmtId="164" fontId="3" fillId="3" borderId="21" xfId="0" applyNumberFormat="1" applyFont="1" applyFill="1" applyBorder="1" applyAlignment="1">
      <alignment horizontal="right" vertical="top"/>
    </xf>
    <xf numFmtId="164" fontId="5" fillId="5" borderId="62" xfId="0" applyNumberFormat="1" applyFont="1" applyFill="1" applyBorder="1" applyAlignment="1">
      <alignment horizontal="right" vertical="top"/>
    </xf>
    <xf numFmtId="49" fontId="3" fillId="3" borderId="26" xfId="0" applyNumberFormat="1" applyFont="1" applyFill="1" applyBorder="1" applyAlignment="1">
      <alignment horizontal="center" vertical="top"/>
    </xf>
    <xf numFmtId="164" fontId="3" fillId="0" borderId="29" xfId="0" applyNumberFormat="1" applyFont="1" applyFill="1" applyBorder="1" applyAlignment="1">
      <alignment horizontal="right" vertical="top"/>
    </xf>
    <xf numFmtId="168" fontId="3" fillId="3" borderId="12" xfId="1" applyNumberFormat="1" applyFont="1" applyFill="1" applyBorder="1" applyAlignment="1">
      <alignment horizontal="right" vertical="top"/>
    </xf>
    <xf numFmtId="166" fontId="3" fillId="3" borderId="13" xfId="1" applyNumberFormat="1" applyFont="1" applyFill="1" applyBorder="1" applyAlignment="1">
      <alignment horizontal="right" vertical="top"/>
    </xf>
    <xf numFmtId="168" fontId="3" fillId="3" borderId="15" xfId="1" applyNumberFormat="1" applyFont="1" applyFill="1" applyBorder="1" applyAlignment="1">
      <alignment horizontal="right" vertical="top"/>
    </xf>
    <xf numFmtId="49" fontId="5" fillId="0" borderId="46" xfId="0" applyNumberFormat="1" applyFont="1" applyFill="1" applyBorder="1" applyAlignment="1">
      <alignment horizontal="center" vertical="top" wrapText="1"/>
    </xf>
    <xf numFmtId="49" fontId="5" fillId="5" borderId="62" xfId="0" applyNumberFormat="1" applyFont="1" applyFill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5" borderId="62" xfId="0" applyNumberFormat="1" applyFont="1" applyFill="1" applyBorder="1" applyAlignment="1">
      <alignment vertical="top"/>
    </xf>
    <xf numFmtId="0" fontId="3" fillId="0" borderId="51" xfId="0" applyFont="1" applyFill="1" applyBorder="1" applyAlignment="1">
      <alignment horizontal="center" vertical="center" textRotation="90" wrapText="1"/>
    </xf>
    <xf numFmtId="164" fontId="5" fillId="5" borderId="69" xfId="0" applyNumberFormat="1" applyFont="1" applyFill="1" applyBorder="1" applyAlignment="1">
      <alignment horizontal="right" vertical="top"/>
    </xf>
    <xf numFmtId="164" fontId="5" fillId="5" borderId="54" xfId="0" applyNumberFormat="1" applyFont="1" applyFill="1" applyBorder="1" applyAlignment="1">
      <alignment horizontal="right" vertical="top"/>
    </xf>
    <xf numFmtId="49" fontId="5" fillId="0" borderId="29" xfId="0" applyNumberFormat="1" applyFont="1" applyBorder="1" applyAlignment="1">
      <alignment vertical="top"/>
    </xf>
    <xf numFmtId="164" fontId="5" fillId="4" borderId="22" xfId="0" applyNumberFormat="1" applyFont="1" applyFill="1" applyBorder="1" applyAlignment="1">
      <alignment horizontal="right" vertical="top"/>
    </xf>
    <xf numFmtId="49" fontId="5" fillId="7" borderId="56" xfId="0" applyNumberFormat="1" applyFont="1" applyFill="1" applyBorder="1" applyAlignment="1">
      <alignment horizontal="center" vertical="top"/>
    </xf>
    <xf numFmtId="164" fontId="5" fillId="7" borderId="56" xfId="0" applyNumberFormat="1" applyFont="1" applyFill="1" applyBorder="1" applyAlignment="1">
      <alignment horizontal="right" vertical="top"/>
    </xf>
    <xf numFmtId="164" fontId="5" fillId="7" borderId="10" xfId="0" applyNumberFormat="1" applyFont="1" applyFill="1" applyBorder="1" applyAlignment="1">
      <alignment horizontal="right" vertical="top"/>
    </xf>
    <xf numFmtId="164" fontId="5" fillId="7" borderId="24" xfId="0" applyNumberFormat="1" applyFont="1" applyFill="1" applyBorder="1" applyAlignment="1">
      <alignment horizontal="right" vertical="top"/>
    </xf>
    <xf numFmtId="164" fontId="5" fillId="6" borderId="70" xfId="0" applyNumberFormat="1" applyFont="1" applyFill="1" applyBorder="1" applyAlignment="1">
      <alignment horizontal="right" vertical="top"/>
    </xf>
    <xf numFmtId="49" fontId="5" fillId="5" borderId="33" xfId="0" applyNumberFormat="1" applyFont="1" applyFill="1" applyBorder="1" applyAlignment="1">
      <alignment horizontal="center" vertical="top"/>
    </xf>
    <xf numFmtId="0" fontId="9" fillId="0" borderId="31" xfId="0" applyFont="1" applyFill="1" applyBorder="1" applyAlignment="1">
      <alignment horizontal="center" vertical="top" wrapText="1"/>
    </xf>
    <xf numFmtId="3" fontId="3" fillId="0" borderId="32" xfId="0" applyNumberFormat="1" applyFont="1" applyFill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164" fontId="3" fillId="3" borderId="12" xfId="0" applyNumberFormat="1" applyFont="1" applyFill="1" applyBorder="1" applyAlignment="1">
      <alignment horizontal="right" vertical="top"/>
    </xf>
    <xf numFmtId="164" fontId="3" fillId="3" borderId="16" xfId="0" applyNumberFormat="1" applyFont="1" applyFill="1" applyBorder="1" applyAlignment="1">
      <alignment horizontal="right" vertical="top"/>
    </xf>
    <xf numFmtId="3" fontId="3" fillId="0" borderId="13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right" vertical="top"/>
    </xf>
    <xf numFmtId="164" fontId="3" fillId="0" borderId="42" xfId="0" applyNumberFormat="1" applyFont="1" applyFill="1" applyBorder="1" applyAlignment="1">
      <alignment horizontal="right" vertical="top"/>
    </xf>
    <xf numFmtId="164" fontId="3" fillId="0" borderId="5" xfId="0" applyNumberFormat="1" applyFont="1" applyFill="1" applyBorder="1" applyAlignment="1">
      <alignment horizontal="right" vertical="top"/>
    </xf>
    <xf numFmtId="164" fontId="3" fillId="3" borderId="23" xfId="0" applyNumberFormat="1" applyFont="1" applyFill="1" applyBorder="1" applyAlignment="1">
      <alignment horizontal="right" vertical="top" wrapText="1"/>
    </xf>
    <xf numFmtId="0" fontId="3" fillId="0" borderId="29" xfId="0" applyNumberFormat="1" applyFont="1" applyFill="1" applyBorder="1" applyAlignment="1">
      <alignment horizontal="center" vertical="top"/>
    </xf>
    <xf numFmtId="0" fontId="3" fillId="0" borderId="28" xfId="0" applyNumberFormat="1" applyFont="1" applyFill="1" applyBorder="1" applyAlignment="1">
      <alignment horizontal="center" vertical="top"/>
    </xf>
    <xf numFmtId="49" fontId="3" fillId="0" borderId="45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/>
    </xf>
    <xf numFmtId="165" fontId="3" fillId="0" borderId="29" xfId="0" applyNumberFormat="1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left" vertical="top" wrapText="1"/>
    </xf>
    <xf numFmtId="3" fontId="3" fillId="0" borderId="15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right" vertical="top"/>
    </xf>
    <xf numFmtId="164" fontId="3" fillId="3" borderId="23" xfId="0" applyNumberFormat="1" applyFont="1" applyFill="1" applyBorder="1" applyAlignment="1">
      <alignment horizontal="right" vertical="top"/>
    </xf>
    <xf numFmtId="0" fontId="9" fillId="3" borderId="11" xfId="0" applyFont="1" applyFill="1" applyBorder="1" applyAlignment="1">
      <alignment horizontal="center" wrapText="1"/>
    </xf>
    <xf numFmtId="0" fontId="9" fillId="3" borderId="18" xfId="0" applyFont="1" applyFill="1" applyBorder="1" applyAlignment="1">
      <alignment horizontal="center" wrapText="1"/>
    </xf>
    <xf numFmtId="164" fontId="3" fillId="0" borderId="17" xfId="0" applyNumberFormat="1" applyFont="1" applyFill="1" applyBorder="1" applyAlignment="1">
      <alignment horizontal="right" vertical="top"/>
    </xf>
    <xf numFmtId="164" fontId="3" fillId="0" borderId="23" xfId="0" applyNumberFormat="1" applyFont="1" applyFill="1" applyBorder="1" applyAlignment="1">
      <alignment horizontal="right" vertical="top"/>
    </xf>
    <xf numFmtId="164" fontId="3" fillId="3" borderId="44" xfId="0" applyNumberFormat="1" applyFont="1" applyFill="1" applyBorder="1" applyAlignment="1">
      <alignment horizontal="right" vertical="top"/>
    </xf>
    <xf numFmtId="164" fontId="3" fillId="3" borderId="45" xfId="0" applyNumberFormat="1" applyFont="1" applyFill="1" applyBorder="1" applyAlignment="1">
      <alignment horizontal="right" vertical="top"/>
    </xf>
    <xf numFmtId="49" fontId="3" fillId="0" borderId="0" xfId="0" applyNumberFormat="1" applyFont="1" applyBorder="1" applyAlignment="1">
      <alignment horizontal="center" vertical="top" wrapText="1"/>
    </xf>
    <xf numFmtId="49" fontId="5" fillId="2" borderId="36" xfId="0" applyNumberFormat="1" applyFont="1" applyFill="1" applyBorder="1" applyAlignment="1">
      <alignment horizontal="center" vertical="top"/>
    </xf>
    <xf numFmtId="49" fontId="5" fillId="3" borderId="13" xfId="0" applyNumberFormat="1" applyFont="1" applyFill="1" applyBorder="1" applyAlignment="1">
      <alignment horizontal="center" vertical="top"/>
    </xf>
    <xf numFmtId="0" fontId="10" fillId="3" borderId="15" xfId="0" applyFont="1" applyFill="1" applyBorder="1" applyAlignment="1">
      <alignment horizontal="left" vertical="top" wrapText="1"/>
    </xf>
    <xf numFmtId="0" fontId="5" fillId="3" borderId="72" xfId="0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top" wrapText="1"/>
    </xf>
    <xf numFmtId="49" fontId="5" fillId="3" borderId="15" xfId="0" applyNumberFormat="1" applyFont="1" applyFill="1" applyBorder="1" applyAlignment="1">
      <alignment horizontal="center" vertical="top"/>
    </xf>
    <xf numFmtId="164" fontId="5" fillId="3" borderId="12" xfId="0" applyNumberFormat="1" applyFont="1" applyFill="1" applyBorder="1" applyAlignment="1">
      <alignment horizontal="right" vertical="top"/>
    </xf>
    <xf numFmtId="164" fontId="5" fillId="3" borderId="13" xfId="0" applyNumberFormat="1" applyFont="1" applyFill="1" applyBorder="1" applyAlignment="1">
      <alignment horizontal="right" vertical="top"/>
    </xf>
    <xf numFmtId="164" fontId="5" fillId="3" borderId="15" xfId="0" applyNumberFormat="1" applyFont="1" applyFill="1" applyBorder="1" applyAlignment="1">
      <alignment horizontal="right" vertical="top"/>
    </xf>
    <xf numFmtId="164" fontId="5" fillId="3" borderId="64" xfId="0" applyNumberFormat="1" applyFont="1" applyFill="1" applyBorder="1" applyAlignment="1">
      <alignment horizontal="right" vertical="top"/>
    </xf>
    <xf numFmtId="164" fontId="5" fillId="3" borderId="10" xfId="0" applyNumberFormat="1" applyFont="1" applyFill="1" applyBorder="1" applyAlignment="1">
      <alignment horizontal="right" vertical="top"/>
    </xf>
    <xf numFmtId="0" fontId="3" fillId="3" borderId="9" xfId="0" applyFont="1" applyFill="1" applyBorder="1" applyAlignment="1">
      <alignment vertical="top" wrapText="1"/>
    </xf>
    <xf numFmtId="0" fontId="5" fillId="3" borderId="28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4" fontId="5" fillId="7" borderId="57" xfId="0" applyNumberFormat="1" applyFont="1" applyFill="1" applyBorder="1" applyAlignment="1">
      <alignment horizontal="right" vertical="top"/>
    </xf>
    <xf numFmtId="164" fontId="3" fillId="3" borderId="73" xfId="0" applyNumberFormat="1" applyFont="1" applyFill="1" applyBorder="1" applyAlignment="1">
      <alignment horizontal="right" vertical="top" wrapText="1"/>
    </xf>
    <xf numFmtId="164" fontId="5" fillId="7" borderId="22" xfId="0" applyNumberFormat="1" applyFont="1" applyFill="1" applyBorder="1" applyAlignment="1">
      <alignment horizontal="right" vertical="top"/>
    </xf>
    <xf numFmtId="164" fontId="5" fillId="7" borderId="25" xfId="0" applyNumberFormat="1" applyFont="1" applyFill="1" applyBorder="1" applyAlignment="1">
      <alignment horizontal="right" vertical="top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4" borderId="5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49" fontId="3" fillId="0" borderId="43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58" xfId="0" applyNumberFormat="1" applyFont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49" fontId="5" fillId="5" borderId="26" xfId="0" applyNumberFormat="1" applyFont="1" applyFill="1" applyBorder="1" applyAlignment="1">
      <alignment horizontal="center" vertical="top"/>
    </xf>
    <xf numFmtId="49" fontId="5" fillId="5" borderId="11" xfId="0" applyNumberFormat="1" applyFont="1" applyFill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0" fontId="3" fillId="0" borderId="30" xfId="0" applyFont="1" applyFill="1" applyBorder="1" applyAlignment="1">
      <alignment horizontal="left" vertical="top" wrapText="1"/>
    </xf>
    <xf numFmtId="49" fontId="5" fillId="3" borderId="20" xfId="0" applyNumberFormat="1" applyFont="1" applyFill="1" applyBorder="1" applyAlignment="1">
      <alignment horizontal="center" vertical="top"/>
    </xf>
    <xf numFmtId="49" fontId="5" fillId="3" borderId="11" xfId="0" applyNumberFormat="1" applyFont="1" applyFill="1" applyBorder="1" applyAlignment="1">
      <alignment horizontal="center" vertical="top"/>
    </xf>
    <xf numFmtId="49" fontId="5" fillId="3" borderId="29" xfId="0" applyNumberFormat="1" applyFont="1" applyFill="1" applyBorder="1" applyAlignment="1">
      <alignment horizontal="center" vertical="top"/>
    </xf>
    <xf numFmtId="49" fontId="3" fillId="0" borderId="48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 wrapText="1"/>
    </xf>
    <xf numFmtId="0" fontId="3" fillId="3" borderId="18" xfId="0" applyFont="1" applyFill="1" applyBorder="1" applyAlignment="1">
      <alignment vertical="top" wrapText="1"/>
    </xf>
    <xf numFmtId="49" fontId="5" fillId="4" borderId="35" xfId="0" applyNumberFormat="1" applyFont="1" applyFill="1" applyBorder="1" applyAlignment="1">
      <alignment horizontal="center" vertical="top"/>
    </xf>
    <xf numFmtId="0" fontId="3" fillId="3" borderId="32" xfId="0" applyFont="1" applyFill="1" applyBorder="1" applyAlignment="1">
      <alignment vertical="top" wrapText="1"/>
    </xf>
    <xf numFmtId="3" fontId="3" fillId="0" borderId="31" xfId="0" applyNumberFormat="1" applyFont="1" applyFill="1" applyBorder="1" applyAlignment="1">
      <alignment horizontal="center" vertical="top"/>
    </xf>
    <xf numFmtId="164" fontId="3" fillId="0" borderId="7" xfId="0" applyNumberFormat="1" applyFont="1" applyBorder="1" applyAlignment="1">
      <alignment horizontal="right" vertical="top"/>
    </xf>
    <xf numFmtId="164" fontId="3" fillId="3" borderId="20" xfId="0" applyNumberFormat="1" applyFont="1" applyFill="1" applyBorder="1" applyAlignment="1">
      <alignment horizontal="right" vertical="top"/>
    </xf>
    <xf numFmtId="165" fontId="3" fillId="0" borderId="20" xfId="0" applyNumberFormat="1" applyFont="1" applyFill="1" applyBorder="1" applyAlignment="1">
      <alignment horizontal="center" vertical="top"/>
    </xf>
    <xf numFmtId="165" fontId="3" fillId="0" borderId="21" xfId="0" applyNumberFormat="1" applyFont="1" applyFill="1" applyBorder="1" applyAlignment="1">
      <alignment horizontal="center" vertical="top"/>
    </xf>
    <xf numFmtId="165" fontId="3" fillId="0" borderId="28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0" fontId="11" fillId="0" borderId="45" xfId="0" applyFont="1" applyBorder="1" applyAlignment="1">
      <alignment horizontal="center" vertical="top" wrapText="1"/>
    </xf>
    <xf numFmtId="0" fontId="3" fillId="3" borderId="30" xfId="0" applyFont="1" applyFill="1" applyBorder="1" applyAlignment="1">
      <alignment horizontal="left" vertical="top" wrapText="1"/>
    </xf>
    <xf numFmtId="0" fontId="11" fillId="0" borderId="24" xfId="0" applyFont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right" vertical="top"/>
    </xf>
    <xf numFmtId="164" fontId="3" fillId="3" borderId="19" xfId="0" applyNumberFormat="1" applyFont="1" applyFill="1" applyBorder="1" applyAlignment="1">
      <alignment horizontal="right" vertical="top"/>
    </xf>
    <xf numFmtId="164" fontId="3" fillId="3" borderId="28" xfId="0" applyNumberFormat="1" applyFont="1" applyFill="1" applyBorder="1" applyAlignment="1">
      <alignment horizontal="right" vertical="top"/>
    </xf>
    <xf numFmtId="165" fontId="9" fillId="3" borderId="17" xfId="0" applyNumberFormat="1" applyFont="1" applyFill="1" applyBorder="1" applyAlignment="1">
      <alignment vertical="top" wrapText="1"/>
    </xf>
    <xf numFmtId="164" fontId="5" fillId="5" borderId="65" xfId="0" applyNumberFormat="1" applyFont="1" applyFill="1" applyBorder="1" applyAlignment="1">
      <alignment horizontal="right" vertical="top"/>
    </xf>
    <xf numFmtId="164" fontId="3" fillId="3" borderId="55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Alignment="1">
      <alignment vertical="top"/>
    </xf>
    <xf numFmtId="164" fontId="3" fillId="0" borderId="45" xfId="0" applyNumberFormat="1" applyFont="1" applyFill="1" applyBorder="1" applyAlignment="1">
      <alignment horizontal="right" vertical="top"/>
    </xf>
    <xf numFmtId="164" fontId="3" fillId="0" borderId="50" xfId="0" applyNumberFormat="1" applyFont="1" applyFill="1" applyBorder="1" applyAlignment="1">
      <alignment horizontal="right" vertical="top"/>
    </xf>
    <xf numFmtId="164" fontId="3" fillId="3" borderId="39" xfId="0" applyNumberFormat="1" applyFont="1" applyFill="1" applyBorder="1" applyAlignment="1">
      <alignment horizontal="right" vertical="top"/>
    </xf>
    <xf numFmtId="164" fontId="5" fillId="5" borderId="63" xfId="0" applyNumberFormat="1" applyFont="1" applyFill="1" applyBorder="1" applyAlignment="1">
      <alignment horizontal="right" vertical="top"/>
    </xf>
    <xf numFmtId="3" fontId="3" fillId="3" borderId="11" xfId="0" applyNumberFormat="1" applyFont="1" applyFill="1" applyBorder="1" applyAlignment="1">
      <alignment horizontal="center" vertical="top" wrapText="1"/>
    </xf>
    <xf numFmtId="164" fontId="3" fillId="3" borderId="18" xfId="0" applyNumberFormat="1" applyFont="1" applyFill="1" applyBorder="1" applyAlignment="1">
      <alignment horizontal="right" vertical="top"/>
    </xf>
    <xf numFmtId="0" fontId="3" fillId="0" borderId="51" xfId="0" applyFont="1" applyFill="1" applyBorder="1" applyAlignment="1">
      <alignment horizontal="center" vertical="top" wrapText="1"/>
    </xf>
    <xf numFmtId="164" fontId="5" fillId="5" borderId="47" xfId="0" applyNumberFormat="1" applyFont="1" applyFill="1" applyBorder="1" applyAlignment="1">
      <alignment horizontal="right" vertical="top"/>
    </xf>
    <xf numFmtId="0" fontId="11" fillId="0" borderId="32" xfId="0" applyFont="1" applyBorder="1" applyAlignment="1">
      <alignment horizontal="left" vertical="top" wrapText="1"/>
    </xf>
    <xf numFmtId="164" fontId="5" fillId="9" borderId="60" xfId="0" applyNumberFormat="1" applyFont="1" applyFill="1" applyBorder="1" applyAlignment="1">
      <alignment horizontal="right" vertical="top"/>
    </xf>
    <xf numFmtId="164" fontId="5" fillId="9" borderId="59" xfId="0" applyNumberFormat="1" applyFont="1" applyFill="1" applyBorder="1" applyAlignment="1">
      <alignment horizontal="right" vertical="top"/>
    </xf>
    <xf numFmtId="49" fontId="5" fillId="9" borderId="11" xfId="0" applyNumberFormat="1" applyFont="1" applyFill="1" applyBorder="1" applyAlignment="1">
      <alignment horizontal="center" vertical="top"/>
    </xf>
    <xf numFmtId="164" fontId="5" fillId="2" borderId="74" xfId="0" applyNumberFormat="1" applyFont="1" applyFill="1" applyBorder="1" applyAlignment="1">
      <alignment horizontal="right" vertical="top"/>
    </xf>
    <xf numFmtId="0" fontId="3" fillId="0" borderId="37" xfId="0" applyFont="1" applyFill="1" applyBorder="1" applyAlignment="1">
      <alignment horizontal="left" vertical="top" wrapText="1"/>
    </xf>
    <xf numFmtId="164" fontId="5" fillId="2" borderId="25" xfId="0" applyNumberFormat="1" applyFont="1" applyFill="1" applyBorder="1" applyAlignment="1">
      <alignment horizontal="right" vertical="top"/>
    </xf>
    <xf numFmtId="0" fontId="3" fillId="10" borderId="12" xfId="0" applyFont="1" applyFill="1" applyBorder="1" applyAlignment="1">
      <alignment vertical="top" wrapText="1"/>
    </xf>
    <xf numFmtId="3" fontId="3" fillId="10" borderId="13" xfId="0" applyNumberFormat="1" applyFont="1" applyFill="1" applyBorder="1" applyAlignment="1">
      <alignment horizontal="center" vertical="top"/>
    </xf>
    <xf numFmtId="3" fontId="3" fillId="10" borderId="15" xfId="0" applyNumberFormat="1" applyFont="1" applyFill="1" applyBorder="1" applyAlignment="1">
      <alignment horizontal="center" vertical="top"/>
    </xf>
    <xf numFmtId="0" fontId="3" fillId="10" borderId="7" xfId="0" applyFont="1" applyFill="1" applyBorder="1" applyAlignment="1">
      <alignment vertical="top" wrapText="1"/>
    </xf>
    <xf numFmtId="3" fontId="3" fillId="10" borderId="11" xfId="0" applyNumberFormat="1" applyFont="1" applyFill="1" applyBorder="1" applyAlignment="1">
      <alignment horizontal="center" vertical="top"/>
    </xf>
    <xf numFmtId="3" fontId="3" fillId="10" borderId="18" xfId="0" applyNumberFormat="1" applyFont="1" applyFill="1" applyBorder="1" applyAlignment="1">
      <alignment horizontal="center" vertical="top"/>
    </xf>
    <xf numFmtId="0" fontId="3" fillId="10" borderId="9" xfId="0" applyFont="1" applyFill="1" applyBorder="1" applyAlignment="1">
      <alignment vertical="top" wrapText="1"/>
    </xf>
    <xf numFmtId="3" fontId="3" fillId="10" borderId="31" xfId="0" applyNumberFormat="1" applyFont="1" applyFill="1" applyBorder="1" applyAlignment="1">
      <alignment horizontal="center" vertical="top"/>
    </xf>
    <xf numFmtId="3" fontId="3" fillId="10" borderId="32" xfId="0" applyNumberFormat="1" applyFont="1" applyFill="1" applyBorder="1" applyAlignment="1">
      <alignment horizontal="center" vertical="top"/>
    </xf>
    <xf numFmtId="3" fontId="3" fillId="10" borderId="26" xfId="0" applyNumberFormat="1" applyFont="1" applyFill="1" applyBorder="1" applyAlignment="1">
      <alignment horizontal="center" vertical="top"/>
    </xf>
    <xf numFmtId="3" fontId="3" fillId="10" borderId="27" xfId="0" applyNumberFormat="1" applyFont="1" applyFill="1" applyBorder="1" applyAlignment="1">
      <alignment horizontal="center" vertical="top"/>
    </xf>
    <xf numFmtId="164" fontId="5" fillId="0" borderId="53" xfId="0" applyNumberFormat="1" applyFont="1" applyFill="1" applyBorder="1" applyAlignment="1">
      <alignment horizontal="right" vertical="top"/>
    </xf>
    <xf numFmtId="164" fontId="3" fillId="3" borderId="14" xfId="0" applyNumberFormat="1" applyFont="1" applyFill="1" applyBorder="1" applyAlignment="1">
      <alignment horizontal="right" vertical="top"/>
    </xf>
    <xf numFmtId="164" fontId="3" fillId="3" borderId="0" xfId="0" applyNumberFormat="1" applyFont="1" applyFill="1" applyBorder="1" applyAlignment="1">
      <alignment horizontal="right" vertical="top" wrapText="1"/>
    </xf>
    <xf numFmtId="164" fontId="3" fillId="3" borderId="79" xfId="0" applyNumberFormat="1" applyFont="1" applyFill="1" applyBorder="1" applyAlignment="1">
      <alignment horizontal="right" vertical="top" wrapText="1"/>
    </xf>
    <xf numFmtId="164" fontId="3" fillId="3" borderId="63" xfId="0" applyNumberFormat="1" applyFont="1" applyFill="1" applyBorder="1" applyAlignment="1">
      <alignment horizontal="right" vertical="top"/>
    </xf>
    <xf numFmtId="164" fontId="3" fillId="3" borderId="66" xfId="0" applyNumberFormat="1" applyFont="1" applyFill="1" applyBorder="1" applyAlignment="1">
      <alignment horizontal="right" vertical="top" wrapText="1"/>
    </xf>
    <xf numFmtId="164" fontId="3" fillId="0" borderId="63" xfId="0" applyNumberFormat="1" applyFont="1" applyFill="1" applyBorder="1" applyAlignment="1">
      <alignment horizontal="right" vertical="top"/>
    </xf>
    <xf numFmtId="164" fontId="3" fillId="3" borderId="77" xfId="0" applyNumberFormat="1" applyFont="1" applyFill="1" applyBorder="1" applyAlignment="1">
      <alignment horizontal="right" vertical="top" wrapText="1"/>
    </xf>
    <xf numFmtId="164" fontId="3" fillId="0" borderId="53" xfId="0" applyNumberFormat="1" applyFont="1" applyFill="1" applyBorder="1" applyAlignment="1">
      <alignment horizontal="right" vertical="top"/>
    </xf>
    <xf numFmtId="0" fontId="3" fillId="0" borderId="38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3" fontId="3" fillId="0" borderId="20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1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164" fontId="3" fillId="0" borderId="11" xfId="0" applyNumberFormat="1" applyFont="1" applyBorder="1" applyAlignment="1">
      <alignment horizontal="right" vertical="top"/>
    </xf>
    <xf numFmtId="164" fontId="3" fillId="0" borderId="30" xfId="0" applyNumberFormat="1" applyFont="1" applyBorder="1" applyAlignment="1">
      <alignment horizontal="right" vertical="top"/>
    </xf>
    <xf numFmtId="164" fontId="3" fillId="3" borderId="7" xfId="0" applyNumberFormat="1" applyFont="1" applyFill="1" applyBorder="1" applyAlignment="1">
      <alignment horizontal="right" vertical="top"/>
    </xf>
    <xf numFmtId="164" fontId="3" fillId="3" borderId="30" xfId="0" applyNumberFormat="1" applyFont="1" applyFill="1" applyBorder="1" applyAlignment="1">
      <alignment horizontal="right" vertical="top"/>
    </xf>
    <xf numFmtId="164" fontId="3" fillId="3" borderId="29" xfId="0" applyNumberFormat="1" applyFont="1" applyFill="1" applyBorder="1" applyAlignment="1">
      <alignment horizontal="right" vertical="top"/>
    </xf>
    <xf numFmtId="164" fontId="3" fillId="10" borderId="16" xfId="0" applyNumberFormat="1" applyFont="1" applyFill="1" applyBorder="1" applyAlignment="1">
      <alignment horizontal="right" vertical="top"/>
    </xf>
    <xf numFmtId="164" fontId="3" fillId="10" borderId="1" xfId="0" applyNumberFormat="1" applyFont="1" applyFill="1" applyBorder="1" applyAlignment="1">
      <alignment horizontal="right" vertical="top"/>
    </xf>
    <xf numFmtId="164" fontId="3" fillId="10" borderId="17" xfId="0" applyNumberFormat="1" applyFont="1" applyFill="1" applyBorder="1" applyAlignment="1">
      <alignment horizontal="right" vertical="top"/>
    </xf>
    <xf numFmtId="164" fontId="3" fillId="10" borderId="37" xfId="0" applyNumberFormat="1" applyFont="1" applyFill="1" applyBorder="1" applyAlignment="1">
      <alignment horizontal="right" vertical="top"/>
    </xf>
    <xf numFmtId="164" fontId="5" fillId="5" borderId="33" xfId="0" applyNumberFormat="1" applyFont="1" applyFill="1" applyBorder="1" applyAlignment="1">
      <alignment horizontal="right" vertical="top"/>
    </xf>
    <xf numFmtId="164" fontId="5" fillId="5" borderId="9" xfId="0" applyNumberFormat="1" applyFont="1" applyFill="1" applyBorder="1" applyAlignment="1">
      <alignment horizontal="right" vertical="top"/>
    </xf>
    <xf numFmtId="164" fontId="5" fillId="5" borderId="34" xfId="0" applyNumberFormat="1" applyFont="1" applyFill="1" applyBorder="1" applyAlignment="1">
      <alignment horizontal="right" vertical="top"/>
    </xf>
    <xf numFmtId="164" fontId="3" fillId="3" borderId="11" xfId="0" applyNumberFormat="1" applyFont="1" applyFill="1" applyBorder="1" applyAlignment="1">
      <alignment horizontal="right" vertical="top"/>
    </xf>
    <xf numFmtId="49" fontId="3" fillId="0" borderId="6" xfId="0" applyNumberFormat="1" applyFont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43" xfId="0" applyNumberFormat="1" applyFont="1" applyBorder="1" applyAlignment="1">
      <alignment horizontal="center" vertical="top" wrapText="1"/>
    </xf>
    <xf numFmtId="0" fontId="3" fillId="3" borderId="21" xfId="0" applyFont="1" applyFill="1" applyBorder="1" applyAlignment="1">
      <alignment horizontal="left" vertical="top" wrapText="1"/>
    </xf>
    <xf numFmtId="164" fontId="3" fillId="0" borderId="30" xfId="0" applyNumberFormat="1" applyFont="1" applyBorder="1" applyAlignment="1">
      <alignment horizontal="right" vertical="top"/>
    </xf>
    <xf numFmtId="164" fontId="3" fillId="0" borderId="20" xfId="0" applyNumberFormat="1" applyFont="1" applyBorder="1" applyAlignment="1">
      <alignment horizontal="right" vertical="top"/>
    </xf>
    <xf numFmtId="164" fontId="5" fillId="3" borderId="14" xfId="0" applyNumberFormat="1" applyFont="1" applyFill="1" applyBorder="1" applyAlignment="1">
      <alignment horizontal="right" vertical="top"/>
    </xf>
    <xf numFmtId="164" fontId="5" fillId="3" borderId="1" xfId="0" applyNumberFormat="1" applyFont="1" applyFill="1" applyBorder="1" applyAlignment="1">
      <alignment horizontal="right" vertical="top"/>
    </xf>
    <xf numFmtId="164" fontId="5" fillId="10" borderId="1" xfId="0" applyNumberFormat="1" applyFont="1" applyFill="1" applyBorder="1" applyAlignment="1">
      <alignment horizontal="right" vertical="top"/>
    </xf>
    <xf numFmtId="0" fontId="3" fillId="3" borderId="72" xfId="0" applyFont="1" applyFill="1" applyBorder="1" applyAlignment="1">
      <alignment horizontal="center" vertical="top"/>
    </xf>
    <xf numFmtId="0" fontId="3" fillId="3" borderId="35" xfId="0" applyFont="1" applyFill="1" applyBorder="1" applyAlignment="1">
      <alignment horizontal="center" vertical="top"/>
    </xf>
    <xf numFmtId="164" fontId="5" fillId="9" borderId="47" xfId="0" applyNumberFormat="1" applyFont="1" applyFill="1" applyBorder="1" applyAlignment="1">
      <alignment horizontal="right" vertical="top"/>
    </xf>
    <xf numFmtId="164" fontId="5" fillId="3" borderId="16" xfId="0" applyNumberFormat="1" applyFont="1" applyFill="1" applyBorder="1" applyAlignment="1">
      <alignment horizontal="right" vertical="top"/>
    </xf>
    <xf numFmtId="164" fontId="5" fillId="3" borderId="17" xfId="0" applyNumberFormat="1" applyFont="1" applyFill="1" applyBorder="1" applyAlignment="1">
      <alignment horizontal="right" vertical="top"/>
    </xf>
    <xf numFmtId="164" fontId="3" fillId="10" borderId="39" xfId="0" applyNumberFormat="1" applyFont="1" applyFill="1" applyBorder="1" applyAlignment="1">
      <alignment horizontal="right" vertical="top"/>
    </xf>
    <xf numFmtId="164" fontId="3" fillId="3" borderId="10" xfId="0" applyNumberFormat="1" applyFont="1" applyFill="1" applyBorder="1" applyAlignment="1">
      <alignment horizontal="right" vertical="top"/>
    </xf>
    <xf numFmtId="164" fontId="5" fillId="3" borderId="6" xfId="0" applyNumberFormat="1" applyFont="1" applyFill="1" applyBorder="1" applyAlignment="1">
      <alignment horizontal="right" vertical="top"/>
    </xf>
    <xf numFmtId="0" fontId="3" fillId="3" borderId="21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49" fontId="5" fillId="0" borderId="18" xfId="0" applyNumberFormat="1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3" fontId="3" fillId="0" borderId="11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0" fontId="3" fillId="0" borderId="45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top" wrapText="1"/>
    </xf>
    <xf numFmtId="49" fontId="5" fillId="3" borderId="43" xfId="0" applyNumberFormat="1" applyFont="1" applyFill="1" applyBorder="1" applyAlignment="1">
      <alignment horizontal="center" vertical="top"/>
    </xf>
    <xf numFmtId="49" fontId="5" fillId="3" borderId="50" xfId="0" applyNumberFormat="1" applyFont="1" applyFill="1" applyBorder="1" applyAlignment="1">
      <alignment vertical="top"/>
    </xf>
    <xf numFmtId="0" fontId="5" fillId="3" borderId="52" xfId="0" applyFont="1" applyFill="1" applyBorder="1" applyAlignment="1">
      <alignment horizontal="center" vertical="top"/>
    </xf>
    <xf numFmtId="0" fontId="3" fillId="0" borderId="44" xfId="0" applyFont="1" applyFill="1" applyBorder="1" applyAlignment="1">
      <alignment horizontal="center" vertical="top" wrapText="1"/>
    </xf>
    <xf numFmtId="0" fontId="3" fillId="0" borderId="55" xfId="0" applyFont="1" applyFill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/>
    </xf>
    <xf numFmtId="0" fontId="3" fillId="0" borderId="45" xfId="0" applyFont="1" applyBorder="1" applyAlignment="1">
      <alignment horizontal="center" vertical="top"/>
    </xf>
    <xf numFmtId="49" fontId="5" fillId="3" borderId="41" xfId="0" applyNumberFormat="1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center" wrapText="1"/>
    </xf>
    <xf numFmtId="49" fontId="5" fillId="5" borderId="50" xfId="0" applyNumberFormat="1" applyFont="1" applyFill="1" applyBorder="1" applyAlignment="1">
      <alignment vertical="top"/>
    </xf>
    <xf numFmtId="49" fontId="5" fillId="5" borderId="58" xfId="0" applyNumberFormat="1" applyFont="1" applyFill="1" applyBorder="1" applyAlignment="1">
      <alignment vertical="top"/>
    </xf>
    <xf numFmtId="49" fontId="3" fillId="0" borderId="11" xfId="0" applyNumberFormat="1" applyFont="1" applyBorder="1" applyAlignment="1">
      <alignment vertical="top"/>
    </xf>
    <xf numFmtId="49" fontId="3" fillId="0" borderId="29" xfId="0" applyNumberFormat="1" applyFont="1" applyBorder="1" applyAlignment="1">
      <alignment vertical="top"/>
    </xf>
    <xf numFmtId="49" fontId="3" fillId="0" borderId="20" xfId="0" applyNumberFormat="1" applyFont="1" applyBorder="1" applyAlignment="1">
      <alignment vertical="top"/>
    </xf>
    <xf numFmtId="49" fontId="3" fillId="5" borderId="33" xfId="0" applyNumberFormat="1" applyFont="1" applyFill="1" applyBorder="1" applyAlignment="1">
      <alignment horizontal="center" vertical="top"/>
    </xf>
    <xf numFmtId="0" fontId="3" fillId="0" borderId="71" xfId="0" applyFont="1" applyFill="1" applyBorder="1" applyAlignment="1">
      <alignment horizontal="center" vertical="top"/>
    </xf>
    <xf numFmtId="0" fontId="3" fillId="0" borderId="46" xfId="0" applyFont="1" applyFill="1" applyBorder="1" applyAlignment="1">
      <alignment horizontal="center" vertical="top"/>
    </xf>
    <xf numFmtId="0" fontId="3" fillId="0" borderId="68" xfId="0" applyFont="1" applyFill="1" applyBorder="1" applyAlignment="1">
      <alignment horizontal="center" vertical="top"/>
    </xf>
    <xf numFmtId="164" fontId="3" fillId="3" borderId="37" xfId="0" applyNumberFormat="1" applyFont="1" applyFill="1" applyBorder="1" applyAlignment="1">
      <alignment horizontal="right" vertical="top"/>
    </xf>
    <xf numFmtId="164" fontId="3" fillId="3" borderId="6" xfId="0" applyNumberFormat="1" applyFont="1" applyFill="1" applyBorder="1" applyAlignment="1">
      <alignment horizontal="right" vertical="top" wrapText="1"/>
    </xf>
    <xf numFmtId="164" fontId="3" fillId="0" borderId="11" xfId="0" applyNumberFormat="1" applyFont="1" applyBorder="1" applyAlignment="1">
      <alignment horizontal="right" vertical="top"/>
    </xf>
    <xf numFmtId="164" fontId="3" fillId="0" borderId="29" xfId="0" applyNumberFormat="1" applyFont="1" applyBorder="1" applyAlignment="1">
      <alignment horizontal="right" vertical="top"/>
    </xf>
    <xf numFmtId="0" fontId="3" fillId="0" borderId="24" xfId="0" applyFont="1" applyFill="1" applyBorder="1" applyAlignment="1">
      <alignment horizontal="center" vertical="top"/>
    </xf>
    <xf numFmtId="165" fontId="3" fillId="0" borderId="11" xfId="0" applyNumberFormat="1" applyFont="1" applyFill="1" applyBorder="1" applyAlignment="1">
      <alignment horizontal="center" vertical="top"/>
    </xf>
    <xf numFmtId="165" fontId="3" fillId="0" borderId="18" xfId="0" applyNumberFormat="1" applyFont="1" applyFill="1" applyBorder="1" applyAlignment="1">
      <alignment horizontal="center" vertical="top"/>
    </xf>
    <xf numFmtId="164" fontId="3" fillId="3" borderId="24" xfId="0" applyNumberFormat="1" applyFont="1" applyFill="1" applyBorder="1" applyAlignment="1">
      <alignment horizontal="right" vertical="top" wrapText="1"/>
    </xf>
    <xf numFmtId="164" fontId="3" fillId="0" borderId="30" xfId="0" applyNumberFormat="1" applyFont="1" applyBorder="1" applyAlignment="1">
      <alignment horizontal="right" vertical="top"/>
    </xf>
    <xf numFmtId="164" fontId="3" fillId="0" borderId="10" xfId="0" applyNumberFormat="1" applyFont="1" applyFill="1" applyBorder="1" applyAlignment="1">
      <alignment horizontal="right" vertical="top"/>
    </xf>
    <xf numFmtId="3" fontId="3" fillId="0" borderId="31" xfId="0" applyNumberFormat="1" applyFont="1" applyFill="1" applyBorder="1" applyAlignment="1">
      <alignment horizontal="center" vertical="top"/>
    </xf>
    <xf numFmtId="3" fontId="3" fillId="0" borderId="32" xfId="0" applyNumberFormat="1" applyFont="1" applyFill="1" applyBorder="1" applyAlignment="1">
      <alignment horizontal="center" vertical="top"/>
    </xf>
    <xf numFmtId="164" fontId="3" fillId="0" borderId="30" xfId="0" applyNumberFormat="1" applyFont="1" applyBorder="1" applyAlignment="1">
      <alignment horizontal="right" vertical="top"/>
    </xf>
    <xf numFmtId="3" fontId="3" fillId="0" borderId="11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49" fontId="5" fillId="5" borderId="33" xfId="0" applyNumberFormat="1" applyFont="1" applyFill="1" applyBorder="1" applyAlignment="1">
      <alignment vertical="top"/>
    </xf>
    <xf numFmtId="164" fontId="5" fillId="5" borderId="70" xfId="0" applyNumberFormat="1" applyFont="1" applyFill="1" applyBorder="1" applyAlignment="1">
      <alignment horizontal="right" vertical="top"/>
    </xf>
    <xf numFmtId="164" fontId="3" fillId="3" borderId="70" xfId="0" applyNumberFormat="1" applyFont="1" applyFill="1" applyBorder="1" applyAlignment="1">
      <alignment horizontal="right" vertical="top" wrapText="1"/>
    </xf>
    <xf numFmtId="0" fontId="3" fillId="3" borderId="48" xfId="0" applyFont="1" applyFill="1" applyBorder="1" applyAlignment="1">
      <alignment vertical="top" wrapText="1"/>
    </xf>
    <xf numFmtId="0" fontId="3" fillId="0" borderId="68" xfId="0" applyFont="1" applyFill="1" applyBorder="1" applyAlignment="1">
      <alignment horizontal="center" vertical="center" textRotation="90" wrapText="1"/>
    </xf>
    <xf numFmtId="49" fontId="3" fillId="3" borderId="31" xfId="0" applyNumberFormat="1" applyFont="1" applyFill="1" applyBorder="1" applyAlignment="1">
      <alignment vertical="top" wrapText="1"/>
    </xf>
    <xf numFmtId="49" fontId="5" fillId="3" borderId="58" xfId="0" applyNumberFormat="1" applyFont="1" applyFill="1" applyBorder="1" applyAlignment="1">
      <alignment vertical="top"/>
    </xf>
    <xf numFmtId="0" fontId="3" fillId="0" borderId="38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0" fontId="19" fillId="0" borderId="1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top"/>
    </xf>
    <xf numFmtId="0" fontId="19" fillId="0" borderId="7" xfId="0" applyFont="1" applyFill="1" applyBorder="1" applyAlignment="1">
      <alignment horizontal="left" vertical="top" wrapText="1"/>
    </xf>
    <xf numFmtId="0" fontId="19" fillId="0" borderId="16" xfId="0" applyFont="1" applyFill="1" applyBorder="1" applyAlignment="1">
      <alignment horizontal="left" vertical="top" wrapText="1"/>
    </xf>
    <xf numFmtId="0" fontId="20" fillId="0" borderId="20" xfId="0" applyNumberFormat="1" applyFont="1" applyFill="1" applyBorder="1" applyAlignment="1">
      <alignment horizontal="center" vertical="top"/>
    </xf>
    <xf numFmtId="0" fontId="9" fillId="0" borderId="20" xfId="0" applyFont="1" applyFill="1" applyBorder="1" applyAlignment="1">
      <alignment horizontal="center" vertical="top" wrapText="1"/>
    </xf>
    <xf numFmtId="164" fontId="3" fillId="0" borderId="38" xfId="0" applyNumberFormat="1" applyFont="1" applyBorder="1" applyAlignment="1">
      <alignment horizontal="right" vertical="top"/>
    </xf>
    <xf numFmtId="164" fontId="3" fillId="0" borderId="20" xfId="0" applyNumberFormat="1" applyFont="1" applyBorder="1" applyAlignment="1">
      <alignment horizontal="right" vertical="top"/>
    </xf>
    <xf numFmtId="0" fontId="3" fillId="0" borderId="8" xfId="0" applyFont="1" applyFill="1" applyBorder="1" applyAlignment="1">
      <alignment horizontal="center" vertical="top"/>
    </xf>
    <xf numFmtId="164" fontId="3" fillId="0" borderId="21" xfId="0" applyNumberFormat="1" applyFont="1" applyBorder="1" applyAlignment="1">
      <alignment horizontal="right" vertical="top"/>
    </xf>
    <xf numFmtId="164" fontId="3" fillId="10" borderId="21" xfId="0" applyNumberFormat="1" applyFont="1" applyFill="1" applyBorder="1" applyAlignment="1">
      <alignment horizontal="right" vertical="top"/>
    </xf>
    <xf numFmtId="164" fontId="3" fillId="10" borderId="51" xfId="0" applyNumberFormat="1" applyFont="1" applyFill="1" applyBorder="1" applyAlignment="1">
      <alignment horizontal="right" vertical="top" wrapText="1"/>
    </xf>
    <xf numFmtId="164" fontId="3" fillId="10" borderId="8" xfId="0" applyNumberFormat="1" applyFont="1" applyFill="1" applyBorder="1" applyAlignment="1">
      <alignment horizontal="right" vertical="top" wrapText="1"/>
    </xf>
    <xf numFmtId="0" fontId="5" fillId="0" borderId="46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5" fillId="0" borderId="51" xfId="0" applyFont="1" applyFill="1" applyBorder="1" applyAlignment="1">
      <alignment horizontal="center" vertical="top" wrapText="1"/>
    </xf>
    <xf numFmtId="0" fontId="5" fillId="0" borderId="68" xfId="0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vertical="center" textRotation="90" wrapText="1"/>
    </xf>
    <xf numFmtId="0" fontId="22" fillId="0" borderId="46" xfId="0" applyFont="1" applyFill="1" applyBorder="1" applyAlignment="1">
      <alignment horizontal="center" vertical="center" textRotation="90" wrapText="1"/>
    </xf>
    <xf numFmtId="0" fontId="9" fillId="3" borderId="5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164" fontId="3" fillId="3" borderId="40" xfId="0" applyNumberFormat="1" applyFont="1" applyFill="1" applyBorder="1" applyAlignment="1">
      <alignment horizontal="right" vertical="top" wrapText="1"/>
    </xf>
    <xf numFmtId="49" fontId="5" fillId="3" borderId="24" xfId="0" applyNumberFormat="1" applyFont="1" applyFill="1" applyBorder="1" applyAlignment="1">
      <alignment horizontal="center" vertical="top"/>
    </xf>
    <xf numFmtId="164" fontId="23" fillId="0" borderId="16" xfId="0" applyNumberFormat="1" applyFont="1" applyBorder="1" applyAlignment="1">
      <alignment horizontal="right" vertical="top"/>
    </xf>
    <xf numFmtId="164" fontId="23" fillId="0" borderId="1" xfId="0" applyNumberFormat="1" applyFont="1" applyBorder="1" applyAlignment="1">
      <alignment horizontal="right" vertical="top"/>
    </xf>
    <xf numFmtId="164" fontId="23" fillId="0" borderId="17" xfId="0" applyNumberFormat="1" applyFont="1" applyBorder="1" applyAlignment="1">
      <alignment horizontal="right" vertical="top"/>
    </xf>
    <xf numFmtId="49" fontId="3" fillId="0" borderId="6" xfId="0" applyNumberFormat="1" applyFont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 wrapText="1"/>
    </xf>
    <xf numFmtId="0" fontId="3" fillId="3" borderId="18" xfId="0" applyFont="1" applyFill="1" applyBorder="1" applyAlignment="1">
      <alignment horizontal="left" vertical="top" wrapText="1"/>
    </xf>
    <xf numFmtId="0" fontId="15" fillId="0" borderId="46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top"/>
    </xf>
    <xf numFmtId="0" fontId="3" fillId="2" borderId="57" xfId="0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3" fillId="3" borderId="11" xfId="0" applyNumberFormat="1" applyFont="1" applyFill="1" applyBorder="1" applyAlignment="1">
      <alignment horizontal="center" vertical="top"/>
    </xf>
    <xf numFmtId="0" fontId="3" fillId="3" borderId="21" xfId="0" applyFont="1" applyFill="1" applyBorder="1" applyAlignment="1">
      <alignment horizontal="left" vertical="top" wrapText="1"/>
    </xf>
    <xf numFmtId="0" fontId="3" fillId="3" borderId="28" xfId="0" applyFont="1" applyFill="1" applyBorder="1" applyAlignment="1">
      <alignment horizontal="left" vertical="top" wrapText="1"/>
    </xf>
    <xf numFmtId="49" fontId="5" fillId="9" borderId="11" xfId="0" applyNumberFormat="1" applyFont="1" applyFill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49" fontId="5" fillId="5" borderId="11" xfId="0" applyNumberFormat="1" applyFont="1" applyFill="1" applyBorder="1" applyAlignment="1">
      <alignment horizontal="center" vertical="top"/>
    </xf>
    <xf numFmtId="49" fontId="3" fillId="0" borderId="43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20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3" fillId="0" borderId="29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5" borderId="50" xfId="0" applyNumberFormat="1" applyFont="1" applyFill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 wrapText="1"/>
    </xf>
    <xf numFmtId="49" fontId="3" fillId="0" borderId="48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 wrapText="1"/>
    </xf>
    <xf numFmtId="0" fontId="3" fillId="3" borderId="18" xfId="0" applyFont="1" applyFill="1" applyBorder="1" applyAlignment="1">
      <alignment vertical="top" wrapText="1"/>
    </xf>
    <xf numFmtId="49" fontId="5" fillId="5" borderId="26" xfId="0" applyNumberFormat="1" applyFont="1" applyFill="1" applyBorder="1" applyAlignment="1">
      <alignment horizontal="center" vertical="top"/>
    </xf>
    <xf numFmtId="0" fontId="3" fillId="0" borderId="46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49" fontId="5" fillId="4" borderId="5" xfId="0" applyNumberFormat="1" applyFont="1" applyFill="1" applyBorder="1" applyAlignment="1">
      <alignment horizontal="center" vertical="top"/>
    </xf>
    <xf numFmtId="49" fontId="5" fillId="4" borderId="9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5" borderId="58" xfId="0" applyNumberFormat="1" applyFont="1" applyFill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/>
    </xf>
    <xf numFmtId="49" fontId="5" fillId="4" borderId="76" xfId="0" applyNumberFormat="1" applyFont="1" applyFill="1" applyBorder="1" applyAlignment="1">
      <alignment horizontal="center" vertical="top"/>
    </xf>
    <xf numFmtId="0" fontId="3" fillId="3" borderId="38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0" fontId="3" fillId="3" borderId="7" xfId="0" applyFont="1" applyFill="1" applyBorder="1" applyAlignment="1">
      <alignment vertical="top" wrapText="1"/>
    </xf>
    <xf numFmtId="49" fontId="5" fillId="3" borderId="11" xfId="0" applyNumberFormat="1" applyFont="1" applyFill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9" xfId="0" applyFont="1" applyFill="1" applyBorder="1" applyAlignment="1">
      <alignment horizontal="left" vertical="top" wrapText="1"/>
    </xf>
    <xf numFmtId="49" fontId="5" fillId="4" borderId="7" xfId="0" applyNumberFormat="1" applyFont="1" applyFill="1" applyBorder="1" applyAlignment="1">
      <alignment horizontal="center" vertical="top"/>
    </xf>
    <xf numFmtId="49" fontId="5" fillId="5" borderId="11" xfId="0" applyNumberFormat="1" applyFont="1" applyFill="1" applyBorder="1" applyAlignment="1">
      <alignment horizontal="center" vertical="top"/>
    </xf>
    <xf numFmtId="49" fontId="5" fillId="4" borderId="5" xfId="0" applyNumberFormat="1" applyFont="1" applyFill="1" applyBorder="1" applyAlignment="1">
      <alignment horizontal="center" vertical="top"/>
    </xf>
    <xf numFmtId="49" fontId="5" fillId="4" borderId="9" xfId="0" applyNumberFormat="1" applyFont="1" applyFill="1" applyBorder="1" applyAlignment="1">
      <alignment horizontal="center" vertical="top"/>
    </xf>
    <xf numFmtId="49" fontId="3" fillId="0" borderId="43" xfId="0" applyNumberFormat="1" applyFont="1" applyBorder="1" applyAlignment="1">
      <alignment horizontal="center" vertical="top" wrapText="1"/>
    </xf>
    <xf numFmtId="49" fontId="5" fillId="3" borderId="48" xfId="0" applyNumberFormat="1" applyFont="1" applyFill="1" applyBorder="1" applyAlignment="1">
      <alignment horizontal="center" vertical="top"/>
    </xf>
    <xf numFmtId="0" fontId="0" fillId="0" borderId="18" xfId="0" applyBorder="1" applyAlignment="1">
      <alignment horizontal="left" vertical="top" wrapText="1"/>
    </xf>
    <xf numFmtId="49" fontId="5" fillId="5" borderId="26" xfId="0" applyNumberFormat="1" applyFont="1" applyFill="1" applyBorder="1" applyAlignment="1">
      <alignment horizontal="center" vertical="top"/>
    </xf>
    <xf numFmtId="49" fontId="5" fillId="5" borderId="58" xfId="0" applyNumberFormat="1" applyFont="1" applyFill="1" applyBorder="1" applyAlignment="1">
      <alignment horizontal="center" vertical="top"/>
    </xf>
    <xf numFmtId="0" fontId="9" fillId="0" borderId="2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164" fontId="3" fillId="11" borderId="49" xfId="0" applyNumberFormat="1" applyFont="1" applyFill="1" applyBorder="1" applyAlignment="1">
      <alignment horizontal="right" vertical="top"/>
    </xf>
    <xf numFmtId="164" fontId="3" fillId="11" borderId="11" xfId="0" applyNumberFormat="1" applyFont="1" applyFill="1" applyBorder="1" applyAlignment="1">
      <alignment horizontal="right" vertical="top"/>
    </xf>
    <xf numFmtId="164" fontId="3" fillId="11" borderId="50" xfId="0" applyNumberFormat="1" applyFont="1" applyFill="1" applyBorder="1" applyAlignment="1">
      <alignment horizontal="right" vertical="top"/>
    </xf>
    <xf numFmtId="164" fontId="3" fillId="11" borderId="37" xfId="0" applyNumberFormat="1" applyFont="1" applyFill="1" applyBorder="1" applyAlignment="1">
      <alignment horizontal="right" vertical="top"/>
    </xf>
    <xf numFmtId="164" fontId="3" fillId="11" borderId="1" xfId="0" applyNumberFormat="1" applyFont="1" applyFill="1" applyBorder="1" applyAlignment="1">
      <alignment horizontal="right" vertical="top"/>
    </xf>
    <xf numFmtId="164" fontId="3" fillId="11" borderId="39" xfId="0" applyNumberFormat="1" applyFont="1" applyFill="1" applyBorder="1" applyAlignment="1">
      <alignment horizontal="right" vertical="top"/>
    </xf>
    <xf numFmtId="164" fontId="3" fillId="11" borderId="16" xfId="0" applyNumberFormat="1" applyFont="1" applyFill="1" applyBorder="1" applyAlignment="1">
      <alignment horizontal="right" vertical="top"/>
    </xf>
    <xf numFmtId="164" fontId="3" fillId="11" borderId="19" xfId="0" applyNumberFormat="1" applyFont="1" applyFill="1" applyBorder="1" applyAlignment="1">
      <alignment horizontal="right" vertical="top"/>
    </xf>
    <xf numFmtId="164" fontId="5" fillId="11" borderId="47" xfId="0" applyNumberFormat="1" applyFont="1" applyFill="1" applyBorder="1" applyAlignment="1">
      <alignment horizontal="right" vertical="top"/>
    </xf>
    <xf numFmtId="164" fontId="5" fillId="11" borderId="63" xfId="0" applyNumberFormat="1" applyFont="1" applyFill="1" applyBorder="1" applyAlignment="1">
      <alignment horizontal="right" vertical="top"/>
    </xf>
    <xf numFmtId="164" fontId="3" fillId="11" borderId="47" xfId="0" applyNumberFormat="1" applyFont="1" applyFill="1" applyBorder="1" applyAlignment="1">
      <alignment horizontal="right" vertical="top"/>
    </xf>
    <xf numFmtId="164" fontId="3" fillId="11" borderId="20" xfId="0" applyNumberFormat="1" applyFont="1" applyFill="1" applyBorder="1" applyAlignment="1">
      <alignment horizontal="right" vertical="top"/>
    </xf>
    <xf numFmtId="164" fontId="3" fillId="11" borderId="48" xfId="0" applyNumberFormat="1" applyFont="1" applyFill="1" applyBorder="1" applyAlignment="1">
      <alignment horizontal="right" vertical="top"/>
    </xf>
    <xf numFmtId="164" fontId="5" fillId="11" borderId="51" xfId="0" applyNumberFormat="1" applyFont="1" applyFill="1" applyBorder="1" applyAlignment="1">
      <alignment horizontal="right" vertical="top"/>
    </xf>
    <xf numFmtId="164" fontId="5" fillId="11" borderId="1" xfId="0" applyNumberFormat="1" applyFont="1" applyFill="1" applyBorder="1" applyAlignment="1">
      <alignment horizontal="right" vertical="top"/>
    </xf>
    <xf numFmtId="164" fontId="5" fillId="11" borderId="37" xfId="0" applyNumberFormat="1" applyFont="1" applyFill="1" applyBorder="1" applyAlignment="1">
      <alignment horizontal="right" vertical="top"/>
    </xf>
    <xf numFmtId="164" fontId="5" fillId="11" borderId="39" xfId="0" applyNumberFormat="1" applyFont="1" applyFill="1" applyBorder="1" applyAlignment="1">
      <alignment horizontal="right" vertical="top"/>
    </xf>
    <xf numFmtId="164" fontId="5" fillId="11" borderId="66" xfId="0" applyNumberFormat="1" applyFont="1" applyFill="1" applyBorder="1" applyAlignment="1">
      <alignment horizontal="right" vertical="top"/>
    </xf>
    <xf numFmtId="0" fontId="5" fillId="11" borderId="51" xfId="0" applyFont="1" applyFill="1" applyBorder="1" applyAlignment="1">
      <alignment horizontal="center" vertical="top"/>
    </xf>
    <xf numFmtId="164" fontId="5" fillId="11" borderId="16" xfId="0" applyNumberFormat="1" applyFont="1" applyFill="1" applyBorder="1" applyAlignment="1">
      <alignment horizontal="right" vertical="top"/>
    </xf>
    <xf numFmtId="164" fontId="5" fillId="11" borderId="17" xfId="0" applyNumberFormat="1" applyFont="1" applyFill="1" applyBorder="1" applyAlignment="1">
      <alignment horizontal="right" vertical="top"/>
    </xf>
    <xf numFmtId="164" fontId="5" fillId="11" borderId="8" xfId="0" applyNumberFormat="1" applyFont="1" applyFill="1" applyBorder="1" applyAlignment="1">
      <alignment horizontal="right" vertical="top"/>
    </xf>
    <xf numFmtId="164" fontId="5" fillId="11" borderId="38" xfId="0" applyNumberFormat="1" applyFont="1" applyFill="1" applyBorder="1" applyAlignment="1">
      <alignment horizontal="right" vertical="top"/>
    </xf>
    <xf numFmtId="164" fontId="5" fillId="11" borderId="40" xfId="0" applyNumberFormat="1" applyFont="1" applyFill="1" applyBorder="1" applyAlignment="1">
      <alignment horizontal="right" vertical="top"/>
    </xf>
    <xf numFmtId="0" fontId="5" fillId="11" borderId="71" xfId="0" applyFont="1" applyFill="1" applyBorder="1" applyAlignment="1">
      <alignment horizontal="center" vertical="top"/>
    </xf>
    <xf numFmtId="164" fontId="5" fillId="11" borderId="23" xfId="0" applyNumberFormat="1" applyFont="1" applyFill="1" applyBorder="1" applyAlignment="1">
      <alignment horizontal="right" vertical="top"/>
    </xf>
    <xf numFmtId="164" fontId="5" fillId="11" borderId="44" xfId="0" applyNumberFormat="1" applyFont="1" applyFill="1" applyBorder="1" applyAlignment="1">
      <alignment horizontal="right" vertical="top"/>
    </xf>
    <xf numFmtId="164" fontId="5" fillId="11" borderId="12" xfId="0" applyNumberFormat="1" applyFont="1" applyFill="1" applyBorder="1" applyAlignment="1">
      <alignment horizontal="right" vertical="top"/>
    </xf>
    <xf numFmtId="164" fontId="5" fillId="11" borderId="13" xfId="0" applyNumberFormat="1" applyFont="1" applyFill="1" applyBorder="1" applyAlignment="1">
      <alignment horizontal="right" vertical="top"/>
    </xf>
    <xf numFmtId="164" fontId="5" fillId="11" borderId="15" xfId="0" applyNumberFormat="1" applyFont="1" applyFill="1" applyBorder="1" applyAlignment="1">
      <alignment horizontal="right" vertical="top"/>
    </xf>
    <xf numFmtId="164" fontId="3" fillId="11" borderId="17" xfId="0" applyNumberFormat="1" applyFont="1" applyFill="1" applyBorder="1" applyAlignment="1">
      <alignment horizontal="right" vertical="top"/>
    </xf>
    <xf numFmtId="164" fontId="3" fillId="11" borderId="30" xfId="0" applyNumberFormat="1" applyFont="1" applyFill="1" applyBorder="1" applyAlignment="1">
      <alignment horizontal="right" vertical="top"/>
    </xf>
    <xf numFmtId="164" fontId="3" fillId="11" borderId="29" xfId="0" applyNumberFormat="1" applyFont="1" applyFill="1" applyBorder="1" applyAlignment="1">
      <alignment horizontal="right" vertical="top"/>
    </xf>
    <xf numFmtId="164" fontId="3" fillId="11" borderId="28" xfId="0" applyNumberFormat="1" applyFont="1" applyFill="1" applyBorder="1" applyAlignment="1">
      <alignment horizontal="right" vertical="top"/>
    </xf>
    <xf numFmtId="0" fontId="5" fillId="11" borderId="23" xfId="0" applyFont="1" applyFill="1" applyBorder="1" applyAlignment="1">
      <alignment horizontal="center" vertical="top"/>
    </xf>
    <xf numFmtId="0" fontId="5" fillId="11" borderId="8" xfId="0" applyFont="1" applyFill="1" applyBorder="1" applyAlignment="1">
      <alignment horizontal="center" vertical="top"/>
    </xf>
    <xf numFmtId="164" fontId="5" fillId="11" borderId="20" xfId="0" applyNumberFormat="1" applyFont="1" applyFill="1" applyBorder="1" applyAlignment="1">
      <alignment horizontal="right" vertical="top"/>
    </xf>
    <xf numFmtId="164" fontId="5" fillId="11" borderId="21" xfId="0" applyNumberFormat="1" applyFont="1" applyFill="1" applyBorder="1" applyAlignment="1">
      <alignment horizontal="right" vertical="top"/>
    </xf>
    <xf numFmtId="164" fontId="5" fillId="11" borderId="48" xfId="0" applyNumberFormat="1" applyFont="1" applyFill="1" applyBorder="1" applyAlignment="1">
      <alignment horizontal="right" vertical="top"/>
    </xf>
    <xf numFmtId="164" fontId="5" fillId="11" borderId="49" xfId="0" applyNumberFormat="1" applyFont="1" applyFill="1" applyBorder="1" applyAlignment="1">
      <alignment horizontal="right" vertical="top"/>
    </xf>
    <xf numFmtId="164" fontId="5" fillId="11" borderId="11" xfId="0" applyNumberFormat="1" applyFont="1" applyFill="1" applyBorder="1" applyAlignment="1">
      <alignment horizontal="right" vertical="top"/>
    </xf>
    <xf numFmtId="164" fontId="5" fillId="11" borderId="50" xfId="0" applyNumberFormat="1" applyFont="1" applyFill="1" applyBorder="1" applyAlignment="1">
      <alignment horizontal="right" vertical="top"/>
    </xf>
    <xf numFmtId="164" fontId="5" fillId="11" borderId="59" xfId="0" applyNumberFormat="1" applyFont="1" applyFill="1" applyBorder="1" applyAlignment="1">
      <alignment horizontal="right" vertical="top"/>
    </xf>
    <xf numFmtId="164" fontId="5" fillId="11" borderId="2" xfId="0" applyNumberFormat="1" applyFont="1" applyFill="1" applyBorder="1" applyAlignment="1">
      <alignment horizontal="right" vertical="top"/>
    </xf>
    <xf numFmtId="164" fontId="5" fillId="11" borderId="67" xfId="0" applyNumberFormat="1" applyFont="1" applyFill="1" applyBorder="1" applyAlignment="1">
      <alignment horizontal="right" vertical="top"/>
    </xf>
    <xf numFmtId="0" fontId="5" fillId="11" borderId="44" xfId="0" applyFont="1" applyFill="1" applyBorder="1" applyAlignment="1">
      <alignment horizontal="center" vertical="top"/>
    </xf>
    <xf numFmtId="0" fontId="5" fillId="11" borderId="40" xfId="0" applyFont="1" applyFill="1" applyBorder="1" applyAlignment="1">
      <alignment horizontal="center" vertical="top"/>
    </xf>
    <xf numFmtId="0" fontId="5" fillId="11" borderId="61" xfId="0" applyFont="1" applyFill="1" applyBorder="1" applyAlignment="1">
      <alignment horizontal="center" vertical="top"/>
    </xf>
    <xf numFmtId="164" fontId="5" fillId="11" borderId="60" xfId="0" applyNumberFormat="1" applyFont="1" applyFill="1" applyBorder="1" applyAlignment="1">
      <alignment horizontal="right" vertical="top"/>
    </xf>
    <xf numFmtId="164" fontId="5" fillId="11" borderId="3" xfId="0" applyNumberFormat="1" applyFont="1" applyFill="1" applyBorder="1" applyAlignment="1">
      <alignment horizontal="right" vertical="top"/>
    </xf>
    <xf numFmtId="164" fontId="5" fillId="11" borderId="61" xfId="0" applyNumberFormat="1" applyFont="1" applyFill="1" applyBorder="1" applyAlignment="1">
      <alignment horizontal="right" vertical="top"/>
    </xf>
    <xf numFmtId="164" fontId="5" fillId="11" borderId="65" xfId="0" applyNumberFormat="1" applyFont="1" applyFill="1" applyBorder="1" applyAlignment="1">
      <alignment horizontal="right" vertical="top"/>
    </xf>
    <xf numFmtId="164" fontId="3" fillId="11" borderId="36" xfId="0" applyNumberFormat="1" applyFont="1" applyFill="1" applyBorder="1" applyAlignment="1">
      <alignment horizontal="right" vertical="top"/>
    </xf>
    <xf numFmtId="3" fontId="3" fillId="3" borderId="31" xfId="0" applyNumberFormat="1" applyFont="1" applyFill="1" applyBorder="1" applyAlignment="1">
      <alignment horizontal="center" vertical="top" wrapText="1"/>
    </xf>
    <xf numFmtId="3" fontId="3" fillId="3" borderId="32" xfId="0" applyNumberFormat="1" applyFont="1" applyFill="1" applyBorder="1" applyAlignment="1">
      <alignment horizontal="center" vertical="top" wrapText="1"/>
    </xf>
    <xf numFmtId="49" fontId="5" fillId="9" borderId="50" xfId="0" applyNumberFormat="1" applyFont="1" applyFill="1" applyBorder="1" applyAlignment="1">
      <alignment horizontal="center" vertical="top"/>
    </xf>
    <xf numFmtId="49" fontId="3" fillId="9" borderId="62" xfId="0" applyNumberFormat="1" applyFont="1" applyFill="1" applyBorder="1" applyAlignment="1">
      <alignment horizontal="center" vertical="top"/>
    </xf>
    <xf numFmtId="0" fontId="3" fillId="9" borderId="60" xfId="0" applyFont="1" applyFill="1" applyBorder="1" applyAlignment="1">
      <alignment vertical="top" wrapText="1"/>
    </xf>
    <xf numFmtId="3" fontId="3" fillId="9" borderId="2" xfId="0" applyNumberFormat="1" applyFont="1" applyFill="1" applyBorder="1" applyAlignment="1">
      <alignment horizontal="center" vertical="top" wrapText="1"/>
    </xf>
    <xf numFmtId="3" fontId="3" fillId="9" borderId="3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164" fontId="3" fillId="9" borderId="9" xfId="0" applyNumberFormat="1" applyFont="1" applyFill="1" applyBorder="1" applyAlignment="1">
      <alignment horizontal="right" vertical="top"/>
    </xf>
    <xf numFmtId="164" fontId="5" fillId="11" borderId="62" xfId="0" applyNumberFormat="1" applyFont="1" applyFill="1" applyBorder="1" applyAlignment="1">
      <alignment horizontal="right" vertical="top"/>
    </xf>
    <xf numFmtId="3" fontId="3" fillId="3" borderId="11" xfId="0" applyNumberFormat="1" applyFont="1" applyFill="1" applyBorder="1" applyAlignment="1">
      <alignment horizontal="center" wrapText="1"/>
    </xf>
    <xf numFmtId="0" fontId="3" fillId="9" borderId="9" xfId="0" applyFont="1" applyFill="1" applyBorder="1" applyAlignment="1">
      <alignment vertical="top" wrapText="1"/>
    </xf>
    <xf numFmtId="3" fontId="3" fillId="9" borderId="31" xfId="0" applyNumberFormat="1" applyFont="1" applyFill="1" applyBorder="1" applyAlignment="1">
      <alignment horizontal="center" vertical="top" wrapText="1"/>
    </xf>
    <xf numFmtId="3" fontId="3" fillId="9" borderId="32" xfId="0" applyNumberFormat="1" applyFont="1" applyFill="1" applyBorder="1" applyAlignment="1">
      <alignment horizontal="center" vertical="top" wrapText="1"/>
    </xf>
    <xf numFmtId="3" fontId="3" fillId="9" borderId="2" xfId="0" applyNumberFormat="1" applyFont="1" applyFill="1" applyBorder="1" applyAlignment="1">
      <alignment horizontal="center" vertical="top"/>
    </xf>
    <xf numFmtId="3" fontId="3" fillId="9" borderId="3" xfId="0" applyNumberFormat="1" applyFont="1" applyFill="1" applyBorder="1" applyAlignment="1">
      <alignment horizontal="center" vertical="top"/>
    </xf>
    <xf numFmtId="3" fontId="3" fillId="9" borderId="31" xfId="0" applyNumberFormat="1" applyFont="1" applyFill="1" applyBorder="1" applyAlignment="1">
      <alignment horizontal="center" vertical="top"/>
    </xf>
    <xf numFmtId="3" fontId="3" fillId="9" borderId="32" xfId="0" applyNumberFormat="1" applyFont="1" applyFill="1" applyBorder="1" applyAlignment="1">
      <alignment horizontal="center" vertical="top"/>
    </xf>
    <xf numFmtId="0" fontId="3" fillId="0" borderId="73" xfId="0" applyFont="1" applyFill="1" applyBorder="1" applyAlignment="1">
      <alignment horizontal="center" vertical="top" wrapText="1"/>
    </xf>
    <xf numFmtId="164" fontId="3" fillId="11" borderId="64" xfId="0" applyNumberFormat="1" applyFont="1" applyFill="1" applyBorder="1" applyAlignment="1">
      <alignment horizontal="right" vertical="top"/>
    </xf>
    <xf numFmtId="164" fontId="3" fillId="11" borderId="26" xfId="0" applyNumberFormat="1" applyFont="1" applyFill="1" applyBorder="1" applyAlignment="1">
      <alignment horizontal="right" vertical="top"/>
    </xf>
    <xf numFmtId="164" fontId="3" fillId="11" borderId="43" xfId="0" applyNumberFormat="1" applyFont="1" applyFill="1" applyBorder="1" applyAlignment="1">
      <alignment horizontal="right" vertical="top"/>
    </xf>
    <xf numFmtId="3" fontId="3" fillId="3" borderId="26" xfId="0" applyNumberFormat="1" applyFont="1" applyFill="1" applyBorder="1" applyAlignment="1">
      <alignment horizontal="center" vertical="top" wrapText="1"/>
    </xf>
    <xf numFmtId="3" fontId="3" fillId="3" borderId="27" xfId="0" applyNumberFormat="1" applyFont="1" applyFill="1" applyBorder="1" applyAlignment="1">
      <alignment horizontal="center" vertical="top" wrapText="1"/>
    </xf>
    <xf numFmtId="49" fontId="5" fillId="3" borderId="20" xfId="0" applyNumberFormat="1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vertical="top" wrapText="1"/>
    </xf>
    <xf numFmtId="49" fontId="3" fillId="0" borderId="13" xfId="0" applyNumberFormat="1" applyFont="1" applyBorder="1" applyAlignment="1">
      <alignment horizontal="center" vertical="top"/>
    </xf>
    <xf numFmtId="0" fontId="3" fillId="9" borderId="49" xfId="0" applyFont="1" applyFill="1" applyBorder="1" applyAlignment="1">
      <alignment vertical="top" wrapText="1"/>
    </xf>
    <xf numFmtId="3" fontId="3" fillId="9" borderId="11" xfId="0" applyNumberFormat="1" applyFont="1" applyFill="1" applyBorder="1" applyAlignment="1">
      <alignment horizontal="center" vertical="top"/>
    </xf>
    <xf numFmtId="3" fontId="3" fillId="9" borderId="18" xfId="0" applyNumberFormat="1" applyFont="1" applyFill="1" applyBorder="1" applyAlignment="1">
      <alignment horizontal="center" vertical="top"/>
    </xf>
    <xf numFmtId="0" fontId="11" fillId="9" borderId="9" xfId="0" applyFont="1" applyFill="1" applyBorder="1" applyAlignment="1">
      <alignment vertical="top" wrapText="1"/>
    </xf>
    <xf numFmtId="165" fontId="9" fillId="9" borderId="31" xfId="0" applyNumberFormat="1" applyFont="1" applyFill="1" applyBorder="1" applyAlignment="1">
      <alignment vertical="top"/>
    </xf>
    <xf numFmtId="165" fontId="9" fillId="9" borderId="32" xfId="0" applyNumberFormat="1" applyFont="1" applyFill="1" applyBorder="1" applyAlignment="1">
      <alignment vertical="top"/>
    </xf>
    <xf numFmtId="164" fontId="5" fillId="4" borderId="74" xfId="0" applyNumberFormat="1" applyFont="1" applyFill="1" applyBorder="1" applyAlignment="1">
      <alignment horizontal="right" vertical="top"/>
    </xf>
    <xf numFmtId="164" fontId="5" fillId="4" borderId="25" xfId="0" applyNumberFormat="1" applyFont="1" applyFill="1" applyBorder="1" applyAlignment="1">
      <alignment horizontal="right" vertical="top"/>
    </xf>
    <xf numFmtId="49" fontId="5" fillId="0" borderId="1" xfId="0" applyNumberFormat="1" applyFont="1" applyBorder="1" applyAlignment="1">
      <alignment horizontal="center" vertical="top"/>
    </xf>
    <xf numFmtId="164" fontId="5" fillId="9" borderId="70" xfId="0" applyNumberFormat="1" applyFont="1" applyFill="1" applyBorder="1" applyAlignment="1">
      <alignment horizontal="right" vertical="top"/>
    </xf>
    <xf numFmtId="0" fontId="3" fillId="9" borderId="54" xfId="0" applyFont="1" applyFill="1" applyBorder="1" applyAlignment="1">
      <alignment vertical="top" wrapText="1"/>
    </xf>
    <xf numFmtId="0" fontId="9" fillId="9" borderId="9" xfId="0" applyFont="1" applyFill="1" applyBorder="1" applyAlignment="1">
      <alignment horizontal="left" vertical="top" wrapText="1"/>
    </xf>
    <xf numFmtId="0" fontId="9" fillId="9" borderId="31" xfId="0" applyFont="1" applyFill="1" applyBorder="1" applyAlignment="1">
      <alignment horizontal="center" vertical="top" wrapText="1"/>
    </xf>
    <xf numFmtId="165" fontId="3" fillId="9" borderId="31" xfId="0" applyNumberFormat="1" applyFont="1" applyFill="1" applyBorder="1" applyAlignment="1">
      <alignment horizontal="center" vertical="top"/>
    </xf>
    <xf numFmtId="165" fontId="3" fillId="9" borderId="32" xfId="0" applyNumberFormat="1" applyFont="1" applyFill="1" applyBorder="1" applyAlignment="1">
      <alignment horizontal="center" vertical="top"/>
    </xf>
    <xf numFmtId="167" fontId="3" fillId="11" borderId="64" xfId="1" applyNumberFormat="1" applyFont="1" applyFill="1" applyBorder="1" applyAlignment="1">
      <alignment horizontal="right" vertical="top"/>
    </xf>
    <xf numFmtId="167" fontId="3" fillId="11" borderId="13" xfId="1" applyNumberFormat="1" applyFont="1" applyFill="1" applyBorder="1" applyAlignment="1">
      <alignment horizontal="right" vertical="top"/>
    </xf>
    <xf numFmtId="167" fontId="3" fillId="11" borderId="14" xfId="1" applyNumberFormat="1" applyFont="1" applyFill="1" applyBorder="1" applyAlignment="1">
      <alignment horizontal="right" vertical="top"/>
    </xf>
    <xf numFmtId="164" fontId="5" fillId="11" borderId="42" xfId="0" applyNumberFormat="1" applyFont="1" applyFill="1" applyBorder="1" applyAlignment="1">
      <alignment horizontal="right" vertical="top"/>
    </xf>
    <xf numFmtId="164" fontId="5" fillId="11" borderId="26" xfId="0" applyNumberFormat="1" applyFont="1" applyFill="1" applyBorder="1" applyAlignment="1">
      <alignment horizontal="right" vertical="top"/>
    </xf>
    <xf numFmtId="164" fontId="5" fillId="11" borderId="27" xfId="0" applyNumberFormat="1" applyFont="1" applyFill="1" applyBorder="1" applyAlignment="1">
      <alignment horizontal="right" vertical="top"/>
    </xf>
    <xf numFmtId="164" fontId="3" fillId="11" borderId="18" xfId="0" applyNumberFormat="1" applyFont="1" applyFill="1" applyBorder="1" applyAlignment="1">
      <alignment horizontal="right" vertical="top"/>
    </xf>
    <xf numFmtId="164" fontId="3" fillId="11" borderId="21" xfId="0" applyNumberFormat="1" applyFont="1" applyFill="1" applyBorder="1" applyAlignment="1">
      <alignment horizontal="right" vertical="top"/>
    </xf>
    <xf numFmtId="164" fontId="3" fillId="11" borderId="12" xfId="0" applyNumberFormat="1" applyFont="1" applyFill="1" applyBorder="1" applyAlignment="1">
      <alignment horizontal="right" vertical="top"/>
    </xf>
    <xf numFmtId="164" fontId="3" fillId="11" borderId="13" xfId="0" applyNumberFormat="1" applyFont="1" applyFill="1" applyBorder="1" applyAlignment="1">
      <alignment horizontal="right" vertical="top"/>
    </xf>
    <xf numFmtId="164" fontId="3" fillId="11" borderId="14" xfId="0" applyNumberFormat="1" applyFont="1" applyFill="1" applyBorder="1" applyAlignment="1">
      <alignment horizontal="right" vertical="top"/>
    </xf>
    <xf numFmtId="164" fontId="23" fillId="11" borderId="16" xfId="0" applyNumberFormat="1" applyFont="1" applyFill="1" applyBorder="1" applyAlignment="1">
      <alignment horizontal="right" vertical="top"/>
    </xf>
    <xf numFmtId="164" fontId="23" fillId="11" borderId="1" xfId="0" applyNumberFormat="1" applyFont="1" applyFill="1" applyBorder="1" applyAlignment="1">
      <alignment horizontal="right" vertical="top"/>
    </xf>
    <xf numFmtId="164" fontId="23" fillId="11" borderId="39" xfId="0" applyNumberFormat="1" applyFont="1" applyFill="1" applyBorder="1" applyAlignment="1">
      <alignment horizontal="right" vertical="top"/>
    </xf>
    <xf numFmtId="164" fontId="3" fillId="11" borderId="15" xfId="0" applyNumberFormat="1" applyFont="1" applyFill="1" applyBorder="1" applyAlignment="1">
      <alignment horizontal="right" vertical="top"/>
    </xf>
    <xf numFmtId="164" fontId="3" fillId="11" borderId="46" xfId="0" applyNumberFormat="1" applyFont="1" applyFill="1" applyBorder="1" applyAlignment="1">
      <alignment vertical="top"/>
    </xf>
    <xf numFmtId="0" fontId="3" fillId="11" borderId="26" xfId="0" applyFont="1" applyFill="1" applyBorder="1" applyAlignment="1">
      <alignment vertical="top"/>
    </xf>
    <xf numFmtId="0" fontId="3" fillId="11" borderId="53" xfId="0" applyFont="1" applyFill="1" applyBorder="1" applyAlignment="1">
      <alignment vertical="top"/>
    </xf>
    <xf numFmtId="0" fontId="3" fillId="11" borderId="27" xfId="0" applyFont="1" applyFill="1" applyBorder="1" applyAlignment="1">
      <alignment vertical="top"/>
    </xf>
    <xf numFmtId="164" fontId="3" fillId="11" borderId="35" xfId="0" applyNumberFormat="1" applyFont="1" applyFill="1" applyBorder="1" applyAlignment="1">
      <alignment vertical="top"/>
    </xf>
    <xf numFmtId="164" fontId="3" fillId="11" borderId="29" xfId="0" applyNumberFormat="1" applyFont="1" applyFill="1" applyBorder="1" applyAlignment="1">
      <alignment vertical="top"/>
    </xf>
    <xf numFmtId="0" fontId="3" fillId="11" borderId="0" xfId="0" applyFont="1" applyFill="1" applyBorder="1" applyAlignment="1">
      <alignment vertical="top"/>
    </xf>
    <xf numFmtId="0" fontId="3" fillId="11" borderId="28" xfId="0" applyFont="1" applyFill="1" applyBorder="1" applyAlignment="1">
      <alignment vertical="top"/>
    </xf>
    <xf numFmtId="164" fontId="5" fillId="11" borderId="71" xfId="0" applyNumberFormat="1" applyFont="1" applyFill="1" applyBorder="1" applyAlignment="1">
      <alignment horizontal="right" vertical="top"/>
    </xf>
    <xf numFmtId="164" fontId="5" fillId="11" borderId="69" xfId="0" applyNumberFormat="1" applyFont="1" applyFill="1" applyBorder="1" applyAlignment="1">
      <alignment horizontal="right" vertical="top"/>
    </xf>
    <xf numFmtId="164" fontId="3" fillId="11" borderId="38" xfId="0" applyNumberFormat="1" applyFont="1" applyFill="1" applyBorder="1" applyAlignment="1">
      <alignment horizontal="right" vertical="top"/>
    </xf>
    <xf numFmtId="164" fontId="3" fillId="11" borderId="5" xfId="0" applyNumberFormat="1" applyFont="1" applyFill="1" applyBorder="1" applyAlignment="1">
      <alignment horizontal="right" vertical="top"/>
    </xf>
    <xf numFmtId="164" fontId="3" fillId="11" borderId="42" xfId="0" applyNumberFormat="1" applyFont="1" applyFill="1" applyBorder="1" applyAlignment="1">
      <alignment horizontal="right" vertical="top"/>
    </xf>
    <xf numFmtId="164" fontId="3" fillId="11" borderId="52" xfId="0" applyNumberFormat="1" applyFont="1" applyFill="1" applyBorder="1" applyAlignment="1">
      <alignment horizontal="right" vertical="top"/>
    </xf>
    <xf numFmtId="0" fontId="5" fillId="11" borderId="65" xfId="0" applyFont="1" applyFill="1" applyBorder="1" applyAlignment="1">
      <alignment horizontal="center" vertical="top"/>
    </xf>
    <xf numFmtId="0" fontId="3" fillId="11" borderId="49" xfId="0" applyFont="1" applyFill="1" applyBorder="1" applyAlignment="1">
      <alignment vertical="top"/>
    </xf>
    <xf numFmtId="0" fontId="3" fillId="11" borderId="11" xfId="0" applyFont="1" applyFill="1" applyBorder="1" applyAlignment="1">
      <alignment vertical="top"/>
    </xf>
    <xf numFmtId="0" fontId="3" fillId="11" borderId="50" xfId="0" applyFont="1" applyFill="1" applyBorder="1" applyAlignment="1">
      <alignment vertical="top"/>
    </xf>
    <xf numFmtId="0" fontId="21" fillId="0" borderId="0" xfId="0" applyFont="1" applyAlignment="1">
      <alignment vertical="top"/>
    </xf>
    <xf numFmtId="164" fontId="21" fillId="0" borderId="0" xfId="0" applyNumberFormat="1" applyFont="1" applyAlignment="1">
      <alignment vertical="top"/>
    </xf>
    <xf numFmtId="165" fontId="21" fillId="0" borderId="0" xfId="0" applyNumberFormat="1" applyFont="1" applyAlignment="1">
      <alignment vertical="top"/>
    </xf>
    <xf numFmtId="164" fontId="5" fillId="2" borderId="56" xfId="0" applyNumberFormat="1" applyFont="1" applyFill="1" applyBorder="1" applyAlignment="1">
      <alignment horizontal="right" vertical="top"/>
    </xf>
    <xf numFmtId="164" fontId="5" fillId="2" borderId="75" xfId="0" applyNumberFormat="1" applyFont="1" applyFill="1" applyBorder="1" applyAlignment="1">
      <alignment horizontal="right" vertical="top"/>
    </xf>
    <xf numFmtId="164" fontId="5" fillId="4" borderId="56" xfId="0" applyNumberFormat="1" applyFont="1" applyFill="1" applyBorder="1" applyAlignment="1">
      <alignment horizontal="right" vertical="top"/>
    </xf>
    <xf numFmtId="164" fontId="5" fillId="4" borderId="75" xfId="0" applyNumberFormat="1" applyFont="1" applyFill="1" applyBorder="1" applyAlignment="1">
      <alignment horizontal="right" vertical="top"/>
    </xf>
    <xf numFmtId="0" fontId="3" fillId="0" borderId="33" xfId="0" applyFont="1" applyBorder="1" applyAlignment="1">
      <alignment vertical="top"/>
    </xf>
    <xf numFmtId="0" fontId="3" fillId="0" borderId="33" xfId="0" applyFont="1" applyBorder="1" applyAlignment="1">
      <alignment vertical="center"/>
    </xf>
    <xf numFmtId="0" fontId="5" fillId="0" borderId="33" xfId="0" applyNumberFormat="1" applyFont="1" applyBorder="1" applyAlignment="1">
      <alignment vertical="top"/>
    </xf>
    <xf numFmtId="0" fontId="3" fillId="3" borderId="19" xfId="0" applyFont="1" applyFill="1" applyBorder="1" applyAlignment="1">
      <alignment vertical="top" wrapText="1"/>
    </xf>
    <xf numFmtId="0" fontId="3" fillId="3" borderId="54" xfId="0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49" fontId="3" fillId="3" borderId="29" xfId="0" applyNumberFormat="1" applyFont="1" applyFill="1" applyBorder="1" applyAlignment="1">
      <alignment vertical="top" wrapText="1"/>
    </xf>
    <xf numFmtId="49" fontId="5" fillId="3" borderId="36" xfId="0" applyNumberFormat="1" applyFont="1" applyFill="1" applyBorder="1" applyAlignment="1">
      <alignment vertical="top"/>
    </xf>
    <xf numFmtId="0" fontId="3" fillId="0" borderId="72" xfId="0" applyFont="1" applyFill="1" applyBorder="1" applyAlignment="1">
      <alignment horizontal="center" vertical="top"/>
    </xf>
    <xf numFmtId="49" fontId="5" fillId="10" borderId="58" xfId="0" applyNumberFormat="1" applyFont="1" applyFill="1" applyBorder="1" applyAlignment="1">
      <alignment horizontal="center" vertical="top"/>
    </xf>
    <xf numFmtId="3" fontId="3" fillId="10" borderId="31" xfId="0" applyNumberFormat="1" applyFont="1" applyFill="1" applyBorder="1" applyAlignment="1">
      <alignment horizontal="center" vertical="top" wrapText="1"/>
    </xf>
    <xf numFmtId="3" fontId="3" fillId="10" borderId="32" xfId="0" applyNumberFormat="1" applyFont="1" applyFill="1" applyBorder="1" applyAlignment="1">
      <alignment horizontal="center" vertical="top" wrapText="1"/>
    </xf>
    <xf numFmtId="0" fontId="5" fillId="10" borderId="32" xfId="0" applyFont="1" applyFill="1" applyBorder="1" applyAlignment="1">
      <alignment horizontal="right" vertical="top"/>
    </xf>
    <xf numFmtId="164" fontId="5" fillId="11" borderId="14" xfId="0" applyNumberFormat="1" applyFont="1" applyFill="1" applyBorder="1" applyAlignment="1">
      <alignment horizontal="right" vertical="top"/>
    </xf>
    <xf numFmtId="164" fontId="5" fillId="11" borderId="9" xfId="0" applyNumberFormat="1" applyFont="1" applyFill="1" applyBorder="1" applyAlignment="1">
      <alignment horizontal="right" vertical="top"/>
    </xf>
    <xf numFmtId="164" fontId="5" fillId="11" borderId="31" xfId="0" applyNumberFormat="1" applyFont="1" applyFill="1" applyBorder="1" applyAlignment="1">
      <alignment horizontal="right" vertical="top"/>
    </xf>
    <xf numFmtId="164" fontId="5" fillId="11" borderId="32" xfId="0" applyNumberFormat="1" applyFont="1" applyFill="1" applyBorder="1" applyAlignment="1">
      <alignment horizontal="right" vertical="top"/>
    </xf>
    <xf numFmtId="164" fontId="5" fillId="11" borderId="34" xfId="0" applyNumberFormat="1" applyFont="1" applyFill="1" applyBorder="1" applyAlignment="1">
      <alignment horizontal="right" vertical="top"/>
    </xf>
    <xf numFmtId="164" fontId="3" fillId="11" borderId="72" xfId="0" applyNumberFormat="1" applyFont="1" applyFill="1" applyBorder="1" applyAlignment="1">
      <alignment vertical="top"/>
    </xf>
    <xf numFmtId="164" fontId="3" fillId="10" borderId="0" xfId="0" applyNumberFormat="1" applyFont="1" applyFill="1" applyBorder="1" applyAlignment="1">
      <alignment horizontal="right" vertical="top" wrapText="1"/>
    </xf>
    <xf numFmtId="164" fontId="3" fillId="10" borderId="79" xfId="0" applyNumberFormat="1" applyFont="1" applyFill="1" applyBorder="1" applyAlignment="1">
      <alignment horizontal="right" vertical="top" wrapText="1"/>
    </xf>
    <xf numFmtId="164" fontId="3" fillId="10" borderId="24" xfId="0" applyNumberFormat="1" applyFont="1" applyFill="1" applyBorder="1" applyAlignment="1">
      <alignment horizontal="right" vertical="top" wrapText="1"/>
    </xf>
    <xf numFmtId="49" fontId="3" fillId="0" borderId="26" xfId="0" applyNumberFormat="1" applyFont="1" applyBorder="1" applyAlignment="1">
      <alignment vertical="top" wrapText="1"/>
    </xf>
    <xf numFmtId="164" fontId="3" fillId="11" borderId="14" xfId="0" applyNumberFormat="1" applyFont="1" applyFill="1" applyBorder="1" applyAlignment="1">
      <alignment vertical="top"/>
    </xf>
    <xf numFmtId="164" fontId="3" fillId="11" borderId="45" xfId="0" applyNumberFormat="1" applyFont="1" applyFill="1" applyBorder="1" applyAlignment="1">
      <alignment horizontal="right" vertical="top"/>
    </xf>
    <xf numFmtId="164" fontId="3" fillId="11" borderId="13" xfId="0" applyNumberFormat="1" applyFont="1" applyFill="1" applyBorder="1" applyAlignment="1">
      <alignment vertical="top"/>
    </xf>
    <xf numFmtId="0" fontId="3" fillId="0" borderId="35" xfId="0" applyFont="1" applyFill="1" applyBorder="1" applyAlignment="1">
      <alignment horizontal="center" vertical="top"/>
    </xf>
    <xf numFmtId="164" fontId="3" fillId="11" borderId="35" xfId="0" applyNumberFormat="1" applyFont="1" applyFill="1" applyBorder="1" applyAlignment="1">
      <alignment horizontal="right" vertical="top"/>
    </xf>
    <xf numFmtId="0" fontId="3" fillId="10" borderId="35" xfId="0" applyFont="1" applyFill="1" applyBorder="1" applyAlignment="1">
      <alignment horizontal="center" vertical="top"/>
    </xf>
    <xf numFmtId="164" fontId="3" fillId="10" borderId="6" xfId="0" applyNumberFormat="1" applyFont="1" applyFill="1" applyBorder="1" applyAlignment="1">
      <alignment horizontal="right" vertical="top" wrapText="1"/>
    </xf>
    <xf numFmtId="164" fontId="3" fillId="10" borderId="41" xfId="0" applyNumberFormat="1" applyFont="1" applyFill="1" applyBorder="1" applyAlignment="1">
      <alignment horizontal="right" vertical="top" wrapText="1"/>
    </xf>
    <xf numFmtId="164" fontId="3" fillId="11" borderId="58" xfId="0" applyNumberFormat="1" applyFont="1" applyFill="1" applyBorder="1" applyAlignment="1">
      <alignment horizontal="right" vertical="top"/>
    </xf>
    <xf numFmtId="164" fontId="3" fillId="11" borderId="31" xfId="0" applyNumberFormat="1" applyFont="1" applyFill="1" applyBorder="1" applyAlignment="1">
      <alignment horizontal="right" vertical="top"/>
    </xf>
    <xf numFmtId="0" fontId="11" fillId="10" borderId="9" xfId="0" applyFont="1" applyFill="1" applyBorder="1" applyAlignment="1">
      <alignment vertical="top" wrapText="1"/>
    </xf>
    <xf numFmtId="165" fontId="9" fillId="10" borderId="31" xfId="0" applyNumberFormat="1" applyFont="1" applyFill="1" applyBorder="1" applyAlignment="1">
      <alignment vertical="top"/>
    </xf>
    <xf numFmtId="165" fontId="9" fillId="10" borderId="32" xfId="0" applyNumberFormat="1" applyFont="1" applyFill="1" applyBorder="1" applyAlignment="1">
      <alignment vertical="top"/>
    </xf>
    <xf numFmtId="164" fontId="3" fillId="10" borderId="40" xfId="0" applyNumberFormat="1" applyFont="1" applyFill="1" applyBorder="1" applyAlignment="1">
      <alignment horizontal="right" vertical="top" wrapText="1"/>
    </xf>
    <xf numFmtId="49" fontId="5" fillId="10" borderId="43" xfId="0" applyNumberFormat="1" applyFont="1" applyFill="1" applyBorder="1" applyAlignment="1">
      <alignment horizontal="center" vertical="top"/>
    </xf>
    <xf numFmtId="0" fontId="3" fillId="10" borderId="9" xfId="0" applyFont="1" applyFill="1" applyBorder="1" applyAlignment="1">
      <alignment horizontal="center" vertical="top" wrapText="1"/>
    </xf>
    <xf numFmtId="0" fontId="3" fillId="10" borderId="31" xfId="0" applyFont="1" applyFill="1" applyBorder="1" applyAlignment="1">
      <alignment horizontal="center" vertical="top" wrapText="1"/>
    </xf>
    <xf numFmtId="0" fontId="3" fillId="10" borderId="32" xfId="0" applyFont="1" applyFill="1" applyBorder="1" applyAlignment="1">
      <alignment horizontal="center" vertical="top" wrapText="1"/>
    </xf>
    <xf numFmtId="0" fontId="3" fillId="10" borderId="6" xfId="0" applyFont="1" applyFill="1" applyBorder="1" applyAlignment="1">
      <alignment horizontal="center" vertical="top"/>
    </xf>
    <xf numFmtId="164" fontId="3" fillId="11" borderId="7" xfId="0" applyNumberFormat="1" applyFont="1" applyFill="1" applyBorder="1" applyAlignment="1">
      <alignment horizontal="right" vertical="top"/>
    </xf>
    <xf numFmtId="164" fontId="3" fillId="10" borderId="45" xfId="0" applyNumberFormat="1" applyFont="1" applyFill="1" applyBorder="1" applyAlignment="1">
      <alignment horizontal="right" vertical="top" wrapText="1"/>
    </xf>
    <xf numFmtId="164" fontId="3" fillId="0" borderId="24" xfId="0" applyNumberFormat="1" applyFont="1" applyFill="1" applyBorder="1" applyAlignment="1">
      <alignment horizontal="right" vertical="top"/>
    </xf>
    <xf numFmtId="164" fontId="3" fillId="11" borderId="27" xfId="0" applyNumberFormat="1" applyFont="1" applyFill="1" applyBorder="1" applyAlignment="1">
      <alignment horizontal="right" vertical="top"/>
    </xf>
    <xf numFmtId="164" fontId="3" fillId="3" borderId="52" xfId="0" applyNumberFormat="1" applyFont="1" applyFill="1" applyBorder="1" applyAlignment="1">
      <alignment horizontal="right" vertical="top" wrapText="1"/>
    </xf>
    <xf numFmtId="0" fontId="19" fillId="0" borderId="30" xfId="0" applyFont="1" applyFill="1" applyBorder="1" applyAlignment="1">
      <alignment horizontal="left" vertical="top" wrapText="1"/>
    </xf>
    <xf numFmtId="0" fontId="20" fillId="0" borderId="29" xfId="0" applyNumberFormat="1" applyFont="1" applyFill="1" applyBorder="1" applyAlignment="1">
      <alignment horizontal="center" vertical="top"/>
    </xf>
    <xf numFmtId="49" fontId="5" fillId="10" borderId="50" xfId="0" applyNumberFormat="1" applyFont="1" applyFill="1" applyBorder="1" applyAlignment="1">
      <alignment vertical="top"/>
    </xf>
    <xf numFmtId="49" fontId="5" fillId="10" borderId="11" xfId="0" applyNumberFormat="1" applyFont="1" applyFill="1" applyBorder="1" applyAlignment="1">
      <alignment vertical="top"/>
    </xf>
    <xf numFmtId="165" fontId="3" fillId="10" borderId="31" xfId="0" applyNumberFormat="1" applyFont="1" applyFill="1" applyBorder="1" applyAlignment="1">
      <alignment horizontal="center" vertical="top"/>
    </xf>
    <xf numFmtId="165" fontId="3" fillId="10" borderId="32" xfId="0" applyNumberFormat="1" applyFont="1" applyFill="1" applyBorder="1" applyAlignment="1">
      <alignment horizontal="center" vertical="top"/>
    </xf>
    <xf numFmtId="0" fontId="3" fillId="0" borderId="53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 vertical="center" textRotation="90" wrapText="1"/>
    </xf>
    <xf numFmtId="49" fontId="5" fillId="10" borderId="9" xfId="0" applyNumberFormat="1" applyFont="1" applyFill="1" applyBorder="1" applyAlignment="1">
      <alignment vertical="top"/>
    </xf>
    <xf numFmtId="49" fontId="5" fillId="10" borderId="31" xfId="0" applyNumberFormat="1" applyFont="1" applyFill="1" applyBorder="1" applyAlignment="1">
      <alignment vertical="top"/>
    </xf>
    <xf numFmtId="49" fontId="5" fillId="10" borderId="32" xfId="0" applyNumberFormat="1" applyFont="1" applyFill="1" applyBorder="1" applyAlignment="1">
      <alignment vertical="top"/>
    </xf>
    <xf numFmtId="164" fontId="3" fillId="11" borderId="54" xfId="0" applyNumberFormat="1" applyFont="1" applyFill="1" applyBorder="1" applyAlignment="1">
      <alignment horizontal="right" vertical="top"/>
    </xf>
    <xf numFmtId="0" fontId="3" fillId="0" borderId="10" xfId="0" applyFont="1" applyFill="1" applyBorder="1" applyAlignment="1">
      <alignment horizontal="center" vertical="top" wrapText="1"/>
    </xf>
    <xf numFmtId="164" fontId="3" fillId="0" borderId="26" xfId="0" applyNumberFormat="1" applyFont="1" applyFill="1" applyBorder="1" applyAlignment="1">
      <alignment horizontal="right" vertical="top"/>
    </xf>
    <xf numFmtId="164" fontId="3" fillId="3" borderId="43" xfId="0" applyNumberFormat="1" applyFont="1" applyFill="1" applyBorder="1" applyAlignment="1">
      <alignment horizontal="right" vertical="top"/>
    </xf>
    <xf numFmtId="164" fontId="3" fillId="0" borderId="52" xfId="0" applyNumberFormat="1" applyFont="1" applyFill="1" applyBorder="1" applyAlignment="1">
      <alignment horizontal="right" vertical="top"/>
    </xf>
    <xf numFmtId="0" fontId="5" fillId="3" borderId="9" xfId="0" applyFont="1" applyFill="1" applyBorder="1" applyAlignment="1">
      <alignment vertical="top" wrapText="1"/>
    </xf>
    <xf numFmtId="0" fontId="3" fillId="0" borderId="45" xfId="0" applyFont="1" applyBorder="1" applyAlignment="1">
      <alignment vertical="top"/>
    </xf>
    <xf numFmtId="164" fontId="3" fillId="3" borderId="34" xfId="0" applyNumberFormat="1" applyFont="1" applyFill="1" applyBorder="1" applyAlignment="1">
      <alignment horizontal="right" vertical="top" wrapText="1"/>
    </xf>
    <xf numFmtId="3" fontId="3" fillId="3" borderId="20" xfId="0" applyNumberFormat="1" applyFont="1" applyFill="1" applyBorder="1" applyAlignment="1">
      <alignment wrapText="1"/>
    </xf>
    <xf numFmtId="0" fontId="9" fillId="10" borderId="20" xfId="0" applyFont="1" applyFill="1" applyBorder="1" applyAlignment="1">
      <alignment horizontal="center" wrapText="1"/>
    </xf>
    <xf numFmtId="0" fontId="9" fillId="10" borderId="21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58" xfId="0" applyFont="1" applyFill="1" applyBorder="1" applyAlignment="1">
      <alignment horizontal="center" vertical="top" wrapText="1"/>
    </xf>
    <xf numFmtId="0" fontId="9" fillId="0" borderId="50" xfId="0" applyFont="1" applyFill="1" applyBorder="1" applyAlignment="1">
      <alignment horizontal="center" vertical="center" wrapText="1"/>
    </xf>
    <xf numFmtId="164" fontId="3" fillId="0" borderId="49" xfId="0" applyNumberFormat="1" applyFont="1" applyFill="1" applyBorder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164" fontId="3" fillId="11" borderId="0" xfId="0" applyNumberFormat="1" applyFont="1" applyFill="1" applyBorder="1" applyAlignment="1">
      <alignment horizontal="right" vertical="top"/>
    </xf>
    <xf numFmtId="164" fontId="3" fillId="3" borderId="0" xfId="0" applyNumberFormat="1" applyFont="1" applyFill="1" applyBorder="1" applyAlignment="1">
      <alignment horizontal="right" vertical="top"/>
    </xf>
    <xf numFmtId="165" fontId="9" fillId="0" borderId="1" xfId="0" applyNumberFormat="1" applyFont="1" applyFill="1" applyBorder="1" applyAlignment="1">
      <alignment vertical="top" wrapText="1"/>
    </xf>
    <xf numFmtId="164" fontId="15" fillId="11" borderId="21" xfId="0" applyNumberFormat="1" applyFont="1" applyFill="1" applyBorder="1" applyAlignment="1">
      <alignment horizontal="right" vertical="top"/>
    </xf>
    <xf numFmtId="164" fontId="21" fillId="10" borderId="23" xfId="0" applyNumberFormat="1" applyFont="1" applyFill="1" applyBorder="1" applyAlignment="1">
      <alignment horizontal="right" vertical="top"/>
    </xf>
    <xf numFmtId="164" fontId="21" fillId="10" borderId="6" xfId="0" applyNumberFormat="1" applyFont="1" applyFill="1" applyBorder="1" applyAlignment="1">
      <alignment horizontal="right" vertical="top"/>
    </xf>
    <xf numFmtId="165" fontId="9" fillId="0" borderId="23" xfId="0" applyNumberFormat="1" applyFont="1" applyFill="1" applyBorder="1" applyAlignment="1">
      <alignment vertical="top" wrapText="1"/>
    </xf>
    <xf numFmtId="164" fontId="3" fillId="10" borderId="11" xfId="0" applyNumberFormat="1" applyFont="1" applyFill="1" applyBorder="1" applyAlignment="1">
      <alignment horizontal="right" vertical="top"/>
    </xf>
    <xf numFmtId="0" fontId="3" fillId="10" borderId="23" xfId="0" applyFont="1" applyFill="1" applyBorder="1" applyAlignment="1">
      <alignment horizontal="center" vertical="top"/>
    </xf>
    <xf numFmtId="164" fontId="3" fillId="0" borderId="44" xfId="0" applyNumberFormat="1" applyFont="1" applyBorder="1" applyAlignment="1">
      <alignment horizontal="right" vertical="top"/>
    </xf>
    <xf numFmtId="164" fontId="3" fillId="3" borderId="66" xfId="0" applyNumberFormat="1" applyFont="1" applyFill="1" applyBorder="1" applyAlignment="1">
      <alignment horizontal="right" vertical="top"/>
    </xf>
    <xf numFmtId="3" fontId="3" fillId="0" borderId="21" xfId="0" applyNumberFormat="1" applyFont="1" applyFill="1" applyBorder="1" applyAlignment="1">
      <alignment horizontal="center" vertical="center"/>
    </xf>
    <xf numFmtId="3" fontId="3" fillId="0" borderId="20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center"/>
    </xf>
    <xf numFmtId="3" fontId="3" fillId="0" borderId="29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0" fontId="3" fillId="2" borderId="57" xfId="0" applyFont="1" applyFill="1" applyBorder="1" applyAlignment="1">
      <alignment horizontal="center" vertical="top" wrapText="1"/>
    </xf>
    <xf numFmtId="164" fontId="3" fillId="3" borderId="63" xfId="0" applyNumberFormat="1" applyFont="1" applyFill="1" applyBorder="1" applyAlignment="1">
      <alignment horizontal="right" vertical="top" wrapText="1"/>
    </xf>
    <xf numFmtId="164" fontId="5" fillId="9" borderId="69" xfId="0" applyNumberFormat="1" applyFont="1" applyFill="1" applyBorder="1" applyAlignment="1">
      <alignment horizontal="right" vertical="top"/>
    </xf>
    <xf numFmtId="0" fontId="3" fillId="0" borderId="43" xfId="0" applyFont="1" applyBorder="1" applyAlignment="1">
      <alignment vertical="top"/>
    </xf>
    <xf numFmtId="0" fontId="3" fillId="0" borderId="36" xfId="0" applyFont="1" applyBorder="1" applyAlignment="1">
      <alignment vertical="top"/>
    </xf>
    <xf numFmtId="164" fontId="5" fillId="5" borderId="2" xfId="0" applyNumberFormat="1" applyFont="1" applyFill="1" applyBorder="1" applyAlignment="1">
      <alignment horizontal="right" vertical="top"/>
    </xf>
    <xf numFmtId="164" fontId="5" fillId="5" borderId="3" xfId="0" applyNumberFormat="1" applyFont="1" applyFill="1" applyBorder="1" applyAlignment="1">
      <alignment horizontal="right" vertical="top"/>
    </xf>
    <xf numFmtId="0" fontId="3" fillId="0" borderId="5" xfId="0" applyFont="1" applyBorder="1" applyAlignment="1">
      <alignment vertical="top"/>
    </xf>
    <xf numFmtId="0" fontId="3" fillId="0" borderId="30" xfId="0" applyFont="1" applyBorder="1" applyAlignment="1">
      <alignment vertical="top"/>
    </xf>
    <xf numFmtId="164" fontId="5" fillId="5" borderId="67" xfId="0" applyNumberFormat="1" applyFont="1" applyFill="1" applyBorder="1" applyAlignment="1">
      <alignment horizontal="right" vertical="top"/>
    </xf>
    <xf numFmtId="164" fontId="7" fillId="11" borderId="1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0" fontId="3" fillId="0" borderId="16" xfId="0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7" xfId="0" applyNumberFormat="1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vertical="top" wrapText="1"/>
    </xf>
    <xf numFmtId="3" fontId="3" fillId="10" borderId="20" xfId="0" applyNumberFormat="1" applyFont="1" applyFill="1" applyBorder="1" applyAlignment="1">
      <alignment horizontal="center" vertical="top"/>
    </xf>
    <xf numFmtId="0" fontId="3" fillId="10" borderId="5" xfId="0" applyFont="1" applyFill="1" applyBorder="1" applyAlignment="1">
      <alignment vertical="top" wrapText="1"/>
    </xf>
    <xf numFmtId="0" fontId="3" fillId="10" borderId="30" xfId="0" applyFont="1" applyFill="1" applyBorder="1" applyAlignment="1">
      <alignment horizontal="left" vertical="center" wrapText="1"/>
    </xf>
    <xf numFmtId="0" fontId="19" fillId="0" borderId="20" xfId="0" applyNumberFormat="1" applyFont="1" applyFill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top" wrapText="1"/>
    </xf>
    <xf numFmtId="0" fontId="3" fillId="0" borderId="79" xfId="0" applyFont="1" applyFill="1" applyBorder="1" applyAlignment="1">
      <alignment horizontal="center" vertical="center" textRotation="90" wrapText="1"/>
    </xf>
    <xf numFmtId="164" fontId="3" fillId="11" borderId="46" xfId="0" applyNumberFormat="1" applyFont="1" applyFill="1" applyBorder="1" applyAlignment="1">
      <alignment horizontal="right" vertical="top"/>
    </xf>
    <xf numFmtId="164" fontId="3" fillId="3" borderId="53" xfId="0" applyNumberFormat="1" applyFont="1" applyFill="1" applyBorder="1" applyAlignment="1">
      <alignment horizontal="right" vertical="top" wrapText="1"/>
    </xf>
    <xf numFmtId="0" fontId="3" fillId="10" borderId="68" xfId="0" applyFont="1" applyFill="1" applyBorder="1" applyAlignment="1">
      <alignment horizontal="center" vertical="top"/>
    </xf>
    <xf numFmtId="164" fontId="3" fillId="11" borderId="68" xfId="0" applyNumberFormat="1" applyFont="1" applyFill="1" applyBorder="1" applyAlignment="1">
      <alignment horizontal="right" vertical="top"/>
    </xf>
    <xf numFmtId="164" fontId="3" fillId="11" borderId="55" xfId="0" applyNumberFormat="1" applyFont="1" applyFill="1" applyBorder="1" applyAlignment="1">
      <alignment horizontal="right" vertical="top"/>
    </xf>
    <xf numFmtId="0" fontId="3" fillId="0" borderId="70" xfId="0" applyFont="1" applyFill="1" applyBorder="1" applyAlignment="1">
      <alignment horizontal="center" vertical="top"/>
    </xf>
    <xf numFmtId="0" fontId="9" fillId="0" borderId="46" xfId="0" applyFont="1" applyFill="1" applyBorder="1" applyAlignment="1">
      <alignment horizontal="center" vertical="center" textRotation="90" wrapText="1"/>
    </xf>
    <xf numFmtId="0" fontId="19" fillId="0" borderId="9" xfId="0" applyFont="1" applyFill="1" applyBorder="1" applyAlignment="1">
      <alignment horizontal="left" vertical="top" wrapText="1"/>
    </xf>
    <xf numFmtId="0" fontId="19" fillId="0" borderId="31" xfId="0" applyNumberFormat="1" applyFont="1" applyFill="1" applyBorder="1" applyAlignment="1">
      <alignment horizontal="center" vertical="center"/>
    </xf>
    <xf numFmtId="49" fontId="5" fillId="10" borderId="58" xfId="0" applyNumberFormat="1" applyFont="1" applyFill="1" applyBorder="1" applyAlignment="1">
      <alignment vertical="top"/>
    </xf>
    <xf numFmtId="0" fontId="3" fillId="0" borderId="54" xfId="0" applyFont="1" applyFill="1" applyBorder="1" applyAlignment="1">
      <alignment horizontal="left" vertical="top" wrapText="1"/>
    </xf>
    <xf numFmtId="164" fontId="5" fillId="11" borderId="54" xfId="0" applyNumberFormat="1" applyFont="1" applyFill="1" applyBorder="1" applyAlignment="1">
      <alignment horizontal="right" vertical="top"/>
    </xf>
    <xf numFmtId="49" fontId="3" fillId="0" borderId="31" xfId="0" applyNumberFormat="1" applyFont="1" applyBorder="1" applyAlignment="1">
      <alignment vertical="top" wrapText="1"/>
    </xf>
    <xf numFmtId="0" fontId="3" fillId="0" borderId="76" xfId="0" applyFont="1" applyFill="1" applyBorder="1" applyAlignment="1">
      <alignment horizontal="center" vertical="top"/>
    </xf>
    <xf numFmtId="0" fontId="5" fillId="11" borderId="24" xfId="0" applyFont="1" applyFill="1" applyBorder="1" applyAlignment="1">
      <alignment horizontal="center" vertical="top"/>
    </xf>
    <xf numFmtId="164" fontId="5" fillId="11" borderId="30" xfId="0" applyNumberFormat="1" applyFont="1" applyFill="1" applyBorder="1" applyAlignment="1">
      <alignment horizontal="right" vertical="top"/>
    </xf>
    <xf numFmtId="164" fontId="5" fillId="11" borderId="29" xfId="0" applyNumberFormat="1" applyFont="1" applyFill="1" applyBorder="1" applyAlignment="1">
      <alignment horizontal="right" vertical="top"/>
    </xf>
    <xf numFmtId="164" fontId="5" fillId="11" borderId="36" xfId="0" applyNumberFormat="1" applyFont="1" applyFill="1" applyBorder="1" applyAlignment="1">
      <alignment horizontal="right" vertical="top"/>
    </xf>
    <xf numFmtId="164" fontId="5" fillId="11" borderId="7" xfId="0" applyNumberFormat="1" applyFont="1" applyFill="1" applyBorder="1" applyAlignment="1">
      <alignment horizontal="right" vertical="top"/>
    </xf>
    <xf numFmtId="0" fontId="3" fillId="10" borderId="54" xfId="0" applyFont="1" applyFill="1" applyBorder="1" applyAlignment="1">
      <alignment vertical="top" wrapText="1"/>
    </xf>
    <xf numFmtId="164" fontId="5" fillId="11" borderId="24" xfId="0" applyNumberFormat="1" applyFont="1" applyFill="1" applyBorder="1" applyAlignment="1">
      <alignment horizontal="right" vertical="top"/>
    </xf>
    <xf numFmtId="0" fontId="3" fillId="0" borderId="41" xfId="0" applyFont="1" applyFill="1" applyBorder="1" applyAlignment="1">
      <alignment horizontal="center" vertical="top" wrapText="1"/>
    </xf>
    <xf numFmtId="0" fontId="5" fillId="11" borderId="70" xfId="0" applyFont="1" applyFill="1" applyBorder="1" applyAlignment="1">
      <alignment horizontal="center" vertical="top"/>
    </xf>
    <xf numFmtId="164" fontId="5" fillId="11" borderId="19" xfId="0" applyNumberFormat="1" applyFont="1" applyFill="1" applyBorder="1" applyAlignment="1">
      <alignment horizontal="right" vertical="top"/>
    </xf>
    <xf numFmtId="164" fontId="5" fillId="11" borderId="5" xfId="0" applyNumberFormat="1" applyFont="1" applyFill="1" applyBorder="1" applyAlignment="1">
      <alignment horizontal="right" vertical="top"/>
    </xf>
    <xf numFmtId="0" fontId="3" fillId="3" borderId="41" xfId="0" applyFont="1" applyFill="1" applyBorder="1" applyAlignment="1">
      <alignment horizontal="center" vertical="top"/>
    </xf>
    <xf numFmtId="164" fontId="3" fillId="3" borderId="41" xfId="0" applyNumberFormat="1" applyFont="1" applyFill="1" applyBorder="1" applyAlignment="1">
      <alignment horizontal="right" vertical="top"/>
    </xf>
    <xf numFmtId="164" fontId="5" fillId="11" borderId="70" xfId="0" applyNumberFormat="1" applyFont="1" applyFill="1" applyBorder="1" applyAlignment="1">
      <alignment horizontal="right" vertical="top"/>
    </xf>
    <xf numFmtId="0" fontId="5" fillId="11" borderId="69" xfId="0" applyFont="1" applyFill="1" applyBorder="1" applyAlignment="1">
      <alignment horizontal="center" vertical="top"/>
    </xf>
    <xf numFmtId="164" fontId="5" fillId="11" borderId="6" xfId="0" applyNumberFormat="1" applyFont="1" applyFill="1" applyBorder="1" applyAlignment="1">
      <alignment horizontal="right" vertical="top"/>
    </xf>
    <xf numFmtId="0" fontId="5" fillId="3" borderId="68" xfId="0" applyFont="1" applyFill="1" applyBorder="1" applyAlignment="1">
      <alignment horizontal="center" vertical="center" wrapText="1"/>
    </xf>
    <xf numFmtId="49" fontId="5" fillId="3" borderId="28" xfId="0" applyNumberFormat="1" applyFont="1" applyFill="1" applyBorder="1" applyAlignment="1">
      <alignment horizontal="center" vertical="top"/>
    </xf>
    <xf numFmtId="0" fontId="3" fillId="3" borderId="68" xfId="0" applyFont="1" applyFill="1" applyBorder="1" applyAlignment="1">
      <alignment horizontal="center" vertical="top"/>
    </xf>
    <xf numFmtId="164" fontId="3" fillId="3" borderId="41" xfId="1" applyNumberFormat="1" applyFont="1" applyFill="1" applyBorder="1" applyAlignment="1">
      <alignment horizontal="right" vertical="top" wrapText="1"/>
    </xf>
    <xf numFmtId="167" fontId="3" fillId="11" borderId="5" xfId="1" applyNumberFormat="1" applyFont="1" applyFill="1" applyBorder="1" applyAlignment="1">
      <alignment horizontal="right" vertical="top"/>
    </xf>
    <xf numFmtId="167" fontId="3" fillId="11" borderId="26" xfId="1" applyNumberFormat="1" applyFont="1" applyFill="1" applyBorder="1" applyAlignment="1">
      <alignment horizontal="right" vertical="top"/>
    </xf>
    <xf numFmtId="167" fontId="3" fillId="11" borderId="27" xfId="1" applyNumberFormat="1" applyFont="1" applyFill="1" applyBorder="1" applyAlignment="1">
      <alignment horizontal="right" vertical="top"/>
    </xf>
    <xf numFmtId="43" fontId="3" fillId="0" borderId="41" xfId="1" applyFont="1" applyFill="1" applyBorder="1" applyAlignment="1">
      <alignment horizontal="center" vertical="top" wrapText="1"/>
    </xf>
    <xf numFmtId="164" fontId="5" fillId="2" borderId="54" xfId="0" applyNumberFormat="1" applyFont="1" applyFill="1" applyBorder="1" applyAlignment="1">
      <alignment horizontal="right" vertical="top"/>
    </xf>
    <xf numFmtId="164" fontId="23" fillId="11" borderId="36" xfId="0" applyNumberFormat="1" applyFont="1" applyFill="1" applyBorder="1" applyAlignment="1">
      <alignment horizontal="right" vertical="top"/>
    </xf>
    <xf numFmtId="164" fontId="23" fillId="11" borderId="68" xfId="0" applyNumberFormat="1" applyFont="1" applyFill="1" applyBorder="1" applyAlignment="1">
      <alignment horizontal="right" vertical="top"/>
    </xf>
    <xf numFmtId="164" fontId="5" fillId="2" borderId="9" xfId="0" applyNumberFormat="1" applyFont="1" applyFill="1" applyBorder="1" applyAlignment="1">
      <alignment horizontal="right" vertical="top"/>
    </xf>
    <xf numFmtId="164" fontId="5" fillId="2" borderId="34" xfId="0" applyNumberFormat="1" applyFont="1" applyFill="1" applyBorder="1" applyAlignment="1">
      <alignment horizontal="right" vertical="top"/>
    </xf>
    <xf numFmtId="164" fontId="3" fillId="10" borderId="77" xfId="0" applyNumberFormat="1" applyFont="1" applyFill="1" applyBorder="1" applyAlignment="1">
      <alignment vertical="top"/>
    </xf>
    <xf numFmtId="164" fontId="3" fillId="11" borderId="73" xfId="0" applyNumberFormat="1" applyFont="1" applyFill="1" applyBorder="1" applyAlignment="1">
      <alignment vertical="top"/>
    </xf>
    <xf numFmtId="164" fontId="5" fillId="2" borderId="70" xfId="0" applyNumberFormat="1" applyFont="1" applyFill="1" applyBorder="1" applyAlignment="1">
      <alignment horizontal="right" vertical="top"/>
    </xf>
    <xf numFmtId="164" fontId="3" fillId="10" borderId="10" xfId="0" applyNumberFormat="1" applyFont="1" applyFill="1" applyBorder="1" applyAlignment="1">
      <alignment vertical="top"/>
    </xf>
    <xf numFmtId="0" fontId="0" fillId="0" borderId="9" xfId="0" applyBorder="1" applyAlignment="1">
      <alignment horizontal="center" vertical="top" textRotation="90" wrapText="1"/>
    </xf>
    <xf numFmtId="0" fontId="5" fillId="3" borderId="15" xfId="0" applyFont="1" applyFill="1" applyBorder="1" applyAlignment="1">
      <alignment vertical="top" wrapText="1"/>
    </xf>
    <xf numFmtId="0" fontId="19" fillId="0" borderId="12" xfId="0" applyFont="1" applyFill="1" applyBorder="1" applyAlignment="1">
      <alignment horizontal="left" vertical="top" wrapText="1"/>
    </xf>
    <xf numFmtId="0" fontId="19" fillId="0" borderId="13" xfId="0" applyNumberFormat="1" applyFont="1" applyFill="1" applyBorder="1" applyAlignment="1">
      <alignment horizontal="center" vertical="center"/>
    </xf>
    <xf numFmtId="0" fontId="3" fillId="10" borderId="64" xfId="0" applyFont="1" applyFill="1" applyBorder="1" applyAlignment="1">
      <alignment vertical="top" wrapText="1"/>
    </xf>
    <xf numFmtId="0" fontId="3" fillId="10" borderId="49" xfId="0" applyFont="1" applyFill="1" applyBorder="1" applyAlignment="1">
      <alignment vertical="top" wrapText="1"/>
    </xf>
    <xf numFmtId="164" fontId="3" fillId="0" borderId="55" xfId="0" applyNumberFormat="1" applyFont="1" applyFill="1" applyBorder="1" applyAlignment="1">
      <alignment horizontal="right" vertical="top"/>
    </xf>
    <xf numFmtId="0" fontId="3" fillId="11" borderId="7" xfId="0" applyFont="1" applyFill="1" applyBorder="1" applyAlignment="1">
      <alignment vertical="top"/>
    </xf>
    <xf numFmtId="0" fontId="3" fillId="11" borderId="18" xfId="0" applyFont="1" applyFill="1" applyBorder="1" applyAlignment="1">
      <alignment vertical="top"/>
    </xf>
    <xf numFmtId="164" fontId="5" fillId="11" borderId="28" xfId="0" applyNumberFormat="1" applyFont="1" applyFill="1" applyBorder="1" applyAlignment="1">
      <alignment horizontal="right" vertical="top"/>
    </xf>
    <xf numFmtId="164" fontId="5" fillId="3" borderId="24" xfId="0" applyNumberFormat="1" applyFont="1" applyFill="1" applyBorder="1" applyAlignment="1">
      <alignment horizontal="right" vertical="top"/>
    </xf>
    <xf numFmtId="0" fontId="9" fillId="3" borderId="42" xfId="0" applyFont="1" applyFill="1" applyBorder="1" applyAlignment="1">
      <alignment horizontal="center" vertical="center" textRotation="90" wrapText="1"/>
    </xf>
    <xf numFmtId="0" fontId="5" fillId="3" borderId="49" xfId="0" applyFont="1" applyFill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0" fontId="10" fillId="0" borderId="27" xfId="0" applyFont="1" applyFill="1" applyBorder="1" applyAlignment="1">
      <alignment horizontal="left" vertical="top" wrapText="1"/>
    </xf>
    <xf numFmtId="164" fontId="5" fillId="9" borderId="9" xfId="0" applyNumberFormat="1" applyFont="1" applyFill="1" applyBorder="1" applyAlignment="1">
      <alignment horizontal="right" vertical="top"/>
    </xf>
    <xf numFmtId="164" fontId="5" fillId="5" borderId="31" xfId="0" applyNumberFormat="1" applyFont="1" applyFill="1" applyBorder="1" applyAlignment="1">
      <alignment horizontal="right" vertical="top"/>
    </xf>
    <xf numFmtId="164" fontId="5" fillId="5" borderId="58" xfId="0" applyNumberFormat="1" applyFont="1" applyFill="1" applyBorder="1" applyAlignment="1">
      <alignment horizontal="right" vertical="top"/>
    </xf>
    <xf numFmtId="164" fontId="5" fillId="5" borderId="32" xfId="0" applyNumberFormat="1" applyFont="1" applyFill="1" applyBorder="1" applyAlignment="1">
      <alignment horizontal="right" vertical="top"/>
    </xf>
    <xf numFmtId="0" fontId="3" fillId="10" borderId="0" xfId="0" applyFont="1" applyFill="1" applyAlignment="1">
      <alignment vertical="top"/>
    </xf>
    <xf numFmtId="49" fontId="5" fillId="4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10" borderId="11" xfId="0" applyNumberFormat="1" applyFont="1" applyFill="1" applyBorder="1" applyAlignment="1">
      <alignment horizontal="center" vertical="top"/>
    </xf>
    <xf numFmtId="0" fontId="3" fillId="3" borderId="18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/>
    </xf>
    <xf numFmtId="0" fontId="11" fillId="3" borderId="30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49" fontId="5" fillId="0" borderId="28" xfId="0" applyNumberFormat="1" applyFont="1" applyBorder="1" applyAlignment="1">
      <alignment horizontal="center" vertical="top"/>
    </xf>
    <xf numFmtId="0" fontId="3" fillId="3" borderId="32" xfId="0" applyFont="1" applyFill="1" applyBorder="1" applyAlignment="1">
      <alignment horizontal="left" vertical="top" wrapText="1"/>
    </xf>
    <xf numFmtId="0" fontId="3" fillId="3" borderId="49" xfId="0" applyFont="1" applyFill="1" applyBorder="1" applyAlignment="1">
      <alignment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3" borderId="49" xfId="0" applyFont="1" applyFill="1" applyBorder="1" applyAlignment="1">
      <alignment horizontal="left" vertical="top" wrapText="1"/>
    </xf>
    <xf numFmtId="49" fontId="5" fillId="10" borderId="50" xfId="0" applyNumberFormat="1" applyFont="1" applyFill="1" applyBorder="1" applyAlignment="1">
      <alignment horizontal="center" vertical="top"/>
    </xf>
    <xf numFmtId="49" fontId="5" fillId="4" borderId="5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10" borderId="26" xfId="0" applyNumberFormat="1" applyFont="1" applyFill="1" applyBorder="1" applyAlignment="1">
      <alignment horizontal="center" vertical="top"/>
    </xf>
    <xf numFmtId="0" fontId="3" fillId="3" borderId="28" xfId="0" applyFont="1" applyFill="1" applyBorder="1" applyAlignment="1">
      <alignment horizontal="left" vertical="top" wrapText="1"/>
    </xf>
    <xf numFmtId="49" fontId="3" fillId="0" borderId="43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5" fillId="4" borderId="35" xfId="0" applyNumberFormat="1" applyFont="1" applyFill="1" applyBorder="1" applyAlignment="1">
      <alignment horizontal="center" vertical="top"/>
    </xf>
    <xf numFmtId="0" fontId="3" fillId="0" borderId="49" xfId="0" applyFont="1" applyFill="1" applyBorder="1" applyAlignment="1">
      <alignment horizontal="left" vertical="top" wrapText="1"/>
    </xf>
    <xf numFmtId="0" fontId="3" fillId="3" borderId="30" xfId="0" applyFont="1" applyFill="1" applyBorder="1" applyAlignment="1">
      <alignment horizontal="left" vertical="top" wrapText="1"/>
    </xf>
    <xf numFmtId="49" fontId="5" fillId="4" borderId="9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10" borderId="31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 wrapText="1"/>
    </xf>
    <xf numFmtId="0" fontId="5" fillId="0" borderId="76" xfId="0" applyFont="1" applyFill="1" applyBorder="1" applyAlignment="1">
      <alignment horizontal="center" vertical="top" wrapText="1"/>
    </xf>
    <xf numFmtId="49" fontId="3" fillId="0" borderId="58" xfId="0" applyNumberFormat="1" applyFont="1" applyBorder="1" applyAlignment="1">
      <alignment horizontal="center" vertical="top" wrapText="1"/>
    </xf>
    <xf numFmtId="49" fontId="5" fillId="0" borderId="32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49" fontId="5" fillId="0" borderId="43" xfId="0" applyNumberFormat="1" applyFont="1" applyBorder="1" applyAlignment="1">
      <alignment horizontal="center" vertical="top"/>
    </xf>
    <xf numFmtId="49" fontId="5" fillId="0" borderId="50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0" fontId="3" fillId="0" borderId="42" xfId="0" applyFont="1" applyFill="1" applyBorder="1" applyAlignment="1">
      <alignment horizontal="left" vertical="top" wrapText="1"/>
    </xf>
    <xf numFmtId="49" fontId="3" fillId="3" borderId="36" xfId="0" applyNumberFormat="1" applyFont="1" applyFill="1" applyBorder="1" applyAlignment="1">
      <alignment horizontal="center" vertical="top" wrapText="1"/>
    </xf>
    <xf numFmtId="0" fontId="5" fillId="0" borderId="68" xfId="0" applyFont="1" applyFill="1" applyBorder="1" applyAlignment="1">
      <alignment horizontal="center" vertical="top" wrapText="1"/>
    </xf>
    <xf numFmtId="49" fontId="5" fillId="0" borderId="58" xfId="0" applyNumberFormat="1" applyFont="1" applyBorder="1" applyAlignment="1">
      <alignment horizontal="center" vertical="top"/>
    </xf>
    <xf numFmtId="0" fontId="11" fillId="0" borderId="32" xfId="0" applyFont="1" applyBorder="1" applyAlignment="1">
      <alignment horizontal="left" vertical="top" wrapText="1"/>
    </xf>
    <xf numFmtId="3" fontId="3" fillId="0" borderId="21" xfId="0" applyNumberFormat="1" applyFont="1" applyFill="1" applyBorder="1" applyAlignment="1">
      <alignment horizontal="center" vertical="center"/>
    </xf>
    <xf numFmtId="3" fontId="3" fillId="0" borderId="20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vertical="top" wrapText="1"/>
    </xf>
    <xf numFmtId="0" fontId="3" fillId="3" borderId="32" xfId="0" applyFont="1" applyFill="1" applyBorder="1" applyAlignment="1">
      <alignment vertical="top" wrapText="1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left" vertical="top" wrapText="1"/>
    </xf>
    <xf numFmtId="49" fontId="5" fillId="4" borderId="76" xfId="0" applyNumberFormat="1" applyFont="1" applyFill="1" applyBorder="1" applyAlignment="1">
      <alignment horizontal="center" vertical="top"/>
    </xf>
    <xf numFmtId="0" fontId="5" fillId="3" borderId="32" xfId="0" applyFont="1" applyFill="1" applyBorder="1" applyAlignment="1">
      <alignment vertical="top" wrapText="1"/>
    </xf>
    <xf numFmtId="0" fontId="5" fillId="0" borderId="46" xfId="0" applyFont="1" applyFill="1" applyBorder="1" applyAlignment="1">
      <alignment horizontal="center" vertical="top" wrapText="1"/>
    </xf>
    <xf numFmtId="0" fontId="10" fillId="3" borderId="27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/>
    </xf>
    <xf numFmtId="0" fontId="3" fillId="0" borderId="46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0" borderId="76" xfId="0" applyFont="1" applyFill="1" applyBorder="1" applyAlignment="1">
      <alignment horizontal="center" vertical="center" textRotation="90" wrapText="1"/>
    </xf>
    <xf numFmtId="0" fontId="10" fillId="3" borderId="28" xfId="0" applyFont="1" applyFill="1" applyBorder="1" applyAlignment="1">
      <alignment horizontal="left" vertical="top" wrapText="1"/>
    </xf>
    <xf numFmtId="0" fontId="3" fillId="3" borderId="50" xfId="0" applyFont="1" applyFill="1" applyBorder="1" applyAlignment="1">
      <alignment vertical="top" wrapText="1"/>
    </xf>
    <xf numFmtId="0" fontId="19" fillId="0" borderId="38" xfId="0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center"/>
    </xf>
    <xf numFmtId="3" fontId="3" fillId="0" borderId="29" xfId="0" applyNumberFormat="1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10" borderId="9" xfId="0" applyFont="1" applyFill="1" applyBorder="1" applyAlignment="1">
      <alignment horizontal="left" vertical="top" wrapText="1"/>
    </xf>
    <xf numFmtId="0" fontId="9" fillId="10" borderId="31" xfId="0" applyFont="1" applyFill="1" applyBorder="1" applyAlignment="1">
      <alignment horizontal="center" vertical="top" wrapText="1"/>
    </xf>
    <xf numFmtId="3" fontId="3" fillId="10" borderId="42" xfId="0" applyNumberFormat="1" applyFont="1" applyFill="1" applyBorder="1" applyAlignment="1">
      <alignment horizontal="center" vertical="top" wrapText="1"/>
    </xf>
    <xf numFmtId="3" fontId="3" fillId="10" borderId="26" xfId="0" applyNumberFormat="1" applyFont="1" applyFill="1" applyBorder="1" applyAlignment="1">
      <alignment horizontal="center" vertical="top" wrapText="1"/>
    </xf>
    <xf numFmtId="3" fontId="3" fillId="10" borderId="27" xfId="0" applyNumberFormat="1" applyFont="1" applyFill="1" applyBorder="1" applyAlignment="1">
      <alignment horizontal="center" vertical="top" wrapText="1"/>
    </xf>
    <xf numFmtId="3" fontId="3" fillId="10" borderId="49" xfId="0" applyNumberFormat="1" applyFont="1" applyFill="1" applyBorder="1" applyAlignment="1">
      <alignment horizontal="center" vertical="top" wrapText="1"/>
    </xf>
    <xf numFmtId="3" fontId="3" fillId="10" borderId="11" xfId="0" applyNumberFormat="1" applyFont="1" applyFill="1" applyBorder="1" applyAlignment="1">
      <alignment horizontal="center" vertical="top" wrapText="1"/>
    </xf>
    <xf numFmtId="3" fontId="3" fillId="10" borderId="18" xfId="0" applyNumberFormat="1" applyFont="1" applyFill="1" applyBorder="1" applyAlignment="1">
      <alignment horizontal="center" vertical="top" wrapText="1"/>
    </xf>
    <xf numFmtId="0" fontId="3" fillId="10" borderId="9" xfId="0" applyFont="1" applyFill="1" applyBorder="1" applyAlignment="1">
      <alignment horizontal="left" vertical="center" wrapText="1"/>
    </xf>
    <xf numFmtId="3" fontId="3" fillId="10" borderId="54" xfId="0" applyNumberFormat="1" applyFont="1" applyFill="1" applyBorder="1" applyAlignment="1">
      <alignment horizontal="center" vertical="top" wrapText="1"/>
    </xf>
    <xf numFmtId="164" fontId="3" fillId="10" borderId="0" xfId="0" applyNumberFormat="1" applyFont="1" applyFill="1" applyBorder="1" applyAlignment="1">
      <alignment horizontal="right" vertical="top"/>
    </xf>
    <xf numFmtId="164" fontId="3" fillId="10" borderId="66" xfId="0" applyNumberFormat="1" applyFont="1" applyFill="1" applyBorder="1" applyAlignment="1">
      <alignment horizontal="right" vertical="top" wrapText="1"/>
    </xf>
    <xf numFmtId="164" fontId="5" fillId="10" borderId="66" xfId="0" applyNumberFormat="1" applyFont="1" applyFill="1" applyBorder="1" applyAlignment="1">
      <alignment horizontal="right" vertical="top"/>
    </xf>
    <xf numFmtId="0" fontId="3" fillId="10" borderId="38" xfId="0" applyFont="1" applyFill="1" applyBorder="1" applyAlignment="1">
      <alignment vertical="top" wrapText="1"/>
    </xf>
    <xf numFmtId="3" fontId="3" fillId="10" borderId="47" xfId="0" applyNumberFormat="1" applyFont="1" applyFill="1" applyBorder="1" applyAlignment="1">
      <alignment horizontal="center" vertical="top" wrapText="1"/>
    </xf>
    <xf numFmtId="3" fontId="3" fillId="10" borderId="20" xfId="0" applyNumberFormat="1" applyFont="1" applyFill="1" applyBorder="1" applyAlignment="1">
      <alignment horizontal="center" vertical="top" wrapText="1"/>
    </xf>
    <xf numFmtId="3" fontId="3" fillId="10" borderId="21" xfId="0" applyNumberFormat="1" applyFont="1" applyFill="1" applyBorder="1" applyAlignment="1">
      <alignment horizontal="center" vertical="top" wrapText="1"/>
    </xf>
    <xf numFmtId="3" fontId="3" fillId="10" borderId="19" xfId="0" applyNumberFormat="1" applyFont="1" applyFill="1" applyBorder="1" applyAlignment="1">
      <alignment horizontal="center" vertical="top" wrapText="1"/>
    </xf>
    <xf numFmtId="3" fontId="3" fillId="10" borderId="29" xfId="0" applyNumberFormat="1" applyFont="1" applyFill="1" applyBorder="1" applyAlignment="1">
      <alignment horizontal="center" vertical="top" wrapText="1"/>
    </xf>
    <xf numFmtId="3" fontId="3" fillId="10" borderId="28" xfId="0" applyNumberFormat="1" applyFont="1" applyFill="1" applyBorder="1" applyAlignment="1">
      <alignment horizontal="center" vertical="top" wrapText="1"/>
    </xf>
    <xf numFmtId="3" fontId="3" fillId="3" borderId="29" xfId="0" applyNumberFormat="1" applyFont="1" applyFill="1" applyBorder="1" applyAlignment="1">
      <alignment horizontal="center" wrapText="1"/>
    </xf>
    <xf numFmtId="164" fontId="3" fillId="3" borderId="52" xfId="0" applyNumberFormat="1" applyFont="1" applyFill="1" applyBorder="1" applyAlignment="1">
      <alignment horizontal="right" vertical="top"/>
    </xf>
    <xf numFmtId="0" fontId="5" fillId="3" borderId="42" xfId="0" applyFont="1" applyFill="1" applyBorder="1" applyAlignment="1">
      <alignment horizontal="center" vertical="top" wrapText="1"/>
    </xf>
    <xf numFmtId="49" fontId="3" fillId="3" borderId="26" xfId="0" applyNumberFormat="1" applyFont="1" applyFill="1" applyBorder="1" applyAlignment="1">
      <alignment horizontal="center" vertical="top" wrapText="1"/>
    </xf>
    <xf numFmtId="164" fontId="5" fillId="11" borderId="55" xfId="0" applyNumberFormat="1" applyFont="1" applyFill="1" applyBorder="1" applyAlignment="1">
      <alignment horizontal="right" vertical="top"/>
    </xf>
    <xf numFmtId="164" fontId="3" fillId="11" borderId="76" xfId="0" applyNumberFormat="1" applyFont="1" applyFill="1" applyBorder="1" applyAlignment="1">
      <alignment vertical="top"/>
    </xf>
    <xf numFmtId="164" fontId="3" fillId="11" borderId="58" xfId="0" applyNumberFormat="1" applyFont="1" applyFill="1" applyBorder="1" applyAlignment="1">
      <alignment vertical="top"/>
    </xf>
    <xf numFmtId="164" fontId="3" fillId="11" borderId="31" xfId="0" applyNumberFormat="1" applyFont="1" applyFill="1" applyBorder="1" applyAlignment="1">
      <alignment vertical="top"/>
    </xf>
    <xf numFmtId="164" fontId="3" fillId="11" borderId="34" xfId="0" applyNumberFormat="1" applyFont="1" applyFill="1" applyBorder="1" applyAlignment="1">
      <alignment vertical="top"/>
    </xf>
    <xf numFmtId="164" fontId="3" fillId="10" borderId="33" xfId="0" applyNumberFormat="1" applyFont="1" applyFill="1" applyBorder="1" applyAlignment="1">
      <alignment vertical="top"/>
    </xf>
    <xf numFmtId="164" fontId="3" fillId="10" borderId="70" xfId="0" applyNumberFormat="1" applyFont="1" applyFill="1" applyBorder="1" applyAlignment="1">
      <alignment vertical="top"/>
    </xf>
    <xf numFmtId="0" fontId="3" fillId="0" borderId="31" xfId="0" applyFont="1" applyBorder="1" applyAlignment="1">
      <alignment vertical="top"/>
    </xf>
    <xf numFmtId="0" fontId="3" fillId="0" borderId="32" xfId="0" applyFont="1" applyBorder="1" applyAlignment="1">
      <alignment vertical="top"/>
    </xf>
    <xf numFmtId="0" fontId="3" fillId="3" borderId="15" xfId="0" applyFont="1" applyFill="1" applyBorder="1" applyAlignment="1">
      <alignment horizontal="left" vertical="top" wrapText="1"/>
    </xf>
    <xf numFmtId="49" fontId="3" fillId="0" borderId="29" xfId="0" applyNumberFormat="1" applyFont="1" applyBorder="1" applyAlignment="1">
      <alignment vertical="top" wrapText="1"/>
    </xf>
    <xf numFmtId="0" fontId="3" fillId="10" borderId="51" xfId="0" applyFont="1" applyFill="1" applyBorder="1" applyAlignment="1">
      <alignment horizontal="center" vertical="top"/>
    </xf>
    <xf numFmtId="164" fontId="3" fillId="11" borderId="51" xfId="0" applyNumberFormat="1" applyFont="1" applyFill="1" applyBorder="1" applyAlignment="1">
      <alignment horizontal="right" vertical="top"/>
    </xf>
    <xf numFmtId="164" fontId="3" fillId="11" borderId="40" xfId="0" applyNumberFormat="1" applyFont="1" applyFill="1" applyBorder="1" applyAlignment="1">
      <alignment horizontal="right" vertical="top"/>
    </xf>
    <xf numFmtId="164" fontId="3" fillId="10" borderId="63" xfId="0" applyNumberFormat="1" applyFont="1" applyFill="1" applyBorder="1" applyAlignment="1">
      <alignment horizontal="right" vertical="top" wrapText="1"/>
    </xf>
    <xf numFmtId="0" fontId="5" fillId="10" borderId="68" xfId="0" applyFont="1" applyFill="1" applyBorder="1" applyAlignment="1">
      <alignment horizontal="center" vertical="top"/>
    </xf>
    <xf numFmtId="164" fontId="5" fillId="11" borderId="68" xfId="0" applyNumberFormat="1" applyFont="1" applyFill="1" applyBorder="1" applyAlignment="1">
      <alignment horizontal="right" vertical="top"/>
    </xf>
    <xf numFmtId="164" fontId="5" fillId="10" borderId="79" xfId="0" applyNumberFormat="1" applyFont="1" applyFill="1" applyBorder="1" applyAlignment="1">
      <alignment horizontal="right" vertical="top"/>
    </xf>
    <xf numFmtId="164" fontId="5" fillId="10" borderId="24" xfId="0" applyNumberFormat="1" applyFont="1" applyFill="1" applyBorder="1" applyAlignment="1">
      <alignment horizontal="right" vertical="top"/>
    </xf>
    <xf numFmtId="49" fontId="5" fillId="10" borderId="27" xfId="0" applyNumberFormat="1" applyFont="1" applyFill="1" applyBorder="1" applyAlignment="1">
      <alignment horizontal="center" vertical="top"/>
    </xf>
    <xf numFmtId="0" fontId="3" fillId="0" borderId="38" xfId="0" applyFont="1" applyFill="1" applyBorder="1" applyAlignment="1">
      <alignment horizontal="left" vertical="center" wrapText="1"/>
    </xf>
    <xf numFmtId="164" fontId="3" fillId="10" borderId="6" xfId="0" applyNumberFormat="1" applyFont="1" applyFill="1" applyBorder="1" applyAlignment="1">
      <alignment horizontal="right" vertical="top"/>
    </xf>
    <xf numFmtId="0" fontId="3" fillId="10" borderId="23" xfId="0" applyFont="1" applyFill="1" applyBorder="1" applyAlignment="1">
      <alignment horizontal="center" vertical="top" wrapText="1"/>
    </xf>
    <xf numFmtId="0" fontId="3" fillId="10" borderId="6" xfId="0" applyFont="1" applyFill="1" applyBorder="1" applyAlignment="1">
      <alignment horizontal="center" vertical="top" wrapText="1"/>
    </xf>
    <xf numFmtId="164" fontId="3" fillId="10" borderId="8" xfId="0" applyNumberFormat="1" applyFont="1" applyFill="1" applyBorder="1" applyAlignment="1">
      <alignment horizontal="right" vertical="top"/>
    </xf>
    <xf numFmtId="164" fontId="3" fillId="10" borderId="40" xfId="0" applyNumberFormat="1" applyFont="1" applyFill="1" applyBorder="1" applyAlignment="1">
      <alignment horizontal="right" vertical="top"/>
    </xf>
    <xf numFmtId="164" fontId="23" fillId="11" borderId="37" xfId="0" applyNumberFormat="1" applyFont="1" applyFill="1" applyBorder="1" applyAlignment="1">
      <alignment horizontal="right" vertical="top"/>
    </xf>
    <xf numFmtId="164" fontId="23" fillId="11" borderId="19" xfId="0" applyNumberFormat="1" applyFont="1" applyFill="1" applyBorder="1" applyAlignment="1">
      <alignment horizontal="right" vertical="top"/>
    </xf>
    <xf numFmtId="164" fontId="23" fillId="11" borderId="11" xfId="0" applyNumberFormat="1" applyFont="1" applyFill="1" applyBorder="1" applyAlignment="1">
      <alignment horizontal="right" vertical="top"/>
    </xf>
    <xf numFmtId="164" fontId="23" fillId="11" borderId="50" xfId="0" applyNumberFormat="1" applyFont="1" applyFill="1" applyBorder="1" applyAlignment="1">
      <alignment horizontal="right" vertical="top"/>
    </xf>
    <xf numFmtId="164" fontId="27" fillId="11" borderId="47" xfId="0" applyNumberFormat="1" applyFont="1" applyFill="1" applyBorder="1" applyAlignment="1">
      <alignment horizontal="right" vertical="top"/>
    </xf>
    <xf numFmtId="164" fontId="27" fillId="11" borderId="63" xfId="0" applyNumberFormat="1" applyFont="1" applyFill="1" applyBorder="1" applyAlignment="1">
      <alignment horizontal="right" vertical="top"/>
    </xf>
    <xf numFmtId="164" fontId="23" fillId="11" borderId="49" xfId="0" applyNumberFormat="1" applyFont="1" applyFill="1" applyBorder="1" applyAlignment="1">
      <alignment horizontal="right" vertical="top"/>
    </xf>
    <xf numFmtId="164" fontId="23" fillId="11" borderId="47" xfId="0" applyNumberFormat="1" applyFont="1" applyFill="1" applyBorder="1" applyAlignment="1">
      <alignment horizontal="right" vertical="top"/>
    </xf>
    <xf numFmtId="164" fontId="23" fillId="11" borderId="20" xfId="0" applyNumberFormat="1" applyFont="1" applyFill="1" applyBorder="1" applyAlignment="1">
      <alignment horizontal="right" vertical="top"/>
    </xf>
    <xf numFmtId="164" fontId="23" fillId="11" borderId="48" xfId="0" applyNumberFormat="1" applyFont="1" applyFill="1" applyBorder="1" applyAlignment="1">
      <alignment horizontal="right" vertical="top"/>
    </xf>
    <xf numFmtId="164" fontId="27" fillId="11" borderId="37" xfId="0" applyNumberFormat="1" applyFont="1" applyFill="1" applyBorder="1" applyAlignment="1">
      <alignment horizontal="right" vertical="top"/>
    </xf>
    <xf numFmtId="164" fontId="27" fillId="11" borderId="66" xfId="0" applyNumberFormat="1" applyFont="1" applyFill="1" applyBorder="1" applyAlignment="1">
      <alignment horizontal="right" vertical="top"/>
    </xf>
    <xf numFmtId="164" fontId="23" fillId="11" borderId="29" xfId="0" applyNumberFormat="1" applyFont="1" applyFill="1" applyBorder="1" applyAlignment="1">
      <alignment horizontal="right" vertical="top"/>
    </xf>
    <xf numFmtId="0" fontId="3" fillId="0" borderId="7" xfId="0" applyFont="1" applyFill="1" applyBorder="1" applyAlignment="1">
      <alignment vertical="top" wrapText="1"/>
    </xf>
    <xf numFmtId="49" fontId="5" fillId="4" borderId="5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10" borderId="26" xfId="0" applyNumberFormat="1" applyFont="1" applyFill="1" applyBorder="1" applyAlignment="1">
      <alignment horizontal="center" vertical="top"/>
    </xf>
    <xf numFmtId="49" fontId="5" fillId="10" borderId="11" xfId="0" applyNumberFormat="1" applyFont="1" applyFill="1" applyBorder="1" applyAlignment="1">
      <alignment horizontal="center" vertical="top"/>
    </xf>
    <xf numFmtId="49" fontId="8" fillId="8" borderId="72" xfId="0" applyNumberFormat="1" applyFont="1" applyFill="1" applyBorder="1" applyAlignment="1">
      <alignment horizontal="left" vertical="top" wrapText="1"/>
    </xf>
    <xf numFmtId="49" fontId="8" fillId="8" borderId="77" xfId="0" applyNumberFormat="1" applyFont="1" applyFill="1" applyBorder="1" applyAlignment="1">
      <alignment horizontal="left" vertical="top" wrapText="1"/>
    </xf>
    <xf numFmtId="49" fontId="8" fillId="8" borderId="73" xfId="0" applyNumberFormat="1" applyFont="1" applyFill="1" applyBorder="1" applyAlignment="1">
      <alignment horizontal="left" vertical="top" wrapText="1"/>
    </xf>
    <xf numFmtId="0" fontId="5" fillId="0" borderId="72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70" xfId="0" applyFont="1" applyBorder="1" applyAlignment="1">
      <alignment horizontal="center" vertical="center" textRotation="90" wrapText="1"/>
    </xf>
    <xf numFmtId="0" fontId="5" fillId="0" borderId="72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52" xfId="0" applyNumberFormat="1" applyFont="1" applyBorder="1" applyAlignment="1">
      <alignment horizontal="center" vertical="center" textRotation="90" wrapText="1"/>
    </xf>
    <xf numFmtId="0" fontId="3" fillId="0" borderId="45" xfId="0" applyNumberFormat="1" applyFont="1" applyBorder="1" applyAlignment="1">
      <alignment horizontal="center" vertical="center" textRotation="90" wrapText="1"/>
    </xf>
    <xf numFmtId="0" fontId="3" fillId="0" borderId="34" xfId="0" applyNumberFormat="1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0" xfId="0" applyFont="1" applyBorder="1" applyAlignment="1">
      <alignment horizontal="center" vertical="center" textRotation="90" wrapText="1"/>
    </xf>
    <xf numFmtId="0" fontId="8" fillId="7" borderId="71" xfId="0" applyFont="1" applyFill="1" applyBorder="1" applyAlignment="1">
      <alignment horizontal="left" vertical="top" wrapText="1"/>
    </xf>
    <xf numFmtId="0" fontId="8" fillId="7" borderId="66" xfId="0" applyFont="1" applyFill="1" applyBorder="1" applyAlignment="1">
      <alignment horizontal="left" vertical="top" wrapText="1"/>
    </xf>
    <xf numFmtId="0" fontId="8" fillId="7" borderId="44" xfId="0" applyFont="1" applyFill="1" applyBorder="1" applyAlignment="1">
      <alignment horizontal="left" vertical="top" wrapText="1"/>
    </xf>
    <xf numFmtId="0" fontId="5" fillId="4" borderId="39" xfId="0" applyFont="1" applyFill="1" applyBorder="1" applyAlignment="1">
      <alignment horizontal="left" vertical="top"/>
    </xf>
    <xf numFmtId="0" fontId="5" fillId="4" borderId="66" xfId="0" applyFont="1" applyFill="1" applyBorder="1" applyAlignment="1">
      <alignment horizontal="left" vertical="top"/>
    </xf>
    <xf numFmtId="0" fontId="5" fillId="4" borderId="44" xfId="0" applyFont="1" applyFill="1" applyBorder="1" applyAlignment="1">
      <alignment horizontal="left" vertical="top"/>
    </xf>
    <xf numFmtId="0" fontId="5" fillId="2" borderId="39" xfId="0" applyFont="1" applyFill="1" applyBorder="1" applyAlignment="1">
      <alignment horizontal="left" vertical="top" wrapText="1"/>
    </xf>
    <xf numFmtId="0" fontId="5" fillId="2" borderId="66" xfId="0" applyFont="1" applyFill="1" applyBorder="1" applyAlignment="1">
      <alignment horizontal="left" vertical="top" wrapText="1"/>
    </xf>
    <xf numFmtId="0" fontId="5" fillId="2" borderId="44" xfId="0" applyFont="1" applyFill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0" fontId="3" fillId="3" borderId="7" xfId="0" applyFont="1" applyFill="1" applyBorder="1" applyAlignment="1">
      <alignment horizontal="left" vertical="top" wrapText="1"/>
    </xf>
    <xf numFmtId="0" fontId="11" fillId="3" borderId="30" xfId="0" applyFont="1" applyFill="1" applyBorder="1" applyAlignment="1">
      <alignment horizontal="left" vertical="top" wrapText="1"/>
    </xf>
    <xf numFmtId="0" fontId="3" fillId="3" borderId="27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28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76" xfId="0" applyFont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center" textRotation="90" wrapText="1"/>
    </xf>
    <xf numFmtId="0" fontId="3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textRotation="90" wrapText="1"/>
    </xf>
    <xf numFmtId="0" fontId="3" fillId="0" borderId="32" xfId="0" applyFont="1" applyFill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3" borderId="38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vertical="top" wrapText="1"/>
    </xf>
    <xf numFmtId="164" fontId="9" fillId="0" borderId="7" xfId="0" applyNumberFormat="1" applyFont="1" applyFill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8" xfId="0" applyBorder="1" applyAlignment="1">
      <alignment horizontal="left" vertical="top" wrapText="1"/>
    </xf>
    <xf numFmtId="0" fontId="11" fillId="3" borderId="18" xfId="0" applyFont="1" applyFill="1" applyBorder="1" applyAlignment="1">
      <alignment horizontal="left" vertical="top" wrapText="1"/>
    </xf>
    <xf numFmtId="49" fontId="5" fillId="0" borderId="27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0" fontId="3" fillId="3" borderId="42" xfId="0" applyFont="1" applyFill="1" applyBorder="1" applyAlignment="1">
      <alignment horizontal="left" vertical="top" wrapText="1"/>
    </xf>
    <xf numFmtId="0" fontId="3" fillId="3" borderId="49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30" xfId="0" applyFont="1" applyFill="1" applyBorder="1" applyAlignment="1">
      <alignment horizontal="center" vertical="center" textRotation="90" wrapText="1"/>
    </xf>
    <xf numFmtId="49" fontId="3" fillId="0" borderId="43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5" fillId="0" borderId="32" xfId="0" applyNumberFormat="1" applyFont="1" applyBorder="1" applyAlignment="1">
      <alignment horizontal="center" vertical="top"/>
    </xf>
    <xf numFmtId="0" fontId="21" fillId="3" borderId="18" xfId="0" applyFont="1" applyFill="1" applyBorder="1" applyAlignment="1">
      <alignment horizontal="left" vertical="top" wrapText="1"/>
    </xf>
    <xf numFmtId="0" fontId="5" fillId="0" borderId="38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49" fontId="3" fillId="0" borderId="48" xfId="0" applyNumberFormat="1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 vertical="top"/>
    </xf>
    <xf numFmtId="49" fontId="3" fillId="0" borderId="58" xfId="0" applyNumberFormat="1" applyFont="1" applyBorder="1" applyAlignment="1">
      <alignment horizontal="center" vertical="top"/>
    </xf>
    <xf numFmtId="0" fontId="3" fillId="3" borderId="47" xfId="0" applyFont="1" applyFill="1" applyBorder="1" applyAlignment="1">
      <alignment vertical="top" wrapText="1"/>
    </xf>
    <xf numFmtId="0" fontId="3" fillId="3" borderId="49" xfId="0" applyFont="1" applyFill="1" applyBorder="1" applyAlignment="1">
      <alignment vertical="top" wrapText="1"/>
    </xf>
    <xf numFmtId="0" fontId="11" fillId="0" borderId="49" xfId="0" applyFont="1" applyBorder="1" applyAlignment="1">
      <alignment vertical="top" wrapText="1"/>
    </xf>
    <xf numFmtId="0" fontId="3" fillId="0" borderId="5" xfId="0" applyFont="1" applyFill="1" applyBorder="1" applyAlignment="1">
      <alignment horizontal="left" vertical="top" wrapText="1"/>
    </xf>
    <xf numFmtId="0" fontId="11" fillId="0" borderId="7" xfId="0" applyFont="1" applyBorder="1" applyAlignment="1">
      <alignment vertical="top" wrapText="1"/>
    </xf>
    <xf numFmtId="49" fontId="5" fillId="4" borderId="35" xfId="0" applyNumberFormat="1" applyFont="1" applyFill="1" applyBorder="1" applyAlignment="1">
      <alignment horizontal="center" vertical="top"/>
    </xf>
    <xf numFmtId="49" fontId="3" fillId="0" borderId="29" xfId="0" applyNumberFormat="1" applyFont="1" applyBorder="1" applyAlignment="1">
      <alignment horizontal="center" vertical="top"/>
    </xf>
    <xf numFmtId="0" fontId="3" fillId="0" borderId="47" xfId="0" applyFont="1" applyFill="1" applyBorder="1" applyAlignment="1">
      <alignment horizontal="left" vertical="top" wrapText="1"/>
    </xf>
    <xf numFmtId="0" fontId="3" fillId="0" borderId="49" xfId="0" applyFont="1" applyFill="1" applyBorder="1" applyAlignment="1">
      <alignment horizontal="left" vertical="top" wrapText="1"/>
    </xf>
    <xf numFmtId="0" fontId="5" fillId="11" borderId="76" xfId="0" applyFont="1" applyFill="1" applyBorder="1" applyAlignment="1">
      <alignment horizontal="right" vertical="top"/>
    </xf>
    <xf numFmtId="0" fontId="24" fillId="11" borderId="33" xfId="0" applyFont="1" applyFill="1" applyBorder="1" applyAlignment="1">
      <alignment horizontal="right" vertical="top"/>
    </xf>
    <xf numFmtId="0" fontId="24" fillId="11" borderId="34" xfId="0" applyFont="1" applyFill="1" applyBorder="1" applyAlignment="1">
      <alignment horizontal="right" vertical="top"/>
    </xf>
    <xf numFmtId="49" fontId="5" fillId="10" borderId="50" xfId="0" applyNumberFormat="1" applyFont="1" applyFill="1" applyBorder="1" applyAlignment="1">
      <alignment horizontal="center" vertical="top"/>
    </xf>
    <xf numFmtId="49" fontId="3" fillId="0" borderId="48" xfId="0" applyNumberFormat="1" applyFont="1" applyBorder="1" applyAlignment="1">
      <alignment horizontal="center" vertical="top" wrapText="1"/>
    </xf>
    <xf numFmtId="49" fontId="3" fillId="0" borderId="58" xfId="0" applyNumberFormat="1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left" vertical="top" wrapText="1"/>
    </xf>
    <xf numFmtId="0" fontId="5" fillId="0" borderId="46" xfId="0" applyFont="1" applyFill="1" applyBorder="1" applyAlignment="1">
      <alignment horizontal="center" vertical="top" wrapText="1"/>
    </xf>
    <xf numFmtId="0" fontId="5" fillId="0" borderId="68" xfId="0" applyFont="1" applyFill="1" applyBorder="1" applyAlignment="1">
      <alignment horizontal="center" vertical="top" wrapText="1"/>
    </xf>
    <xf numFmtId="49" fontId="5" fillId="4" borderId="9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10" borderId="31" xfId="0" applyNumberFormat="1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 wrapText="1"/>
    </xf>
    <xf numFmtId="0" fontId="3" fillId="3" borderId="30" xfId="0" applyFont="1" applyFill="1" applyBorder="1" applyAlignment="1">
      <alignment horizontal="left" vertical="top" wrapText="1"/>
    </xf>
    <xf numFmtId="0" fontId="3" fillId="10" borderId="7" xfId="0" applyFont="1" applyFill="1" applyBorder="1" applyAlignment="1">
      <alignment horizontal="left" vertical="top" wrapText="1"/>
    </xf>
    <xf numFmtId="0" fontId="3" fillId="10" borderId="18" xfId="0" applyFont="1" applyFill="1" applyBorder="1" applyAlignment="1">
      <alignment horizontal="left" vertical="top" wrapText="1"/>
    </xf>
    <xf numFmtId="0" fontId="3" fillId="10" borderId="28" xfId="0" applyFont="1" applyFill="1" applyBorder="1" applyAlignment="1">
      <alignment horizontal="left" vertical="top" wrapText="1"/>
    </xf>
    <xf numFmtId="0" fontId="5" fillId="0" borderId="49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top" wrapText="1"/>
    </xf>
    <xf numFmtId="49" fontId="5" fillId="0" borderId="50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0" fontId="3" fillId="10" borderId="42" xfId="0" applyFont="1" applyFill="1" applyBorder="1" applyAlignment="1">
      <alignment horizontal="left" vertical="top" wrapText="1"/>
    </xf>
    <xf numFmtId="0" fontId="11" fillId="10" borderId="49" xfId="0" applyFont="1" applyFill="1" applyBorder="1" applyAlignment="1">
      <alignment vertical="top" wrapText="1"/>
    </xf>
    <xf numFmtId="0" fontId="11" fillId="10" borderId="19" xfId="0" applyFont="1" applyFill="1" applyBorder="1" applyAlignment="1">
      <alignment vertical="top" wrapText="1"/>
    </xf>
    <xf numFmtId="49" fontId="3" fillId="3" borderId="50" xfId="0" applyNumberFormat="1" applyFont="1" applyFill="1" applyBorder="1" applyAlignment="1">
      <alignment horizontal="center" vertical="top" wrapText="1"/>
    </xf>
    <xf numFmtId="49" fontId="3" fillId="3" borderId="36" xfId="0" applyNumberFormat="1" applyFont="1" applyFill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36" xfId="0" applyNumberFormat="1" applyFont="1" applyFill="1" applyBorder="1" applyAlignment="1">
      <alignment horizontal="center" vertical="top"/>
    </xf>
    <xf numFmtId="0" fontId="3" fillId="3" borderId="19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center" vertical="top" wrapText="1"/>
    </xf>
    <xf numFmtId="49" fontId="3" fillId="3" borderId="48" xfId="0" applyNumberFormat="1" applyFont="1" applyFill="1" applyBorder="1" applyAlignment="1">
      <alignment horizontal="center" vertical="top" wrapText="1"/>
    </xf>
    <xf numFmtId="49" fontId="5" fillId="3" borderId="48" xfId="0" applyNumberFormat="1" applyFont="1" applyFill="1" applyBorder="1" applyAlignment="1">
      <alignment horizontal="center" vertical="top"/>
    </xf>
    <xf numFmtId="0" fontId="3" fillId="3" borderId="47" xfId="0" applyFont="1" applyFill="1" applyBorder="1" applyAlignment="1">
      <alignment horizontal="left" vertical="top" wrapText="1"/>
    </xf>
    <xf numFmtId="0" fontId="5" fillId="3" borderId="79" xfId="0" applyFont="1" applyFill="1" applyBorder="1" applyAlignment="1">
      <alignment horizontal="center" vertical="top" wrapText="1"/>
    </xf>
    <xf numFmtId="0" fontId="5" fillId="3" borderId="63" xfId="0" applyFont="1" applyFill="1" applyBorder="1" applyAlignment="1">
      <alignment horizontal="center" vertical="top" wrapText="1"/>
    </xf>
    <xf numFmtId="49" fontId="3" fillId="3" borderId="58" xfId="0" applyNumberFormat="1" applyFont="1" applyFill="1" applyBorder="1" applyAlignment="1">
      <alignment horizontal="center" vertical="top" wrapText="1"/>
    </xf>
    <xf numFmtId="49" fontId="5" fillId="3" borderId="58" xfId="0" applyNumberFormat="1" applyFont="1" applyFill="1" applyBorder="1" applyAlignment="1">
      <alignment horizontal="center" vertical="top"/>
    </xf>
    <xf numFmtId="0" fontId="9" fillId="3" borderId="18" xfId="0" applyFont="1" applyFill="1" applyBorder="1" applyAlignment="1">
      <alignment horizontal="left" vertical="top" wrapText="1"/>
    </xf>
    <xf numFmtId="0" fontId="9" fillId="3" borderId="28" xfId="0" applyFont="1" applyFill="1" applyBorder="1" applyAlignment="1">
      <alignment horizontal="left" vertical="top" wrapText="1"/>
    </xf>
    <xf numFmtId="0" fontId="5" fillId="3" borderId="33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left" vertical="top" wrapText="1"/>
    </xf>
    <xf numFmtId="0" fontId="11" fillId="3" borderId="28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center" vertical="top" wrapText="1"/>
    </xf>
    <xf numFmtId="0" fontId="11" fillId="0" borderId="7" xfId="0" applyFont="1" applyBorder="1" applyAlignment="1">
      <alignment horizontal="center" wrapText="1"/>
    </xf>
    <xf numFmtId="0" fontId="11" fillId="0" borderId="30" xfId="0" applyFont="1" applyBorder="1" applyAlignment="1">
      <alignment horizontal="center" wrapText="1"/>
    </xf>
    <xf numFmtId="49" fontId="3" fillId="3" borderId="11" xfId="0" applyNumberFormat="1" applyFont="1" applyFill="1" applyBorder="1" applyAlignment="1">
      <alignment horizontal="center" vertical="top" wrapText="1"/>
    </xf>
    <xf numFmtId="0" fontId="11" fillId="0" borderId="11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49" fontId="5" fillId="3" borderId="18" xfId="0" applyNumberFormat="1" applyFont="1" applyFill="1" applyBorder="1" applyAlignment="1">
      <alignment horizontal="center" vertical="top" wrapText="1"/>
    </xf>
    <xf numFmtId="0" fontId="11" fillId="0" borderId="18" xfId="0" applyFont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0" fontId="11" fillId="0" borderId="30" xfId="0" applyFont="1" applyBorder="1" applyAlignment="1">
      <alignment vertical="top" wrapText="1"/>
    </xf>
    <xf numFmtId="0" fontId="5" fillId="0" borderId="47" xfId="0" applyFont="1" applyFill="1" applyBorder="1" applyAlignment="1">
      <alignment horizontal="center" vertical="top" wrapText="1"/>
    </xf>
    <xf numFmtId="49" fontId="5" fillId="0" borderId="48" xfId="0" applyNumberFormat="1" applyFont="1" applyBorder="1" applyAlignment="1">
      <alignment horizontal="center" vertical="top"/>
    </xf>
    <xf numFmtId="0" fontId="5" fillId="11" borderId="33" xfId="0" applyFont="1" applyFill="1" applyBorder="1" applyAlignment="1">
      <alignment horizontal="right" vertical="top"/>
    </xf>
    <xf numFmtId="49" fontId="3" fillId="10" borderId="11" xfId="0" applyNumberFormat="1" applyFont="1" applyFill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49" fontId="3" fillId="0" borderId="31" xfId="0" applyNumberFormat="1" applyFont="1" applyBorder="1" applyAlignment="1">
      <alignment horizontal="center" vertical="top"/>
    </xf>
    <xf numFmtId="0" fontId="3" fillId="0" borderId="9" xfId="0" applyFont="1" applyFill="1" applyBorder="1" applyAlignment="1">
      <alignment horizontal="left" vertical="top" wrapText="1"/>
    </xf>
    <xf numFmtId="0" fontId="5" fillId="3" borderId="27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51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43" fontId="3" fillId="0" borderId="42" xfId="1" applyFont="1" applyFill="1" applyBorder="1" applyAlignment="1">
      <alignment horizontal="left" vertical="top" wrapText="1"/>
    </xf>
    <xf numFmtId="43" fontId="3" fillId="0" borderId="49" xfId="1" applyFont="1" applyFill="1" applyBorder="1" applyAlignment="1">
      <alignment horizontal="left" vertical="top" wrapText="1"/>
    </xf>
    <xf numFmtId="0" fontId="5" fillId="3" borderId="21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0" fontId="5" fillId="3" borderId="28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center" vertical="center" textRotation="90" wrapText="1"/>
    </xf>
    <xf numFmtId="49" fontId="5" fillId="0" borderId="43" xfId="0" applyNumberFormat="1" applyFont="1" applyBorder="1" applyAlignment="1">
      <alignment horizontal="center" vertical="top"/>
    </xf>
    <xf numFmtId="49" fontId="5" fillId="0" borderId="58" xfId="0" applyNumberFormat="1" applyFont="1" applyBorder="1" applyAlignment="1">
      <alignment horizontal="center" vertical="top"/>
    </xf>
    <xf numFmtId="0" fontId="14" fillId="0" borderId="38" xfId="0" applyFont="1" applyFill="1" applyBorder="1" applyAlignment="1">
      <alignment horizontal="center" vertical="center" textRotation="90" wrapText="1"/>
    </xf>
    <xf numFmtId="0" fontId="14" fillId="0" borderId="7" xfId="0" applyFont="1" applyFill="1" applyBorder="1" applyAlignment="1">
      <alignment horizontal="center" vertical="center" textRotation="90" wrapText="1"/>
    </xf>
    <xf numFmtId="0" fontId="14" fillId="0" borderId="30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3" fillId="3" borderId="30" xfId="0" applyFont="1" applyFill="1" applyBorder="1" applyAlignment="1">
      <alignment horizontal="center" vertical="center" textRotation="90" wrapText="1"/>
    </xf>
    <xf numFmtId="0" fontId="11" fillId="0" borderId="32" xfId="0" applyFont="1" applyBorder="1" applyAlignment="1">
      <alignment horizontal="left" vertical="top" wrapText="1"/>
    </xf>
    <xf numFmtId="49" fontId="5" fillId="2" borderId="74" xfId="0" applyNumberFormat="1" applyFont="1" applyFill="1" applyBorder="1" applyAlignment="1">
      <alignment horizontal="right" vertical="top"/>
    </xf>
    <xf numFmtId="0" fontId="3" fillId="2" borderId="57" xfId="0" applyFont="1" applyFill="1" applyBorder="1" applyAlignment="1">
      <alignment horizontal="center" vertical="top" wrapText="1"/>
    </xf>
    <xf numFmtId="0" fontId="3" fillId="2" borderId="74" xfId="0" applyFont="1" applyFill="1" applyBorder="1" applyAlignment="1">
      <alignment horizontal="center" vertical="top" wrapText="1"/>
    </xf>
    <xf numFmtId="0" fontId="3" fillId="2" borderId="75" xfId="0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horizontal="center" vertical="center"/>
    </xf>
    <xf numFmtId="165" fontId="3" fillId="0" borderId="20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3" fontId="3" fillId="0" borderId="20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49" fontId="5" fillId="2" borderId="75" xfId="0" applyNumberFormat="1" applyFont="1" applyFill="1" applyBorder="1" applyAlignment="1">
      <alignment horizontal="right" vertical="top"/>
    </xf>
    <xf numFmtId="49" fontId="5" fillId="2" borderId="78" xfId="0" applyNumberFormat="1" applyFont="1" applyFill="1" applyBorder="1" applyAlignment="1">
      <alignment horizontal="left" vertical="top"/>
    </xf>
    <xf numFmtId="49" fontId="5" fillId="2" borderId="74" xfId="0" applyNumberFormat="1" applyFont="1" applyFill="1" applyBorder="1" applyAlignment="1">
      <alignment horizontal="left" vertical="top"/>
    </xf>
    <xf numFmtId="49" fontId="5" fillId="2" borderId="53" xfId="0" applyNumberFormat="1" applyFont="1" applyFill="1" applyBorder="1" applyAlignment="1">
      <alignment horizontal="left" vertical="top"/>
    </xf>
    <xf numFmtId="49" fontId="5" fillId="2" borderId="75" xfId="0" applyNumberFormat="1" applyFont="1" applyFill="1" applyBorder="1" applyAlignment="1">
      <alignment horizontal="left" vertical="top"/>
    </xf>
    <xf numFmtId="49" fontId="5" fillId="0" borderId="26" xfId="0" applyNumberFormat="1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0" fontId="3" fillId="0" borderId="42" xfId="0" applyFont="1" applyFill="1" applyBorder="1" applyAlignment="1">
      <alignment horizontal="left" vertical="top" wrapText="1"/>
    </xf>
    <xf numFmtId="0" fontId="0" fillId="0" borderId="49" xfId="0" applyBorder="1" applyAlignment="1">
      <alignment horizontal="left" vertical="top" wrapText="1"/>
    </xf>
    <xf numFmtId="164" fontId="3" fillId="0" borderId="38" xfId="0" applyNumberFormat="1" applyFont="1" applyFill="1" applyBorder="1" applyAlignment="1">
      <alignment horizontal="left" vertical="center" textRotation="90" wrapText="1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164" fontId="3" fillId="0" borderId="9" xfId="0" applyNumberFormat="1" applyFont="1" applyFill="1" applyBorder="1" applyAlignment="1">
      <alignment horizontal="left" vertical="center" textRotation="90" wrapText="1"/>
    </xf>
    <xf numFmtId="49" fontId="5" fillId="2" borderId="4" xfId="0" applyNumberFormat="1" applyFont="1" applyFill="1" applyBorder="1" applyAlignment="1">
      <alignment horizontal="left" vertical="top"/>
    </xf>
    <xf numFmtId="49" fontId="5" fillId="2" borderId="80" xfId="0" applyNumberFormat="1" applyFont="1" applyFill="1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3" fillId="3" borderId="18" xfId="0" applyFont="1" applyFill="1" applyBorder="1" applyAlignment="1">
      <alignment vertical="top" wrapText="1"/>
    </xf>
    <xf numFmtId="0" fontId="3" fillId="3" borderId="28" xfId="0" applyFont="1" applyFill="1" applyBorder="1" applyAlignment="1">
      <alignment vertical="top" wrapText="1"/>
    </xf>
    <xf numFmtId="0" fontId="5" fillId="0" borderId="35" xfId="0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horizontal="center" vertical="top" textRotation="90" wrapText="1"/>
    </xf>
    <xf numFmtId="0" fontId="22" fillId="0" borderId="30" xfId="0" applyFont="1" applyFill="1" applyBorder="1" applyAlignment="1">
      <alignment horizontal="center" vertical="top" textRotation="90" wrapText="1"/>
    </xf>
    <xf numFmtId="0" fontId="3" fillId="3" borderId="21" xfId="0" applyFont="1" applyFill="1" applyBorder="1" applyAlignment="1">
      <alignment vertical="top" wrapText="1"/>
    </xf>
    <xf numFmtId="0" fontId="3" fillId="3" borderId="32" xfId="0" applyFont="1" applyFill="1" applyBorder="1" applyAlignment="1">
      <alignment vertical="top" wrapText="1"/>
    </xf>
    <xf numFmtId="0" fontId="5" fillId="0" borderId="76" xfId="0" applyFont="1" applyFill="1" applyBorder="1" applyAlignment="1">
      <alignment horizontal="center" vertical="top" wrapText="1"/>
    </xf>
    <xf numFmtId="0" fontId="3" fillId="3" borderId="27" xfId="0" applyFont="1" applyFill="1" applyBorder="1" applyAlignment="1">
      <alignment vertical="top" wrapText="1"/>
    </xf>
    <xf numFmtId="0" fontId="11" fillId="3" borderId="18" xfId="0" applyFont="1" applyFill="1" applyBorder="1" applyAlignment="1">
      <alignment vertical="top" wrapText="1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center" textRotation="90" wrapText="1"/>
    </xf>
    <xf numFmtId="0" fontId="18" fillId="0" borderId="7" xfId="0" applyFont="1" applyBorder="1" applyAlignment="1">
      <alignment horizontal="center" vertical="center" textRotation="90" wrapText="1"/>
    </xf>
    <xf numFmtId="0" fontId="5" fillId="3" borderId="27" xfId="0" applyFont="1" applyFill="1" applyBorder="1" applyAlignment="1">
      <alignment vertical="top" wrapText="1"/>
    </xf>
    <xf numFmtId="0" fontId="24" fillId="3" borderId="18" xfId="0" applyFont="1" applyFill="1" applyBorder="1" applyAlignment="1">
      <alignment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3" borderId="43" xfId="0" applyFont="1" applyFill="1" applyBorder="1" applyAlignment="1">
      <alignment horizontal="left" vertical="top" wrapText="1"/>
    </xf>
    <xf numFmtId="0" fontId="0" fillId="0" borderId="58" xfId="0" applyBorder="1" applyAlignment="1">
      <alignment vertical="top" wrapText="1"/>
    </xf>
    <xf numFmtId="49" fontId="5" fillId="4" borderId="76" xfId="0" applyNumberFormat="1" applyFont="1" applyFill="1" applyBorder="1" applyAlignment="1">
      <alignment horizontal="center" vertical="top"/>
    </xf>
    <xf numFmtId="0" fontId="3" fillId="10" borderId="21" xfId="0" applyFont="1" applyFill="1" applyBorder="1" applyAlignment="1">
      <alignment vertical="top" wrapText="1"/>
    </xf>
    <xf numFmtId="0" fontId="26" fillId="10" borderId="32" xfId="0" applyFont="1" applyFill="1" applyBorder="1" applyAlignment="1">
      <alignment vertical="top" wrapText="1"/>
    </xf>
    <xf numFmtId="0" fontId="5" fillId="3" borderId="35" xfId="0" applyFont="1" applyFill="1" applyBorder="1" applyAlignment="1">
      <alignment horizontal="center" vertical="top" wrapText="1"/>
    </xf>
    <xf numFmtId="0" fontId="0" fillId="0" borderId="18" xfId="0" applyBorder="1" applyAlignment="1">
      <alignment vertical="top" wrapText="1"/>
    </xf>
    <xf numFmtId="0" fontId="9" fillId="3" borderId="18" xfId="0" applyNumberFormat="1" applyFont="1" applyFill="1" applyBorder="1" applyAlignment="1">
      <alignment horizontal="center" vertical="center" textRotation="90"/>
    </xf>
    <xf numFmtId="0" fontId="9" fillId="3" borderId="32" xfId="0" applyNumberFormat="1" applyFont="1" applyFill="1" applyBorder="1" applyAlignment="1">
      <alignment horizontal="center" vertical="center" textRotation="90"/>
    </xf>
    <xf numFmtId="0" fontId="5" fillId="3" borderId="18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top" textRotation="90" wrapText="1"/>
    </xf>
    <xf numFmtId="0" fontId="1" fillId="0" borderId="7" xfId="0" applyFont="1" applyBorder="1" applyAlignment="1">
      <alignment horizontal="center" vertical="top" textRotation="90" wrapText="1"/>
    </xf>
    <xf numFmtId="0" fontId="9" fillId="3" borderId="11" xfId="0" applyNumberFormat="1" applyFont="1" applyFill="1" applyBorder="1" applyAlignment="1">
      <alignment horizontal="center" vertical="center" textRotation="90"/>
    </xf>
    <xf numFmtId="0" fontId="9" fillId="3" borderId="31" xfId="0" applyNumberFormat="1" applyFont="1" applyFill="1" applyBorder="1" applyAlignment="1">
      <alignment horizontal="center" vertical="center" textRotation="90"/>
    </xf>
    <xf numFmtId="0" fontId="3" fillId="3" borderId="58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top" wrapText="1"/>
    </xf>
    <xf numFmtId="0" fontId="7" fillId="0" borderId="46" xfId="0" applyFont="1" applyFill="1" applyBorder="1" applyAlignment="1">
      <alignment horizontal="center" vertical="top" wrapText="1"/>
    </xf>
    <xf numFmtId="0" fontId="7" fillId="0" borderId="35" xfId="0" applyFont="1" applyFill="1" applyBorder="1" applyAlignment="1">
      <alignment horizontal="center" vertical="top" wrapText="1"/>
    </xf>
    <xf numFmtId="0" fontId="7" fillId="0" borderId="7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textRotation="90" wrapText="1"/>
    </xf>
    <xf numFmtId="0" fontId="11" fillId="0" borderId="9" xfId="0" applyFont="1" applyBorder="1" applyAlignment="1">
      <alignment horizontal="center" vertical="top" textRotation="90" wrapText="1"/>
    </xf>
    <xf numFmtId="0" fontId="5" fillId="3" borderId="32" xfId="0" applyFont="1" applyFill="1" applyBorder="1" applyAlignment="1">
      <alignment vertical="top" wrapText="1"/>
    </xf>
    <xf numFmtId="165" fontId="3" fillId="0" borderId="13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165" fontId="3" fillId="0" borderId="15" xfId="0" applyNumberFormat="1" applyFont="1" applyFill="1" applyBorder="1" applyAlignment="1">
      <alignment horizontal="center" vertical="top"/>
    </xf>
    <xf numFmtId="165" fontId="3" fillId="0" borderId="17" xfId="0" applyNumberFormat="1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vertical="top"/>
    </xf>
    <xf numFmtId="0" fontId="3" fillId="3" borderId="43" xfId="0" applyFont="1" applyFill="1" applyBorder="1" applyAlignment="1">
      <alignment vertical="top" wrapText="1"/>
    </xf>
    <xf numFmtId="0" fontId="11" fillId="3" borderId="50" xfId="0" applyFont="1" applyFill="1" applyBorder="1" applyAlignment="1">
      <alignment vertical="top" wrapText="1"/>
    </xf>
    <xf numFmtId="0" fontId="11" fillId="3" borderId="36" xfId="0" applyFont="1" applyFill="1" applyBorder="1" applyAlignment="1">
      <alignment vertical="top" wrapText="1"/>
    </xf>
    <xf numFmtId="0" fontId="11" fillId="0" borderId="19" xfId="0" applyFont="1" applyBorder="1" applyAlignment="1">
      <alignment horizontal="left" vertical="top" wrapText="1"/>
    </xf>
    <xf numFmtId="0" fontId="3" fillId="0" borderId="54" xfId="0" applyFont="1" applyFill="1" applyBorder="1" applyAlignment="1">
      <alignment horizontal="left" vertical="top" wrapText="1"/>
    </xf>
    <xf numFmtId="0" fontId="3" fillId="3" borderId="48" xfId="0" applyFont="1" applyFill="1" applyBorder="1" applyAlignment="1">
      <alignment horizontal="left" vertical="top" wrapText="1"/>
    </xf>
    <xf numFmtId="0" fontId="3" fillId="10" borderId="38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3" fillId="10" borderId="71" xfId="0" applyFont="1" applyFill="1" applyBorder="1" applyAlignment="1">
      <alignment horizontal="left" vertical="top" wrapText="1"/>
    </xf>
    <xf numFmtId="0" fontId="3" fillId="10" borderId="66" xfId="0" applyFont="1" applyFill="1" applyBorder="1" applyAlignment="1">
      <alignment horizontal="left" vertical="top" wrapText="1"/>
    </xf>
    <xf numFmtId="0" fontId="3" fillId="10" borderId="44" xfId="0" applyFont="1" applyFill="1" applyBorder="1" applyAlignment="1">
      <alignment horizontal="left" vertical="top" wrapText="1"/>
    </xf>
    <xf numFmtId="0" fontId="3" fillId="0" borderId="71" xfId="0" applyNumberFormat="1" applyFont="1" applyBorder="1" applyAlignment="1">
      <alignment horizontal="center" vertical="top" wrapText="1"/>
    </xf>
    <xf numFmtId="0" fontId="3" fillId="0" borderId="66" xfId="0" applyNumberFormat="1" applyFont="1" applyBorder="1" applyAlignment="1">
      <alignment horizontal="center" vertical="top" wrapText="1"/>
    </xf>
    <xf numFmtId="0" fontId="3" fillId="0" borderId="44" xfId="0" applyNumberFormat="1" applyFont="1" applyBorder="1" applyAlignment="1">
      <alignment horizontal="center" vertical="top" wrapText="1"/>
    </xf>
    <xf numFmtId="0" fontId="3" fillId="3" borderId="71" xfId="0" applyFont="1" applyFill="1" applyBorder="1" applyAlignment="1">
      <alignment horizontal="left" vertical="top" wrapText="1"/>
    </xf>
    <xf numFmtId="0" fontId="3" fillId="3" borderId="66" xfId="0" applyFont="1" applyFill="1" applyBorder="1" applyAlignment="1">
      <alignment horizontal="left" vertical="top" wrapText="1"/>
    </xf>
    <xf numFmtId="0" fontId="3" fillId="3" borderId="44" xfId="0" applyFont="1" applyFill="1" applyBorder="1" applyAlignment="1">
      <alignment horizontal="left" vertical="top" wrapText="1"/>
    </xf>
    <xf numFmtId="0" fontId="3" fillId="0" borderId="71" xfId="0" applyFont="1" applyBorder="1" applyAlignment="1">
      <alignment horizontal="left" vertical="top" wrapText="1"/>
    </xf>
    <xf numFmtId="0" fontId="3" fillId="0" borderId="66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49" fontId="5" fillId="7" borderId="78" xfId="0" applyNumberFormat="1" applyFont="1" applyFill="1" applyBorder="1" applyAlignment="1">
      <alignment horizontal="right" vertical="top"/>
    </xf>
    <xf numFmtId="49" fontId="5" fillId="7" borderId="74" xfId="0" applyNumberFormat="1" applyFont="1" applyFill="1" applyBorder="1" applyAlignment="1">
      <alignment horizontal="right" vertical="top"/>
    </xf>
    <xf numFmtId="49" fontId="5" fillId="7" borderId="75" xfId="0" applyNumberFormat="1" applyFont="1" applyFill="1" applyBorder="1" applyAlignment="1">
      <alignment horizontal="right" vertical="top"/>
    </xf>
    <xf numFmtId="0" fontId="3" fillId="7" borderId="57" xfId="0" applyFont="1" applyFill="1" applyBorder="1" applyAlignment="1">
      <alignment horizontal="center" vertical="top"/>
    </xf>
    <xf numFmtId="0" fontId="3" fillId="7" borderId="74" xfId="0" applyFont="1" applyFill="1" applyBorder="1" applyAlignment="1">
      <alignment horizontal="center" vertical="top"/>
    </xf>
    <xf numFmtId="0" fontId="3" fillId="7" borderId="75" xfId="0" applyFont="1" applyFill="1" applyBorder="1" applyAlignment="1">
      <alignment horizontal="center" vertical="top"/>
    </xf>
    <xf numFmtId="0" fontId="2" fillId="0" borderId="53" xfId="0" applyNumberFormat="1" applyFont="1" applyBorder="1" applyAlignment="1">
      <alignment vertical="top" wrapText="1"/>
    </xf>
    <xf numFmtId="0" fontId="3" fillId="0" borderId="46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0" borderId="76" xfId="0" applyFont="1" applyFill="1" applyBorder="1" applyAlignment="1">
      <alignment horizontal="center" vertical="center" textRotation="90" wrapText="1"/>
    </xf>
    <xf numFmtId="164" fontId="3" fillId="0" borderId="5" xfId="0" applyNumberFormat="1" applyFont="1" applyFill="1" applyBorder="1" applyAlignment="1">
      <alignment horizontal="left" vertical="top" wrapText="1"/>
    </xf>
    <xf numFmtId="164" fontId="3" fillId="0" borderId="7" xfId="0" applyNumberFormat="1" applyFont="1" applyFill="1" applyBorder="1" applyAlignment="1">
      <alignment horizontal="left" vertical="top" wrapText="1"/>
    </xf>
    <xf numFmtId="0" fontId="5" fillId="6" borderId="76" xfId="0" applyFont="1" applyFill="1" applyBorder="1" applyAlignment="1">
      <alignment horizontal="right" vertical="top" wrapText="1"/>
    </xf>
    <xf numFmtId="0" fontId="5" fillId="6" borderId="33" xfId="0" applyFont="1" applyFill="1" applyBorder="1" applyAlignment="1">
      <alignment horizontal="right" vertical="top" wrapText="1"/>
    </xf>
    <xf numFmtId="0" fontId="5" fillId="6" borderId="34" xfId="0" applyFont="1" applyFill="1" applyBorder="1" applyAlignment="1">
      <alignment horizontal="right" vertical="top" wrapText="1"/>
    </xf>
    <xf numFmtId="164" fontId="5" fillId="6" borderId="76" xfId="0" applyNumberFormat="1" applyFont="1" applyFill="1" applyBorder="1" applyAlignment="1">
      <alignment horizontal="center" vertical="top" wrapText="1"/>
    </xf>
    <xf numFmtId="164" fontId="5" fillId="6" borderId="33" xfId="0" applyNumberFormat="1" applyFont="1" applyFill="1" applyBorder="1" applyAlignment="1">
      <alignment horizontal="center" vertical="top" wrapText="1"/>
    </xf>
    <xf numFmtId="164" fontId="5" fillId="6" borderId="34" xfId="0" applyNumberFormat="1" applyFont="1" applyFill="1" applyBorder="1" applyAlignment="1">
      <alignment horizontal="center" vertical="top" wrapText="1"/>
    </xf>
    <xf numFmtId="0" fontId="3" fillId="3" borderId="68" xfId="0" applyFont="1" applyFill="1" applyBorder="1" applyAlignment="1">
      <alignment horizontal="left" vertical="top" wrapText="1"/>
    </xf>
    <xf numFmtId="0" fontId="3" fillId="3" borderId="79" xfId="0" applyFont="1" applyFill="1" applyBorder="1" applyAlignment="1">
      <alignment horizontal="left" vertical="top" wrapText="1"/>
    </xf>
    <xf numFmtId="0" fontId="3" fillId="3" borderId="55" xfId="0" applyFont="1" applyFill="1" applyBorder="1" applyAlignment="1">
      <alignment horizontal="left" vertical="top" wrapText="1"/>
    </xf>
    <xf numFmtId="49" fontId="5" fillId="0" borderId="33" xfId="0" applyNumberFormat="1" applyFont="1" applyFill="1" applyBorder="1" applyAlignment="1">
      <alignment horizontal="center" vertical="top" wrapText="1"/>
    </xf>
    <xf numFmtId="0" fontId="5" fillId="0" borderId="57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7" borderId="72" xfId="0" applyFont="1" applyFill="1" applyBorder="1" applyAlignment="1">
      <alignment horizontal="right" vertical="top" wrapText="1"/>
    </xf>
    <xf numFmtId="0" fontId="5" fillId="7" borderId="77" xfId="0" applyFont="1" applyFill="1" applyBorder="1" applyAlignment="1">
      <alignment horizontal="right" vertical="top" wrapText="1"/>
    </xf>
    <xf numFmtId="0" fontId="5" fillId="7" borderId="73" xfId="0" applyFont="1" applyFill="1" applyBorder="1" applyAlignment="1">
      <alignment horizontal="right" vertical="top" wrapText="1"/>
    </xf>
    <xf numFmtId="0" fontId="5" fillId="7" borderId="72" xfId="0" applyNumberFormat="1" applyFont="1" applyFill="1" applyBorder="1" applyAlignment="1">
      <alignment horizontal="center" vertical="top" wrapText="1"/>
    </xf>
    <xf numFmtId="0" fontId="5" fillId="7" borderId="77" xfId="0" applyNumberFormat="1" applyFont="1" applyFill="1" applyBorder="1" applyAlignment="1">
      <alignment horizontal="center" vertical="top" wrapText="1"/>
    </xf>
    <xf numFmtId="0" fontId="5" fillId="7" borderId="73" xfId="0" applyNumberFormat="1" applyFont="1" applyFill="1" applyBorder="1" applyAlignment="1">
      <alignment horizontal="center" vertical="top" wrapText="1"/>
    </xf>
    <xf numFmtId="0" fontId="3" fillId="0" borderId="68" xfId="0" applyFont="1" applyBorder="1" applyAlignment="1">
      <alignment horizontal="left" vertical="top" wrapText="1"/>
    </xf>
    <xf numFmtId="0" fontId="3" fillId="0" borderId="79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0" fillId="0" borderId="66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3" fillId="3" borderId="71" xfId="0" applyNumberFormat="1" applyFont="1" applyFill="1" applyBorder="1" applyAlignment="1">
      <alignment horizontal="center" vertical="top" wrapText="1"/>
    </xf>
    <xf numFmtId="0" fontId="3" fillId="3" borderId="66" xfId="0" applyNumberFormat="1" applyFont="1" applyFill="1" applyBorder="1" applyAlignment="1">
      <alignment horizontal="center" vertical="top" wrapText="1"/>
    </xf>
    <xf numFmtId="0" fontId="3" fillId="3" borderId="44" xfId="0" applyNumberFormat="1" applyFont="1" applyFill="1" applyBorder="1" applyAlignment="1">
      <alignment horizontal="center" vertical="top" wrapText="1"/>
    </xf>
    <xf numFmtId="0" fontId="5" fillId="7" borderId="71" xfId="0" applyFont="1" applyFill="1" applyBorder="1" applyAlignment="1">
      <alignment horizontal="right" vertical="top" wrapText="1"/>
    </xf>
    <xf numFmtId="0" fontId="5" fillId="7" borderId="66" xfId="0" applyFont="1" applyFill="1" applyBorder="1" applyAlignment="1">
      <alignment horizontal="right" vertical="top" wrapText="1"/>
    </xf>
    <xf numFmtId="0" fontId="5" fillId="7" borderId="44" xfId="0" applyFont="1" applyFill="1" applyBorder="1" applyAlignment="1">
      <alignment horizontal="right" vertical="top" wrapText="1"/>
    </xf>
    <xf numFmtId="0" fontId="5" fillId="7" borderId="71" xfId="0" applyNumberFormat="1" applyFont="1" applyFill="1" applyBorder="1" applyAlignment="1">
      <alignment horizontal="center" vertical="top" wrapText="1"/>
    </xf>
    <xf numFmtId="0" fontId="5" fillId="7" borderId="66" xfId="0" applyNumberFormat="1" applyFont="1" applyFill="1" applyBorder="1" applyAlignment="1">
      <alignment horizontal="center" vertical="top" wrapText="1"/>
    </xf>
    <xf numFmtId="0" fontId="5" fillId="7" borderId="44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49" fontId="5" fillId="4" borderId="78" xfId="0" applyNumberFormat="1" applyFont="1" applyFill="1" applyBorder="1" applyAlignment="1">
      <alignment horizontal="right" vertical="top"/>
    </xf>
    <xf numFmtId="49" fontId="5" fillId="4" borderId="74" xfId="0" applyNumberFormat="1" applyFont="1" applyFill="1" applyBorder="1" applyAlignment="1">
      <alignment horizontal="right" vertical="top"/>
    </xf>
    <xf numFmtId="49" fontId="5" fillId="4" borderId="75" xfId="0" applyNumberFormat="1" applyFont="1" applyFill="1" applyBorder="1" applyAlignment="1">
      <alignment horizontal="right" vertical="top"/>
    </xf>
    <xf numFmtId="0" fontId="3" fillId="4" borderId="57" xfId="0" applyFont="1" applyFill="1" applyBorder="1" applyAlignment="1">
      <alignment horizontal="center" vertical="top"/>
    </xf>
    <xf numFmtId="0" fontId="3" fillId="4" borderId="74" xfId="0" applyFont="1" applyFill="1" applyBorder="1" applyAlignment="1">
      <alignment horizontal="center" vertical="top"/>
    </xf>
    <xf numFmtId="0" fontId="3" fillId="4" borderId="75" xfId="0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/>
    </xf>
    <xf numFmtId="0" fontId="11" fillId="0" borderId="7" xfId="0" applyFont="1" applyBorder="1" applyAlignment="1">
      <alignment horizontal="left" vertical="top" wrapText="1"/>
    </xf>
    <xf numFmtId="0" fontId="0" fillId="0" borderId="32" xfId="0" applyBorder="1" applyAlignment="1">
      <alignment vertical="top"/>
    </xf>
    <xf numFmtId="0" fontId="10" fillId="3" borderId="27" xfId="0" applyFont="1" applyFill="1" applyBorder="1" applyAlignment="1">
      <alignment horizontal="left" vertical="top" wrapText="1"/>
    </xf>
    <xf numFmtId="0" fontId="16" fillId="3" borderId="18" xfId="0" applyFont="1" applyFill="1" applyBorder="1" applyAlignment="1">
      <alignment horizontal="left" vertical="top" wrapText="1"/>
    </xf>
    <xf numFmtId="0" fontId="16" fillId="3" borderId="28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49" fontId="3" fillId="0" borderId="41" xfId="0" applyNumberFormat="1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0" xfId="0" applyFont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11" fillId="0" borderId="70" xfId="0" applyFont="1" applyBorder="1" applyAlignment="1">
      <alignment horizontal="center" vertical="top"/>
    </xf>
    <xf numFmtId="49" fontId="5" fillId="9" borderId="26" xfId="0" applyNumberFormat="1" applyFont="1" applyFill="1" applyBorder="1" applyAlignment="1">
      <alignment horizontal="center" vertical="top"/>
    </xf>
    <xf numFmtId="49" fontId="5" fillId="9" borderId="11" xfId="0" applyNumberFormat="1" applyFont="1" applyFill="1" applyBorder="1" applyAlignment="1">
      <alignment horizontal="center" vertical="top"/>
    </xf>
    <xf numFmtId="49" fontId="5" fillId="9" borderId="31" xfId="0" applyNumberFormat="1" applyFont="1" applyFill="1" applyBorder="1" applyAlignment="1">
      <alignment horizontal="center" vertical="top"/>
    </xf>
    <xf numFmtId="49" fontId="5" fillId="5" borderId="11" xfId="0" applyNumberFormat="1" applyFont="1" applyFill="1" applyBorder="1" applyAlignment="1">
      <alignment horizontal="center" vertical="top"/>
    </xf>
    <xf numFmtId="0" fontId="11" fillId="3" borderId="28" xfId="0" applyFont="1" applyFill="1" applyBorder="1" applyAlignment="1">
      <alignment vertical="top" wrapText="1"/>
    </xf>
    <xf numFmtId="49" fontId="5" fillId="3" borderId="11" xfId="0" applyNumberFormat="1" applyFont="1" applyFill="1" applyBorder="1" applyAlignment="1">
      <alignment horizontal="center" vertical="top"/>
    </xf>
    <xf numFmtId="0" fontId="11" fillId="3" borderId="32" xfId="0" applyFont="1" applyFill="1" applyBorder="1" applyAlignment="1">
      <alignment vertical="top" wrapText="1"/>
    </xf>
    <xf numFmtId="0" fontId="3" fillId="9" borderId="62" xfId="0" applyFont="1" applyFill="1" applyBorder="1" applyAlignment="1">
      <alignment horizontal="center" vertical="top" wrapText="1"/>
    </xf>
    <xf numFmtId="0" fontId="5" fillId="9" borderId="62" xfId="0" applyFont="1" applyFill="1" applyBorder="1" applyAlignment="1">
      <alignment horizontal="right" vertical="top"/>
    </xf>
    <xf numFmtId="0" fontId="11" fillId="9" borderId="65" xfId="0" applyFont="1" applyFill="1" applyBorder="1" applyAlignment="1">
      <alignment horizontal="right" vertical="top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0" fontId="11" fillId="0" borderId="24" xfId="0" applyFont="1" applyBorder="1" applyAlignment="1">
      <alignment horizontal="center" vertical="top"/>
    </xf>
    <xf numFmtId="0" fontId="3" fillId="0" borderId="46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76" xfId="0" applyFont="1" applyBorder="1" applyAlignment="1">
      <alignment horizontal="center" vertical="top" wrapText="1"/>
    </xf>
    <xf numFmtId="43" fontId="3" fillId="0" borderId="5" xfId="1" applyFont="1" applyFill="1" applyBorder="1" applyAlignment="1">
      <alignment horizontal="left" vertical="top" wrapText="1"/>
    </xf>
    <xf numFmtId="43" fontId="3" fillId="0" borderId="7" xfId="1" applyFont="1" applyFill="1" applyBorder="1" applyAlignment="1">
      <alignment horizontal="left" vertical="top" wrapText="1"/>
    </xf>
    <xf numFmtId="49" fontId="9" fillId="0" borderId="41" xfId="0" applyNumberFormat="1" applyFont="1" applyFill="1" applyBorder="1" applyAlignment="1">
      <alignment horizontal="center" vertical="top" wrapText="1"/>
    </xf>
    <xf numFmtId="0" fontId="18" fillId="0" borderId="6" xfId="0" applyFont="1" applyBorder="1" applyAlignment="1">
      <alignment horizontal="center" wrapText="1"/>
    </xf>
    <xf numFmtId="0" fontId="18" fillId="0" borderId="6" xfId="0" applyFont="1" applyBorder="1" applyAlignment="1">
      <alignment horizontal="center"/>
    </xf>
    <xf numFmtId="0" fontId="18" fillId="0" borderId="70" xfId="0" applyFont="1" applyBorder="1" applyAlignment="1">
      <alignment horizontal="center"/>
    </xf>
    <xf numFmtId="0" fontId="11" fillId="9" borderId="62" xfId="0" applyFont="1" applyFill="1" applyBorder="1" applyAlignment="1">
      <alignment horizontal="right" vertical="top"/>
    </xf>
    <xf numFmtId="0" fontId="11" fillId="0" borderId="6" xfId="0" applyFont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top"/>
    </xf>
    <xf numFmtId="0" fontId="3" fillId="3" borderId="38" xfId="0" applyFont="1" applyFill="1" applyBorder="1" applyAlignment="1">
      <alignment horizontal="center" vertical="center" textRotation="90" wrapText="1"/>
    </xf>
    <xf numFmtId="0" fontId="9" fillId="0" borderId="38" xfId="0" applyFont="1" applyFill="1" applyBorder="1" applyAlignment="1">
      <alignment horizontal="center" vertical="top" textRotation="90" wrapText="1"/>
    </xf>
    <xf numFmtId="0" fontId="9" fillId="0" borderId="7" xfId="0" applyFont="1" applyFill="1" applyBorder="1" applyAlignment="1">
      <alignment horizontal="center" vertical="top" textRotation="90" wrapText="1"/>
    </xf>
    <xf numFmtId="0" fontId="9" fillId="0" borderId="30" xfId="0" applyFont="1" applyFill="1" applyBorder="1" applyAlignment="1">
      <alignment horizontal="center" vertical="top" textRotation="90" wrapText="1"/>
    </xf>
    <xf numFmtId="0" fontId="1" fillId="0" borderId="9" xfId="0" applyFont="1" applyBorder="1" applyAlignment="1">
      <alignment horizontal="center" vertical="top" textRotation="90" wrapText="1"/>
    </xf>
    <xf numFmtId="0" fontId="0" fillId="0" borderId="7" xfId="0" applyBorder="1" applyAlignment="1">
      <alignment horizontal="center" vertical="center" textRotation="90" wrapText="1"/>
    </xf>
    <xf numFmtId="49" fontId="5" fillId="9" borderId="58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49" fontId="5" fillId="3" borderId="29" xfId="0" applyNumberFormat="1" applyFont="1" applyFill="1" applyBorder="1" applyAlignment="1">
      <alignment horizontal="center" vertical="top"/>
    </xf>
    <xf numFmtId="49" fontId="5" fillId="5" borderId="43" xfId="0" applyNumberFormat="1" applyFont="1" applyFill="1" applyBorder="1" applyAlignment="1">
      <alignment horizontal="center" vertical="top"/>
    </xf>
    <xf numFmtId="49" fontId="5" fillId="5" borderId="50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0" fontId="3" fillId="3" borderId="50" xfId="0" applyFont="1" applyFill="1" applyBorder="1" applyAlignment="1">
      <alignment horizontal="left" vertical="top" wrapText="1"/>
    </xf>
    <xf numFmtId="0" fontId="3" fillId="3" borderId="36" xfId="0" applyFont="1" applyFill="1" applyBorder="1" applyAlignment="1">
      <alignment horizontal="left" vertical="top" wrapText="1"/>
    </xf>
    <xf numFmtId="49" fontId="3" fillId="5" borderId="11" xfId="0" applyNumberFormat="1" applyFont="1" applyFill="1" applyBorder="1" applyAlignment="1">
      <alignment horizontal="center" vertical="top"/>
    </xf>
    <xf numFmtId="0" fontId="9" fillId="3" borderId="21" xfId="0" applyFont="1" applyFill="1" applyBorder="1" applyAlignment="1">
      <alignment horizontal="left" vertical="top" wrapText="1"/>
    </xf>
    <xf numFmtId="0" fontId="9" fillId="3" borderId="32" xfId="0" applyFont="1" applyFill="1" applyBorder="1" applyAlignment="1">
      <alignment horizontal="left" vertical="top" wrapText="1"/>
    </xf>
    <xf numFmtId="0" fontId="9" fillId="0" borderId="21" xfId="0" applyFont="1" applyFill="1" applyBorder="1" applyAlignment="1">
      <alignment horizontal="center" vertical="center" textRotation="90" wrapText="1"/>
    </xf>
    <xf numFmtId="0" fontId="9" fillId="0" borderId="32" xfId="0" applyFont="1" applyFill="1" applyBorder="1" applyAlignment="1">
      <alignment horizontal="center" vertical="center" textRotation="90" wrapText="1"/>
    </xf>
    <xf numFmtId="49" fontId="5" fillId="5" borderId="31" xfId="0" applyNumberFormat="1" applyFont="1" applyFill="1" applyBorder="1" applyAlignment="1">
      <alignment horizontal="center" vertical="top"/>
    </xf>
    <xf numFmtId="0" fontId="5" fillId="3" borderId="51" xfId="0" applyFont="1" applyFill="1" applyBorder="1" applyAlignment="1">
      <alignment horizontal="center" vertical="top" wrapText="1"/>
    </xf>
    <xf numFmtId="0" fontId="5" fillId="3" borderId="68" xfId="0" applyFont="1" applyFill="1" applyBorder="1" applyAlignment="1">
      <alignment horizontal="center" vertical="top" wrapText="1"/>
    </xf>
    <xf numFmtId="0" fontId="5" fillId="2" borderId="63" xfId="0" applyFont="1" applyFill="1" applyBorder="1" applyAlignment="1">
      <alignment horizontal="left" vertical="top" wrapText="1"/>
    </xf>
    <xf numFmtId="0" fontId="5" fillId="2" borderId="40" xfId="0" applyFont="1" applyFill="1" applyBorder="1" applyAlignment="1">
      <alignment horizontal="left" vertical="top" wrapText="1"/>
    </xf>
    <xf numFmtId="49" fontId="3" fillId="0" borderId="35" xfId="0" applyNumberFormat="1" applyFont="1" applyFill="1" applyBorder="1" applyAlignment="1">
      <alignment horizontal="center" vertical="top" wrapText="1"/>
    </xf>
    <xf numFmtId="49" fontId="3" fillId="0" borderId="68" xfId="0" applyNumberFormat="1" applyFont="1" applyFill="1" applyBorder="1" applyAlignment="1">
      <alignment horizontal="center" vertical="top" wrapText="1"/>
    </xf>
    <xf numFmtId="49" fontId="3" fillId="0" borderId="51" xfId="0" applyNumberFormat="1" applyFont="1" applyBorder="1" applyAlignment="1">
      <alignment horizontal="center" vertical="top" wrapText="1"/>
    </xf>
    <xf numFmtId="49" fontId="3" fillId="0" borderId="35" xfId="0" applyNumberFormat="1" applyFont="1" applyBorder="1" applyAlignment="1">
      <alignment horizontal="center" vertical="top" wrapText="1"/>
    </xf>
    <xf numFmtId="49" fontId="3" fillId="0" borderId="68" xfId="0" applyNumberFormat="1" applyFont="1" applyBorder="1" applyAlignment="1">
      <alignment horizontal="center" vertical="top" wrapText="1"/>
    </xf>
    <xf numFmtId="49" fontId="3" fillId="0" borderId="51" xfId="0" applyNumberFormat="1" applyFont="1" applyFill="1" applyBorder="1" applyAlignment="1">
      <alignment horizontal="center" vertical="top" wrapText="1"/>
    </xf>
    <xf numFmtId="49" fontId="5" fillId="3" borderId="31" xfId="0" applyNumberFormat="1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0" borderId="41" xfId="0" applyNumberFormat="1" applyFont="1" applyFill="1" applyBorder="1" applyAlignment="1">
      <alignment horizontal="center" vertical="center" textRotation="90" wrapText="1"/>
    </xf>
    <xf numFmtId="0" fontId="3" fillId="0" borderId="6" xfId="0" applyNumberFormat="1" applyFont="1" applyFill="1" applyBorder="1" applyAlignment="1">
      <alignment horizontal="center" vertical="center" textRotation="90" wrapText="1"/>
    </xf>
    <xf numFmtId="0" fontId="3" fillId="0" borderId="70" xfId="0" applyNumberFormat="1" applyFont="1" applyFill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top" wrapText="1"/>
    </xf>
    <xf numFmtId="0" fontId="3" fillId="9" borderId="65" xfId="0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center" wrapText="1"/>
    </xf>
    <xf numFmtId="49" fontId="5" fillId="5" borderId="26" xfId="0" applyNumberFormat="1" applyFont="1" applyFill="1" applyBorder="1" applyAlignment="1">
      <alignment horizontal="center" vertical="top"/>
    </xf>
    <xf numFmtId="49" fontId="5" fillId="5" borderId="58" xfId="0" applyNumberFormat="1" applyFont="1" applyFill="1" applyBorder="1" applyAlignment="1">
      <alignment horizontal="center" vertical="top"/>
    </xf>
    <xf numFmtId="0" fontId="10" fillId="3" borderId="18" xfId="0" applyFont="1" applyFill="1" applyBorder="1" applyAlignment="1">
      <alignment horizontal="left" vertical="top" wrapText="1"/>
    </xf>
    <xf numFmtId="0" fontId="10" fillId="3" borderId="28" xfId="0" applyFont="1" applyFill="1" applyBorder="1" applyAlignment="1">
      <alignment horizontal="left" vertical="top" wrapText="1"/>
    </xf>
    <xf numFmtId="0" fontId="5" fillId="6" borderId="76" xfId="0" applyNumberFormat="1" applyFont="1" applyFill="1" applyBorder="1" applyAlignment="1">
      <alignment horizontal="center" vertical="top" wrapText="1"/>
    </xf>
    <xf numFmtId="0" fontId="5" fillId="6" borderId="33" xfId="0" applyNumberFormat="1" applyFont="1" applyFill="1" applyBorder="1" applyAlignment="1">
      <alignment horizontal="center" vertical="top" wrapText="1"/>
    </xf>
    <xf numFmtId="0" fontId="5" fillId="6" borderId="34" xfId="0" applyNumberFormat="1" applyFont="1" applyFill="1" applyBorder="1" applyAlignment="1">
      <alignment horizontal="center" vertical="top" wrapText="1"/>
    </xf>
    <xf numFmtId="0" fontId="5" fillId="5" borderId="62" xfId="0" applyFont="1" applyFill="1" applyBorder="1" applyAlignment="1">
      <alignment horizontal="right" vertical="top"/>
    </xf>
    <xf numFmtId="0" fontId="11" fillId="5" borderId="34" xfId="0" applyFont="1" applyFill="1" applyBorder="1" applyAlignment="1">
      <alignment horizontal="right" vertical="top"/>
    </xf>
    <xf numFmtId="49" fontId="3" fillId="0" borderId="41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3" borderId="50" xfId="0" applyFont="1" applyFill="1" applyBorder="1" applyAlignment="1">
      <alignment vertical="top" wrapText="1"/>
    </xf>
    <xf numFmtId="0" fontId="11" fillId="0" borderId="30" xfId="0" applyFont="1" applyBorder="1" applyAlignment="1">
      <alignment horizontal="left" vertical="top" wrapText="1"/>
    </xf>
    <xf numFmtId="3" fontId="3" fillId="0" borderId="29" xfId="0" applyNumberFormat="1" applyFont="1" applyFill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top" wrapText="1"/>
    </xf>
    <xf numFmtId="0" fontId="5" fillId="5" borderId="33" xfId="0" applyFont="1" applyFill="1" applyBorder="1" applyAlignment="1">
      <alignment horizontal="right" vertical="top"/>
    </xf>
    <xf numFmtId="49" fontId="3" fillId="0" borderId="70" xfId="0" applyNumberFormat="1" applyFont="1" applyFill="1" applyBorder="1" applyAlignment="1">
      <alignment horizontal="center" vertical="top" wrapText="1"/>
    </xf>
    <xf numFmtId="0" fontId="11" fillId="0" borderId="9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3" fillId="3" borderId="38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center" vertical="top" wrapText="1"/>
    </xf>
    <xf numFmtId="49" fontId="9" fillId="0" borderId="24" xfId="0" applyNumberFormat="1" applyFont="1" applyFill="1" applyBorder="1" applyAlignment="1">
      <alignment horizontal="center" vertical="top" wrapText="1"/>
    </xf>
    <xf numFmtId="49" fontId="3" fillId="3" borderId="8" xfId="0" applyNumberFormat="1" applyFont="1" applyFill="1" applyBorder="1" applyAlignment="1">
      <alignment horizontal="center" vertical="top" wrapText="1"/>
    </xf>
    <xf numFmtId="49" fontId="3" fillId="3" borderId="6" xfId="0" applyNumberFormat="1" applyFont="1" applyFill="1" applyBorder="1" applyAlignment="1">
      <alignment horizontal="center" vertical="top" wrapText="1"/>
    </xf>
    <xf numFmtId="0" fontId="0" fillId="0" borderId="70" xfId="0" applyBorder="1" applyAlignment="1">
      <alignment vertical="top"/>
    </xf>
    <xf numFmtId="49" fontId="3" fillId="3" borderId="24" xfId="0" applyNumberFormat="1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vertical="top" wrapText="1"/>
    </xf>
    <xf numFmtId="0" fontId="5" fillId="0" borderId="32" xfId="0" applyFont="1" applyFill="1" applyBorder="1" applyAlignment="1">
      <alignment vertical="top" wrapText="1"/>
    </xf>
    <xf numFmtId="49" fontId="5" fillId="4" borderId="46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38" xfId="0" applyFont="1" applyFill="1" applyBorder="1" applyAlignment="1">
      <alignment horizontal="center" vertical="center" textRotation="90" wrapText="1"/>
    </xf>
    <xf numFmtId="49" fontId="9" fillId="0" borderId="41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0" xfId="0" applyNumberFormat="1" applyFont="1" applyBorder="1" applyAlignment="1">
      <alignment horizontal="center" vertical="top" wrapText="1"/>
    </xf>
    <xf numFmtId="0" fontId="3" fillId="10" borderId="5" xfId="0" applyFont="1" applyFill="1" applyBorder="1" applyAlignment="1">
      <alignment horizontal="left" vertical="top" wrapText="1"/>
    </xf>
    <xf numFmtId="0" fontId="3" fillId="10" borderId="9" xfId="0" applyFont="1" applyFill="1" applyBorder="1" applyAlignment="1">
      <alignment horizontal="left" vertical="top" wrapText="1"/>
    </xf>
    <xf numFmtId="0" fontId="19" fillId="0" borderId="38" xfId="0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center"/>
    </xf>
    <xf numFmtId="0" fontId="5" fillId="9" borderId="67" xfId="0" applyFont="1" applyFill="1" applyBorder="1" applyAlignment="1">
      <alignment horizontal="right" vertical="top"/>
    </xf>
    <xf numFmtId="0" fontId="11" fillId="5" borderId="65" xfId="0" applyFont="1" applyFill="1" applyBorder="1" applyAlignment="1">
      <alignment horizontal="right" vertical="top"/>
    </xf>
    <xf numFmtId="49" fontId="3" fillId="0" borderId="8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165" fontId="3" fillId="0" borderId="29" xfId="0" applyNumberFormat="1" applyFont="1" applyFill="1" applyBorder="1" applyAlignment="1">
      <alignment horizontal="center" vertical="center"/>
    </xf>
    <xf numFmtId="49" fontId="3" fillId="3" borderId="41" xfId="0" applyNumberFormat="1" applyFont="1" applyFill="1" applyBorder="1" applyAlignment="1">
      <alignment horizontal="center" vertical="top" wrapText="1"/>
    </xf>
    <xf numFmtId="49" fontId="5" fillId="2" borderId="26" xfId="0" applyNumberFormat="1" applyFont="1" applyFill="1" applyBorder="1" applyAlignment="1">
      <alignment horizontal="left" vertical="top"/>
    </xf>
    <xf numFmtId="0" fontId="5" fillId="3" borderId="32" xfId="0" applyFont="1" applyFill="1" applyBorder="1" applyAlignment="1">
      <alignment horizontal="left" vertical="top" wrapText="1"/>
    </xf>
    <xf numFmtId="0" fontId="5" fillId="9" borderId="33" xfId="0" applyFont="1" applyFill="1" applyBorder="1" applyAlignment="1">
      <alignment horizontal="right" vertical="top"/>
    </xf>
    <xf numFmtId="49" fontId="3" fillId="0" borderId="24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4" fillId="0" borderId="29" xfId="0" applyFont="1" applyBorder="1" applyAlignment="1">
      <alignment horizontal="center" vertical="top" wrapText="1"/>
    </xf>
    <xf numFmtId="0" fontId="3" fillId="5" borderId="33" xfId="0" applyFont="1" applyFill="1" applyBorder="1" applyAlignment="1">
      <alignment horizontal="center" vertical="top" wrapText="1"/>
    </xf>
    <xf numFmtId="0" fontId="3" fillId="5" borderId="34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4"/>
  <sheetViews>
    <sheetView tabSelected="1" topLeftCell="A13" zoomScaleNormal="100" zoomScaleSheetLayoutView="100" workbookViewId="0">
      <selection activeCell="T36" sqref="T36"/>
    </sheetView>
  </sheetViews>
  <sheetFormatPr defaultRowHeight="12.75" x14ac:dyDescent="0.2"/>
  <cols>
    <col min="1" max="3" width="2.7109375" style="11" customWidth="1"/>
    <col min="4" max="4" width="32" style="11" customWidth="1"/>
    <col min="5" max="5" width="2.7109375" style="84" customWidth="1"/>
    <col min="6" max="6" width="2.7109375" style="11" customWidth="1"/>
    <col min="7" max="7" width="2.7109375" style="162" customWidth="1"/>
    <col min="8" max="8" width="8.42578125" style="12" customWidth="1"/>
    <col min="9" max="14" width="7.7109375" style="11" customWidth="1"/>
    <col min="15" max="15" width="26.85546875" style="11" customWidth="1"/>
    <col min="16" max="18" width="3.7109375" style="11" customWidth="1"/>
    <col min="19" max="16384" width="9.140625" style="6"/>
  </cols>
  <sheetData>
    <row r="1" spans="1:22" ht="15.75" x14ac:dyDescent="0.2">
      <c r="A1" s="1058" t="s">
        <v>291</v>
      </c>
      <c r="B1" s="1058"/>
      <c r="C1" s="1058"/>
      <c r="D1" s="1058"/>
      <c r="E1" s="1058"/>
      <c r="F1" s="1058"/>
      <c r="G1" s="1058"/>
      <c r="H1" s="1058"/>
      <c r="I1" s="1058"/>
      <c r="J1" s="1058"/>
      <c r="K1" s="1058"/>
      <c r="L1" s="1058"/>
      <c r="M1" s="1058"/>
      <c r="N1" s="1058"/>
      <c r="O1" s="1058"/>
      <c r="P1" s="1058"/>
      <c r="Q1" s="1058"/>
      <c r="R1" s="1058"/>
    </row>
    <row r="2" spans="1:22" ht="15.75" x14ac:dyDescent="0.2">
      <c r="A2" s="1059" t="s">
        <v>49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  <c r="M2" s="1059"/>
      <c r="N2" s="1059"/>
      <c r="O2" s="1059"/>
      <c r="P2" s="1059"/>
      <c r="Q2" s="1059"/>
      <c r="R2" s="1059"/>
    </row>
    <row r="3" spans="1:22" ht="15.75" x14ac:dyDescent="0.2">
      <c r="A3" s="1060" t="s">
        <v>31</v>
      </c>
      <c r="B3" s="1060"/>
      <c r="C3" s="1060"/>
      <c r="D3" s="1060"/>
      <c r="E3" s="1060"/>
      <c r="F3" s="1060"/>
      <c r="G3" s="1060"/>
      <c r="H3" s="1060"/>
      <c r="I3" s="1060"/>
      <c r="J3" s="1060"/>
      <c r="K3" s="1060"/>
      <c r="L3" s="1060"/>
      <c r="M3" s="1060"/>
      <c r="N3" s="1060"/>
      <c r="O3" s="1060"/>
      <c r="P3" s="1060"/>
      <c r="Q3" s="1060"/>
      <c r="R3" s="1060"/>
      <c r="S3" s="4"/>
      <c r="T3" s="4"/>
      <c r="U3" s="4"/>
      <c r="V3" s="4"/>
    </row>
    <row r="4" spans="1:22" ht="13.5" thickBot="1" x14ac:dyDescent="0.25">
      <c r="A4" s="691"/>
      <c r="B4" s="691"/>
      <c r="C4" s="691"/>
      <c r="D4" s="691"/>
      <c r="E4" s="692"/>
      <c r="F4" s="691"/>
      <c r="G4" s="693"/>
      <c r="H4" s="531"/>
      <c r="I4" s="691"/>
      <c r="J4" s="691"/>
      <c r="K4" s="691"/>
      <c r="L4" s="691"/>
      <c r="M4" s="691"/>
      <c r="N4" s="691"/>
      <c r="O4" s="691"/>
      <c r="P4" s="1061" t="s">
        <v>0</v>
      </c>
      <c r="Q4" s="1061"/>
      <c r="R4" s="1061"/>
    </row>
    <row r="5" spans="1:22" ht="26.25" customHeight="1" x14ac:dyDescent="0.2">
      <c r="A5" s="1062" t="s">
        <v>32</v>
      </c>
      <c r="B5" s="1027" t="s">
        <v>1</v>
      </c>
      <c r="C5" s="1027" t="s">
        <v>2</v>
      </c>
      <c r="D5" s="1065" t="s">
        <v>16</v>
      </c>
      <c r="E5" s="1068" t="s">
        <v>3</v>
      </c>
      <c r="F5" s="1027" t="s">
        <v>227</v>
      </c>
      <c r="G5" s="1030" t="s">
        <v>4</v>
      </c>
      <c r="H5" s="1033" t="s">
        <v>5</v>
      </c>
      <c r="I5" s="1018" t="s">
        <v>137</v>
      </c>
      <c r="J5" s="1019"/>
      <c r="K5" s="1019"/>
      <c r="L5" s="1020"/>
      <c r="M5" s="1021" t="s">
        <v>296</v>
      </c>
      <c r="N5" s="1021" t="s">
        <v>297</v>
      </c>
      <c r="O5" s="1024" t="s">
        <v>15</v>
      </c>
      <c r="P5" s="1025"/>
      <c r="Q5" s="1025"/>
      <c r="R5" s="1026"/>
    </row>
    <row r="6" spans="1:22" ht="17.25" customHeight="1" x14ac:dyDescent="0.2">
      <c r="A6" s="1063"/>
      <c r="B6" s="1028"/>
      <c r="C6" s="1028"/>
      <c r="D6" s="1066"/>
      <c r="E6" s="1069"/>
      <c r="F6" s="1028"/>
      <c r="G6" s="1031"/>
      <c r="H6" s="1034"/>
      <c r="I6" s="1071" t="s">
        <v>6</v>
      </c>
      <c r="J6" s="1072" t="s">
        <v>7</v>
      </c>
      <c r="K6" s="1073"/>
      <c r="L6" s="1074" t="s">
        <v>23</v>
      </c>
      <c r="M6" s="1022"/>
      <c r="N6" s="1022"/>
      <c r="O6" s="1076" t="s">
        <v>16</v>
      </c>
      <c r="P6" s="1072" t="s">
        <v>8</v>
      </c>
      <c r="Q6" s="1078"/>
      <c r="R6" s="1079"/>
    </row>
    <row r="7" spans="1:22" ht="88.5" customHeight="1" thickBot="1" x14ac:dyDescent="0.25">
      <c r="A7" s="1064"/>
      <c r="B7" s="1029"/>
      <c r="C7" s="1029"/>
      <c r="D7" s="1067"/>
      <c r="E7" s="1070"/>
      <c r="F7" s="1029"/>
      <c r="G7" s="1032"/>
      <c r="H7" s="1035"/>
      <c r="I7" s="1064"/>
      <c r="J7" s="8" t="s">
        <v>6</v>
      </c>
      <c r="K7" s="7" t="s">
        <v>17</v>
      </c>
      <c r="L7" s="1075"/>
      <c r="M7" s="1023"/>
      <c r="N7" s="1023"/>
      <c r="O7" s="1077"/>
      <c r="P7" s="9" t="s">
        <v>43</v>
      </c>
      <c r="Q7" s="9" t="s">
        <v>44</v>
      </c>
      <c r="R7" s="10" t="s">
        <v>147</v>
      </c>
    </row>
    <row r="8" spans="1:22" s="148" customFormat="1" ht="14.25" customHeight="1" x14ac:dyDescent="0.2">
      <c r="A8" s="1015" t="s">
        <v>131</v>
      </c>
      <c r="B8" s="1016"/>
      <c r="C8" s="1016"/>
      <c r="D8" s="1016"/>
      <c r="E8" s="1016"/>
      <c r="F8" s="1016"/>
      <c r="G8" s="1016"/>
      <c r="H8" s="1016"/>
      <c r="I8" s="1016"/>
      <c r="J8" s="1016"/>
      <c r="K8" s="1016"/>
      <c r="L8" s="1016"/>
      <c r="M8" s="1016"/>
      <c r="N8" s="1016"/>
      <c r="O8" s="1016"/>
      <c r="P8" s="1016"/>
      <c r="Q8" s="1016"/>
      <c r="R8" s="1017"/>
    </row>
    <row r="9" spans="1:22" s="148" customFormat="1" x14ac:dyDescent="0.2">
      <c r="A9" s="1036" t="s">
        <v>46</v>
      </c>
      <c r="B9" s="1037"/>
      <c r="C9" s="1037"/>
      <c r="D9" s="1037"/>
      <c r="E9" s="1037"/>
      <c r="F9" s="1037"/>
      <c r="G9" s="1037"/>
      <c r="H9" s="1037"/>
      <c r="I9" s="1037"/>
      <c r="J9" s="1037"/>
      <c r="K9" s="1037"/>
      <c r="L9" s="1037"/>
      <c r="M9" s="1037"/>
      <c r="N9" s="1037"/>
      <c r="O9" s="1037"/>
      <c r="P9" s="1037"/>
      <c r="Q9" s="1037"/>
      <c r="R9" s="1038"/>
    </row>
    <row r="10" spans="1:22" ht="15" customHeight="1" x14ac:dyDescent="0.2">
      <c r="A10" s="209" t="s">
        <v>9</v>
      </c>
      <c r="B10" s="1039" t="s">
        <v>50</v>
      </c>
      <c r="C10" s="1040"/>
      <c r="D10" s="1040"/>
      <c r="E10" s="1040"/>
      <c r="F10" s="1040"/>
      <c r="G10" s="1040"/>
      <c r="H10" s="1040"/>
      <c r="I10" s="1040"/>
      <c r="J10" s="1040"/>
      <c r="K10" s="1040"/>
      <c r="L10" s="1040"/>
      <c r="M10" s="1040"/>
      <c r="N10" s="1040"/>
      <c r="O10" s="1040"/>
      <c r="P10" s="1040"/>
      <c r="Q10" s="1040"/>
      <c r="R10" s="1041"/>
    </row>
    <row r="11" spans="1:22" ht="15.75" customHeight="1" x14ac:dyDescent="0.2">
      <c r="A11" s="213" t="s">
        <v>9</v>
      </c>
      <c r="B11" s="275" t="s">
        <v>9</v>
      </c>
      <c r="C11" s="1042" t="s">
        <v>51</v>
      </c>
      <c r="D11" s="1043"/>
      <c r="E11" s="1043"/>
      <c r="F11" s="1043"/>
      <c r="G11" s="1043"/>
      <c r="H11" s="1043"/>
      <c r="I11" s="1043"/>
      <c r="J11" s="1043"/>
      <c r="K11" s="1043"/>
      <c r="L11" s="1043"/>
      <c r="M11" s="1043"/>
      <c r="N11" s="1043"/>
      <c r="O11" s="1043"/>
      <c r="P11" s="1043"/>
      <c r="Q11" s="1043"/>
      <c r="R11" s="1044"/>
    </row>
    <row r="12" spans="1:22" ht="27.75" customHeight="1" x14ac:dyDescent="0.2">
      <c r="A12" s="879" t="s">
        <v>9</v>
      </c>
      <c r="B12" s="880" t="s">
        <v>9</v>
      </c>
      <c r="C12" s="881" t="s">
        <v>9</v>
      </c>
      <c r="D12" s="212" t="s">
        <v>93</v>
      </c>
      <c r="E12" s="482" t="s">
        <v>180</v>
      </c>
      <c r="F12" s="898" t="s">
        <v>54</v>
      </c>
      <c r="G12" s="884" t="s">
        <v>77</v>
      </c>
      <c r="H12" s="615"/>
      <c r="I12" s="554"/>
      <c r="J12" s="555"/>
      <c r="K12" s="555"/>
      <c r="L12" s="556"/>
      <c r="M12" s="437"/>
      <c r="N12" s="102"/>
      <c r="O12" s="74"/>
      <c r="P12" s="133"/>
      <c r="Q12" s="186"/>
      <c r="R12" s="187"/>
    </row>
    <row r="13" spans="1:22" ht="12.75" customHeight="1" x14ac:dyDescent="0.2">
      <c r="A13" s="1010"/>
      <c r="B13" s="1012"/>
      <c r="C13" s="1014"/>
      <c r="D13" s="1054" t="s">
        <v>229</v>
      </c>
      <c r="E13" s="179" t="s">
        <v>85</v>
      </c>
      <c r="F13" s="1045" t="s">
        <v>54</v>
      </c>
      <c r="G13" s="1047" t="s">
        <v>77</v>
      </c>
      <c r="H13" s="451" t="s">
        <v>83</v>
      </c>
      <c r="I13" s="557">
        <f>J13+L13</f>
        <v>135</v>
      </c>
      <c r="J13" s="558"/>
      <c r="K13" s="558"/>
      <c r="L13" s="559">
        <f>86.4+48.6</f>
        <v>135</v>
      </c>
      <c r="M13" s="258"/>
      <c r="N13" s="101"/>
      <c r="O13" s="1080" t="s">
        <v>289</v>
      </c>
      <c r="P13" s="758"/>
      <c r="Q13" s="93"/>
      <c r="R13" s="94"/>
    </row>
    <row r="14" spans="1:22" x14ac:dyDescent="0.2">
      <c r="A14" s="1010"/>
      <c r="B14" s="1012"/>
      <c r="C14" s="1014"/>
      <c r="D14" s="1052"/>
      <c r="E14" s="1082" t="s">
        <v>181</v>
      </c>
      <c r="F14" s="1046"/>
      <c r="G14" s="1048"/>
      <c r="H14" s="496" t="s">
        <v>45</v>
      </c>
      <c r="I14" s="557">
        <f>L14</f>
        <v>1</v>
      </c>
      <c r="J14" s="558"/>
      <c r="K14" s="558"/>
      <c r="L14" s="559">
        <v>1</v>
      </c>
      <c r="M14" s="258"/>
      <c r="N14" s="101"/>
      <c r="O14" s="1049"/>
      <c r="P14" s="340">
        <v>100</v>
      </c>
      <c r="Q14" s="51"/>
      <c r="R14" s="52"/>
    </row>
    <row r="15" spans="1:22" x14ac:dyDescent="0.2">
      <c r="A15" s="1010"/>
      <c r="B15" s="1012"/>
      <c r="C15" s="1014"/>
      <c r="D15" s="1086"/>
      <c r="E15" s="1083"/>
      <c r="F15" s="1046"/>
      <c r="G15" s="1048"/>
      <c r="H15" s="15" t="s">
        <v>79</v>
      </c>
      <c r="I15" s="557">
        <f>J15+L15</f>
        <v>369</v>
      </c>
      <c r="J15" s="558"/>
      <c r="K15" s="558"/>
      <c r="L15" s="559">
        <v>369</v>
      </c>
      <c r="M15" s="258"/>
      <c r="N15" s="101"/>
      <c r="O15" s="1081"/>
      <c r="P15" s="51"/>
      <c r="Q15" s="51"/>
      <c r="R15" s="52"/>
    </row>
    <row r="16" spans="1:22" x14ac:dyDescent="0.2">
      <c r="A16" s="1010"/>
      <c r="B16" s="1012"/>
      <c r="C16" s="1014"/>
      <c r="D16" s="1085"/>
      <c r="E16" s="1083"/>
      <c r="F16" s="1046"/>
      <c r="G16" s="1048"/>
      <c r="H16" s="15" t="s">
        <v>84</v>
      </c>
      <c r="I16" s="561">
        <f>J16+L16</f>
        <v>45.6</v>
      </c>
      <c r="J16" s="555"/>
      <c r="K16" s="555"/>
      <c r="L16" s="556">
        <v>45.6</v>
      </c>
      <c r="M16" s="258"/>
      <c r="N16" s="101"/>
      <c r="O16" s="885"/>
      <c r="P16" s="79"/>
      <c r="Q16" s="79"/>
      <c r="R16" s="80"/>
    </row>
    <row r="17" spans="1:21" x14ac:dyDescent="0.2">
      <c r="A17" s="1010"/>
      <c r="B17" s="1012"/>
      <c r="C17" s="1014"/>
      <c r="D17" s="1054" t="s">
        <v>230</v>
      </c>
      <c r="E17" s="1083"/>
      <c r="F17" s="1046"/>
      <c r="G17" s="1048"/>
      <c r="H17" s="15" t="s">
        <v>45</v>
      </c>
      <c r="I17" s="560">
        <f>L17</f>
        <v>0</v>
      </c>
      <c r="J17" s="558"/>
      <c r="K17" s="558"/>
      <c r="L17" s="559"/>
      <c r="M17" s="258">
        <v>50</v>
      </c>
      <c r="N17" s="258"/>
      <c r="O17" s="1049" t="s">
        <v>213</v>
      </c>
      <c r="P17" s="340"/>
      <c r="Q17" s="51">
        <v>1</v>
      </c>
      <c r="R17" s="52"/>
    </row>
    <row r="18" spans="1:21" x14ac:dyDescent="0.2">
      <c r="A18" s="1010"/>
      <c r="B18" s="1012"/>
      <c r="C18" s="1014"/>
      <c r="D18" s="1085"/>
      <c r="E18" s="1084"/>
      <c r="F18" s="1046"/>
      <c r="G18" s="1048"/>
      <c r="H18" s="588" t="s">
        <v>10</v>
      </c>
      <c r="I18" s="562">
        <f t="shared" ref="I18:N18" si="0">SUM(I13:I17)</f>
        <v>550.6</v>
      </c>
      <c r="J18" s="562">
        <f t="shared" si="0"/>
        <v>0</v>
      </c>
      <c r="K18" s="562">
        <f t="shared" si="0"/>
        <v>0</v>
      </c>
      <c r="L18" s="563">
        <f t="shared" si="0"/>
        <v>550.6</v>
      </c>
      <c r="M18" s="575">
        <f t="shared" si="0"/>
        <v>50</v>
      </c>
      <c r="N18" s="575">
        <f t="shared" si="0"/>
        <v>0</v>
      </c>
      <c r="O18" s="1050"/>
      <c r="P18" s="79"/>
      <c r="Q18" s="79"/>
      <c r="R18" s="52"/>
    </row>
    <row r="19" spans="1:21" ht="12.75" customHeight="1" x14ac:dyDescent="0.2">
      <c r="A19" s="1010"/>
      <c r="B19" s="1012"/>
      <c r="C19" s="1014"/>
      <c r="D19" s="1054" t="s">
        <v>293</v>
      </c>
      <c r="E19" s="1098" t="s">
        <v>85</v>
      </c>
      <c r="F19" s="1102" t="s">
        <v>54</v>
      </c>
      <c r="G19" s="1047" t="s">
        <v>77</v>
      </c>
      <c r="H19" s="44" t="s">
        <v>83</v>
      </c>
      <c r="I19" s="557">
        <f>J19+L19</f>
        <v>0</v>
      </c>
      <c r="J19" s="558"/>
      <c r="K19" s="558"/>
      <c r="L19" s="559">
        <v>0</v>
      </c>
      <c r="M19" s="770"/>
      <c r="N19" s="267"/>
      <c r="O19" s="1100" t="s">
        <v>278</v>
      </c>
      <c r="P19" s="759">
        <v>100</v>
      </c>
      <c r="Q19" s="759"/>
      <c r="R19" s="760"/>
      <c r="S19" s="181"/>
    </row>
    <row r="20" spans="1:21" x14ac:dyDescent="0.2">
      <c r="A20" s="1010"/>
      <c r="B20" s="1012"/>
      <c r="C20" s="1014"/>
      <c r="D20" s="1097"/>
      <c r="E20" s="1056"/>
      <c r="F20" s="1103"/>
      <c r="G20" s="1048"/>
      <c r="H20" s="42" t="s">
        <v>45</v>
      </c>
      <c r="I20" s="557">
        <f>L20</f>
        <v>50.3</v>
      </c>
      <c r="J20" s="558"/>
      <c r="K20" s="558"/>
      <c r="L20" s="559">
        <v>50.3</v>
      </c>
      <c r="M20" s="770"/>
      <c r="N20" s="267"/>
      <c r="O20" s="1101"/>
      <c r="P20" s="51"/>
      <c r="Q20" s="51"/>
      <c r="R20" s="52"/>
      <c r="S20" s="181"/>
    </row>
    <row r="21" spans="1:21" x14ac:dyDescent="0.2">
      <c r="A21" s="1010"/>
      <c r="B21" s="1012"/>
      <c r="C21" s="1014"/>
      <c r="D21" s="1097"/>
      <c r="E21" s="1056"/>
      <c r="F21" s="1103"/>
      <c r="G21" s="1048"/>
      <c r="H21" s="42" t="s">
        <v>62</v>
      </c>
      <c r="I21" s="557">
        <f>L21</f>
        <v>826.2</v>
      </c>
      <c r="J21" s="558"/>
      <c r="K21" s="558"/>
      <c r="L21" s="559">
        <v>826.2</v>
      </c>
      <c r="M21" s="770"/>
      <c r="N21" s="267"/>
      <c r="O21" s="1100"/>
      <c r="P21" s="759"/>
      <c r="Q21" s="759"/>
      <c r="R21" s="760"/>
      <c r="S21" s="181"/>
    </row>
    <row r="22" spans="1:21" x14ac:dyDescent="0.2">
      <c r="A22" s="1010"/>
      <c r="B22" s="1012"/>
      <c r="C22" s="1014"/>
      <c r="D22" s="1097"/>
      <c r="E22" s="1056"/>
      <c r="F22" s="1103"/>
      <c r="G22" s="1048"/>
      <c r="H22" s="44" t="s">
        <v>80</v>
      </c>
      <c r="I22" s="554">
        <f>L22</f>
        <v>180.2</v>
      </c>
      <c r="J22" s="555"/>
      <c r="K22" s="555"/>
      <c r="L22" s="556">
        <v>180.2</v>
      </c>
      <c r="M22" s="771"/>
      <c r="N22" s="143"/>
      <c r="O22" s="1101"/>
      <c r="P22" s="51"/>
      <c r="Q22" s="51"/>
      <c r="R22" s="52"/>
      <c r="S22" s="181"/>
    </row>
    <row r="23" spans="1:21" x14ac:dyDescent="0.2">
      <c r="A23" s="1010"/>
      <c r="B23" s="1012"/>
      <c r="C23" s="1014"/>
      <c r="D23" s="1097"/>
      <c r="E23" s="1099"/>
      <c r="F23" s="1104"/>
      <c r="G23" s="1088"/>
      <c r="H23" s="588" t="s">
        <v>10</v>
      </c>
      <c r="I23" s="569">
        <f t="shared" ref="I23:N23" si="1">SUM(I19:I22)</f>
        <v>1056.7</v>
      </c>
      <c r="J23" s="569">
        <f t="shared" si="1"/>
        <v>0</v>
      </c>
      <c r="K23" s="569">
        <f t="shared" si="1"/>
        <v>0</v>
      </c>
      <c r="L23" s="571">
        <f t="shared" si="1"/>
        <v>1056.7</v>
      </c>
      <c r="M23" s="579">
        <f t="shared" si="1"/>
        <v>0</v>
      </c>
      <c r="N23" s="579">
        <f t="shared" si="1"/>
        <v>0</v>
      </c>
      <c r="O23" s="198"/>
      <c r="P23" s="51"/>
      <c r="Q23" s="51"/>
      <c r="R23" s="52"/>
    </row>
    <row r="24" spans="1:21" x14ac:dyDescent="0.2">
      <c r="A24" s="879"/>
      <c r="B24" s="880"/>
      <c r="C24" s="892"/>
      <c r="D24" s="1054" t="s">
        <v>94</v>
      </c>
      <c r="E24" s="1056" t="s">
        <v>85</v>
      </c>
      <c r="F24" s="1102" t="s">
        <v>54</v>
      </c>
      <c r="G24" s="1047" t="s">
        <v>77</v>
      </c>
      <c r="H24" s="616" t="s">
        <v>83</v>
      </c>
      <c r="I24" s="561">
        <f>J24+L24</f>
        <v>3.2</v>
      </c>
      <c r="J24" s="586"/>
      <c r="K24" s="586"/>
      <c r="L24" s="606">
        <v>3.2</v>
      </c>
      <c r="M24" s="443"/>
      <c r="N24" s="443"/>
      <c r="O24" s="1106" t="s">
        <v>290</v>
      </c>
      <c r="P24" s="156"/>
      <c r="Q24" s="156"/>
      <c r="R24" s="192"/>
    </row>
    <row r="25" spans="1:21" x14ac:dyDescent="0.2">
      <c r="A25" s="879"/>
      <c r="B25" s="880"/>
      <c r="C25" s="892"/>
      <c r="D25" s="1052"/>
      <c r="E25" s="1056"/>
      <c r="F25" s="1103"/>
      <c r="G25" s="1048"/>
      <c r="H25" s="615" t="s">
        <v>45</v>
      </c>
      <c r="I25" s="561">
        <f>L25</f>
        <v>168.6</v>
      </c>
      <c r="J25" s="565"/>
      <c r="K25" s="565"/>
      <c r="L25" s="566">
        <v>168.6</v>
      </c>
      <c r="M25" s="437"/>
      <c r="N25" s="120"/>
      <c r="O25" s="1107"/>
      <c r="P25" s="186">
        <v>100</v>
      </c>
      <c r="Q25" s="186"/>
      <c r="R25" s="187"/>
    </row>
    <row r="26" spans="1:21" x14ac:dyDescent="0.2">
      <c r="A26" s="879"/>
      <c r="B26" s="880"/>
      <c r="C26" s="892"/>
      <c r="D26" s="1052"/>
      <c r="E26" s="1056"/>
      <c r="F26" s="1103"/>
      <c r="G26" s="1048"/>
      <c r="H26" s="15" t="s">
        <v>79</v>
      </c>
      <c r="I26" s="561">
        <f>J26+L26</f>
        <v>191.9</v>
      </c>
      <c r="J26" s="565"/>
      <c r="K26" s="565"/>
      <c r="L26" s="566">
        <v>191.9</v>
      </c>
      <c r="M26" s="40"/>
      <c r="N26" s="40"/>
      <c r="O26" s="1108"/>
      <c r="P26" s="186"/>
      <c r="Q26" s="186"/>
      <c r="R26" s="187"/>
    </row>
    <row r="27" spans="1:21" x14ac:dyDescent="0.2">
      <c r="A27" s="879"/>
      <c r="B27" s="880"/>
      <c r="C27" s="892"/>
      <c r="D27" s="1052"/>
      <c r="E27" s="1056"/>
      <c r="F27" s="1103"/>
      <c r="G27" s="1048"/>
      <c r="H27" s="15" t="s">
        <v>84</v>
      </c>
      <c r="I27" s="561">
        <f>J27+L27</f>
        <v>23.7</v>
      </c>
      <c r="J27" s="565"/>
      <c r="K27" s="565"/>
      <c r="L27" s="566">
        <v>23.7</v>
      </c>
      <c r="M27" s="40"/>
      <c r="N27" s="40"/>
      <c r="O27" s="889"/>
      <c r="P27" s="186"/>
      <c r="Q27" s="186"/>
      <c r="R27" s="187"/>
    </row>
    <row r="28" spans="1:21" ht="13.5" thickBot="1" x14ac:dyDescent="0.25">
      <c r="A28" s="903"/>
      <c r="B28" s="904"/>
      <c r="C28" s="701"/>
      <c r="D28" s="1055"/>
      <c r="E28" s="1057"/>
      <c r="F28" s="1105"/>
      <c r="G28" s="1096"/>
      <c r="H28" s="601" t="s">
        <v>10</v>
      </c>
      <c r="I28" s="675">
        <f>SUM(I24:I27)</f>
        <v>387.4</v>
      </c>
      <c r="J28" s="597">
        <f t="shared" ref="J28:K28" si="2">J25</f>
        <v>0</v>
      </c>
      <c r="K28" s="597">
        <f t="shared" si="2"/>
        <v>0</v>
      </c>
      <c r="L28" s="596">
        <f>SUM(L24:L27)</f>
        <v>387.4</v>
      </c>
      <c r="M28" s="602">
        <f t="shared" ref="M28:N28" si="3">M27+M26+M24</f>
        <v>0</v>
      </c>
      <c r="N28" s="604">
        <f t="shared" si="3"/>
        <v>0</v>
      </c>
      <c r="O28" s="695"/>
      <c r="P28" s="446"/>
      <c r="Q28" s="446"/>
      <c r="R28" s="447"/>
      <c r="U28" s="16"/>
    </row>
    <row r="29" spans="1:21" ht="12.75" customHeight="1" x14ac:dyDescent="0.2">
      <c r="A29" s="1009"/>
      <c r="B29" s="1011"/>
      <c r="C29" s="1013"/>
      <c r="D29" s="1051" t="s">
        <v>231</v>
      </c>
      <c r="E29" s="696" t="s">
        <v>85</v>
      </c>
      <c r="F29" s="1093" t="s">
        <v>54</v>
      </c>
      <c r="G29" s="1087" t="s">
        <v>77</v>
      </c>
      <c r="H29" s="697" t="s">
        <v>45</v>
      </c>
      <c r="I29" s="628"/>
      <c r="J29" s="660"/>
      <c r="K29" s="660"/>
      <c r="L29" s="661"/>
      <c r="M29" s="31"/>
      <c r="N29" s="31"/>
      <c r="O29" s="1089" t="s">
        <v>132</v>
      </c>
      <c r="P29" s="190"/>
      <c r="Q29" s="190">
        <v>1</v>
      </c>
      <c r="R29" s="191"/>
    </row>
    <row r="30" spans="1:21" x14ac:dyDescent="0.2">
      <c r="A30" s="1010"/>
      <c r="B30" s="1012"/>
      <c r="C30" s="1014"/>
      <c r="D30" s="1052"/>
      <c r="E30" s="1091"/>
      <c r="F30" s="1094"/>
      <c r="G30" s="1048"/>
      <c r="H30" s="14" t="s">
        <v>83</v>
      </c>
      <c r="I30" s="557"/>
      <c r="J30" s="555"/>
      <c r="K30" s="555"/>
      <c r="L30" s="556"/>
      <c r="M30" s="437">
        <v>38.5</v>
      </c>
      <c r="N30" s="437">
        <v>25.7</v>
      </c>
      <c r="O30" s="1090"/>
      <c r="P30" s="186"/>
      <c r="Q30" s="186"/>
      <c r="R30" s="187"/>
    </row>
    <row r="31" spans="1:21" x14ac:dyDescent="0.2">
      <c r="A31" s="1010"/>
      <c r="B31" s="1012"/>
      <c r="C31" s="1014"/>
      <c r="D31" s="1052"/>
      <c r="E31" s="1091"/>
      <c r="F31" s="1094"/>
      <c r="G31" s="1048"/>
      <c r="H31" s="15" t="s">
        <v>79</v>
      </c>
      <c r="I31" s="561"/>
      <c r="J31" s="565"/>
      <c r="K31" s="565"/>
      <c r="L31" s="566"/>
      <c r="M31" s="138">
        <v>727.3</v>
      </c>
      <c r="N31" s="138">
        <v>484.9</v>
      </c>
      <c r="O31" s="1090"/>
      <c r="P31" s="449"/>
      <c r="Q31" s="449"/>
      <c r="R31" s="450"/>
      <c r="U31" s="16"/>
    </row>
    <row r="32" spans="1:21" ht="12" customHeight="1" x14ac:dyDescent="0.2">
      <c r="A32" s="1010"/>
      <c r="B32" s="1012"/>
      <c r="C32" s="1014"/>
      <c r="D32" s="1052"/>
      <c r="E32" s="1091"/>
      <c r="F32" s="1094"/>
      <c r="G32" s="1048"/>
      <c r="H32" s="15" t="s">
        <v>84</v>
      </c>
      <c r="I32" s="561"/>
      <c r="J32" s="565"/>
      <c r="K32" s="565"/>
      <c r="L32" s="566"/>
      <c r="M32" s="138">
        <v>89.8</v>
      </c>
      <c r="N32" s="138">
        <v>59.9</v>
      </c>
      <c r="O32" s="1090"/>
      <c r="P32" s="449"/>
      <c r="Q32" s="186">
        <v>1</v>
      </c>
      <c r="R32" s="187"/>
      <c r="U32" s="16"/>
    </row>
    <row r="33" spans="1:21" ht="16.5" customHeight="1" x14ac:dyDescent="0.2">
      <c r="A33" s="1010"/>
      <c r="B33" s="1012"/>
      <c r="C33" s="1014"/>
      <c r="D33" s="1053"/>
      <c r="E33" s="1092"/>
      <c r="F33" s="1095"/>
      <c r="G33" s="1088"/>
      <c r="H33" s="588" t="s">
        <v>10</v>
      </c>
      <c r="I33" s="569">
        <f t="shared" ref="I33:L33" si="4">SUM(I29:I32)</f>
        <v>0</v>
      </c>
      <c r="J33" s="568">
        <f t="shared" si="4"/>
        <v>0</v>
      </c>
      <c r="K33" s="568">
        <f t="shared" si="4"/>
        <v>0</v>
      </c>
      <c r="L33" s="570">
        <f t="shared" si="4"/>
        <v>0</v>
      </c>
      <c r="M33" s="579">
        <f>SUM(M29:M32)</f>
        <v>855.59999999999991</v>
      </c>
      <c r="N33" s="579">
        <f>SUM(N29:N32)</f>
        <v>570.5</v>
      </c>
      <c r="O33" s="694" t="s">
        <v>121</v>
      </c>
      <c r="P33" s="924"/>
      <c r="Q33" s="188"/>
      <c r="R33" s="189">
        <v>60</v>
      </c>
      <c r="S33" s="17"/>
      <c r="U33" s="16"/>
    </row>
    <row r="34" spans="1:21" ht="11.25" customHeight="1" x14ac:dyDescent="0.2">
      <c r="A34" s="1010"/>
      <c r="B34" s="1012"/>
      <c r="C34" s="1118"/>
      <c r="D34" s="1054" t="s">
        <v>294</v>
      </c>
      <c r="E34" s="1098"/>
      <c r="F34" s="1045" t="s">
        <v>54</v>
      </c>
      <c r="G34" s="1047" t="s">
        <v>77</v>
      </c>
      <c r="H34" s="15" t="s">
        <v>80</v>
      </c>
      <c r="I34" s="557"/>
      <c r="J34" s="565"/>
      <c r="K34" s="565"/>
      <c r="L34" s="566"/>
      <c r="M34" s="258"/>
      <c r="N34" s="258"/>
      <c r="O34" s="1113" t="s">
        <v>295</v>
      </c>
      <c r="P34" s="93"/>
      <c r="Q34" s="93">
        <v>1</v>
      </c>
      <c r="R34" s="94"/>
    </row>
    <row r="35" spans="1:21" x14ac:dyDescent="0.2">
      <c r="A35" s="1010"/>
      <c r="B35" s="1012"/>
      <c r="C35" s="1118"/>
      <c r="D35" s="1052"/>
      <c r="E35" s="1056"/>
      <c r="F35" s="1046"/>
      <c r="G35" s="1048"/>
      <c r="H35" s="42"/>
      <c r="I35" s="557">
        <f>J35+L35</f>
        <v>0</v>
      </c>
      <c r="J35" s="558"/>
      <c r="K35" s="558"/>
      <c r="L35" s="559"/>
      <c r="M35" s="258"/>
      <c r="N35" s="258"/>
      <c r="O35" s="1114"/>
      <c r="P35" s="51"/>
      <c r="Q35" s="51"/>
      <c r="R35" s="52"/>
    </row>
    <row r="36" spans="1:21" x14ac:dyDescent="0.2">
      <c r="A36" s="1010"/>
      <c r="B36" s="1012"/>
      <c r="C36" s="1118"/>
      <c r="D36" s="1052"/>
      <c r="E36" s="1099"/>
      <c r="F36" s="1112"/>
      <c r="G36" s="1088"/>
      <c r="H36" s="588" t="s">
        <v>10</v>
      </c>
      <c r="I36" s="569">
        <f t="shared" ref="I36:N36" si="5">SUM(I34:I35)</f>
        <v>0</v>
      </c>
      <c r="J36" s="569">
        <f t="shared" si="5"/>
        <v>0</v>
      </c>
      <c r="K36" s="569">
        <f t="shared" si="5"/>
        <v>0</v>
      </c>
      <c r="L36" s="571">
        <f t="shared" si="5"/>
        <v>0</v>
      </c>
      <c r="M36" s="579">
        <f t="shared" si="5"/>
        <v>0</v>
      </c>
      <c r="N36" s="579">
        <f t="shared" si="5"/>
        <v>0</v>
      </c>
      <c r="O36" s="1008"/>
      <c r="P36" s="51"/>
      <c r="Q36" s="51"/>
      <c r="R36" s="52"/>
    </row>
    <row r="37" spans="1:21" ht="11.25" customHeight="1" x14ac:dyDescent="0.2">
      <c r="A37" s="1010"/>
      <c r="B37" s="1012"/>
      <c r="C37" s="1118"/>
      <c r="D37" s="1054" t="s">
        <v>109</v>
      </c>
      <c r="E37" s="1098"/>
      <c r="F37" s="1045" t="s">
        <v>54</v>
      </c>
      <c r="G37" s="1047" t="s">
        <v>77</v>
      </c>
      <c r="H37" s="15" t="s">
        <v>80</v>
      </c>
      <c r="I37" s="557">
        <f>J37+L37</f>
        <v>127.5</v>
      </c>
      <c r="J37" s="565"/>
      <c r="K37" s="565"/>
      <c r="L37" s="566">
        <v>127.5</v>
      </c>
      <c r="M37" s="258"/>
      <c r="N37" s="258"/>
      <c r="O37" s="1113" t="s">
        <v>201</v>
      </c>
      <c r="P37" s="93">
        <v>1</v>
      </c>
      <c r="Q37" s="93"/>
      <c r="R37" s="94"/>
    </row>
    <row r="38" spans="1:21" x14ac:dyDescent="0.2">
      <c r="A38" s="1010"/>
      <c r="B38" s="1012"/>
      <c r="C38" s="1118"/>
      <c r="D38" s="1052"/>
      <c r="E38" s="1056"/>
      <c r="F38" s="1046"/>
      <c r="G38" s="1048"/>
      <c r="H38" s="42" t="s">
        <v>62</v>
      </c>
      <c r="I38" s="557">
        <f>J38+L38</f>
        <v>0</v>
      </c>
      <c r="J38" s="558"/>
      <c r="K38" s="558"/>
      <c r="L38" s="559"/>
      <c r="M38" s="258"/>
      <c r="N38" s="258"/>
      <c r="O38" s="1114"/>
      <c r="P38" s="51"/>
      <c r="Q38" s="51"/>
      <c r="R38" s="52"/>
    </row>
    <row r="39" spans="1:21" x14ac:dyDescent="0.2">
      <c r="A39" s="1010"/>
      <c r="B39" s="1012"/>
      <c r="C39" s="1118"/>
      <c r="D39" s="1052"/>
      <c r="E39" s="1099"/>
      <c r="F39" s="1112"/>
      <c r="G39" s="1088"/>
      <c r="H39" s="588" t="s">
        <v>10</v>
      </c>
      <c r="I39" s="569">
        <f t="shared" ref="I39:N39" si="6">SUM(I37:I38)</f>
        <v>127.5</v>
      </c>
      <c r="J39" s="569">
        <f t="shared" si="6"/>
        <v>0</v>
      </c>
      <c r="K39" s="569">
        <f t="shared" si="6"/>
        <v>0</v>
      </c>
      <c r="L39" s="571">
        <f t="shared" si="6"/>
        <v>127.5</v>
      </c>
      <c r="M39" s="579">
        <f t="shared" si="6"/>
        <v>0</v>
      </c>
      <c r="N39" s="579">
        <f t="shared" si="6"/>
        <v>0</v>
      </c>
      <c r="O39" s="20"/>
      <c r="P39" s="51"/>
      <c r="Q39" s="51"/>
      <c r="R39" s="52"/>
    </row>
    <row r="40" spans="1:21" ht="13.5" thickBot="1" x14ac:dyDescent="0.25">
      <c r="A40" s="879"/>
      <c r="B40" s="880"/>
      <c r="C40" s="892"/>
      <c r="D40" s="704"/>
      <c r="E40" s="1115" t="s">
        <v>140</v>
      </c>
      <c r="F40" s="1116"/>
      <c r="G40" s="1116"/>
      <c r="H40" s="1117"/>
      <c r="I40" s="602">
        <f t="shared" ref="I40:N40" si="7">I28+I39+I33+I23+I18</f>
        <v>2122.1999999999998</v>
      </c>
      <c r="J40" s="602">
        <f t="shared" si="7"/>
        <v>0</v>
      </c>
      <c r="K40" s="602">
        <f t="shared" si="7"/>
        <v>0</v>
      </c>
      <c r="L40" s="602">
        <f t="shared" si="7"/>
        <v>2122.1999999999998</v>
      </c>
      <c r="M40" s="602">
        <f t="shared" si="7"/>
        <v>905.59999999999991</v>
      </c>
      <c r="N40" s="602">
        <f t="shared" si="7"/>
        <v>570.5</v>
      </c>
      <c r="O40" s="357"/>
      <c r="P40" s="702"/>
      <c r="Q40" s="702"/>
      <c r="R40" s="703"/>
    </row>
    <row r="41" spans="1:21" ht="25.5" customHeight="1" x14ac:dyDescent="0.2">
      <c r="A41" s="893" t="s">
        <v>9</v>
      </c>
      <c r="B41" s="894" t="s">
        <v>9</v>
      </c>
      <c r="C41" s="895" t="s">
        <v>11</v>
      </c>
      <c r="D41" s="931" t="s">
        <v>95</v>
      </c>
      <c r="E41" s="483" t="s">
        <v>182</v>
      </c>
      <c r="F41" s="897"/>
      <c r="G41" s="890"/>
      <c r="H41" s="90"/>
      <c r="I41" s="581"/>
      <c r="J41" s="582"/>
      <c r="K41" s="582"/>
      <c r="L41" s="705"/>
      <c r="M41" s="92"/>
      <c r="N41" s="139"/>
      <c r="O41" s="1109" t="s">
        <v>214</v>
      </c>
      <c r="P41" s="923">
        <v>1</v>
      </c>
      <c r="Q41" s="190"/>
      <c r="R41" s="191"/>
      <c r="S41" s="17"/>
      <c r="U41" s="16"/>
    </row>
    <row r="42" spans="1:21" ht="12.75" customHeight="1" x14ac:dyDescent="0.2">
      <c r="A42" s="1111"/>
      <c r="B42" s="1012"/>
      <c r="C42" s="1014"/>
      <c r="D42" s="1054" t="s">
        <v>122</v>
      </c>
      <c r="E42" s="180" t="s">
        <v>85</v>
      </c>
      <c r="F42" s="1045" t="s">
        <v>54</v>
      </c>
      <c r="G42" s="1047" t="s">
        <v>77</v>
      </c>
      <c r="H42" s="42"/>
      <c r="I42" s="560"/>
      <c r="J42" s="558"/>
      <c r="K42" s="558"/>
      <c r="L42" s="559"/>
      <c r="M42" s="258"/>
      <c r="N42" s="101"/>
      <c r="O42" s="1110"/>
      <c r="P42" s="340"/>
      <c r="Q42" s="340"/>
      <c r="R42" s="161"/>
    </row>
    <row r="43" spans="1:21" x14ac:dyDescent="0.2">
      <c r="A43" s="1111"/>
      <c r="B43" s="1012"/>
      <c r="C43" s="1014"/>
      <c r="D43" s="1052"/>
      <c r="E43" s="1091"/>
      <c r="F43" s="1046"/>
      <c r="G43" s="1048"/>
      <c r="H43" s="42" t="s">
        <v>83</v>
      </c>
      <c r="I43" s="560">
        <f>J43+L43</f>
        <v>0</v>
      </c>
      <c r="J43" s="558"/>
      <c r="K43" s="558"/>
      <c r="L43" s="559"/>
      <c r="M43" s="258">
        <v>1300</v>
      </c>
      <c r="N43" s="101"/>
      <c r="O43" s="1110"/>
      <c r="P43" s="340"/>
      <c r="Q43" s="340"/>
      <c r="R43" s="161"/>
    </row>
    <row r="44" spans="1:21" x14ac:dyDescent="0.2">
      <c r="A44" s="1111"/>
      <c r="B44" s="1012"/>
      <c r="C44" s="1014"/>
      <c r="D44" s="1052"/>
      <c r="E44" s="1091"/>
      <c r="F44" s="1046"/>
      <c r="G44" s="1048"/>
      <c r="H44" s="44" t="s">
        <v>62</v>
      </c>
      <c r="I44" s="560">
        <f>J44+L44</f>
        <v>247</v>
      </c>
      <c r="J44" s="558"/>
      <c r="K44" s="558"/>
      <c r="L44" s="584">
        <v>247</v>
      </c>
      <c r="M44" s="437">
        <v>2742</v>
      </c>
      <c r="N44" s="102"/>
      <c r="O44" s="1110"/>
      <c r="P44" s="340">
        <v>25</v>
      </c>
      <c r="Q44" s="340">
        <v>100</v>
      </c>
      <c r="R44" s="161"/>
    </row>
    <row r="45" spans="1:21" x14ac:dyDescent="0.2">
      <c r="A45" s="1111"/>
      <c r="B45" s="1012"/>
      <c r="C45" s="1014"/>
      <c r="D45" s="1053"/>
      <c r="E45" s="1092"/>
      <c r="F45" s="1112"/>
      <c r="G45" s="1088"/>
      <c r="H45" s="588" t="s">
        <v>10</v>
      </c>
      <c r="I45" s="573">
        <f t="shared" ref="I45:N45" si="8">SUM(I42:I44)</f>
        <v>247</v>
      </c>
      <c r="J45" s="568">
        <f t="shared" si="8"/>
        <v>0</v>
      </c>
      <c r="K45" s="568">
        <f t="shared" si="8"/>
        <v>0</v>
      </c>
      <c r="L45" s="570">
        <f t="shared" si="8"/>
        <v>247</v>
      </c>
      <c r="M45" s="579">
        <f>SUM(M42:M44)</f>
        <v>4042</v>
      </c>
      <c r="N45" s="569">
        <f t="shared" si="8"/>
        <v>0</v>
      </c>
      <c r="O45" s="1110"/>
      <c r="P45" s="340"/>
      <c r="Q45" s="340"/>
      <c r="R45" s="161"/>
    </row>
    <row r="46" spans="1:21" ht="30" customHeight="1" x14ac:dyDescent="0.2">
      <c r="A46" s="1111"/>
      <c r="B46" s="1012"/>
      <c r="C46" s="1014"/>
      <c r="D46" s="1052" t="s">
        <v>160</v>
      </c>
      <c r="E46" s="1091"/>
      <c r="F46" s="1046" t="s">
        <v>54</v>
      </c>
      <c r="G46" s="1048" t="s">
        <v>77</v>
      </c>
      <c r="H46" s="44" t="s">
        <v>62</v>
      </c>
      <c r="I46" s="585">
        <f>J46+L46</f>
        <v>240</v>
      </c>
      <c r="J46" s="586"/>
      <c r="K46" s="586"/>
      <c r="L46" s="606">
        <v>240</v>
      </c>
      <c r="M46" s="58">
        <v>655</v>
      </c>
      <c r="N46" s="955">
        <v>2492.6</v>
      </c>
      <c r="O46" s="958" t="s">
        <v>226</v>
      </c>
      <c r="P46" s="959"/>
      <c r="Q46" s="960"/>
      <c r="R46" s="961"/>
    </row>
    <row r="47" spans="1:21" ht="15" customHeight="1" x14ac:dyDescent="0.2">
      <c r="A47" s="1111"/>
      <c r="B47" s="1012"/>
      <c r="C47" s="1014"/>
      <c r="D47" s="1052"/>
      <c r="E47" s="1091"/>
      <c r="F47" s="1046"/>
      <c r="G47" s="1048"/>
      <c r="H47" s="42" t="s">
        <v>190</v>
      </c>
      <c r="I47" s="560">
        <f>J47+L47</f>
        <v>30</v>
      </c>
      <c r="J47" s="558"/>
      <c r="K47" s="558"/>
      <c r="L47" s="559">
        <v>30</v>
      </c>
      <c r="M47" s="258"/>
      <c r="N47" s="956"/>
      <c r="O47" s="354" t="s">
        <v>121</v>
      </c>
      <c r="P47" s="950">
        <v>20</v>
      </c>
      <c r="Q47" s="951">
        <v>100</v>
      </c>
      <c r="R47" s="952"/>
    </row>
    <row r="48" spans="1:21" ht="14.25" customHeight="1" x14ac:dyDescent="0.2">
      <c r="A48" s="1111"/>
      <c r="B48" s="1012"/>
      <c r="C48" s="1014"/>
      <c r="D48" s="1052"/>
      <c r="E48" s="1091"/>
      <c r="F48" s="1046"/>
      <c r="G48" s="1048"/>
      <c r="H48" s="42" t="s">
        <v>45</v>
      </c>
      <c r="I48" s="560"/>
      <c r="J48" s="558"/>
      <c r="K48" s="558"/>
      <c r="L48" s="559"/>
      <c r="M48" s="258">
        <v>175</v>
      </c>
      <c r="N48" s="956"/>
      <c r="O48" s="1129" t="s">
        <v>228</v>
      </c>
      <c r="P48" s="950"/>
      <c r="Q48" s="951"/>
      <c r="R48" s="952"/>
    </row>
    <row r="49" spans="1:21" ht="11.25" customHeight="1" x14ac:dyDescent="0.2">
      <c r="A49" s="1111"/>
      <c r="B49" s="1012"/>
      <c r="C49" s="1014"/>
      <c r="D49" s="1052"/>
      <c r="E49" s="1091"/>
      <c r="F49" s="1046"/>
      <c r="G49" s="1048"/>
      <c r="H49" s="42"/>
      <c r="I49" s="560"/>
      <c r="J49" s="558"/>
      <c r="K49" s="558"/>
      <c r="L49" s="559"/>
      <c r="M49" s="258"/>
      <c r="N49" s="956"/>
      <c r="O49" s="1129"/>
      <c r="P49" s="950"/>
      <c r="Q49" s="951"/>
      <c r="R49" s="952"/>
    </row>
    <row r="50" spans="1:21" ht="13.5" customHeight="1" x14ac:dyDescent="0.2">
      <c r="A50" s="1111"/>
      <c r="B50" s="1012"/>
      <c r="C50" s="1014"/>
      <c r="D50" s="1053"/>
      <c r="E50" s="1092"/>
      <c r="F50" s="1112"/>
      <c r="G50" s="1088"/>
      <c r="H50" s="588" t="s">
        <v>10</v>
      </c>
      <c r="I50" s="573">
        <f t="shared" ref="I50:L50" si="9">SUM(I46:I47)</f>
        <v>270</v>
      </c>
      <c r="J50" s="568">
        <f t="shared" si="9"/>
        <v>0</v>
      </c>
      <c r="K50" s="568">
        <f t="shared" si="9"/>
        <v>0</v>
      </c>
      <c r="L50" s="570">
        <f t="shared" si="9"/>
        <v>270</v>
      </c>
      <c r="M50" s="579">
        <f>SUM(M46:M49)</f>
        <v>830</v>
      </c>
      <c r="N50" s="957">
        <f t="shared" ref="N50" si="10">SUM(N46:N47)</f>
        <v>2492.6</v>
      </c>
      <c r="O50" s="808" t="s">
        <v>121</v>
      </c>
      <c r="P50" s="962"/>
      <c r="Q50" s="963"/>
      <c r="R50" s="964">
        <v>100</v>
      </c>
    </row>
    <row r="51" spans="1:21" ht="25.5" customHeight="1" x14ac:dyDescent="0.2">
      <c r="A51" s="1010"/>
      <c r="B51" s="1012"/>
      <c r="C51" s="1014"/>
      <c r="D51" s="1054" t="s">
        <v>123</v>
      </c>
      <c r="E51" s="1098" t="s">
        <v>85</v>
      </c>
      <c r="F51" s="1119" t="s">
        <v>54</v>
      </c>
      <c r="G51" s="1047" t="s">
        <v>77</v>
      </c>
      <c r="H51" s="15" t="s">
        <v>62</v>
      </c>
      <c r="I51" s="560"/>
      <c r="J51" s="558"/>
      <c r="K51" s="558"/>
      <c r="L51" s="559"/>
      <c r="M51" s="40">
        <v>50</v>
      </c>
      <c r="N51" s="994">
        <v>2500</v>
      </c>
      <c r="O51" s="1049" t="s">
        <v>198</v>
      </c>
      <c r="P51" s="186"/>
      <c r="Q51" s="186">
        <v>1</v>
      </c>
      <c r="R51" s="187"/>
    </row>
    <row r="52" spans="1:21" ht="19.5" customHeight="1" thickBot="1" x14ac:dyDescent="0.25">
      <c r="A52" s="1124"/>
      <c r="B52" s="1125"/>
      <c r="C52" s="1126"/>
      <c r="D52" s="1055"/>
      <c r="E52" s="1057"/>
      <c r="F52" s="1120"/>
      <c r="G52" s="1096"/>
      <c r="H52" s="601" t="s">
        <v>10</v>
      </c>
      <c r="I52" s="602"/>
      <c r="J52" s="597"/>
      <c r="K52" s="597"/>
      <c r="L52" s="598"/>
      <c r="M52" s="604">
        <f t="shared" ref="M52:N52" si="11">SUM(M51:M51)</f>
        <v>50</v>
      </c>
      <c r="N52" s="605">
        <f t="shared" si="11"/>
        <v>2500</v>
      </c>
      <c r="O52" s="1121"/>
      <c r="P52" s="446"/>
      <c r="Q52" s="446"/>
      <c r="R52" s="447">
        <v>50</v>
      </c>
      <c r="S52" s="17"/>
      <c r="U52" s="16"/>
    </row>
    <row r="53" spans="1:21" ht="26.25" customHeight="1" x14ac:dyDescent="0.2">
      <c r="A53" s="1009"/>
      <c r="B53" s="1011"/>
      <c r="C53" s="1013"/>
      <c r="D53" s="1051" t="s">
        <v>279</v>
      </c>
      <c r="E53" s="1122" t="s">
        <v>85</v>
      </c>
      <c r="F53" s="1093" t="s">
        <v>54</v>
      </c>
      <c r="G53" s="1087" t="s">
        <v>77</v>
      </c>
      <c r="H53" s="833" t="s">
        <v>86</v>
      </c>
      <c r="I53" s="659"/>
      <c r="J53" s="660"/>
      <c r="K53" s="660"/>
      <c r="L53" s="661"/>
      <c r="M53" s="838">
        <v>1000</v>
      </c>
      <c r="N53" s="966">
        <v>1000</v>
      </c>
      <c r="O53" s="1127" t="s">
        <v>265</v>
      </c>
      <c r="P53" s="190"/>
      <c r="Q53" s="190"/>
      <c r="R53" s="191"/>
    </row>
    <row r="54" spans="1:21" ht="27" customHeight="1" x14ac:dyDescent="0.2">
      <c r="A54" s="1010"/>
      <c r="B54" s="1012"/>
      <c r="C54" s="1014"/>
      <c r="D54" s="1053"/>
      <c r="E54" s="1123"/>
      <c r="F54" s="1095"/>
      <c r="G54" s="1088"/>
      <c r="H54" s="588" t="s">
        <v>10</v>
      </c>
      <c r="I54" s="573"/>
      <c r="J54" s="568"/>
      <c r="K54" s="568"/>
      <c r="L54" s="570"/>
      <c r="M54" s="579">
        <f t="shared" ref="M54:N54" si="12">SUM(M53:M53)</f>
        <v>1000</v>
      </c>
      <c r="N54" s="580">
        <f t="shared" si="12"/>
        <v>1000</v>
      </c>
      <c r="O54" s="1128"/>
      <c r="P54" s="924"/>
      <c r="Q54" s="924">
        <v>21</v>
      </c>
      <c r="R54" s="926">
        <v>43</v>
      </c>
      <c r="S54" s="17"/>
      <c r="U54" s="16"/>
    </row>
    <row r="55" spans="1:21" ht="12.75" customHeight="1" x14ac:dyDescent="0.2">
      <c r="A55" s="1111"/>
      <c r="B55" s="1012"/>
      <c r="C55" s="1014"/>
      <c r="D55" s="1052" t="s">
        <v>124</v>
      </c>
      <c r="E55" s="1091"/>
      <c r="F55" s="1046" t="s">
        <v>54</v>
      </c>
      <c r="G55" s="1134" t="s">
        <v>77</v>
      </c>
      <c r="H55" s="19" t="s">
        <v>62</v>
      </c>
      <c r="I55" s="554"/>
      <c r="J55" s="555"/>
      <c r="K55" s="555"/>
      <c r="L55" s="556"/>
      <c r="M55" s="58">
        <v>200</v>
      </c>
      <c r="N55" s="58">
        <v>100</v>
      </c>
      <c r="O55" s="1114" t="s">
        <v>110</v>
      </c>
      <c r="P55" s="51"/>
      <c r="Q55" s="51">
        <v>1</v>
      </c>
      <c r="R55" s="52">
        <v>1</v>
      </c>
    </row>
    <row r="56" spans="1:21" x14ac:dyDescent="0.2">
      <c r="A56" s="1111"/>
      <c r="B56" s="1012"/>
      <c r="C56" s="1014"/>
      <c r="D56" s="1052"/>
      <c r="E56" s="1091"/>
      <c r="F56" s="1046"/>
      <c r="G56" s="1134"/>
      <c r="H56" s="44"/>
      <c r="I56" s="561"/>
      <c r="J56" s="586"/>
      <c r="K56" s="586"/>
      <c r="L56" s="606"/>
      <c r="M56" s="443"/>
      <c r="N56" s="443"/>
      <c r="O56" s="1114"/>
      <c r="P56" s="51"/>
      <c r="Q56" s="51"/>
      <c r="R56" s="52"/>
    </row>
    <row r="57" spans="1:21" x14ac:dyDescent="0.2">
      <c r="A57" s="1111"/>
      <c r="B57" s="1012"/>
      <c r="C57" s="1014"/>
      <c r="D57" s="1052"/>
      <c r="E57" s="1092"/>
      <c r="F57" s="1112"/>
      <c r="G57" s="1135"/>
      <c r="H57" s="588" t="s">
        <v>10</v>
      </c>
      <c r="I57" s="593"/>
      <c r="J57" s="594"/>
      <c r="K57" s="594"/>
      <c r="L57" s="595"/>
      <c r="M57" s="832">
        <f t="shared" ref="M57:N57" si="13">SUM(M55:M56)</f>
        <v>200</v>
      </c>
      <c r="N57" s="832">
        <f t="shared" si="13"/>
        <v>100</v>
      </c>
      <c r="O57" s="198"/>
      <c r="P57" s="79"/>
      <c r="Q57" s="79"/>
      <c r="R57" s="80"/>
    </row>
    <row r="58" spans="1:21" ht="15" customHeight="1" thickBot="1" x14ac:dyDescent="0.25">
      <c r="A58" s="928"/>
      <c r="B58" s="904"/>
      <c r="C58" s="701"/>
      <c r="D58" s="704"/>
      <c r="E58" s="1115" t="s">
        <v>140</v>
      </c>
      <c r="F58" s="1116"/>
      <c r="G58" s="1116"/>
      <c r="H58" s="1117"/>
      <c r="I58" s="576">
        <f>J58+L58</f>
        <v>517</v>
      </c>
      <c r="J58" s="590">
        <f>J57+J54+J52+J45</f>
        <v>0</v>
      </c>
      <c r="K58" s="590">
        <f>K57+K54+K52+K45</f>
        <v>0</v>
      </c>
      <c r="L58" s="592">
        <f>L57+L54+L52+L45+L50</f>
        <v>517</v>
      </c>
      <c r="M58" s="604">
        <f>M57+M54+M52+M45+M50</f>
        <v>6122</v>
      </c>
      <c r="N58" s="604">
        <f>N57+N54+N52+N45+N50</f>
        <v>6092.6</v>
      </c>
      <c r="O58" s="831"/>
      <c r="P58" s="702"/>
      <c r="Q58" s="702"/>
      <c r="R58" s="703"/>
    </row>
    <row r="59" spans="1:21" ht="39.75" x14ac:dyDescent="0.2">
      <c r="A59" s="893" t="s">
        <v>9</v>
      </c>
      <c r="B59" s="894" t="s">
        <v>9</v>
      </c>
      <c r="C59" s="895" t="s">
        <v>48</v>
      </c>
      <c r="D59" s="873" t="s">
        <v>96</v>
      </c>
      <c r="E59" s="870" t="s">
        <v>183</v>
      </c>
      <c r="F59" s="225"/>
      <c r="G59" s="418"/>
      <c r="H59" s="837" t="s">
        <v>62</v>
      </c>
      <c r="I59" s="677">
        <f>J59+L59</f>
        <v>741.5</v>
      </c>
      <c r="J59" s="655"/>
      <c r="K59" s="655"/>
      <c r="L59" s="630">
        <v>741.5</v>
      </c>
      <c r="M59" s="838">
        <v>620.70000000000005</v>
      </c>
      <c r="N59" s="92"/>
      <c r="O59" s="1136" t="s">
        <v>266</v>
      </c>
      <c r="P59" s="98"/>
      <c r="Q59" s="98"/>
      <c r="R59" s="99"/>
    </row>
    <row r="60" spans="1:21" x14ac:dyDescent="0.2">
      <c r="A60" s="1010"/>
      <c r="B60" s="1012"/>
      <c r="C60" s="1014"/>
      <c r="D60" s="1130" t="s">
        <v>292</v>
      </c>
      <c r="E60" s="1132"/>
      <c r="F60" s="1046"/>
      <c r="G60" s="1134"/>
      <c r="H60" s="19"/>
      <c r="I60" s="734"/>
      <c r="J60" s="555"/>
      <c r="K60" s="555"/>
      <c r="L60" s="556"/>
      <c r="M60" s="437"/>
      <c r="N60" s="437"/>
      <c r="O60" s="1137"/>
      <c r="P60" s="619"/>
      <c r="Q60" s="619"/>
      <c r="R60" s="161"/>
    </row>
    <row r="61" spans="1:21" ht="37.5" customHeight="1" x14ac:dyDescent="0.2">
      <c r="A61" s="1010"/>
      <c r="B61" s="1012"/>
      <c r="C61" s="1014"/>
      <c r="D61" s="1131"/>
      <c r="E61" s="1133"/>
      <c r="F61" s="1112"/>
      <c r="G61" s="1135"/>
      <c r="H61" s="588" t="s">
        <v>10</v>
      </c>
      <c r="I61" s="567">
        <f>I59</f>
        <v>741.5</v>
      </c>
      <c r="J61" s="570">
        <f t="shared" ref="J61:M61" si="14">J59</f>
        <v>0</v>
      </c>
      <c r="K61" s="568">
        <f t="shared" si="14"/>
        <v>0</v>
      </c>
      <c r="L61" s="562">
        <f t="shared" si="14"/>
        <v>741.5</v>
      </c>
      <c r="M61" s="576">
        <f t="shared" si="14"/>
        <v>620.70000000000005</v>
      </c>
      <c r="N61" s="575">
        <f t="shared" ref="N61" si="15">SUM(N60:N60)</f>
        <v>0</v>
      </c>
      <c r="O61" s="1138"/>
      <c r="P61" s="965">
        <v>55</v>
      </c>
      <c r="Q61" s="965">
        <v>100</v>
      </c>
      <c r="R61" s="163"/>
    </row>
    <row r="62" spans="1:21" ht="12.75" customHeight="1" x14ac:dyDescent="0.2">
      <c r="A62" s="1010"/>
      <c r="B62" s="1012"/>
      <c r="C62" s="1014"/>
      <c r="D62" s="1054" t="s">
        <v>125</v>
      </c>
      <c r="E62" s="1149" t="s">
        <v>85</v>
      </c>
      <c r="F62" s="1145" t="s">
        <v>54</v>
      </c>
      <c r="G62" s="1146" t="s">
        <v>77</v>
      </c>
      <c r="H62" s="19" t="s">
        <v>62</v>
      </c>
      <c r="I62" s="676">
        <f>J62+L62</f>
        <v>100</v>
      </c>
      <c r="J62" s="565"/>
      <c r="K62" s="565"/>
      <c r="L62" s="566">
        <v>100</v>
      </c>
      <c r="M62" s="138">
        <v>261</v>
      </c>
      <c r="N62" s="138"/>
      <c r="O62" s="1147" t="s">
        <v>277</v>
      </c>
      <c r="P62" s="156"/>
      <c r="Q62" s="156">
        <v>1</v>
      </c>
      <c r="R62" s="192"/>
    </row>
    <row r="63" spans="1:21" x14ac:dyDescent="0.2">
      <c r="A63" s="1010"/>
      <c r="B63" s="1012"/>
      <c r="C63" s="1014"/>
      <c r="D63" s="1052"/>
      <c r="E63" s="1144"/>
      <c r="F63" s="1139"/>
      <c r="G63" s="1141"/>
      <c r="H63" s="19" t="s">
        <v>79</v>
      </c>
      <c r="I63" s="734"/>
      <c r="J63" s="555"/>
      <c r="K63" s="555"/>
      <c r="L63" s="556"/>
      <c r="M63" s="437"/>
      <c r="N63" s="437">
        <v>4163</v>
      </c>
      <c r="O63" s="1090"/>
      <c r="P63" s="186"/>
      <c r="Q63" s="186"/>
      <c r="R63" s="187"/>
    </row>
    <row r="64" spans="1:21" x14ac:dyDescent="0.2">
      <c r="A64" s="1010"/>
      <c r="B64" s="1012"/>
      <c r="C64" s="1014"/>
      <c r="D64" s="1052"/>
      <c r="E64" s="1144"/>
      <c r="F64" s="1139"/>
      <c r="G64" s="1141"/>
      <c r="H64" s="44"/>
      <c r="I64" s="585"/>
      <c r="J64" s="586"/>
      <c r="K64" s="586"/>
      <c r="L64" s="606"/>
      <c r="M64" s="193"/>
      <c r="N64" s="193"/>
      <c r="O64" s="1090"/>
      <c r="P64" s="449"/>
      <c r="Q64" s="449"/>
      <c r="R64" s="450"/>
      <c r="U64" s="16"/>
    </row>
    <row r="65" spans="1:21" x14ac:dyDescent="0.2">
      <c r="A65" s="1010"/>
      <c r="B65" s="1012"/>
      <c r="C65" s="1014"/>
      <c r="D65" s="1053"/>
      <c r="E65" s="1148"/>
      <c r="F65" s="1140"/>
      <c r="G65" s="1142"/>
      <c r="H65" s="588" t="s">
        <v>10</v>
      </c>
      <c r="I65" s="827">
        <f t="shared" ref="I65:N65" si="16">SUM(I62:I64)</f>
        <v>100</v>
      </c>
      <c r="J65" s="828">
        <f t="shared" si="16"/>
        <v>0</v>
      </c>
      <c r="K65" s="828">
        <f t="shared" si="16"/>
        <v>0</v>
      </c>
      <c r="L65" s="829">
        <f t="shared" si="16"/>
        <v>100</v>
      </c>
      <c r="M65" s="832">
        <f>SUM(M62:M64)</f>
        <v>261</v>
      </c>
      <c r="N65" s="832">
        <f t="shared" si="16"/>
        <v>4163</v>
      </c>
      <c r="O65" s="1143"/>
      <c r="P65" s="924"/>
      <c r="Q65" s="924"/>
      <c r="R65" s="926">
        <v>40</v>
      </c>
      <c r="S65" s="17"/>
      <c r="U65" s="16"/>
    </row>
    <row r="66" spans="1:21" ht="12.75" customHeight="1" x14ac:dyDescent="0.2">
      <c r="A66" s="1010"/>
      <c r="B66" s="1012"/>
      <c r="C66" s="1014"/>
      <c r="D66" s="1052" t="s">
        <v>267</v>
      </c>
      <c r="E66" s="1144" t="s">
        <v>85</v>
      </c>
      <c r="F66" s="1139" t="s">
        <v>54</v>
      </c>
      <c r="G66" s="1141" t="s">
        <v>77</v>
      </c>
      <c r="H66" s="19" t="s">
        <v>83</v>
      </c>
      <c r="I66" s="585"/>
      <c r="J66" s="555"/>
      <c r="K66" s="555"/>
      <c r="L66" s="556"/>
      <c r="M66" s="143">
        <v>300</v>
      </c>
      <c r="N66" s="143"/>
      <c r="O66" s="1090" t="s">
        <v>276</v>
      </c>
      <c r="P66" s="186"/>
      <c r="Q66" s="186"/>
      <c r="R66" s="187"/>
    </row>
    <row r="67" spans="1:21" x14ac:dyDescent="0.2">
      <c r="A67" s="1010"/>
      <c r="B67" s="1012"/>
      <c r="C67" s="1014"/>
      <c r="D67" s="1053"/>
      <c r="E67" s="1148"/>
      <c r="F67" s="1140"/>
      <c r="G67" s="1142"/>
      <c r="H67" s="588" t="s">
        <v>10</v>
      </c>
      <c r="I67" s="573"/>
      <c r="J67" s="568"/>
      <c r="K67" s="568"/>
      <c r="L67" s="570"/>
      <c r="M67" s="579">
        <f>SUM(M66:M66)</f>
        <v>300</v>
      </c>
      <c r="N67" s="579">
        <f t="shared" ref="N67" si="17">SUM(N66:N66)</f>
        <v>0</v>
      </c>
      <c r="O67" s="1143"/>
      <c r="P67" s="924"/>
      <c r="Q67" s="924">
        <v>100</v>
      </c>
      <c r="R67" s="926"/>
      <c r="S67" s="17"/>
      <c r="U67" s="16"/>
    </row>
    <row r="68" spans="1:21" ht="12.75" customHeight="1" x14ac:dyDescent="0.2">
      <c r="A68" s="1010"/>
      <c r="B68" s="1012"/>
      <c r="C68" s="1014"/>
      <c r="D68" s="1052" t="s">
        <v>89</v>
      </c>
      <c r="E68" s="1144" t="s">
        <v>85</v>
      </c>
      <c r="F68" s="1139" t="s">
        <v>54</v>
      </c>
      <c r="G68" s="1141" t="s">
        <v>77</v>
      </c>
      <c r="H68" s="19" t="s">
        <v>80</v>
      </c>
      <c r="I68" s="585"/>
      <c r="J68" s="555"/>
      <c r="K68" s="555"/>
      <c r="L68" s="556"/>
      <c r="M68" s="143">
        <v>6000</v>
      </c>
      <c r="N68" s="990">
        <v>6737.1</v>
      </c>
      <c r="O68" s="1090" t="s">
        <v>268</v>
      </c>
      <c r="P68" s="186"/>
      <c r="Q68" s="186"/>
      <c r="R68" s="187"/>
    </row>
    <row r="69" spans="1:21" x14ac:dyDescent="0.2">
      <c r="A69" s="1010"/>
      <c r="B69" s="1012"/>
      <c r="C69" s="1014"/>
      <c r="D69" s="1052"/>
      <c r="E69" s="1144"/>
      <c r="F69" s="1139"/>
      <c r="G69" s="1141"/>
      <c r="H69" s="589" t="s">
        <v>10</v>
      </c>
      <c r="I69" s="576"/>
      <c r="J69" s="590"/>
      <c r="K69" s="590"/>
      <c r="L69" s="592"/>
      <c r="M69" s="575">
        <f t="shared" ref="M69:N69" si="18">SUM(M68:M68)</f>
        <v>6000</v>
      </c>
      <c r="N69" s="575">
        <f t="shared" si="18"/>
        <v>6737.1</v>
      </c>
      <c r="O69" s="1143"/>
      <c r="P69" s="449"/>
      <c r="Q69" s="449">
        <v>47</v>
      </c>
      <c r="R69" s="450">
        <v>100</v>
      </c>
      <c r="S69" s="17"/>
      <c r="U69" s="16"/>
    </row>
    <row r="70" spans="1:21" ht="12.75" customHeight="1" x14ac:dyDescent="0.2">
      <c r="A70" s="1010"/>
      <c r="B70" s="1012"/>
      <c r="C70" s="1014"/>
      <c r="D70" s="1054" t="s">
        <v>126</v>
      </c>
      <c r="E70" s="1149" t="s">
        <v>85</v>
      </c>
      <c r="F70" s="1145" t="s">
        <v>54</v>
      </c>
      <c r="G70" s="1146" t="s">
        <v>77</v>
      </c>
      <c r="H70" s="15" t="s">
        <v>62</v>
      </c>
      <c r="I70" s="560"/>
      <c r="J70" s="565"/>
      <c r="K70" s="565"/>
      <c r="L70" s="566"/>
      <c r="M70" s="138">
        <v>200</v>
      </c>
      <c r="N70" s="138">
        <v>232</v>
      </c>
      <c r="O70" s="1147" t="s">
        <v>82</v>
      </c>
      <c r="P70" s="156"/>
      <c r="Q70" s="156"/>
      <c r="R70" s="192">
        <v>1</v>
      </c>
    </row>
    <row r="71" spans="1:21" x14ac:dyDescent="0.2">
      <c r="A71" s="1010"/>
      <c r="B71" s="1012"/>
      <c r="C71" s="1014"/>
      <c r="D71" s="1052"/>
      <c r="E71" s="1144"/>
      <c r="F71" s="1139"/>
      <c r="G71" s="1141"/>
      <c r="H71" s="15" t="s">
        <v>80</v>
      </c>
      <c r="I71" s="585"/>
      <c r="J71" s="565"/>
      <c r="K71" s="565"/>
      <c r="L71" s="566"/>
      <c r="M71" s="138">
        <v>110</v>
      </c>
      <c r="N71" s="138"/>
      <c r="O71" s="1090"/>
      <c r="P71" s="449"/>
      <c r="Q71" s="449"/>
      <c r="R71" s="450"/>
      <c r="U71" s="16"/>
    </row>
    <row r="72" spans="1:21" ht="13.5" thickBot="1" x14ac:dyDescent="0.25">
      <c r="A72" s="1124"/>
      <c r="B72" s="1125"/>
      <c r="C72" s="1126"/>
      <c r="D72" s="1055"/>
      <c r="E72" s="1154"/>
      <c r="F72" s="1150"/>
      <c r="G72" s="1151"/>
      <c r="H72" s="601" t="s">
        <v>10</v>
      </c>
      <c r="I72" s="602"/>
      <c r="J72" s="597"/>
      <c r="K72" s="597"/>
      <c r="L72" s="598"/>
      <c r="M72" s="604">
        <f>SUM(M70:M71)</f>
        <v>310</v>
      </c>
      <c r="N72" s="604">
        <f t="shared" ref="N72" si="19">SUM(N70:N71)</f>
        <v>232</v>
      </c>
      <c r="O72" s="695"/>
      <c r="P72" s="446"/>
      <c r="Q72" s="446"/>
      <c r="R72" s="447"/>
      <c r="S72" s="17"/>
      <c r="U72" s="16"/>
    </row>
    <row r="73" spans="1:21" ht="12.75" customHeight="1" x14ac:dyDescent="0.2">
      <c r="A73" s="1009"/>
      <c r="B73" s="1011"/>
      <c r="C73" s="1013"/>
      <c r="D73" s="1051" t="s">
        <v>127</v>
      </c>
      <c r="E73" s="967" t="s">
        <v>85</v>
      </c>
      <c r="F73" s="968" t="s">
        <v>54</v>
      </c>
      <c r="G73" s="418" t="s">
        <v>77</v>
      </c>
      <c r="H73" s="833" t="s">
        <v>62</v>
      </c>
      <c r="I73" s="677"/>
      <c r="J73" s="629"/>
      <c r="K73" s="629"/>
      <c r="L73" s="630"/>
      <c r="M73" s="173">
        <v>400</v>
      </c>
      <c r="N73" s="838">
        <v>353</v>
      </c>
      <c r="O73" s="1089" t="s">
        <v>110</v>
      </c>
      <c r="P73" s="190"/>
      <c r="Q73" s="190">
        <v>2</v>
      </c>
      <c r="R73" s="191"/>
    </row>
    <row r="74" spans="1:21" x14ac:dyDescent="0.2">
      <c r="A74" s="1010"/>
      <c r="B74" s="1012"/>
      <c r="C74" s="1014"/>
      <c r="D74" s="1152"/>
      <c r="E74" s="871"/>
      <c r="F74" s="203"/>
      <c r="G74" s="419"/>
      <c r="H74" s="44"/>
      <c r="I74" s="585"/>
      <c r="J74" s="586"/>
      <c r="K74" s="586"/>
      <c r="L74" s="606"/>
      <c r="M74" s="736"/>
      <c r="N74" s="193"/>
      <c r="O74" s="1090"/>
      <c r="P74" s="449"/>
      <c r="Q74" s="449"/>
      <c r="R74" s="450"/>
      <c r="U74" s="16"/>
    </row>
    <row r="75" spans="1:21" x14ac:dyDescent="0.2">
      <c r="A75" s="1010"/>
      <c r="B75" s="1012"/>
      <c r="C75" s="1014"/>
      <c r="D75" s="1153"/>
      <c r="E75" s="872"/>
      <c r="F75" s="698"/>
      <c r="G75" s="699"/>
      <c r="H75" s="826" t="s">
        <v>10</v>
      </c>
      <c r="I75" s="830"/>
      <c r="J75" s="594"/>
      <c r="K75" s="594"/>
      <c r="L75" s="595"/>
      <c r="M75" s="841">
        <f t="shared" ref="M75:N75" si="20">SUM(M73:M74)</f>
        <v>400</v>
      </c>
      <c r="N75" s="841">
        <f t="shared" si="20"/>
        <v>353</v>
      </c>
      <c r="O75" s="889"/>
      <c r="P75" s="449"/>
      <c r="Q75" s="449"/>
      <c r="R75" s="450"/>
      <c r="S75" s="17"/>
      <c r="U75" s="16"/>
    </row>
    <row r="76" spans="1:21" ht="12.75" customHeight="1" x14ac:dyDescent="0.2">
      <c r="A76" s="1010"/>
      <c r="B76" s="1012"/>
      <c r="C76" s="1118"/>
      <c r="D76" s="1054" t="s">
        <v>232</v>
      </c>
      <c r="E76" s="1167" t="s">
        <v>85</v>
      </c>
      <c r="F76" s="1045" t="s">
        <v>54</v>
      </c>
      <c r="G76" s="1168" t="s">
        <v>77</v>
      </c>
      <c r="H76" s="15" t="s">
        <v>86</v>
      </c>
      <c r="I76" s="676">
        <f>J76+L76</f>
        <v>640</v>
      </c>
      <c r="J76" s="565"/>
      <c r="K76" s="565"/>
      <c r="L76" s="566">
        <v>640</v>
      </c>
      <c r="M76" s="120"/>
      <c r="N76" s="120"/>
      <c r="O76" s="1113" t="s">
        <v>269</v>
      </c>
      <c r="P76" s="158"/>
      <c r="Q76" s="158"/>
      <c r="R76" s="160"/>
    </row>
    <row r="77" spans="1:21" x14ac:dyDescent="0.2">
      <c r="A77" s="1010"/>
      <c r="B77" s="1012"/>
      <c r="C77" s="1118"/>
      <c r="D77" s="1052"/>
      <c r="E77" s="1132"/>
      <c r="F77" s="1046"/>
      <c r="G77" s="1134"/>
      <c r="H77" s="19"/>
      <c r="I77" s="585"/>
      <c r="J77" s="586"/>
      <c r="K77" s="586"/>
      <c r="L77" s="606"/>
      <c r="M77" s="443"/>
      <c r="N77" s="443"/>
      <c r="O77" s="1114"/>
      <c r="P77" s="51">
        <v>100</v>
      </c>
      <c r="Q77" s="51"/>
      <c r="R77" s="52"/>
    </row>
    <row r="78" spans="1:21" x14ac:dyDescent="0.2">
      <c r="A78" s="1010"/>
      <c r="B78" s="1012"/>
      <c r="C78" s="1118"/>
      <c r="D78" s="1052"/>
      <c r="E78" s="1133"/>
      <c r="F78" s="1112"/>
      <c r="G78" s="1135"/>
      <c r="H78" s="588" t="s">
        <v>10</v>
      </c>
      <c r="I78" s="827">
        <f t="shared" ref="I78:N78" si="21">SUM(I76:I77)</f>
        <v>640</v>
      </c>
      <c r="J78" s="835">
        <f t="shared" si="21"/>
        <v>0</v>
      </c>
      <c r="K78" s="835">
        <f t="shared" si="21"/>
        <v>0</v>
      </c>
      <c r="L78" s="595">
        <f t="shared" si="21"/>
        <v>640</v>
      </c>
      <c r="M78" s="841">
        <f t="shared" si="21"/>
        <v>0</v>
      </c>
      <c r="N78" s="841">
        <f t="shared" si="21"/>
        <v>0</v>
      </c>
      <c r="O78" s="1155"/>
      <c r="P78" s="79"/>
      <c r="Q78" s="79"/>
      <c r="R78" s="80"/>
    </row>
    <row r="79" spans="1:21" ht="13.5" thickBot="1" x14ac:dyDescent="0.25">
      <c r="A79" s="903"/>
      <c r="B79" s="904"/>
      <c r="C79" s="701"/>
      <c r="D79" s="704"/>
      <c r="E79" s="1169" t="s">
        <v>140</v>
      </c>
      <c r="F79" s="1116"/>
      <c r="G79" s="1116"/>
      <c r="H79" s="1116"/>
      <c r="I79" s="706">
        <f>I75+I72+I69+I67+I65+I78+I61</f>
        <v>1481.5</v>
      </c>
      <c r="J79" s="823">
        <f>J75+J72+J69+J67+J65+J61+J78</f>
        <v>0</v>
      </c>
      <c r="K79" s="823">
        <f>K75+K72+K69+K67+K65+K78+K61</f>
        <v>0</v>
      </c>
      <c r="L79" s="618">
        <f>L75+L72+L69+L67+L65+L78+L61</f>
        <v>1481.5</v>
      </c>
      <c r="M79" s="604">
        <f>M75+M72+M69+M67+M65+M78+M61</f>
        <v>7891.7</v>
      </c>
      <c r="N79" s="604">
        <f>N75+N72+N69+N67+N65+N78+N61</f>
        <v>11485.1</v>
      </c>
      <c r="O79" s="831"/>
      <c r="P79" s="358"/>
      <c r="Q79" s="358"/>
      <c r="R79" s="359"/>
      <c r="S79" s="17"/>
      <c r="U79" s="16"/>
    </row>
    <row r="80" spans="1:21" ht="25.5" customHeight="1" x14ac:dyDescent="0.2">
      <c r="A80" s="879" t="s">
        <v>9</v>
      </c>
      <c r="B80" s="880" t="s">
        <v>9</v>
      </c>
      <c r="C80" s="881" t="s">
        <v>54</v>
      </c>
      <c r="D80" s="938" t="s">
        <v>97</v>
      </c>
      <c r="E80" s="842"/>
      <c r="F80" s="915"/>
      <c r="G80" s="843"/>
      <c r="H80" s="844"/>
      <c r="I80" s="827"/>
      <c r="J80" s="828"/>
      <c r="K80" s="828"/>
      <c r="L80" s="868"/>
      <c r="M80" s="869"/>
      <c r="N80" s="193"/>
      <c r="O80" s="95"/>
      <c r="P80" s="924"/>
      <c r="Q80" s="924"/>
      <c r="R80" s="926"/>
      <c r="S80" s="17"/>
      <c r="U80" s="16"/>
    </row>
    <row r="81" spans="1:21" ht="12.75" customHeight="1" x14ac:dyDescent="0.2">
      <c r="A81" s="879"/>
      <c r="B81" s="880"/>
      <c r="C81" s="881"/>
      <c r="D81" s="1052" t="s">
        <v>129</v>
      </c>
      <c r="E81" s="1157" t="s">
        <v>85</v>
      </c>
      <c r="F81" s="1160" t="s">
        <v>54</v>
      </c>
      <c r="G81" s="1163" t="s">
        <v>77</v>
      </c>
      <c r="H81" s="402" t="s">
        <v>45</v>
      </c>
      <c r="I81" s="585">
        <f>L81</f>
        <v>0</v>
      </c>
      <c r="J81" s="586"/>
      <c r="K81" s="586"/>
      <c r="L81" s="587">
        <v>0</v>
      </c>
      <c r="M81" s="143">
        <v>150</v>
      </c>
      <c r="N81" s="408"/>
      <c r="O81" s="1049" t="s">
        <v>203</v>
      </c>
      <c r="P81" s="449"/>
      <c r="Q81" s="449">
        <v>1</v>
      </c>
      <c r="R81" s="450"/>
      <c r="S81" s="17"/>
      <c r="U81" s="16"/>
    </row>
    <row r="82" spans="1:21" x14ac:dyDescent="0.2">
      <c r="A82" s="1010"/>
      <c r="B82" s="1012"/>
      <c r="C82" s="1170"/>
      <c r="D82" s="1086"/>
      <c r="E82" s="1158"/>
      <c r="F82" s="1161"/>
      <c r="G82" s="1164"/>
      <c r="H82" s="342" t="s">
        <v>62</v>
      </c>
      <c r="I82" s="560">
        <f>J82+L82</f>
        <v>50</v>
      </c>
      <c r="J82" s="558"/>
      <c r="K82" s="558"/>
      <c r="L82" s="584">
        <v>50</v>
      </c>
      <c r="M82" s="138">
        <v>386</v>
      </c>
      <c r="N82" s="993">
        <v>5500</v>
      </c>
      <c r="O82" s="1110"/>
      <c r="P82" s="186"/>
      <c r="Q82" s="186"/>
      <c r="R82" s="187"/>
    </row>
    <row r="83" spans="1:21" ht="27.75" customHeight="1" x14ac:dyDescent="0.2">
      <c r="A83" s="1010"/>
      <c r="B83" s="1012"/>
      <c r="C83" s="1170"/>
      <c r="D83" s="1156"/>
      <c r="E83" s="1159"/>
      <c r="F83" s="1162"/>
      <c r="G83" s="1165"/>
      <c r="H83" s="578" t="s">
        <v>10</v>
      </c>
      <c r="I83" s="573">
        <f t="shared" ref="I83:N83" si="22">I82+I81+I80</f>
        <v>50</v>
      </c>
      <c r="J83" s="568">
        <f t="shared" si="22"/>
        <v>0</v>
      </c>
      <c r="K83" s="568">
        <f t="shared" si="22"/>
        <v>0</v>
      </c>
      <c r="L83" s="574">
        <f t="shared" si="22"/>
        <v>50</v>
      </c>
      <c r="M83" s="579">
        <f t="shared" si="22"/>
        <v>536</v>
      </c>
      <c r="N83" s="579">
        <f t="shared" si="22"/>
        <v>5500</v>
      </c>
      <c r="O83" s="1166"/>
      <c r="P83" s="449"/>
      <c r="Q83" s="449"/>
      <c r="R83" s="450">
        <v>30</v>
      </c>
      <c r="S83" s="17"/>
      <c r="U83" s="16"/>
    </row>
    <row r="84" spans="1:21" ht="16.5" customHeight="1" x14ac:dyDescent="0.2">
      <c r="A84" s="1010"/>
      <c r="B84" s="1012"/>
      <c r="C84" s="1170"/>
      <c r="D84" s="1054" t="s">
        <v>239</v>
      </c>
      <c r="E84" s="1176"/>
      <c r="F84" s="1119" t="s">
        <v>54</v>
      </c>
      <c r="G84" s="1047" t="s">
        <v>77</v>
      </c>
      <c r="H84" s="15" t="s">
        <v>62</v>
      </c>
      <c r="I84" s="561">
        <f>J84+L84</f>
        <v>30</v>
      </c>
      <c r="J84" s="555"/>
      <c r="K84" s="555"/>
      <c r="L84" s="556">
        <v>30</v>
      </c>
      <c r="M84" s="58">
        <v>300</v>
      </c>
      <c r="N84" s="273">
        <v>156</v>
      </c>
      <c r="O84" s="943" t="s">
        <v>215</v>
      </c>
      <c r="P84" s="156"/>
      <c r="Q84" s="156">
        <v>1</v>
      </c>
      <c r="R84" s="192"/>
    </row>
    <row r="85" spans="1:21" ht="25.5" customHeight="1" x14ac:dyDescent="0.2">
      <c r="A85" s="1010"/>
      <c r="B85" s="1012"/>
      <c r="C85" s="1170"/>
      <c r="D85" s="1052"/>
      <c r="E85" s="1123"/>
      <c r="F85" s="1095"/>
      <c r="G85" s="1088"/>
      <c r="H85" s="588" t="s">
        <v>10</v>
      </c>
      <c r="I85" s="573">
        <f t="shared" ref="I85:N85" si="23">SUM(I84:I84)</f>
        <v>30</v>
      </c>
      <c r="J85" s="568">
        <f t="shared" si="23"/>
        <v>0</v>
      </c>
      <c r="K85" s="568">
        <f t="shared" si="23"/>
        <v>0</v>
      </c>
      <c r="L85" s="570">
        <f t="shared" si="23"/>
        <v>30</v>
      </c>
      <c r="M85" s="579">
        <f t="shared" si="23"/>
        <v>300</v>
      </c>
      <c r="N85" s="577">
        <f t="shared" si="23"/>
        <v>156</v>
      </c>
      <c r="O85" s="944" t="s">
        <v>204</v>
      </c>
      <c r="P85" s="449"/>
      <c r="Q85" s="449"/>
      <c r="R85" s="450"/>
      <c r="S85" s="17"/>
      <c r="U85" s="16"/>
    </row>
    <row r="86" spans="1:21" ht="15.75" customHeight="1" thickBot="1" x14ac:dyDescent="0.25">
      <c r="A86" s="903"/>
      <c r="B86" s="904"/>
      <c r="C86" s="892"/>
      <c r="D86" s="704"/>
      <c r="E86" s="1115" t="s">
        <v>140</v>
      </c>
      <c r="F86" s="1116"/>
      <c r="G86" s="1116"/>
      <c r="H86" s="1117"/>
      <c r="I86" s="706">
        <f t="shared" ref="I86:N86" si="24">I85+I83</f>
        <v>80</v>
      </c>
      <c r="J86" s="707">
        <f t="shared" si="24"/>
        <v>0</v>
      </c>
      <c r="K86" s="707">
        <f t="shared" si="24"/>
        <v>0</v>
      </c>
      <c r="L86" s="708">
        <f t="shared" si="24"/>
        <v>80</v>
      </c>
      <c r="M86" s="709">
        <f>M85+M83</f>
        <v>836</v>
      </c>
      <c r="N86" s="596">
        <f t="shared" si="24"/>
        <v>5656</v>
      </c>
      <c r="O86" s="357" t="s">
        <v>121</v>
      </c>
      <c r="P86" s="358"/>
      <c r="Q86" s="358"/>
      <c r="R86" s="359">
        <v>30</v>
      </c>
      <c r="S86" s="17"/>
      <c r="U86" s="16"/>
    </row>
    <row r="87" spans="1:21" ht="12.75" customHeight="1" x14ac:dyDescent="0.2">
      <c r="A87" s="1009" t="s">
        <v>9</v>
      </c>
      <c r="B87" s="1011" t="s">
        <v>9</v>
      </c>
      <c r="C87" s="1013" t="s">
        <v>56</v>
      </c>
      <c r="D87" s="1174" t="s">
        <v>233</v>
      </c>
      <c r="E87" s="1175" t="s">
        <v>85</v>
      </c>
      <c r="F87" s="1171" t="s">
        <v>54</v>
      </c>
      <c r="G87" s="1087" t="s">
        <v>77</v>
      </c>
      <c r="H87" s="44"/>
      <c r="I87" s="561"/>
      <c r="J87" s="555"/>
      <c r="K87" s="555"/>
      <c r="L87" s="556"/>
      <c r="M87" s="138"/>
      <c r="N87" s="144"/>
      <c r="O87" s="1109" t="s">
        <v>270</v>
      </c>
      <c r="P87" s="175"/>
      <c r="Q87" s="175"/>
      <c r="R87" s="551"/>
    </row>
    <row r="88" spans="1:21" x14ac:dyDescent="0.2">
      <c r="A88" s="1010"/>
      <c r="B88" s="1012"/>
      <c r="C88" s="1014"/>
      <c r="D88" s="1086"/>
      <c r="E88" s="1056"/>
      <c r="F88" s="1046"/>
      <c r="G88" s="1048"/>
      <c r="H88" s="991" t="s">
        <v>83</v>
      </c>
      <c r="I88" s="561"/>
      <c r="J88" s="565"/>
      <c r="K88" s="565"/>
      <c r="L88" s="566"/>
      <c r="M88" s="138">
        <v>2574.5</v>
      </c>
      <c r="N88" s="144"/>
      <c r="O88" s="1101"/>
      <c r="P88" s="761">
        <v>1</v>
      </c>
      <c r="Q88" s="761"/>
      <c r="R88" s="552"/>
    </row>
    <row r="89" spans="1:21" x14ac:dyDescent="0.2">
      <c r="A89" s="1010"/>
      <c r="B89" s="1012"/>
      <c r="C89" s="1014"/>
      <c r="D89" s="1177" t="s">
        <v>139</v>
      </c>
      <c r="E89" s="1056"/>
      <c r="F89" s="1046"/>
      <c r="G89" s="1048"/>
      <c r="H89" s="991" t="s">
        <v>45</v>
      </c>
      <c r="I89" s="557">
        <f>L89</f>
        <v>2000</v>
      </c>
      <c r="J89" s="558"/>
      <c r="K89" s="558"/>
      <c r="L89" s="559">
        <v>2000</v>
      </c>
      <c r="M89" s="267"/>
      <c r="N89" s="272"/>
      <c r="O89" s="1101"/>
      <c r="P89" s="761">
        <v>1</v>
      </c>
      <c r="Q89" s="761"/>
      <c r="R89" s="552"/>
    </row>
    <row r="90" spans="1:21" x14ac:dyDescent="0.2">
      <c r="A90" s="1010"/>
      <c r="B90" s="1012"/>
      <c r="C90" s="1014"/>
      <c r="D90" s="1177"/>
      <c r="E90" s="1056"/>
      <c r="F90" s="1046"/>
      <c r="G90" s="1048"/>
      <c r="H90" s="991" t="s">
        <v>79</v>
      </c>
      <c r="I90" s="557">
        <f>L90</f>
        <v>2472.5</v>
      </c>
      <c r="J90" s="558"/>
      <c r="K90" s="558"/>
      <c r="L90" s="559">
        <v>2472.5</v>
      </c>
      <c r="M90" s="267"/>
      <c r="N90" s="272"/>
      <c r="O90" s="1101"/>
      <c r="P90" s="761"/>
      <c r="Q90" s="761"/>
      <c r="R90" s="552"/>
    </row>
    <row r="91" spans="1:21" x14ac:dyDescent="0.2">
      <c r="A91" s="1010"/>
      <c r="B91" s="1012"/>
      <c r="C91" s="1014"/>
      <c r="D91" s="1178"/>
      <c r="E91" s="1056"/>
      <c r="F91" s="1046"/>
      <c r="G91" s="1048"/>
      <c r="H91" s="992" t="s">
        <v>62</v>
      </c>
      <c r="I91" s="554">
        <f>L91</f>
        <v>2522</v>
      </c>
      <c r="J91" s="555"/>
      <c r="K91" s="555"/>
      <c r="L91" s="556">
        <v>2522</v>
      </c>
      <c r="M91" s="990">
        <v>2372.5</v>
      </c>
      <c r="N91" s="273"/>
      <c r="O91" s="1101"/>
      <c r="P91" s="761">
        <v>60</v>
      </c>
      <c r="Q91" s="761">
        <v>100</v>
      </c>
      <c r="R91" s="552"/>
    </row>
    <row r="92" spans="1:21" ht="13.5" thickBot="1" x14ac:dyDescent="0.25">
      <c r="A92" s="1124"/>
      <c r="B92" s="1125"/>
      <c r="C92" s="1126"/>
      <c r="D92" s="918"/>
      <c r="E92" s="1057"/>
      <c r="F92" s="1172"/>
      <c r="G92" s="1096"/>
      <c r="H92" s="589" t="s">
        <v>10</v>
      </c>
      <c r="I92" s="562">
        <f t="shared" ref="I92:N92" si="25">SUM(I87:I91)</f>
        <v>6994.5</v>
      </c>
      <c r="J92" s="562">
        <f t="shared" si="25"/>
        <v>0</v>
      </c>
      <c r="K92" s="562">
        <f t="shared" si="25"/>
        <v>0</v>
      </c>
      <c r="L92" s="563">
        <f t="shared" si="25"/>
        <v>6994.5</v>
      </c>
      <c r="M92" s="575">
        <f>SUM(M87:M91)</f>
        <v>4947</v>
      </c>
      <c r="N92" s="562">
        <f t="shared" si="25"/>
        <v>0</v>
      </c>
      <c r="O92" s="1173"/>
      <c r="P92" s="946"/>
      <c r="Q92" s="946"/>
      <c r="R92" s="553"/>
    </row>
    <row r="93" spans="1:21" s="89" customFormat="1" ht="12.75" customHeight="1" x14ac:dyDescent="0.2">
      <c r="A93" s="1009" t="s">
        <v>9</v>
      </c>
      <c r="B93" s="1011" t="s">
        <v>9</v>
      </c>
      <c r="C93" s="1013" t="s">
        <v>58</v>
      </c>
      <c r="D93" s="1051" t="s">
        <v>234</v>
      </c>
      <c r="E93" s="1184"/>
      <c r="F93" s="1171" t="s">
        <v>54</v>
      </c>
      <c r="G93" s="1187" t="s">
        <v>77</v>
      </c>
      <c r="H93" s="849" t="s">
        <v>45</v>
      </c>
      <c r="I93" s="846">
        <f>J93+L93</f>
        <v>20</v>
      </c>
      <c r="J93" s="847"/>
      <c r="K93" s="847"/>
      <c r="L93" s="848">
        <v>20</v>
      </c>
      <c r="M93" s="845">
        <v>40</v>
      </c>
      <c r="N93" s="845">
        <v>40</v>
      </c>
      <c r="O93" s="1179"/>
      <c r="P93" s="87"/>
      <c r="Q93" s="87"/>
      <c r="R93" s="88"/>
    </row>
    <row r="94" spans="1:21" x14ac:dyDescent="0.2">
      <c r="A94" s="1010"/>
      <c r="B94" s="1012"/>
      <c r="C94" s="1014"/>
      <c r="D94" s="1052"/>
      <c r="E94" s="1185"/>
      <c r="F94" s="1046"/>
      <c r="G94" s="1134"/>
      <c r="H94" s="19"/>
      <c r="I94" s="734"/>
      <c r="J94" s="555"/>
      <c r="K94" s="555"/>
      <c r="L94" s="657"/>
      <c r="M94" s="437"/>
      <c r="N94" s="437"/>
      <c r="O94" s="1180"/>
      <c r="P94" s="51"/>
      <c r="Q94" s="51"/>
      <c r="R94" s="52"/>
      <c r="S94" s="74"/>
    </row>
    <row r="95" spans="1:21" x14ac:dyDescent="0.2">
      <c r="A95" s="1010"/>
      <c r="B95" s="1012"/>
      <c r="C95" s="1014"/>
      <c r="D95" s="1052"/>
      <c r="E95" s="1185"/>
      <c r="F95" s="1046"/>
      <c r="G95" s="1134"/>
      <c r="H95" s="44"/>
      <c r="I95" s="585"/>
      <c r="J95" s="586"/>
      <c r="K95" s="586"/>
      <c r="L95" s="587"/>
      <c r="M95" s="736"/>
      <c r="N95" s="736"/>
      <c r="O95" s="1180"/>
      <c r="P95" s="51"/>
      <c r="Q95" s="51"/>
      <c r="R95" s="52"/>
    </row>
    <row r="96" spans="1:21" ht="13.5" thickBot="1" x14ac:dyDescent="0.25">
      <c r="A96" s="1124"/>
      <c r="B96" s="1125"/>
      <c r="C96" s="1126"/>
      <c r="D96" s="1055"/>
      <c r="E96" s="1186"/>
      <c r="F96" s="1172"/>
      <c r="G96" s="1188"/>
      <c r="H96" s="834" t="s">
        <v>10</v>
      </c>
      <c r="I96" s="706">
        <f t="shared" ref="I96:N96" si="26">SUM(I93:I95)</f>
        <v>20</v>
      </c>
      <c r="J96" s="707">
        <f t="shared" si="26"/>
        <v>0</v>
      </c>
      <c r="K96" s="707">
        <f t="shared" si="26"/>
        <v>0</v>
      </c>
      <c r="L96" s="708">
        <f t="shared" si="26"/>
        <v>20</v>
      </c>
      <c r="M96" s="839">
        <f>SUM(M93:M95)</f>
        <v>40</v>
      </c>
      <c r="N96" s="839">
        <f t="shared" si="26"/>
        <v>40</v>
      </c>
      <c r="O96" s="199"/>
      <c r="P96" s="70"/>
      <c r="Q96" s="70"/>
      <c r="R96" s="71"/>
    </row>
    <row r="97" spans="1:21" x14ac:dyDescent="0.2">
      <c r="A97" s="893" t="s">
        <v>9</v>
      </c>
      <c r="B97" s="894" t="s">
        <v>9</v>
      </c>
      <c r="C97" s="895" t="s">
        <v>59</v>
      </c>
      <c r="D97" s="931" t="s">
        <v>164</v>
      </c>
      <c r="E97" s="485"/>
      <c r="F97" s="910"/>
      <c r="G97" s="911"/>
      <c r="H97" s="90"/>
      <c r="I97" s="836"/>
      <c r="J97" s="655"/>
      <c r="K97" s="655"/>
      <c r="L97" s="656"/>
      <c r="M97" s="92"/>
      <c r="N97" s="92"/>
      <c r="O97" s="197"/>
      <c r="P97" s="98"/>
      <c r="Q97" s="98"/>
      <c r="R97" s="99"/>
    </row>
    <row r="98" spans="1:21" ht="12.75" customHeight="1" x14ac:dyDescent="0.2">
      <c r="A98" s="1010"/>
      <c r="B98" s="1012"/>
      <c r="C98" s="1014"/>
      <c r="D98" s="1181" t="s">
        <v>87</v>
      </c>
      <c r="E98" s="100" t="s">
        <v>85</v>
      </c>
      <c r="F98" s="1045" t="s">
        <v>54</v>
      </c>
      <c r="G98" s="1168" t="s">
        <v>77</v>
      </c>
      <c r="H98" s="19" t="s">
        <v>80</v>
      </c>
      <c r="I98" s="734">
        <f>J98+L98</f>
        <v>200</v>
      </c>
      <c r="J98" s="555"/>
      <c r="K98" s="555"/>
      <c r="L98" s="657">
        <v>200</v>
      </c>
      <c r="M98" s="437"/>
      <c r="N98" s="437"/>
      <c r="O98" s="196" t="s">
        <v>216</v>
      </c>
      <c r="P98" s="51">
        <v>1</v>
      </c>
      <c r="Q98" s="51"/>
      <c r="R98" s="52"/>
      <c r="S98" s="74"/>
    </row>
    <row r="99" spans="1:21" ht="18.75" customHeight="1" x14ac:dyDescent="0.2">
      <c r="A99" s="1010"/>
      <c r="B99" s="1012"/>
      <c r="C99" s="1014"/>
      <c r="D99" s="1182"/>
      <c r="E99" s="1189" t="s">
        <v>184</v>
      </c>
      <c r="F99" s="1046"/>
      <c r="G99" s="1134"/>
      <c r="H99" s="19"/>
      <c r="I99" s="734"/>
      <c r="J99" s="555"/>
      <c r="K99" s="555"/>
      <c r="L99" s="657"/>
      <c r="M99" s="437"/>
      <c r="N99" s="437"/>
      <c r="O99" s="1192" t="s">
        <v>217</v>
      </c>
      <c r="P99" s="51">
        <v>1</v>
      </c>
      <c r="Q99" s="51"/>
      <c r="R99" s="52"/>
    </row>
    <row r="100" spans="1:21" x14ac:dyDescent="0.2">
      <c r="A100" s="1010"/>
      <c r="B100" s="1012"/>
      <c r="C100" s="1014"/>
      <c r="D100" s="1182"/>
      <c r="E100" s="1190"/>
      <c r="F100" s="1046"/>
      <c r="G100" s="1134"/>
      <c r="H100" s="44"/>
      <c r="I100" s="585"/>
      <c r="J100" s="586"/>
      <c r="K100" s="586"/>
      <c r="L100" s="587"/>
      <c r="M100" s="736"/>
      <c r="N100" s="736"/>
      <c r="O100" s="1193"/>
      <c r="P100" s="51"/>
      <c r="Q100" s="51"/>
      <c r="R100" s="52"/>
    </row>
    <row r="101" spans="1:21" x14ac:dyDescent="0.2">
      <c r="A101" s="1010"/>
      <c r="B101" s="1012"/>
      <c r="C101" s="1014"/>
      <c r="D101" s="1183"/>
      <c r="E101" s="1191"/>
      <c r="F101" s="1112"/>
      <c r="G101" s="1135"/>
      <c r="H101" s="826" t="s">
        <v>10</v>
      </c>
      <c r="I101" s="827">
        <f t="shared" ref="I101:N101" si="27">SUM(I98:I100)</f>
        <v>200</v>
      </c>
      <c r="J101" s="835">
        <f t="shared" si="27"/>
        <v>0</v>
      </c>
      <c r="K101" s="835">
        <f t="shared" si="27"/>
        <v>0</v>
      </c>
      <c r="L101" s="969">
        <f>SUM(L98:L100)</f>
        <v>200</v>
      </c>
      <c r="M101" s="832">
        <f t="shared" si="27"/>
        <v>0</v>
      </c>
      <c r="N101" s="832">
        <f t="shared" si="27"/>
        <v>0</v>
      </c>
      <c r="O101" s="198"/>
      <c r="P101" s="79"/>
      <c r="Q101" s="79"/>
      <c r="R101" s="80"/>
    </row>
    <row r="102" spans="1:21" ht="13.5" customHeight="1" x14ac:dyDescent="0.2">
      <c r="A102" s="1010"/>
      <c r="B102" s="1012"/>
      <c r="C102" s="1014"/>
      <c r="D102" s="1182" t="s">
        <v>235</v>
      </c>
      <c r="E102" s="1185" t="s">
        <v>184</v>
      </c>
      <c r="F102" s="1046" t="s">
        <v>54</v>
      </c>
      <c r="G102" s="1048" t="s">
        <v>77</v>
      </c>
      <c r="H102" s="44"/>
      <c r="I102" s="561"/>
      <c r="J102" s="586"/>
      <c r="K102" s="586"/>
      <c r="L102" s="606"/>
      <c r="M102" s="443"/>
      <c r="N102" s="334"/>
      <c r="O102" s="944"/>
      <c r="P102" s="340"/>
      <c r="Q102" s="340"/>
      <c r="R102" s="161"/>
    </row>
    <row r="103" spans="1:21" ht="16.5" customHeight="1" x14ac:dyDescent="0.2">
      <c r="A103" s="1010"/>
      <c r="B103" s="1012"/>
      <c r="C103" s="1014"/>
      <c r="D103" s="1182"/>
      <c r="E103" s="1185"/>
      <c r="F103" s="1046"/>
      <c r="G103" s="1048"/>
      <c r="H103" s="42" t="s">
        <v>79</v>
      </c>
      <c r="I103" s="561">
        <f>J103+L103</f>
        <v>5928.9</v>
      </c>
      <c r="J103" s="565"/>
      <c r="K103" s="565"/>
      <c r="L103" s="566">
        <v>5928.9</v>
      </c>
      <c r="M103" s="772">
        <v>6412.6</v>
      </c>
      <c r="N103" s="85"/>
      <c r="O103" s="1049" t="s">
        <v>111</v>
      </c>
      <c r="P103" s="340">
        <v>30</v>
      </c>
      <c r="Q103" s="340">
        <v>100</v>
      </c>
      <c r="R103" s="52"/>
    </row>
    <row r="104" spans="1:21" ht="18" customHeight="1" x14ac:dyDescent="0.2">
      <c r="A104" s="1010"/>
      <c r="B104" s="1012"/>
      <c r="C104" s="1014"/>
      <c r="D104" s="1052" t="s">
        <v>236</v>
      </c>
      <c r="E104" s="1185"/>
      <c r="F104" s="1046"/>
      <c r="G104" s="1048"/>
      <c r="H104" s="42" t="s">
        <v>86</v>
      </c>
      <c r="I104" s="561">
        <f>J104+L104</f>
        <v>4546.3</v>
      </c>
      <c r="J104" s="565"/>
      <c r="K104" s="565"/>
      <c r="L104" s="566">
        <v>4546.3</v>
      </c>
      <c r="M104" s="772">
        <v>2956.8</v>
      </c>
      <c r="N104" s="85"/>
      <c r="O104" s="1049"/>
      <c r="P104" s="51"/>
      <c r="Q104" s="51"/>
      <c r="R104" s="52"/>
      <c r="S104" s="74"/>
    </row>
    <row r="105" spans="1:21" ht="16.5" customHeight="1" x14ac:dyDescent="0.2">
      <c r="A105" s="1010"/>
      <c r="B105" s="1012"/>
      <c r="C105" s="1014"/>
      <c r="D105" s="1052"/>
      <c r="E105" s="1194"/>
      <c r="F105" s="1112"/>
      <c r="G105" s="1088"/>
      <c r="H105" s="588" t="s">
        <v>10</v>
      </c>
      <c r="I105" s="562">
        <f t="shared" ref="I105:N105" si="28">SUM(I102:I104)</f>
        <v>10475.200000000001</v>
      </c>
      <c r="J105" s="562">
        <f t="shared" si="28"/>
        <v>0</v>
      </c>
      <c r="K105" s="562">
        <f t="shared" si="28"/>
        <v>0</v>
      </c>
      <c r="L105" s="592">
        <f>SUM(L102:L104)</f>
        <v>10475.200000000001</v>
      </c>
      <c r="M105" s="575">
        <f>SUM(M102:M104)</f>
        <v>9369.4000000000015</v>
      </c>
      <c r="N105" s="562">
        <f t="shared" si="28"/>
        <v>0</v>
      </c>
      <c r="O105" s="20"/>
      <c r="P105" s="51"/>
      <c r="Q105" s="51"/>
      <c r="R105" s="52"/>
    </row>
    <row r="106" spans="1:21" ht="13.5" thickBot="1" x14ac:dyDescent="0.25">
      <c r="A106" s="787"/>
      <c r="B106" s="788"/>
      <c r="C106" s="701"/>
      <c r="D106" s="704"/>
      <c r="E106" s="1115" t="s">
        <v>140</v>
      </c>
      <c r="F106" s="1116"/>
      <c r="G106" s="1116"/>
      <c r="H106" s="1117"/>
      <c r="I106" s="596">
        <f t="shared" ref="I106:N106" si="29">I105+I101</f>
        <v>10675.2</v>
      </c>
      <c r="J106" s="596">
        <f t="shared" si="29"/>
        <v>0</v>
      </c>
      <c r="K106" s="596">
        <f t="shared" si="29"/>
        <v>0</v>
      </c>
      <c r="L106" s="618">
        <f t="shared" si="29"/>
        <v>10675.2</v>
      </c>
      <c r="M106" s="604">
        <f>M105+M101</f>
        <v>9369.4000000000015</v>
      </c>
      <c r="N106" s="596">
        <f t="shared" si="29"/>
        <v>0</v>
      </c>
      <c r="O106" s="357"/>
      <c r="P106" s="702"/>
      <c r="Q106" s="702"/>
      <c r="R106" s="703"/>
    </row>
    <row r="107" spans="1:21" ht="13.5" thickBot="1" x14ac:dyDescent="0.25">
      <c r="A107" s="210" t="s">
        <v>9</v>
      </c>
      <c r="B107" s="13" t="s">
        <v>9</v>
      </c>
      <c r="C107" s="1196" t="s">
        <v>12</v>
      </c>
      <c r="D107" s="1196"/>
      <c r="E107" s="1196"/>
      <c r="F107" s="1196"/>
      <c r="G107" s="1196"/>
      <c r="H107" s="1206"/>
      <c r="I107" s="41">
        <f t="shared" ref="I107:N107" si="30">I106+I96+I92+I86+I79+I58+I40</f>
        <v>21890.400000000001</v>
      </c>
      <c r="J107" s="41">
        <f t="shared" si="30"/>
        <v>0</v>
      </c>
      <c r="K107" s="41">
        <f t="shared" si="30"/>
        <v>0</v>
      </c>
      <c r="L107" s="348">
        <f t="shared" si="30"/>
        <v>21890.400000000001</v>
      </c>
      <c r="M107" s="350">
        <f t="shared" si="30"/>
        <v>30111.7</v>
      </c>
      <c r="N107" s="41">
        <f t="shared" si="30"/>
        <v>23844.199999999997</v>
      </c>
      <c r="O107" s="789"/>
      <c r="P107" s="72"/>
      <c r="Q107" s="72"/>
      <c r="R107" s="73"/>
    </row>
    <row r="108" spans="1:21" ht="13.5" thickBot="1" x14ac:dyDescent="0.25">
      <c r="A108" s="210" t="s">
        <v>9</v>
      </c>
      <c r="B108" s="13" t="s">
        <v>11</v>
      </c>
      <c r="C108" s="1207" t="s">
        <v>52</v>
      </c>
      <c r="D108" s="1208"/>
      <c r="E108" s="1208"/>
      <c r="F108" s="1208"/>
      <c r="G108" s="1208"/>
      <c r="H108" s="1209"/>
      <c r="I108" s="1209"/>
      <c r="J108" s="1209"/>
      <c r="K108" s="1209"/>
      <c r="L108" s="1209"/>
      <c r="M108" s="1209"/>
      <c r="N108" s="1209"/>
      <c r="O108" s="1208"/>
      <c r="P108" s="1208"/>
      <c r="Q108" s="1208"/>
      <c r="R108" s="1210"/>
    </row>
    <row r="109" spans="1:21" ht="14.25" customHeight="1" x14ac:dyDescent="0.2">
      <c r="A109" s="1009" t="s">
        <v>9</v>
      </c>
      <c r="B109" s="1011" t="s">
        <v>11</v>
      </c>
      <c r="C109" s="1211" t="s">
        <v>9</v>
      </c>
      <c r="D109" s="1174" t="s">
        <v>238</v>
      </c>
      <c r="E109" s="140" t="s">
        <v>85</v>
      </c>
      <c r="F109" s="1093" t="s">
        <v>54</v>
      </c>
      <c r="G109" s="1187" t="s">
        <v>77</v>
      </c>
      <c r="H109" s="434"/>
      <c r="I109" s="812"/>
      <c r="J109" s="630"/>
      <c r="K109" s="630"/>
      <c r="L109" s="630"/>
      <c r="M109" s="131"/>
      <c r="N109" s="131"/>
      <c r="O109" s="1214" t="s">
        <v>271</v>
      </c>
      <c r="P109" s="800"/>
      <c r="Q109" s="800"/>
      <c r="R109" s="801"/>
      <c r="U109" s="16"/>
    </row>
    <row r="110" spans="1:21" ht="11.25" customHeight="1" x14ac:dyDescent="0.2">
      <c r="A110" s="1010"/>
      <c r="B110" s="1012"/>
      <c r="C110" s="1212"/>
      <c r="D110" s="1178"/>
      <c r="E110" s="1216" t="s">
        <v>181</v>
      </c>
      <c r="F110" s="1094"/>
      <c r="G110" s="1134"/>
      <c r="H110" s="718" t="s">
        <v>190</v>
      </c>
      <c r="I110" s="852">
        <f>J110+L110</f>
        <v>31.3</v>
      </c>
      <c r="J110" s="851"/>
      <c r="K110" s="851"/>
      <c r="L110" s="851">
        <v>31.3</v>
      </c>
      <c r="M110" s="437"/>
      <c r="N110" s="437"/>
      <c r="O110" s="1215"/>
      <c r="P110" s="449">
        <v>100</v>
      </c>
      <c r="Q110" s="449"/>
      <c r="R110" s="450"/>
      <c r="U110" s="16"/>
    </row>
    <row r="111" spans="1:21" ht="29.25" customHeight="1" x14ac:dyDescent="0.2">
      <c r="A111" s="1010"/>
      <c r="B111" s="1012"/>
      <c r="C111" s="1212"/>
      <c r="D111" s="1178"/>
      <c r="E111" s="1217"/>
      <c r="F111" s="1094"/>
      <c r="G111" s="1134"/>
      <c r="H111" s="433" t="s">
        <v>79</v>
      </c>
      <c r="I111" s="585">
        <f>J111+L111</f>
        <v>5590.2</v>
      </c>
      <c r="J111" s="586"/>
      <c r="K111" s="586"/>
      <c r="L111" s="606">
        <v>5590.2</v>
      </c>
      <c r="M111" s="258"/>
      <c r="N111" s="258"/>
      <c r="O111" s="1215"/>
      <c r="P111" s="449"/>
      <c r="Q111" s="449"/>
      <c r="R111" s="450"/>
      <c r="U111" s="16"/>
    </row>
    <row r="112" spans="1:21" ht="14.25" customHeight="1" x14ac:dyDescent="0.2">
      <c r="A112" s="1010"/>
      <c r="B112" s="1012"/>
      <c r="C112" s="1212"/>
      <c r="D112" s="1052" t="s">
        <v>237</v>
      </c>
      <c r="E112" s="1217"/>
      <c r="F112" s="1094"/>
      <c r="G112" s="1134"/>
      <c r="H112" s="435" t="s">
        <v>62</v>
      </c>
      <c r="I112" s="560">
        <f>J112+L112</f>
        <v>0</v>
      </c>
      <c r="J112" s="558"/>
      <c r="K112" s="558"/>
      <c r="L112" s="559"/>
      <c r="M112" s="267">
        <v>50</v>
      </c>
      <c r="N112" s="271">
        <v>150</v>
      </c>
      <c r="O112" s="1101" t="s">
        <v>218</v>
      </c>
      <c r="P112" s="449"/>
      <c r="Q112" s="449"/>
      <c r="R112" s="450">
        <v>1</v>
      </c>
      <c r="U112" s="16"/>
    </row>
    <row r="113" spans="1:21" ht="15" customHeight="1" x14ac:dyDescent="0.2">
      <c r="A113" s="1010"/>
      <c r="B113" s="1012"/>
      <c r="C113" s="1212"/>
      <c r="D113" s="1052"/>
      <c r="E113" s="1217"/>
      <c r="F113" s="1094"/>
      <c r="G113" s="1134"/>
      <c r="H113" s="718" t="s">
        <v>80</v>
      </c>
      <c r="I113" s="560">
        <f>J113+L113</f>
        <v>20.9</v>
      </c>
      <c r="J113" s="558"/>
      <c r="K113" s="558"/>
      <c r="L113" s="559">
        <v>20.9</v>
      </c>
      <c r="M113" s="143"/>
      <c r="N113" s="58"/>
      <c r="O113" s="1221"/>
      <c r="P113" s="449"/>
      <c r="Q113" s="449"/>
      <c r="R113" s="450"/>
      <c r="U113" s="16"/>
    </row>
    <row r="114" spans="1:21" ht="24.75" customHeight="1" thickBot="1" x14ac:dyDescent="0.25">
      <c r="A114" s="1124"/>
      <c r="B114" s="1125"/>
      <c r="C114" s="1213"/>
      <c r="D114" s="1195"/>
      <c r="E114" s="1218"/>
      <c r="F114" s="1120"/>
      <c r="G114" s="1188"/>
      <c r="H114" s="840" t="s">
        <v>10</v>
      </c>
      <c r="I114" s="602">
        <f>SUM(I109:I113)</f>
        <v>5642.4</v>
      </c>
      <c r="J114" s="597">
        <f t="shared" ref="J114:N114" si="31">SUM(J109:J112)</f>
        <v>0</v>
      </c>
      <c r="K114" s="597">
        <f t="shared" si="31"/>
        <v>0</v>
      </c>
      <c r="L114" s="598">
        <f>SUM(L109:L113)</f>
        <v>5642.4</v>
      </c>
      <c r="M114" s="604">
        <f>SUM(M109:M112)</f>
        <v>50</v>
      </c>
      <c r="N114" s="604">
        <f t="shared" si="31"/>
        <v>150</v>
      </c>
      <c r="O114" s="822"/>
      <c r="P114" s="446"/>
      <c r="Q114" s="446"/>
      <c r="R114" s="447"/>
      <c r="U114" s="16"/>
    </row>
    <row r="115" spans="1:21" ht="13.5" thickBot="1" x14ac:dyDescent="0.25">
      <c r="A115" s="211" t="s">
        <v>9</v>
      </c>
      <c r="B115" s="13" t="s">
        <v>11</v>
      </c>
      <c r="C115" s="1196" t="s">
        <v>12</v>
      </c>
      <c r="D115" s="1196"/>
      <c r="E115" s="1196"/>
      <c r="F115" s="1196"/>
      <c r="G115" s="1196"/>
      <c r="H115" s="1196"/>
      <c r="I115" s="853">
        <f>J115+L115</f>
        <v>5642.4</v>
      </c>
      <c r="J115" s="850">
        <f>SUM(J114)</f>
        <v>0</v>
      </c>
      <c r="K115" s="850">
        <f>SUM(K114)</f>
        <v>0</v>
      </c>
      <c r="L115" s="854">
        <f>SUM(L114)</f>
        <v>5642.4</v>
      </c>
      <c r="M115" s="41">
        <f>SUM(M114)</f>
        <v>50</v>
      </c>
      <c r="N115" s="41">
        <f>SUM(N114)</f>
        <v>150</v>
      </c>
      <c r="O115" s="1197"/>
      <c r="P115" s="1198"/>
      <c r="Q115" s="1198"/>
      <c r="R115" s="1199"/>
    </row>
    <row r="116" spans="1:21" ht="13.5" thickBot="1" x14ac:dyDescent="0.25">
      <c r="A116" s="210" t="s">
        <v>9</v>
      </c>
      <c r="B116" s="13" t="s">
        <v>48</v>
      </c>
      <c r="C116" s="1219" t="s">
        <v>53</v>
      </c>
      <c r="D116" s="1219"/>
      <c r="E116" s="1219"/>
      <c r="F116" s="1219"/>
      <c r="G116" s="1219"/>
      <c r="H116" s="1219"/>
      <c r="I116" s="1219"/>
      <c r="J116" s="1219"/>
      <c r="K116" s="1219"/>
      <c r="L116" s="1219"/>
      <c r="M116" s="1219"/>
      <c r="N116" s="1219"/>
      <c r="O116" s="1219"/>
      <c r="P116" s="1219"/>
      <c r="Q116" s="1219"/>
      <c r="R116" s="1220"/>
    </row>
    <row r="117" spans="1:21" ht="25.5" x14ac:dyDescent="0.2">
      <c r="A117" s="893" t="s">
        <v>9</v>
      </c>
      <c r="B117" s="894" t="s">
        <v>48</v>
      </c>
      <c r="C117" s="895" t="s">
        <v>9</v>
      </c>
      <c r="D117" s="634" t="s">
        <v>114</v>
      </c>
      <c r="E117" s="930"/>
      <c r="F117" s="714" t="s">
        <v>71</v>
      </c>
      <c r="G117" s="890" t="s">
        <v>61</v>
      </c>
      <c r="H117" s="700" t="s">
        <v>45</v>
      </c>
      <c r="I117" s="710">
        <f>J117+L117</f>
        <v>17828.3</v>
      </c>
      <c r="J117" s="715">
        <v>17828.3</v>
      </c>
      <c r="K117" s="717">
        <f>K119+K120+K121+K122+K126</f>
        <v>0</v>
      </c>
      <c r="L117" s="856">
        <f>L119+L120+L121+L122+L126</f>
        <v>0</v>
      </c>
      <c r="M117" s="855">
        <v>19615.400000000001</v>
      </c>
      <c r="N117" s="858">
        <v>19926.400000000001</v>
      </c>
      <c r="O117" s="182"/>
      <c r="P117" s="109"/>
      <c r="Q117" s="182"/>
      <c r="R117" s="164"/>
      <c r="U117" s="16"/>
    </row>
    <row r="118" spans="1:21" ht="15" customHeight="1" thickBot="1" x14ac:dyDescent="0.25">
      <c r="A118" s="903"/>
      <c r="B118" s="904"/>
      <c r="C118" s="905"/>
      <c r="D118" s="929" t="s">
        <v>99</v>
      </c>
      <c r="E118" s="907"/>
      <c r="F118" s="824" t="s">
        <v>54</v>
      </c>
      <c r="G118" s="909"/>
      <c r="H118" s="825" t="s">
        <v>158</v>
      </c>
      <c r="I118" s="970">
        <f>J118</f>
        <v>1000</v>
      </c>
      <c r="J118" s="971">
        <v>1000</v>
      </c>
      <c r="K118" s="972">
        <f>K124+K129</f>
        <v>0</v>
      </c>
      <c r="L118" s="973">
        <f>L124+L129</f>
        <v>0</v>
      </c>
      <c r="M118" s="974">
        <v>1245.2</v>
      </c>
      <c r="N118" s="975">
        <v>1445.2</v>
      </c>
      <c r="O118" s="691"/>
      <c r="P118" s="976"/>
      <c r="Q118" s="691"/>
      <c r="R118" s="977"/>
      <c r="U118" s="16"/>
    </row>
    <row r="119" spans="1:21" ht="34.5" customHeight="1" x14ac:dyDescent="0.2">
      <c r="A119" s="893"/>
      <c r="B119" s="894"/>
      <c r="C119" s="895"/>
      <c r="D119" s="978" t="s">
        <v>240</v>
      </c>
      <c r="E119" s="930"/>
      <c r="F119" s="714"/>
      <c r="G119" s="890"/>
      <c r="H119" s="434"/>
      <c r="I119" s="812"/>
      <c r="J119" s="630"/>
      <c r="K119" s="629"/>
      <c r="L119" s="679"/>
      <c r="M119" s="813"/>
      <c r="N119" s="131"/>
      <c r="O119" s="914" t="s">
        <v>72</v>
      </c>
      <c r="P119" s="923">
        <v>6</v>
      </c>
      <c r="Q119" s="923">
        <v>6</v>
      </c>
      <c r="R119" s="925">
        <v>6</v>
      </c>
      <c r="U119" s="16"/>
    </row>
    <row r="120" spans="1:21" ht="21.75" customHeight="1" x14ac:dyDescent="0.2">
      <c r="A120" s="879"/>
      <c r="B120" s="880"/>
      <c r="C120" s="881"/>
      <c r="D120" s="896" t="s">
        <v>241</v>
      </c>
      <c r="E120" s="916"/>
      <c r="F120" s="979"/>
      <c r="G120" s="887"/>
      <c r="H120" s="718"/>
      <c r="I120" s="719"/>
      <c r="J120" s="556"/>
      <c r="K120" s="555"/>
      <c r="L120" s="716"/>
      <c r="M120" s="364"/>
      <c r="N120" s="437"/>
      <c r="O120" s="349" t="s">
        <v>194</v>
      </c>
      <c r="P120" s="933">
        <v>2</v>
      </c>
      <c r="Q120" s="933">
        <v>2</v>
      </c>
      <c r="R120" s="934">
        <v>2</v>
      </c>
      <c r="U120" s="16"/>
    </row>
    <row r="121" spans="1:21" ht="28.5" customHeight="1" x14ac:dyDescent="0.2">
      <c r="A121" s="879"/>
      <c r="B121" s="880"/>
      <c r="C121" s="881"/>
      <c r="D121" s="882" t="s">
        <v>242</v>
      </c>
      <c r="E121" s="883"/>
      <c r="F121" s="67"/>
      <c r="G121" s="884"/>
      <c r="H121" s="718"/>
      <c r="I121" s="719"/>
      <c r="J121" s="556"/>
      <c r="K121" s="555"/>
      <c r="L121" s="716"/>
      <c r="M121" s="364"/>
      <c r="N121" s="437"/>
      <c r="O121" s="901" t="s">
        <v>193</v>
      </c>
      <c r="P121" s="449">
        <v>6</v>
      </c>
      <c r="Q121" s="449">
        <v>8</v>
      </c>
      <c r="R121" s="450">
        <v>8</v>
      </c>
      <c r="U121" s="16"/>
    </row>
    <row r="122" spans="1:21" ht="18" customHeight="1" x14ac:dyDescent="0.2">
      <c r="A122" s="1010"/>
      <c r="B122" s="1012"/>
      <c r="C122" s="1014"/>
      <c r="D122" s="1227" t="s">
        <v>73</v>
      </c>
      <c r="E122" s="1224"/>
      <c r="F122" s="1094"/>
      <c r="G122" s="1048"/>
      <c r="H122" s="720"/>
      <c r="I122" s="719"/>
      <c r="J122" s="556"/>
      <c r="K122" s="555"/>
      <c r="L122" s="716"/>
      <c r="M122" s="711"/>
      <c r="N122" s="721"/>
      <c r="O122" s="1113" t="s">
        <v>105</v>
      </c>
      <c r="P122" s="1202">
        <v>6.8</v>
      </c>
      <c r="Q122" s="1204">
        <v>7</v>
      </c>
      <c r="R122" s="1200">
        <v>7</v>
      </c>
      <c r="U122" s="16"/>
    </row>
    <row r="123" spans="1:21" ht="10.5" customHeight="1" x14ac:dyDescent="0.2">
      <c r="A123" s="1010"/>
      <c r="B123" s="1012"/>
      <c r="C123" s="1014"/>
      <c r="D123" s="1223"/>
      <c r="E123" s="1224"/>
      <c r="F123" s="1094"/>
      <c r="G123" s="1048"/>
      <c r="H123" s="720"/>
      <c r="I123" s="719"/>
      <c r="J123" s="556"/>
      <c r="K123" s="555"/>
      <c r="L123" s="716"/>
      <c r="M123" s="711"/>
      <c r="N123" s="721"/>
      <c r="O123" s="1114"/>
      <c r="P123" s="1203"/>
      <c r="Q123" s="1205"/>
      <c r="R123" s="1201"/>
      <c r="U123" s="16"/>
    </row>
    <row r="124" spans="1:21" x14ac:dyDescent="0.2">
      <c r="A124" s="1010"/>
      <c r="B124" s="1012"/>
      <c r="C124" s="1014"/>
      <c r="D124" s="1222" t="s">
        <v>74</v>
      </c>
      <c r="E124" s="1225" t="s">
        <v>195</v>
      </c>
      <c r="F124" s="1094"/>
      <c r="G124" s="1048"/>
      <c r="H124" s="720"/>
      <c r="I124" s="719"/>
      <c r="J124" s="556"/>
      <c r="K124" s="555"/>
      <c r="L124" s="716"/>
      <c r="M124" s="711"/>
      <c r="N124" s="721"/>
      <c r="O124" s="1147" t="s">
        <v>106</v>
      </c>
      <c r="P124" s="373">
        <v>0</v>
      </c>
      <c r="Q124" s="373">
        <v>8</v>
      </c>
      <c r="R124" s="375">
        <v>8</v>
      </c>
      <c r="U124" s="16"/>
    </row>
    <row r="125" spans="1:21" ht="15.75" customHeight="1" x14ac:dyDescent="0.2">
      <c r="A125" s="1010"/>
      <c r="B125" s="1012"/>
      <c r="C125" s="1014"/>
      <c r="D125" s="1223"/>
      <c r="E125" s="1226"/>
      <c r="F125" s="1095"/>
      <c r="G125" s="1088"/>
      <c r="H125" s="814"/>
      <c r="I125" s="815"/>
      <c r="J125" s="606"/>
      <c r="K125" s="586"/>
      <c r="L125" s="816"/>
      <c r="M125" s="712"/>
      <c r="N125" s="713"/>
      <c r="O125" s="1143"/>
      <c r="P125" s="924"/>
      <c r="Q125" s="924"/>
      <c r="R125" s="926"/>
      <c r="U125" s="16"/>
    </row>
    <row r="126" spans="1:21" ht="18.75" customHeight="1" x14ac:dyDescent="0.2">
      <c r="A126" s="1010"/>
      <c r="B126" s="1012"/>
      <c r="C126" s="1014"/>
      <c r="D126" s="1222" t="s">
        <v>243</v>
      </c>
      <c r="E126" s="1056"/>
      <c r="F126" s="1094"/>
      <c r="G126" s="1048"/>
      <c r="H126" s="980"/>
      <c r="I126" s="981"/>
      <c r="J126" s="566"/>
      <c r="K126" s="565"/>
      <c r="L126" s="982"/>
      <c r="M126" s="983"/>
      <c r="N126" s="476"/>
      <c r="O126" s="1090" t="s">
        <v>75</v>
      </c>
      <c r="P126" s="449">
        <v>2</v>
      </c>
      <c r="Q126" s="449">
        <v>2</v>
      </c>
      <c r="R126" s="450">
        <v>2</v>
      </c>
      <c r="U126" s="16"/>
    </row>
    <row r="127" spans="1:21" x14ac:dyDescent="0.2">
      <c r="A127" s="1010"/>
      <c r="B127" s="1012"/>
      <c r="C127" s="1014"/>
      <c r="D127" s="1222"/>
      <c r="E127" s="1056"/>
      <c r="F127" s="1094"/>
      <c r="G127" s="1048"/>
      <c r="H127" s="720" t="s">
        <v>130</v>
      </c>
      <c r="I127" s="719">
        <f>J127</f>
        <v>10.199999999999999</v>
      </c>
      <c r="J127" s="555">
        <v>10.199999999999999</v>
      </c>
      <c r="K127" s="554"/>
      <c r="L127" s="716"/>
      <c r="M127" s="711"/>
      <c r="N127" s="721"/>
      <c r="O127" s="1090"/>
      <c r="P127" s="449"/>
      <c r="Q127" s="449"/>
      <c r="R127" s="450"/>
      <c r="U127" s="16"/>
    </row>
    <row r="128" spans="1:21" ht="9.75" customHeight="1" x14ac:dyDescent="0.2">
      <c r="A128" s="1010"/>
      <c r="B128" s="1012"/>
      <c r="C128" s="1014"/>
      <c r="D128" s="1223"/>
      <c r="E128" s="1056"/>
      <c r="F128" s="1094"/>
      <c r="G128" s="1048"/>
      <c r="H128" s="984"/>
      <c r="I128" s="985"/>
      <c r="J128" s="828"/>
      <c r="K128" s="835"/>
      <c r="L128" s="969"/>
      <c r="M128" s="986"/>
      <c r="N128" s="987"/>
      <c r="O128" s="198"/>
      <c r="P128" s="924"/>
      <c r="Q128" s="924"/>
      <c r="R128" s="926"/>
      <c r="U128" s="16"/>
    </row>
    <row r="129" spans="1:21" ht="21" customHeight="1" x14ac:dyDescent="0.2">
      <c r="A129" s="1010"/>
      <c r="B129" s="1012"/>
      <c r="C129" s="1014"/>
      <c r="D129" s="1222" t="s">
        <v>244</v>
      </c>
      <c r="E129" s="1224"/>
      <c r="F129" s="1094"/>
      <c r="G129" s="1048"/>
      <c r="H129" s="720"/>
      <c r="I129" s="719"/>
      <c r="J129" s="555"/>
      <c r="K129" s="554"/>
      <c r="L129" s="716"/>
      <c r="M129" s="711"/>
      <c r="N129" s="721"/>
      <c r="O129" s="891" t="s">
        <v>151</v>
      </c>
      <c r="P129" s="449">
        <v>36</v>
      </c>
      <c r="Q129" s="449">
        <v>37</v>
      </c>
      <c r="R129" s="450">
        <v>38</v>
      </c>
      <c r="U129" s="16"/>
    </row>
    <row r="130" spans="1:21" ht="20.25" customHeight="1" thickBot="1" x14ac:dyDescent="0.25">
      <c r="A130" s="1124"/>
      <c r="B130" s="1125"/>
      <c r="C130" s="1126"/>
      <c r="D130" s="1228"/>
      <c r="E130" s="1229"/>
      <c r="F130" s="1120"/>
      <c r="G130" s="1096"/>
      <c r="H130" s="840" t="s">
        <v>10</v>
      </c>
      <c r="I130" s="576">
        <f>I118+I117+I127</f>
        <v>18838.5</v>
      </c>
      <c r="J130" s="590">
        <f>J118+J117+J127</f>
        <v>18838.5</v>
      </c>
      <c r="K130" s="590">
        <f>K118+K117</f>
        <v>0</v>
      </c>
      <c r="L130" s="591">
        <f>L118+L117</f>
        <v>0</v>
      </c>
      <c r="M130" s="563">
        <f>M118+M117</f>
        <v>20860.600000000002</v>
      </c>
      <c r="N130" s="579">
        <f>N118+N117</f>
        <v>21371.600000000002</v>
      </c>
      <c r="O130" s="199"/>
      <c r="P130" s="446"/>
      <c r="Q130" s="446"/>
      <c r="R130" s="447"/>
      <c r="U130" s="16"/>
    </row>
    <row r="131" spans="1:21" ht="13.5" thickBot="1" x14ac:dyDescent="0.25">
      <c r="A131" s="211" t="s">
        <v>9</v>
      </c>
      <c r="B131" s="13" t="s">
        <v>48</v>
      </c>
      <c r="C131" s="1196" t="s">
        <v>12</v>
      </c>
      <c r="D131" s="1196"/>
      <c r="E131" s="1196"/>
      <c r="F131" s="1196"/>
      <c r="G131" s="1196"/>
      <c r="H131" s="1196"/>
      <c r="I131" s="687">
        <f t="shared" ref="I131:N131" si="32">I130</f>
        <v>18838.5</v>
      </c>
      <c r="J131" s="41">
        <f t="shared" si="32"/>
        <v>18838.5</v>
      </c>
      <c r="K131" s="41">
        <f t="shared" si="32"/>
        <v>0</v>
      </c>
      <c r="L131" s="688">
        <f t="shared" si="32"/>
        <v>0</v>
      </c>
      <c r="M131" s="348">
        <f t="shared" si="32"/>
        <v>20860.600000000002</v>
      </c>
      <c r="N131" s="857">
        <f t="shared" si="32"/>
        <v>21371.600000000002</v>
      </c>
      <c r="O131" s="1198"/>
      <c r="P131" s="1198"/>
      <c r="Q131" s="1198"/>
      <c r="R131" s="1199"/>
    </row>
    <row r="132" spans="1:21" ht="13.5" thickBot="1" x14ac:dyDescent="0.25">
      <c r="A132" s="210" t="s">
        <v>9</v>
      </c>
      <c r="B132" s="13" t="s">
        <v>54</v>
      </c>
      <c r="C132" s="1207" t="s">
        <v>55</v>
      </c>
      <c r="D132" s="1208"/>
      <c r="E132" s="1208"/>
      <c r="F132" s="1208"/>
      <c r="G132" s="1208"/>
      <c r="H132" s="1208"/>
      <c r="I132" s="1208"/>
      <c r="J132" s="1208"/>
      <c r="K132" s="1208"/>
      <c r="L132" s="1208"/>
      <c r="M132" s="1208"/>
      <c r="N132" s="1208"/>
      <c r="O132" s="1208"/>
      <c r="P132" s="1208"/>
      <c r="Q132" s="1208"/>
      <c r="R132" s="1210"/>
    </row>
    <row r="133" spans="1:21" ht="24" customHeight="1" x14ac:dyDescent="0.2">
      <c r="A133" s="893" t="s">
        <v>9</v>
      </c>
      <c r="B133" s="894" t="s">
        <v>54</v>
      </c>
      <c r="C133" s="729" t="s">
        <v>9</v>
      </c>
      <c r="D133" s="1238" t="s">
        <v>57</v>
      </c>
      <c r="E133" s="495"/>
      <c r="F133" s="897" t="s">
        <v>54</v>
      </c>
      <c r="G133" s="911" t="s">
        <v>61</v>
      </c>
      <c r="H133" s="22" t="s">
        <v>45</v>
      </c>
      <c r="I133" s="659">
        <f>J133+L133</f>
        <v>183</v>
      </c>
      <c r="J133" s="660">
        <v>183</v>
      </c>
      <c r="K133" s="660"/>
      <c r="L133" s="661"/>
      <c r="M133" s="722">
        <f>191.2+70</f>
        <v>261.2</v>
      </c>
      <c r="N133" s="728">
        <f>191.2+70</f>
        <v>261.2</v>
      </c>
      <c r="O133" s="1109" t="s">
        <v>219</v>
      </c>
      <c r="P133" s="1232">
        <v>2</v>
      </c>
      <c r="Q133" s="1232">
        <v>2</v>
      </c>
      <c r="R133" s="1234">
        <v>2</v>
      </c>
      <c r="U133" s="16"/>
    </row>
    <row r="134" spans="1:21" ht="16.5" customHeight="1" x14ac:dyDescent="0.2">
      <c r="A134" s="879"/>
      <c r="B134" s="880"/>
      <c r="C134" s="892"/>
      <c r="D134" s="1239"/>
      <c r="E134" s="936"/>
      <c r="F134" s="898"/>
      <c r="G134" s="912"/>
      <c r="H134" s="496" t="s">
        <v>176</v>
      </c>
      <c r="I134" s="676">
        <f t="shared" ref="I134" si="33">J134+L134</f>
        <v>191.2</v>
      </c>
      <c r="J134" s="565">
        <v>161.19999999999999</v>
      </c>
      <c r="K134" s="565"/>
      <c r="L134" s="566">
        <v>30</v>
      </c>
      <c r="M134" s="258">
        <v>0</v>
      </c>
      <c r="N134" s="101">
        <v>0</v>
      </c>
      <c r="O134" s="1240"/>
      <c r="P134" s="1233"/>
      <c r="Q134" s="1233"/>
      <c r="R134" s="1235"/>
      <c r="U134" s="16"/>
    </row>
    <row r="135" spans="1:21" ht="24.75" customHeight="1" x14ac:dyDescent="0.2">
      <c r="A135" s="879"/>
      <c r="B135" s="880"/>
      <c r="C135" s="892"/>
      <c r="D135" s="1054" t="s">
        <v>148</v>
      </c>
      <c r="E135" s="1236" t="s">
        <v>187</v>
      </c>
      <c r="F135" s="898"/>
      <c r="G135" s="912"/>
      <c r="H135" s="472" t="s">
        <v>62</v>
      </c>
      <c r="I135" s="676">
        <f t="shared" ref="I135" si="34">J135+L135</f>
        <v>804.3</v>
      </c>
      <c r="J135" s="565">
        <v>804.3</v>
      </c>
      <c r="K135" s="565"/>
      <c r="L135" s="566"/>
      <c r="M135" s="120">
        <v>804.3</v>
      </c>
      <c r="N135" s="486">
        <v>804.3</v>
      </c>
      <c r="O135" s="805" t="s">
        <v>262</v>
      </c>
      <c r="P135" s="920">
        <v>1</v>
      </c>
      <c r="Q135" s="920">
        <v>1</v>
      </c>
      <c r="R135" s="919">
        <v>1</v>
      </c>
      <c r="U135" s="16"/>
    </row>
    <row r="136" spans="1:21" ht="16.5" customHeight="1" x14ac:dyDescent="0.2">
      <c r="A136" s="879"/>
      <c r="B136" s="880"/>
      <c r="C136" s="892"/>
      <c r="D136" s="1053"/>
      <c r="E136" s="1237"/>
      <c r="F136" s="898"/>
      <c r="G136" s="912"/>
      <c r="H136" s="733"/>
      <c r="I136" s="734"/>
      <c r="J136" s="555"/>
      <c r="K136" s="555"/>
      <c r="L136" s="657"/>
      <c r="M136" s="721"/>
      <c r="N136" s="735"/>
      <c r="O136" s="78" t="s">
        <v>63</v>
      </c>
      <c r="P136" s="942">
        <v>66</v>
      </c>
      <c r="Q136" s="942">
        <v>66</v>
      </c>
      <c r="R136" s="941">
        <v>66</v>
      </c>
      <c r="U136" s="16"/>
    </row>
    <row r="137" spans="1:21" ht="24.75" customHeight="1" thickBot="1" x14ac:dyDescent="0.25">
      <c r="A137" s="903"/>
      <c r="B137" s="904"/>
      <c r="C137" s="701"/>
      <c r="D137" s="888" t="s">
        <v>149</v>
      </c>
      <c r="E137" s="859"/>
      <c r="F137" s="908"/>
      <c r="G137" s="917"/>
      <c r="H137" s="817"/>
      <c r="I137" s="750"/>
      <c r="J137" s="724"/>
      <c r="K137" s="724"/>
      <c r="L137" s="723"/>
      <c r="M137" s="454"/>
      <c r="N137" s="757"/>
      <c r="O137" s="21" t="s">
        <v>206</v>
      </c>
      <c r="P137" s="446">
        <v>7</v>
      </c>
      <c r="Q137" s="446">
        <v>7</v>
      </c>
      <c r="R137" s="447">
        <v>7</v>
      </c>
      <c r="U137" s="16"/>
    </row>
    <row r="138" spans="1:21" ht="64.5" customHeight="1" x14ac:dyDescent="0.2">
      <c r="A138" s="893"/>
      <c r="B138" s="894"/>
      <c r="C138" s="729"/>
      <c r="D138" s="1241" t="s">
        <v>272</v>
      </c>
      <c r="E138" s="818" t="s">
        <v>188</v>
      </c>
      <c r="F138" s="897"/>
      <c r="G138" s="890"/>
      <c r="H138" s="126"/>
      <c r="I138" s="678"/>
      <c r="J138" s="629"/>
      <c r="K138" s="629"/>
      <c r="L138" s="630"/>
      <c r="M138" s="131"/>
      <c r="N138" s="738"/>
      <c r="O138" s="18" t="s">
        <v>207</v>
      </c>
      <c r="P138" s="923">
        <v>5</v>
      </c>
      <c r="Q138" s="923"/>
      <c r="R138" s="925"/>
      <c r="U138" s="16"/>
    </row>
    <row r="139" spans="1:21" ht="15.75" customHeight="1" thickBot="1" x14ac:dyDescent="0.25">
      <c r="A139" s="903"/>
      <c r="B139" s="904"/>
      <c r="C139" s="701"/>
      <c r="D139" s="1242"/>
      <c r="E139" s="730"/>
      <c r="F139" s="731"/>
      <c r="G139" s="732"/>
      <c r="H139" s="601" t="s">
        <v>10</v>
      </c>
      <c r="I139" s="596">
        <f t="shared" ref="I139:M139" si="35">SUM(I133:I138)</f>
        <v>1178.5</v>
      </c>
      <c r="J139" s="596">
        <f t="shared" si="35"/>
        <v>1148.5</v>
      </c>
      <c r="K139" s="596">
        <f t="shared" si="35"/>
        <v>0</v>
      </c>
      <c r="L139" s="596">
        <f t="shared" si="35"/>
        <v>30</v>
      </c>
      <c r="M139" s="605">
        <f t="shared" si="35"/>
        <v>1065.5</v>
      </c>
      <c r="N139" s="596">
        <f>SUM(N133:N138)</f>
        <v>1065.5</v>
      </c>
      <c r="O139" s="725"/>
      <c r="P139" s="726"/>
      <c r="Q139" s="726"/>
      <c r="R139" s="727"/>
      <c r="U139" s="16"/>
    </row>
    <row r="140" spans="1:21" ht="24.75" customHeight="1" x14ac:dyDescent="0.2">
      <c r="A140" s="893" t="s">
        <v>9</v>
      </c>
      <c r="B140" s="894" t="s">
        <v>54</v>
      </c>
      <c r="C140" s="895" t="s">
        <v>11</v>
      </c>
      <c r="D140" s="1230" t="s">
        <v>64</v>
      </c>
      <c r="E140" s="935"/>
      <c r="F140" s="897" t="s">
        <v>54</v>
      </c>
      <c r="G140" s="890" t="s">
        <v>61</v>
      </c>
      <c r="H140" s="126" t="s">
        <v>158</v>
      </c>
      <c r="I140" s="677">
        <f>J140+L140</f>
        <v>1619</v>
      </c>
      <c r="J140" s="629">
        <v>1619</v>
      </c>
      <c r="K140" s="629"/>
      <c r="L140" s="737"/>
      <c r="M140" s="738">
        <v>1394</v>
      </c>
      <c r="N140" s="131">
        <v>1460</v>
      </c>
      <c r="O140" s="932" t="s">
        <v>98</v>
      </c>
      <c r="P140" s="254">
        <v>150</v>
      </c>
      <c r="Q140" s="254">
        <v>150</v>
      </c>
      <c r="R140" s="265">
        <v>150</v>
      </c>
      <c r="U140" s="16"/>
    </row>
    <row r="141" spans="1:21" ht="15.75" customHeight="1" x14ac:dyDescent="0.2">
      <c r="A141" s="879"/>
      <c r="B141" s="880"/>
      <c r="C141" s="881"/>
      <c r="D141" s="1231"/>
      <c r="E141" s="936"/>
      <c r="F141" s="898"/>
      <c r="G141" s="884"/>
      <c r="H141" s="23"/>
      <c r="I141" s="734"/>
      <c r="J141" s="555"/>
      <c r="K141" s="555"/>
      <c r="L141" s="657"/>
      <c r="M141" s="102"/>
      <c r="N141" s="437"/>
      <c r="O141" s="927" t="s">
        <v>208</v>
      </c>
      <c r="P141" s="924">
        <v>40</v>
      </c>
      <c r="Q141" s="924">
        <v>50</v>
      </c>
      <c r="R141" s="926">
        <v>50</v>
      </c>
      <c r="U141" s="16"/>
    </row>
    <row r="142" spans="1:21" ht="18" customHeight="1" x14ac:dyDescent="0.2">
      <c r="A142" s="879"/>
      <c r="B142" s="880"/>
      <c r="C142" s="881"/>
      <c r="D142" s="921"/>
      <c r="E142" s="936"/>
      <c r="F142" s="898"/>
      <c r="G142" s="884"/>
      <c r="H142" s="440"/>
      <c r="I142" s="585"/>
      <c r="J142" s="586"/>
      <c r="K142" s="586"/>
      <c r="L142" s="587"/>
      <c r="M142" s="334"/>
      <c r="N142" s="443"/>
      <c r="O142" s="927" t="s">
        <v>210</v>
      </c>
      <c r="P142" s="259">
        <v>2</v>
      </c>
      <c r="Q142" s="259">
        <v>2</v>
      </c>
      <c r="R142" s="260">
        <v>2</v>
      </c>
      <c r="U142" s="16"/>
    </row>
    <row r="143" spans="1:21" ht="38.25" customHeight="1" x14ac:dyDescent="0.2">
      <c r="A143" s="879"/>
      <c r="B143" s="880"/>
      <c r="C143" s="881"/>
      <c r="D143" s="921"/>
      <c r="E143" s="936"/>
      <c r="F143" s="898"/>
      <c r="G143" s="884"/>
      <c r="H143" s="43" t="s">
        <v>80</v>
      </c>
      <c r="I143" s="560">
        <f>J143</f>
        <v>20</v>
      </c>
      <c r="J143" s="558">
        <v>20</v>
      </c>
      <c r="K143" s="558"/>
      <c r="L143" s="584"/>
      <c r="M143" s="101"/>
      <c r="N143" s="258"/>
      <c r="O143" s="902" t="s">
        <v>220</v>
      </c>
      <c r="P143" s="259">
        <v>1</v>
      </c>
      <c r="Q143" s="259"/>
      <c r="R143" s="260"/>
      <c r="U143" s="16"/>
    </row>
    <row r="144" spans="1:21" ht="12.75" customHeight="1" x14ac:dyDescent="0.2">
      <c r="A144" s="879"/>
      <c r="B144" s="880"/>
      <c r="C144" s="881"/>
      <c r="D144" s="921"/>
      <c r="E144" s="936"/>
      <c r="F144" s="898"/>
      <c r="G144" s="884"/>
      <c r="H144" s="440"/>
      <c r="I144" s="585"/>
      <c r="J144" s="586"/>
      <c r="K144" s="586"/>
      <c r="L144" s="587"/>
      <c r="M144" s="865"/>
      <c r="N144" s="736"/>
      <c r="O144" s="1101" t="s">
        <v>273</v>
      </c>
      <c r="P144" s="1253">
        <v>1724</v>
      </c>
      <c r="Q144" s="1253">
        <v>1724</v>
      </c>
      <c r="R144" s="1248">
        <v>1724</v>
      </c>
      <c r="U144" s="16"/>
    </row>
    <row r="145" spans="1:21" ht="28.5" customHeight="1" thickBot="1" x14ac:dyDescent="0.25">
      <c r="A145" s="903"/>
      <c r="B145" s="904"/>
      <c r="C145" s="905"/>
      <c r="D145" s="922"/>
      <c r="E145" s="937"/>
      <c r="F145" s="908"/>
      <c r="G145" s="909"/>
      <c r="H145" s="601" t="s">
        <v>10</v>
      </c>
      <c r="I145" s="602">
        <f>SUM(I140:I144)</f>
        <v>1639</v>
      </c>
      <c r="J145" s="597">
        <f t="shared" ref="J145:M145" si="36">SUM(J140:J144)</f>
        <v>1639</v>
      </c>
      <c r="K145" s="597">
        <f t="shared" si="36"/>
        <v>0</v>
      </c>
      <c r="L145" s="603">
        <f t="shared" si="36"/>
        <v>0</v>
      </c>
      <c r="M145" s="596">
        <f t="shared" si="36"/>
        <v>1394</v>
      </c>
      <c r="N145" s="602">
        <f>SUM(N140:N144)</f>
        <v>1460</v>
      </c>
      <c r="O145" s="1173"/>
      <c r="P145" s="1254"/>
      <c r="Q145" s="1254"/>
      <c r="R145" s="1249"/>
      <c r="U145" s="16"/>
    </row>
    <row r="146" spans="1:21" ht="14.25" customHeight="1" x14ac:dyDescent="0.2">
      <c r="A146" s="1010" t="s">
        <v>9</v>
      </c>
      <c r="B146" s="1012" t="s">
        <v>54</v>
      </c>
      <c r="C146" s="1014" t="s">
        <v>48</v>
      </c>
      <c r="D146" s="1250" t="s">
        <v>274</v>
      </c>
      <c r="E146" s="906" t="s">
        <v>85</v>
      </c>
      <c r="F146" s="898"/>
      <c r="G146" s="884" t="s">
        <v>61</v>
      </c>
      <c r="H146" s="440" t="s">
        <v>158</v>
      </c>
      <c r="I146" s="585">
        <f>J146+L146</f>
        <v>251</v>
      </c>
      <c r="J146" s="586"/>
      <c r="K146" s="586"/>
      <c r="L146" s="606">
        <v>251</v>
      </c>
      <c r="M146" s="736">
        <v>500</v>
      </c>
      <c r="N146" s="273">
        <v>500</v>
      </c>
      <c r="O146" s="886" t="s">
        <v>152</v>
      </c>
      <c r="P146" s="449">
        <v>1</v>
      </c>
      <c r="Q146" s="449">
        <v>1</v>
      </c>
      <c r="R146" s="450">
        <v>1</v>
      </c>
      <c r="U146" s="16"/>
    </row>
    <row r="147" spans="1:21" ht="15" customHeight="1" x14ac:dyDescent="0.2">
      <c r="A147" s="1010"/>
      <c r="B147" s="1012"/>
      <c r="C147" s="1014"/>
      <c r="D147" s="1250"/>
      <c r="E147" s="1251" t="s">
        <v>196</v>
      </c>
      <c r="F147" s="898"/>
      <c r="G147" s="884"/>
      <c r="H147" s="43" t="s">
        <v>176</v>
      </c>
      <c r="I147" s="560">
        <f>L147</f>
        <v>249.9</v>
      </c>
      <c r="J147" s="558"/>
      <c r="K147" s="558"/>
      <c r="L147" s="559">
        <v>249.9</v>
      </c>
      <c r="M147" s="271"/>
      <c r="N147" s="144"/>
      <c r="O147" s="886"/>
      <c r="P147" s="449"/>
      <c r="Q147" s="449"/>
      <c r="R147" s="450"/>
      <c r="U147" s="16"/>
    </row>
    <row r="148" spans="1:21" ht="15.75" customHeight="1" thickBot="1" x14ac:dyDescent="0.25">
      <c r="A148" s="1010"/>
      <c r="B148" s="1012"/>
      <c r="C148" s="1014"/>
      <c r="D148" s="1231"/>
      <c r="E148" s="1252"/>
      <c r="F148" s="898"/>
      <c r="G148" s="884"/>
      <c r="H148" s="589" t="s">
        <v>10</v>
      </c>
      <c r="I148" s="576">
        <f>SUM(I146:I147)</f>
        <v>500.9</v>
      </c>
      <c r="J148" s="590">
        <f t="shared" ref="J148:K148" si="37">SUM(J146:J146)</f>
        <v>0</v>
      </c>
      <c r="K148" s="590">
        <f t="shared" si="37"/>
        <v>0</v>
      </c>
      <c r="L148" s="592">
        <f>SUM(L146:L147)</f>
        <v>500.9</v>
      </c>
      <c r="M148" s="575">
        <f>M146</f>
        <v>500</v>
      </c>
      <c r="N148" s="577">
        <f>N146</f>
        <v>500</v>
      </c>
      <c r="O148" s="886"/>
      <c r="P148" s="449"/>
      <c r="Q148" s="449"/>
      <c r="R148" s="450"/>
      <c r="U148" s="16"/>
    </row>
    <row r="149" spans="1:21" ht="15" customHeight="1" x14ac:dyDescent="0.2">
      <c r="A149" s="893" t="s">
        <v>9</v>
      </c>
      <c r="B149" s="894" t="s">
        <v>54</v>
      </c>
      <c r="C149" s="895" t="s">
        <v>54</v>
      </c>
      <c r="D149" s="860" t="s">
        <v>115</v>
      </c>
      <c r="E149" s="930"/>
      <c r="F149" s="897" t="s">
        <v>54</v>
      </c>
      <c r="G149" s="988" t="s">
        <v>77</v>
      </c>
      <c r="H149" s="22" t="s">
        <v>45</v>
      </c>
      <c r="I149" s="659">
        <f>J149</f>
        <v>61.2</v>
      </c>
      <c r="J149" s="660">
        <v>61.2</v>
      </c>
      <c r="K149" s="660">
        <v>19.2</v>
      </c>
      <c r="L149" s="665"/>
      <c r="M149" s="369"/>
      <c r="N149" s="31"/>
      <c r="O149" s="861" t="s">
        <v>78</v>
      </c>
      <c r="P149" s="862">
        <v>1</v>
      </c>
      <c r="Q149" s="254"/>
      <c r="R149" s="265"/>
      <c r="U149" s="16"/>
    </row>
    <row r="150" spans="1:21" ht="21" customHeight="1" x14ac:dyDescent="0.2">
      <c r="A150" s="900"/>
      <c r="B150" s="880"/>
      <c r="C150" s="881"/>
      <c r="D150" s="1227" t="s">
        <v>81</v>
      </c>
      <c r="E150" s="1246"/>
      <c r="F150" s="1094"/>
      <c r="G150" s="1048"/>
      <c r="H150" s="774" t="s">
        <v>79</v>
      </c>
      <c r="I150" s="560">
        <f>J150</f>
        <v>29.9</v>
      </c>
      <c r="J150" s="558">
        <v>29.9</v>
      </c>
      <c r="K150" s="558"/>
      <c r="L150" s="584"/>
      <c r="M150" s="367"/>
      <c r="N150" s="258"/>
      <c r="O150" s="739" t="s">
        <v>221</v>
      </c>
      <c r="P150" s="740">
        <v>2</v>
      </c>
      <c r="Q150" s="449"/>
      <c r="R150" s="450"/>
      <c r="U150" s="16"/>
    </row>
    <row r="151" spans="1:21" ht="29.25" customHeight="1" x14ac:dyDescent="0.2">
      <c r="A151" s="900"/>
      <c r="B151" s="880"/>
      <c r="C151" s="881"/>
      <c r="D151" s="1247"/>
      <c r="E151" s="1246"/>
      <c r="F151" s="1094"/>
      <c r="G151" s="1048"/>
      <c r="H151" s="733" t="s">
        <v>62</v>
      </c>
      <c r="I151" s="734">
        <f>J151</f>
        <v>104.7</v>
      </c>
      <c r="J151" s="555">
        <v>104.7</v>
      </c>
      <c r="K151" s="555"/>
      <c r="L151" s="657"/>
      <c r="M151" s="711"/>
      <c r="N151" s="721"/>
      <c r="O151" s="467" t="s">
        <v>222</v>
      </c>
      <c r="P151" s="465">
        <v>2</v>
      </c>
      <c r="Q151" s="933"/>
      <c r="R151" s="934"/>
      <c r="U151" s="16"/>
    </row>
    <row r="152" spans="1:21" ht="15.75" customHeight="1" x14ac:dyDescent="0.2">
      <c r="A152" s="1111"/>
      <c r="B152" s="1012"/>
      <c r="C152" s="1014"/>
      <c r="D152" s="1244" t="s">
        <v>76</v>
      </c>
      <c r="E152" s="906"/>
      <c r="F152" s="898"/>
      <c r="G152" s="884"/>
      <c r="H152" s="733"/>
      <c r="I152" s="734"/>
      <c r="J152" s="555"/>
      <c r="K152" s="555"/>
      <c r="L152" s="657"/>
      <c r="M152" s="711"/>
      <c r="N152" s="721"/>
      <c r="O152" s="940" t="s">
        <v>78</v>
      </c>
      <c r="P152" s="809">
        <v>1</v>
      </c>
      <c r="Q152" s="373"/>
      <c r="R152" s="375"/>
      <c r="U152" s="16"/>
    </row>
    <row r="153" spans="1:21" ht="16.5" customHeight="1" thickBot="1" x14ac:dyDescent="0.25">
      <c r="A153" s="1243"/>
      <c r="B153" s="1125"/>
      <c r="C153" s="1126"/>
      <c r="D153" s="1245"/>
      <c r="E153" s="907"/>
      <c r="F153" s="908"/>
      <c r="G153" s="909"/>
      <c r="H153" s="601" t="s">
        <v>10</v>
      </c>
      <c r="I153" s="675">
        <f>I151+I150+I149</f>
        <v>195.8</v>
      </c>
      <c r="J153" s="597">
        <f>J151+J150+J149</f>
        <v>195.8</v>
      </c>
      <c r="K153" s="597">
        <f t="shared" ref="K153:N153" si="38">K149</f>
        <v>19.2</v>
      </c>
      <c r="L153" s="596">
        <f t="shared" si="38"/>
        <v>0</v>
      </c>
      <c r="M153" s="602">
        <f t="shared" si="38"/>
        <v>0</v>
      </c>
      <c r="N153" s="602">
        <f t="shared" si="38"/>
        <v>0</v>
      </c>
      <c r="O153" s="819"/>
      <c r="P153" s="820"/>
      <c r="Q153" s="446"/>
      <c r="R153" s="447"/>
      <c r="U153" s="16"/>
    </row>
    <row r="154" spans="1:21" ht="17.25" customHeight="1" x14ac:dyDescent="0.2">
      <c r="A154" s="1009" t="s">
        <v>9</v>
      </c>
      <c r="B154" s="1011" t="s">
        <v>54</v>
      </c>
      <c r="C154" s="1013" t="s">
        <v>56</v>
      </c>
      <c r="D154" s="1230" t="s">
        <v>90</v>
      </c>
      <c r="E154" s="1260" t="s">
        <v>300</v>
      </c>
      <c r="F154" s="1093" t="s">
        <v>48</v>
      </c>
      <c r="G154" s="1187" t="s">
        <v>113</v>
      </c>
      <c r="H154" s="126" t="s">
        <v>45</v>
      </c>
      <c r="I154" s="677">
        <f>J154+L154</f>
        <v>200</v>
      </c>
      <c r="J154" s="629">
        <v>200</v>
      </c>
      <c r="K154" s="629"/>
      <c r="L154" s="737"/>
      <c r="M154" s="131">
        <v>221.7</v>
      </c>
      <c r="N154" s="131">
        <v>221.7</v>
      </c>
      <c r="O154" s="197" t="s">
        <v>154</v>
      </c>
      <c r="P154" s="923">
        <v>18</v>
      </c>
      <c r="Q154" s="923">
        <v>18</v>
      </c>
      <c r="R154" s="925">
        <v>18</v>
      </c>
      <c r="U154" s="16"/>
    </row>
    <row r="155" spans="1:21" x14ac:dyDescent="0.2">
      <c r="A155" s="1010"/>
      <c r="B155" s="1012"/>
      <c r="C155" s="1014"/>
      <c r="D155" s="1222"/>
      <c r="E155" s="1261"/>
      <c r="F155" s="1094"/>
      <c r="G155" s="1134"/>
      <c r="H155" s="116"/>
      <c r="I155" s="585"/>
      <c r="J155" s="586"/>
      <c r="K155" s="586"/>
      <c r="L155" s="587"/>
      <c r="M155" s="443"/>
      <c r="N155" s="443"/>
      <c r="O155" s="196"/>
      <c r="P155" s="449"/>
      <c r="Q155" s="449"/>
      <c r="R155" s="450"/>
      <c r="U155" s="16"/>
    </row>
    <row r="156" spans="1:21" ht="16.5" customHeight="1" thickBot="1" x14ac:dyDescent="0.25">
      <c r="A156" s="1124"/>
      <c r="B156" s="1125"/>
      <c r="C156" s="1126"/>
      <c r="D156" s="1228"/>
      <c r="E156" s="1262"/>
      <c r="F156" s="1120"/>
      <c r="G156" s="1188"/>
      <c r="H156" s="834" t="s">
        <v>10</v>
      </c>
      <c r="I156" s="706">
        <f t="shared" ref="I156:N156" si="39">SUM(I154:I155)</f>
        <v>200</v>
      </c>
      <c r="J156" s="707">
        <f t="shared" si="39"/>
        <v>200</v>
      </c>
      <c r="K156" s="707">
        <f t="shared" si="39"/>
        <v>0</v>
      </c>
      <c r="L156" s="708">
        <f t="shared" si="39"/>
        <v>0</v>
      </c>
      <c r="M156" s="839">
        <f t="shared" si="39"/>
        <v>221.7</v>
      </c>
      <c r="N156" s="839">
        <f t="shared" si="39"/>
        <v>221.7</v>
      </c>
      <c r="O156" s="199"/>
      <c r="P156" s="446"/>
      <c r="Q156" s="446"/>
      <c r="R156" s="447"/>
      <c r="U156" s="16"/>
    </row>
    <row r="157" spans="1:21" ht="15" customHeight="1" x14ac:dyDescent="0.2">
      <c r="A157" s="893" t="s">
        <v>9</v>
      </c>
      <c r="B157" s="169" t="s">
        <v>54</v>
      </c>
      <c r="C157" s="1013" t="s">
        <v>58</v>
      </c>
      <c r="D157" s="1241" t="s">
        <v>118</v>
      </c>
      <c r="E157" s="1256"/>
      <c r="F157" s="1258" t="s">
        <v>58</v>
      </c>
      <c r="G157" s="1087" t="s">
        <v>61</v>
      </c>
      <c r="H157" s="168" t="s">
        <v>62</v>
      </c>
      <c r="I157" s="677">
        <f>J157+L157</f>
        <v>87.9</v>
      </c>
      <c r="J157" s="678">
        <v>87.9</v>
      </c>
      <c r="K157" s="678"/>
      <c r="L157" s="679"/>
      <c r="M157" s="370">
        <v>101.5</v>
      </c>
      <c r="N157" s="173">
        <v>92.6</v>
      </c>
      <c r="O157" s="18" t="s">
        <v>119</v>
      </c>
      <c r="P157" s="810">
        <v>4</v>
      </c>
      <c r="Q157" s="175">
        <v>5</v>
      </c>
      <c r="R157" s="925">
        <v>4</v>
      </c>
      <c r="U157" s="16"/>
    </row>
    <row r="158" spans="1:21" ht="15" customHeight="1" thickBot="1" x14ac:dyDescent="0.25">
      <c r="A158" s="903"/>
      <c r="B158" s="172"/>
      <c r="C158" s="1126"/>
      <c r="D158" s="1255"/>
      <c r="E158" s="1257"/>
      <c r="F158" s="1259"/>
      <c r="G158" s="1096"/>
      <c r="H158" s="600" t="s">
        <v>10</v>
      </c>
      <c r="I158" s="576">
        <f t="shared" ref="I158:N158" si="40">I157</f>
        <v>87.9</v>
      </c>
      <c r="J158" s="562">
        <f t="shared" si="40"/>
        <v>87.9</v>
      </c>
      <c r="K158" s="562">
        <f t="shared" si="40"/>
        <v>0</v>
      </c>
      <c r="L158" s="577">
        <f t="shared" si="40"/>
        <v>0</v>
      </c>
      <c r="M158" s="563">
        <f t="shared" si="40"/>
        <v>101.5</v>
      </c>
      <c r="N158" s="575">
        <f t="shared" si="40"/>
        <v>92.6</v>
      </c>
      <c r="O158" s="104"/>
      <c r="P158" s="246"/>
      <c r="Q158" s="246"/>
      <c r="R158" s="447"/>
      <c r="U158" s="16"/>
    </row>
    <row r="159" spans="1:21" ht="18.75" customHeight="1" x14ac:dyDescent="0.2">
      <c r="A159" s="1009" t="s">
        <v>9</v>
      </c>
      <c r="B159" s="1011" t="s">
        <v>54</v>
      </c>
      <c r="C159" s="1013" t="s">
        <v>58</v>
      </c>
      <c r="D159" s="1238" t="s">
        <v>104</v>
      </c>
      <c r="E159" s="1122" t="s">
        <v>85</v>
      </c>
      <c r="F159" s="1093" t="s">
        <v>48</v>
      </c>
      <c r="G159" s="1187" t="s">
        <v>77</v>
      </c>
      <c r="H159" s="126" t="s">
        <v>62</v>
      </c>
      <c r="I159" s="677">
        <f>J159+L159</f>
        <v>50</v>
      </c>
      <c r="J159" s="629"/>
      <c r="K159" s="629"/>
      <c r="L159" s="737">
        <v>50</v>
      </c>
      <c r="M159" s="131">
        <v>150</v>
      </c>
      <c r="N159" s="131">
        <v>250</v>
      </c>
      <c r="O159" s="863" t="s">
        <v>223</v>
      </c>
      <c r="P159" s="352"/>
      <c r="Q159" s="352">
        <v>1</v>
      </c>
      <c r="R159" s="353"/>
      <c r="U159" s="16"/>
    </row>
    <row r="160" spans="1:21" ht="15.75" customHeight="1" x14ac:dyDescent="0.2">
      <c r="A160" s="1010"/>
      <c r="B160" s="1012"/>
      <c r="C160" s="1014"/>
      <c r="D160" s="1250"/>
      <c r="E160" s="1224"/>
      <c r="F160" s="1094"/>
      <c r="G160" s="1134"/>
      <c r="H160" s="116"/>
      <c r="I160" s="585"/>
      <c r="J160" s="586"/>
      <c r="K160" s="586"/>
      <c r="L160" s="587"/>
      <c r="M160" s="443"/>
      <c r="N160" s="443"/>
      <c r="O160" s="864" t="s">
        <v>112</v>
      </c>
      <c r="P160" s="355"/>
      <c r="Q160" s="355">
        <v>4</v>
      </c>
      <c r="R160" s="356">
        <v>6</v>
      </c>
      <c r="U160" s="16"/>
    </row>
    <row r="161" spans="1:21" ht="13.5" thickBot="1" x14ac:dyDescent="0.25">
      <c r="A161" s="1124"/>
      <c r="B161" s="1125"/>
      <c r="C161" s="1126"/>
      <c r="D161" s="1265"/>
      <c r="E161" s="1229"/>
      <c r="F161" s="1120"/>
      <c r="G161" s="1188"/>
      <c r="H161" s="834" t="s">
        <v>10</v>
      </c>
      <c r="I161" s="706">
        <f>SUM(I159:I160)</f>
        <v>50</v>
      </c>
      <c r="J161" s="707">
        <f t="shared" ref="J161:N161" si="41">SUM(J159:J160)</f>
        <v>0</v>
      </c>
      <c r="K161" s="707">
        <f t="shared" si="41"/>
        <v>0</v>
      </c>
      <c r="L161" s="708">
        <f t="shared" si="41"/>
        <v>50</v>
      </c>
      <c r="M161" s="839">
        <f t="shared" si="41"/>
        <v>150</v>
      </c>
      <c r="N161" s="839">
        <f t="shared" si="41"/>
        <v>250</v>
      </c>
      <c r="O161" s="831"/>
      <c r="P161" s="358"/>
      <c r="Q161" s="358"/>
      <c r="R161" s="359"/>
      <c r="U161" s="16"/>
    </row>
    <row r="162" spans="1:21" ht="21.75" customHeight="1" x14ac:dyDescent="0.2">
      <c r="A162" s="1009" t="s">
        <v>9</v>
      </c>
      <c r="B162" s="1011" t="s">
        <v>54</v>
      </c>
      <c r="C162" s="1013" t="s">
        <v>59</v>
      </c>
      <c r="D162" s="1238" t="s">
        <v>128</v>
      </c>
      <c r="E162" s="930" t="s">
        <v>85</v>
      </c>
      <c r="F162" s="1093" t="s">
        <v>54</v>
      </c>
      <c r="G162" s="1087" t="s">
        <v>77</v>
      </c>
      <c r="H162" s="22" t="s">
        <v>45</v>
      </c>
      <c r="I162" s="659">
        <f>J162+L162</f>
        <v>0</v>
      </c>
      <c r="J162" s="660"/>
      <c r="K162" s="660"/>
      <c r="L162" s="661"/>
      <c r="M162" s="31"/>
      <c r="N162" s="31"/>
      <c r="O162" s="807" t="s">
        <v>224</v>
      </c>
      <c r="P162" s="360">
        <v>1</v>
      </c>
      <c r="Q162" s="360"/>
      <c r="R162" s="361"/>
      <c r="U162" s="16"/>
    </row>
    <row r="163" spans="1:21" ht="22.5" customHeight="1" x14ac:dyDescent="0.2">
      <c r="A163" s="1010"/>
      <c r="B163" s="1012"/>
      <c r="C163" s="1014"/>
      <c r="D163" s="1250"/>
      <c r="E163" s="1263" t="s">
        <v>189</v>
      </c>
      <c r="F163" s="1094"/>
      <c r="G163" s="1048"/>
      <c r="H163" s="23" t="s">
        <v>80</v>
      </c>
      <c r="I163" s="561">
        <f>J163+L163</f>
        <v>108</v>
      </c>
      <c r="J163" s="565"/>
      <c r="K163" s="565"/>
      <c r="L163" s="566">
        <v>108</v>
      </c>
      <c r="M163" s="40">
        <v>200</v>
      </c>
      <c r="N163" s="138">
        <v>1470</v>
      </c>
      <c r="O163" s="354" t="s">
        <v>225</v>
      </c>
      <c r="P163" s="355"/>
      <c r="Q163" s="355">
        <v>50</v>
      </c>
      <c r="R163" s="356">
        <v>100</v>
      </c>
      <c r="U163" s="16"/>
    </row>
    <row r="164" spans="1:21" ht="13.5" thickBot="1" x14ac:dyDescent="0.25">
      <c r="A164" s="1124"/>
      <c r="B164" s="1125"/>
      <c r="C164" s="1126"/>
      <c r="D164" s="1265"/>
      <c r="E164" s="1264"/>
      <c r="F164" s="1120"/>
      <c r="G164" s="1096"/>
      <c r="H164" s="601" t="s">
        <v>10</v>
      </c>
      <c r="I164" s="596">
        <f>SUM(I162:I163)</f>
        <v>108</v>
      </c>
      <c r="J164" s="597">
        <f t="shared" ref="J164:N164" si="42">SUM(J162:J163)</f>
        <v>0</v>
      </c>
      <c r="K164" s="597">
        <f t="shared" si="42"/>
        <v>0</v>
      </c>
      <c r="L164" s="597">
        <f t="shared" si="42"/>
        <v>108</v>
      </c>
      <c r="M164" s="604">
        <f t="shared" si="42"/>
        <v>200</v>
      </c>
      <c r="N164" s="604">
        <f t="shared" si="42"/>
        <v>1470</v>
      </c>
      <c r="O164" s="357"/>
      <c r="P164" s="358"/>
      <c r="Q164" s="358"/>
      <c r="R164" s="359"/>
      <c r="U164" s="16"/>
    </row>
    <row r="165" spans="1:21" ht="16.5" customHeight="1" x14ac:dyDescent="0.2">
      <c r="A165" s="1009" t="s">
        <v>9</v>
      </c>
      <c r="B165" s="1011" t="s">
        <v>54</v>
      </c>
      <c r="C165" s="1013" t="s">
        <v>100</v>
      </c>
      <c r="D165" s="1238" t="s">
        <v>171</v>
      </c>
      <c r="E165" s="930" t="s">
        <v>85</v>
      </c>
      <c r="F165" s="1093" t="s">
        <v>54</v>
      </c>
      <c r="G165" s="1087" t="s">
        <v>77</v>
      </c>
      <c r="H165" s="22" t="s">
        <v>45</v>
      </c>
      <c r="I165" s="659">
        <f>J165+L165</f>
        <v>0</v>
      </c>
      <c r="J165" s="660"/>
      <c r="K165" s="660"/>
      <c r="L165" s="661"/>
      <c r="M165" s="31">
        <v>50</v>
      </c>
      <c r="N165" s="31">
        <v>150</v>
      </c>
      <c r="O165" s="351" t="s">
        <v>82</v>
      </c>
      <c r="P165" s="352"/>
      <c r="Q165" s="352"/>
      <c r="R165" s="353">
        <v>1</v>
      </c>
      <c r="U165" s="16"/>
    </row>
    <row r="166" spans="1:21" ht="18.75" customHeight="1" x14ac:dyDescent="0.2">
      <c r="A166" s="1010"/>
      <c r="B166" s="1012"/>
      <c r="C166" s="1014"/>
      <c r="D166" s="1250"/>
      <c r="E166" s="1263" t="s">
        <v>189</v>
      </c>
      <c r="F166" s="1094"/>
      <c r="G166" s="1048"/>
      <c r="H166" s="23" t="s">
        <v>80</v>
      </c>
      <c r="I166" s="561">
        <f>J166+L166</f>
        <v>0</v>
      </c>
      <c r="J166" s="565"/>
      <c r="K166" s="565"/>
      <c r="L166" s="566"/>
      <c r="M166" s="138"/>
      <c r="N166" s="138"/>
      <c r="O166" s="1278" t="s">
        <v>275</v>
      </c>
      <c r="P166" s="355"/>
      <c r="Q166" s="355"/>
      <c r="R166" s="356"/>
      <c r="U166" s="16"/>
    </row>
    <row r="167" spans="1:21" ht="21.75" customHeight="1" thickBot="1" x14ac:dyDescent="0.25">
      <c r="A167" s="1124"/>
      <c r="B167" s="1125"/>
      <c r="C167" s="1126"/>
      <c r="D167" s="1265"/>
      <c r="E167" s="1264"/>
      <c r="F167" s="1120"/>
      <c r="G167" s="1096"/>
      <c r="H167" s="601" t="s">
        <v>10</v>
      </c>
      <c r="I167" s="596">
        <f t="shared" ref="I167:N167" si="43">SUM(I165:I166)</f>
        <v>0</v>
      </c>
      <c r="J167" s="597">
        <f t="shared" si="43"/>
        <v>0</v>
      </c>
      <c r="K167" s="597">
        <f t="shared" si="43"/>
        <v>0</v>
      </c>
      <c r="L167" s="597">
        <f t="shared" si="43"/>
        <v>0</v>
      </c>
      <c r="M167" s="604">
        <f t="shared" si="43"/>
        <v>50</v>
      </c>
      <c r="N167" s="604">
        <f t="shared" si="43"/>
        <v>150</v>
      </c>
      <c r="O167" s="1279"/>
      <c r="P167" s="358"/>
      <c r="Q167" s="358"/>
      <c r="R167" s="359">
        <v>10</v>
      </c>
      <c r="U167" s="16"/>
    </row>
    <row r="168" spans="1:21" ht="13.5" thickBot="1" x14ac:dyDescent="0.25">
      <c r="A168" s="211" t="s">
        <v>9</v>
      </c>
      <c r="B168" s="13" t="s">
        <v>54</v>
      </c>
      <c r="C168" s="1196" t="s">
        <v>12</v>
      </c>
      <c r="D168" s="1196"/>
      <c r="E168" s="1196"/>
      <c r="F168" s="1196"/>
      <c r="G168" s="1196"/>
      <c r="H168" s="1206"/>
      <c r="I168" s="687">
        <f>I158+I167+I161+I156+I164+I145+I139+I148+I153</f>
        <v>3960.1000000000004</v>
      </c>
      <c r="J168" s="41">
        <f t="shared" ref="J168:M168" si="44">J158+J167+J161+J156+J164+J145+J139+J148+J153</f>
        <v>3271.2000000000003</v>
      </c>
      <c r="K168" s="41">
        <f t="shared" si="44"/>
        <v>19.2</v>
      </c>
      <c r="L168" s="688">
        <f>L158+L167+L161+L156+L164+L145+L139+L148+L153</f>
        <v>688.9</v>
      </c>
      <c r="M168" s="348">
        <f t="shared" si="44"/>
        <v>3682.7</v>
      </c>
      <c r="N168" s="350">
        <f>N158+N167+N161+N156+N164+N145+N139+N148+N153</f>
        <v>5209.8</v>
      </c>
      <c r="O168" s="1197"/>
      <c r="P168" s="1198"/>
      <c r="Q168" s="1198"/>
      <c r="R168" s="1199"/>
    </row>
    <row r="169" spans="1:21" ht="13.5" thickBot="1" x14ac:dyDescent="0.25">
      <c r="A169" s="210" t="s">
        <v>9</v>
      </c>
      <c r="B169" s="13" t="s">
        <v>56</v>
      </c>
      <c r="C169" s="1207" t="s">
        <v>57</v>
      </c>
      <c r="D169" s="1208"/>
      <c r="E169" s="1208"/>
      <c r="F169" s="1208"/>
      <c r="G169" s="1208"/>
      <c r="H169" s="1209"/>
      <c r="I169" s="1209"/>
      <c r="J169" s="1209"/>
      <c r="K169" s="1209"/>
      <c r="L169" s="1209"/>
      <c r="M169" s="1209"/>
      <c r="N169" s="1209"/>
      <c r="O169" s="1208"/>
      <c r="P169" s="1208"/>
      <c r="Q169" s="1208"/>
      <c r="R169" s="1210"/>
    </row>
    <row r="170" spans="1:21" ht="12.75" customHeight="1" x14ac:dyDescent="0.2">
      <c r="A170" s="879" t="s">
        <v>9</v>
      </c>
      <c r="B170" s="880" t="s">
        <v>56</v>
      </c>
      <c r="C170" s="741" t="s">
        <v>9</v>
      </c>
      <c r="D170" s="1272" t="s">
        <v>173</v>
      </c>
      <c r="E170" s="935"/>
      <c r="F170" s="897" t="s">
        <v>54</v>
      </c>
      <c r="G170" s="911" t="s">
        <v>77</v>
      </c>
      <c r="H170" s="126"/>
      <c r="I170" s="677"/>
      <c r="J170" s="629"/>
      <c r="K170" s="629"/>
      <c r="L170" s="737"/>
      <c r="M170" s="131"/>
      <c r="N170" s="131"/>
      <c r="O170" s="1214"/>
      <c r="P170" s="65"/>
      <c r="Q170" s="65"/>
      <c r="R170" s="66"/>
      <c r="U170" s="16"/>
    </row>
    <row r="171" spans="1:21" x14ac:dyDescent="0.2">
      <c r="A171" s="879"/>
      <c r="B171" s="880"/>
      <c r="C171" s="742"/>
      <c r="D171" s="1273"/>
      <c r="E171" s="936"/>
      <c r="F171" s="898"/>
      <c r="G171" s="912"/>
      <c r="H171" s="23" t="s">
        <v>62</v>
      </c>
      <c r="I171" s="734">
        <f>J171+L171</f>
        <v>10</v>
      </c>
      <c r="J171" s="555"/>
      <c r="K171" s="555"/>
      <c r="L171" s="657">
        <v>10</v>
      </c>
      <c r="M171" s="437">
        <v>10</v>
      </c>
      <c r="N171" s="437">
        <v>10</v>
      </c>
      <c r="O171" s="1114"/>
      <c r="P171" s="449"/>
      <c r="Q171" s="449"/>
      <c r="R171" s="450"/>
      <c r="U171" s="16"/>
    </row>
    <row r="172" spans="1:21" x14ac:dyDescent="0.2">
      <c r="A172" s="879"/>
      <c r="B172" s="880"/>
      <c r="C172" s="742"/>
      <c r="D172" s="1274"/>
      <c r="E172" s="456"/>
      <c r="F172" s="899"/>
      <c r="G172" s="913"/>
      <c r="H172" s="440"/>
      <c r="I172" s="585"/>
      <c r="J172" s="586"/>
      <c r="K172" s="586"/>
      <c r="L172" s="587"/>
      <c r="M172" s="443"/>
      <c r="N172" s="443"/>
      <c r="O172" s="1275"/>
      <c r="P172" s="924"/>
      <c r="Q172" s="924"/>
      <c r="R172" s="926"/>
      <c r="U172" s="16"/>
    </row>
    <row r="173" spans="1:21" ht="38.25" x14ac:dyDescent="0.2">
      <c r="A173" s="879"/>
      <c r="B173" s="880"/>
      <c r="C173" s="741"/>
      <c r="D173" s="939" t="s">
        <v>246</v>
      </c>
      <c r="E173" s="936"/>
      <c r="F173" s="898" t="s">
        <v>54</v>
      </c>
      <c r="G173" s="912" t="s">
        <v>61</v>
      </c>
      <c r="H173" s="23" t="s">
        <v>62</v>
      </c>
      <c r="I173" s="734">
        <f>L173</f>
        <v>1058.4000000000001</v>
      </c>
      <c r="J173" s="555"/>
      <c r="K173" s="555"/>
      <c r="L173" s="657">
        <v>1058.4000000000001</v>
      </c>
      <c r="M173" s="721">
        <v>500</v>
      </c>
      <c r="N173" s="437">
        <v>500</v>
      </c>
      <c r="O173" s="1114" t="s">
        <v>153</v>
      </c>
      <c r="P173" s="441">
        <v>2.8</v>
      </c>
      <c r="Q173" s="449">
        <v>1</v>
      </c>
      <c r="R173" s="450">
        <v>1</v>
      </c>
      <c r="S173" s="181"/>
      <c r="T173" s="181"/>
      <c r="U173" s="16"/>
    </row>
    <row r="174" spans="1:21" x14ac:dyDescent="0.2">
      <c r="A174" s="879"/>
      <c r="B174" s="880"/>
      <c r="C174" s="741"/>
      <c r="D174" s="1277" t="s">
        <v>172</v>
      </c>
      <c r="E174" s="936"/>
      <c r="F174" s="898"/>
      <c r="G174" s="912"/>
      <c r="H174" s="23"/>
      <c r="I174" s="734"/>
      <c r="J174" s="555"/>
      <c r="K174" s="555"/>
      <c r="L174" s="657"/>
      <c r="M174" s="437"/>
      <c r="N174" s="437"/>
      <c r="O174" s="1114"/>
      <c r="P174" s="441"/>
      <c r="Q174" s="449"/>
      <c r="R174" s="450"/>
      <c r="U174" s="16"/>
    </row>
    <row r="175" spans="1:21" ht="13.5" thickBot="1" x14ac:dyDescent="0.25">
      <c r="A175" s="903"/>
      <c r="B175" s="904"/>
      <c r="C175" s="821"/>
      <c r="D175" s="1255"/>
      <c r="E175" s="937"/>
      <c r="F175" s="908"/>
      <c r="G175" s="917"/>
      <c r="H175" s="601" t="s">
        <v>10</v>
      </c>
      <c r="I175" s="602">
        <f>SUM(I170:I174)</f>
        <v>1068.4000000000001</v>
      </c>
      <c r="J175" s="597">
        <f t="shared" ref="J175:K175" si="45">SUM(J173:J174)</f>
        <v>0</v>
      </c>
      <c r="K175" s="597">
        <f t="shared" si="45"/>
        <v>0</v>
      </c>
      <c r="L175" s="603">
        <f>SUM(L170:L174)</f>
        <v>1068.4000000000001</v>
      </c>
      <c r="M175" s="604">
        <f>M171+M173</f>
        <v>510</v>
      </c>
      <c r="N175" s="604">
        <f>SUM(N170:N174)</f>
        <v>510</v>
      </c>
      <c r="O175" s="1276"/>
      <c r="P175" s="446"/>
      <c r="Q175" s="446"/>
      <c r="R175" s="447"/>
      <c r="T175" s="262"/>
      <c r="U175" s="16"/>
    </row>
    <row r="176" spans="1:21" x14ac:dyDescent="0.2">
      <c r="A176" s="893" t="s">
        <v>9</v>
      </c>
      <c r="B176" s="894" t="s">
        <v>56</v>
      </c>
      <c r="C176" s="729" t="s">
        <v>11</v>
      </c>
      <c r="D176" s="1347" t="s">
        <v>103</v>
      </c>
      <c r="E176" s="745"/>
      <c r="F176" s="897" t="s">
        <v>54</v>
      </c>
      <c r="G176" s="890" t="s">
        <v>61</v>
      </c>
      <c r="H176" s="126"/>
      <c r="I176" s="678"/>
      <c r="J176" s="629"/>
      <c r="K176" s="629"/>
      <c r="L176" s="630"/>
      <c r="M176" s="131"/>
      <c r="N176" s="738"/>
      <c r="O176" s="1350" t="s">
        <v>70</v>
      </c>
      <c r="P176" s="1266">
        <v>5.7</v>
      </c>
      <c r="Q176" s="1266">
        <v>5.7</v>
      </c>
      <c r="R176" s="1268">
        <v>5.7</v>
      </c>
      <c r="T176" s="17"/>
      <c r="U176" s="16"/>
    </row>
    <row r="177" spans="1:21" x14ac:dyDescent="0.2">
      <c r="A177" s="879"/>
      <c r="B177" s="880"/>
      <c r="C177" s="892"/>
      <c r="D177" s="1348"/>
      <c r="E177" s="746"/>
      <c r="F177" s="898"/>
      <c r="G177" s="884"/>
      <c r="H177" s="14"/>
      <c r="I177" s="681"/>
      <c r="J177" s="682"/>
      <c r="K177" s="682"/>
      <c r="L177" s="683"/>
      <c r="M177" s="137"/>
      <c r="N177" s="756"/>
      <c r="O177" s="1270"/>
      <c r="P177" s="1267"/>
      <c r="Q177" s="1267"/>
      <c r="R177" s="1269"/>
      <c r="U177" s="16"/>
    </row>
    <row r="178" spans="1:21" ht="12.75" customHeight="1" x14ac:dyDescent="0.2">
      <c r="A178" s="879"/>
      <c r="B178" s="880"/>
      <c r="C178" s="892"/>
      <c r="D178" s="1348"/>
      <c r="E178" s="746"/>
      <c r="F178" s="898"/>
      <c r="G178" s="884"/>
      <c r="H178" s="123"/>
      <c r="I178" s="554"/>
      <c r="J178" s="555"/>
      <c r="K178" s="555"/>
      <c r="L178" s="556"/>
      <c r="M178" s="437"/>
      <c r="N178" s="102"/>
      <c r="O178" s="1270" t="s">
        <v>69</v>
      </c>
      <c r="P178" s="1267">
        <v>2.1</v>
      </c>
      <c r="Q178" s="1267">
        <v>2.1</v>
      </c>
      <c r="R178" s="1269">
        <v>2.1</v>
      </c>
    </row>
    <row r="179" spans="1:21" x14ac:dyDescent="0.2">
      <c r="A179" s="879"/>
      <c r="B179" s="880"/>
      <c r="C179" s="892"/>
      <c r="D179" s="1349"/>
      <c r="E179" s="746"/>
      <c r="F179" s="898"/>
      <c r="G179" s="884"/>
      <c r="H179" s="116"/>
      <c r="I179" s="561"/>
      <c r="J179" s="586"/>
      <c r="K179" s="586"/>
      <c r="L179" s="606"/>
      <c r="M179" s="443"/>
      <c r="N179" s="334"/>
      <c r="O179" s="1270"/>
      <c r="P179" s="1267"/>
      <c r="Q179" s="1267"/>
      <c r="R179" s="1269"/>
    </row>
    <row r="180" spans="1:21" x14ac:dyDescent="0.2">
      <c r="A180" s="879"/>
      <c r="B180" s="880"/>
      <c r="C180" s="892"/>
      <c r="D180" s="1052" t="s">
        <v>248</v>
      </c>
      <c r="E180" s="746"/>
      <c r="F180" s="898"/>
      <c r="G180" s="884"/>
      <c r="H180" s="472" t="s">
        <v>62</v>
      </c>
      <c r="I180" s="564">
        <f>J180+L180</f>
        <v>1750.1</v>
      </c>
      <c r="J180" s="565">
        <v>1750.1</v>
      </c>
      <c r="K180" s="565"/>
      <c r="L180" s="566"/>
      <c r="M180" s="120">
        <v>1500</v>
      </c>
      <c r="N180" s="486">
        <v>1500</v>
      </c>
      <c r="O180" s="1270" t="s">
        <v>150</v>
      </c>
      <c r="P180" s="1271">
        <v>17</v>
      </c>
      <c r="Q180" s="1271">
        <v>17</v>
      </c>
      <c r="R180" s="1344">
        <v>17</v>
      </c>
    </row>
    <row r="181" spans="1:21" x14ac:dyDescent="0.2">
      <c r="A181" s="879"/>
      <c r="B181" s="880"/>
      <c r="C181" s="892"/>
      <c r="D181" s="1052"/>
      <c r="E181" s="746"/>
      <c r="F181" s="898"/>
      <c r="G181" s="884"/>
      <c r="H181" s="123"/>
      <c r="I181" s="554"/>
      <c r="J181" s="555"/>
      <c r="K181" s="555"/>
      <c r="L181" s="556"/>
      <c r="M181" s="437"/>
      <c r="N181" s="102"/>
      <c r="O181" s="1270"/>
      <c r="P181" s="1271"/>
      <c r="Q181" s="1271"/>
      <c r="R181" s="1344"/>
    </row>
    <row r="182" spans="1:21" x14ac:dyDescent="0.2">
      <c r="A182" s="879"/>
      <c r="B182" s="880"/>
      <c r="C182" s="881"/>
      <c r="D182" s="1052"/>
      <c r="E182" s="746"/>
      <c r="F182" s="898"/>
      <c r="G182" s="884"/>
      <c r="H182" s="123"/>
      <c r="I182" s="554"/>
      <c r="J182" s="555"/>
      <c r="K182" s="555"/>
      <c r="L182" s="556"/>
      <c r="M182" s="437"/>
      <c r="N182" s="102"/>
      <c r="O182" s="1270" t="s">
        <v>155</v>
      </c>
      <c r="P182" s="1271">
        <v>5</v>
      </c>
      <c r="Q182" s="1271">
        <v>5</v>
      </c>
      <c r="R182" s="1344">
        <v>5</v>
      </c>
    </row>
    <row r="183" spans="1:21" x14ac:dyDescent="0.2">
      <c r="A183" s="879"/>
      <c r="B183" s="880"/>
      <c r="C183" s="881"/>
      <c r="D183" s="896"/>
      <c r="E183" s="811"/>
      <c r="F183" s="899"/>
      <c r="G183" s="887"/>
      <c r="H183" s="116"/>
      <c r="I183" s="561"/>
      <c r="J183" s="586"/>
      <c r="K183" s="586"/>
      <c r="L183" s="606"/>
      <c r="M183" s="443"/>
      <c r="N183" s="334"/>
      <c r="O183" s="1270"/>
      <c r="P183" s="1271"/>
      <c r="Q183" s="1271"/>
      <c r="R183" s="1344"/>
    </row>
    <row r="184" spans="1:21" x14ac:dyDescent="0.2">
      <c r="A184" s="879"/>
      <c r="B184" s="880"/>
      <c r="C184" s="892"/>
      <c r="D184" s="1052" t="s">
        <v>101</v>
      </c>
      <c r="E184" s="746"/>
      <c r="F184" s="898"/>
      <c r="G184" s="884"/>
      <c r="H184" s="23" t="s">
        <v>45</v>
      </c>
      <c r="I184" s="554">
        <f>J184+L184</f>
        <v>500</v>
      </c>
      <c r="J184" s="555">
        <v>500</v>
      </c>
      <c r="K184" s="555"/>
      <c r="L184" s="556"/>
      <c r="M184" s="437">
        <v>500</v>
      </c>
      <c r="N184" s="102">
        <v>500</v>
      </c>
      <c r="O184" s="1101" t="s">
        <v>68</v>
      </c>
      <c r="P184" s="441">
        <v>0.3</v>
      </c>
      <c r="Q184" s="441">
        <v>0.3</v>
      </c>
      <c r="R184" s="442">
        <v>0.3</v>
      </c>
    </row>
    <row r="185" spans="1:21" x14ac:dyDescent="0.2">
      <c r="A185" s="879"/>
      <c r="B185" s="880"/>
      <c r="C185" s="892"/>
      <c r="D185" s="1052"/>
      <c r="E185" s="746"/>
      <c r="F185" s="898"/>
      <c r="G185" s="884"/>
      <c r="H185" s="440"/>
      <c r="I185" s="561"/>
      <c r="J185" s="586"/>
      <c r="K185" s="586"/>
      <c r="L185" s="606"/>
      <c r="M185" s="443"/>
      <c r="N185" s="334"/>
      <c r="O185" s="1345"/>
      <c r="P185" s="441"/>
      <c r="Q185" s="441"/>
      <c r="R185" s="442"/>
    </row>
    <row r="186" spans="1:21" ht="13.5" thickBot="1" x14ac:dyDescent="0.25">
      <c r="A186" s="903"/>
      <c r="B186" s="904"/>
      <c r="C186" s="701"/>
      <c r="D186" s="1346"/>
      <c r="E186" s="747"/>
      <c r="F186" s="748"/>
      <c r="G186" s="749"/>
      <c r="H186" s="601" t="s">
        <v>10</v>
      </c>
      <c r="I186" s="596">
        <f>I184+I180</f>
        <v>2250.1</v>
      </c>
      <c r="J186" s="596">
        <f>J184+J180</f>
        <v>2250.1</v>
      </c>
      <c r="K186" s="596">
        <f t="shared" ref="K186:N186" si="46">K184+K180</f>
        <v>0</v>
      </c>
      <c r="L186" s="618">
        <f t="shared" si="46"/>
        <v>0</v>
      </c>
      <c r="M186" s="604">
        <f t="shared" si="46"/>
        <v>2000</v>
      </c>
      <c r="N186" s="596">
        <f t="shared" si="46"/>
        <v>2000</v>
      </c>
      <c r="O186" s="945"/>
      <c r="P186" s="743"/>
      <c r="Q186" s="743"/>
      <c r="R186" s="744"/>
      <c r="U186" s="16"/>
    </row>
    <row r="187" spans="1:21" ht="12.75" customHeight="1" x14ac:dyDescent="0.2">
      <c r="A187" s="1009" t="s">
        <v>9</v>
      </c>
      <c r="B187" s="1011" t="s">
        <v>56</v>
      </c>
      <c r="C187" s="1013" t="s">
        <v>48</v>
      </c>
      <c r="D187" s="1230" t="s">
        <v>65</v>
      </c>
      <c r="E187" s="1299"/>
      <c r="F187" s="1093" t="s">
        <v>54</v>
      </c>
      <c r="G187" s="1187" t="s">
        <v>61</v>
      </c>
      <c r="H187" s="126" t="s">
        <v>45</v>
      </c>
      <c r="I187" s="677">
        <f>J187+L187</f>
        <v>45</v>
      </c>
      <c r="J187" s="629">
        <v>45</v>
      </c>
      <c r="K187" s="629"/>
      <c r="L187" s="737"/>
      <c r="M187" s="131">
        <v>45</v>
      </c>
      <c r="N187" s="131">
        <v>45</v>
      </c>
      <c r="O187" s="1214" t="s">
        <v>67</v>
      </c>
      <c r="P187" s="65">
        <v>0.5</v>
      </c>
      <c r="Q187" s="65">
        <v>0.38</v>
      </c>
      <c r="R187" s="66">
        <v>0.38</v>
      </c>
      <c r="U187" s="16"/>
    </row>
    <row r="188" spans="1:21" x14ac:dyDescent="0.2">
      <c r="A188" s="1010"/>
      <c r="B188" s="1012"/>
      <c r="C188" s="1014"/>
      <c r="D188" s="1222"/>
      <c r="E188" s="1300"/>
      <c r="F188" s="1094"/>
      <c r="G188" s="1134"/>
      <c r="H188" s="472" t="s">
        <v>62</v>
      </c>
      <c r="I188" s="676">
        <f>J188</f>
        <v>455</v>
      </c>
      <c r="J188" s="565">
        <v>455</v>
      </c>
      <c r="K188" s="565"/>
      <c r="L188" s="658"/>
      <c r="M188" s="120">
        <v>455</v>
      </c>
      <c r="N188" s="120">
        <v>455</v>
      </c>
      <c r="O188" s="1114"/>
      <c r="P188" s="449"/>
      <c r="Q188" s="449"/>
      <c r="R188" s="450"/>
      <c r="U188" s="16"/>
    </row>
    <row r="189" spans="1:21" x14ac:dyDescent="0.2">
      <c r="A189" s="1010"/>
      <c r="B189" s="1012"/>
      <c r="C189" s="1014"/>
      <c r="D189" s="1222"/>
      <c r="E189" s="1300"/>
      <c r="F189" s="1094"/>
      <c r="G189" s="1134"/>
      <c r="H189" s="440"/>
      <c r="I189" s="585"/>
      <c r="J189" s="586"/>
      <c r="K189" s="555"/>
      <c r="L189" s="587"/>
      <c r="M189" s="736"/>
      <c r="N189" s="736"/>
      <c r="O189" s="196"/>
      <c r="P189" s="449"/>
      <c r="Q189" s="449"/>
      <c r="R189" s="450"/>
      <c r="U189" s="16"/>
    </row>
    <row r="190" spans="1:21" ht="13.5" thickBot="1" x14ac:dyDescent="0.25">
      <c r="A190" s="1124"/>
      <c r="B190" s="1125"/>
      <c r="C190" s="1126"/>
      <c r="D190" s="1228"/>
      <c r="E190" s="1301"/>
      <c r="F190" s="1120"/>
      <c r="G190" s="1188"/>
      <c r="H190" s="834" t="s">
        <v>10</v>
      </c>
      <c r="I190" s="706">
        <f t="shared" ref="I190:N190" si="47">SUM(I187:I189)</f>
        <v>500</v>
      </c>
      <c r="J190" s="707">
        <f t="shared" si="47"/>
        <v>500</v>
      </c>
      <c r="K190" s="597">
        <f t="shared" si="47"/>
        <v>0</v>
      </c>
      <c r="L190" s="605">
        <f t="shared" si="47"/>
        <v>0</v>
      </c>
      <c r="M190" s="839">
        <f>M187+M188+M189</f>
        <v>500</v>
      </c>
      <c r="N190" s="839">
        <f t="shared" si="47"/>
        <v>500</v>
      </c>
      <c r="O190" s="199"/>
      <c r="P190" s="446"/>
      <c r="Q190" s="446"/>
      <c r="R190" s="447"/>
      <c r="U190" s="16"/>
    </row>
    <row r="191" spans="1:21" x14ac:dyDescent="0.2">
      <c r="A191" s="1009" t="s">
        <v>9</v>
      </c>
      <c r="B191" s="1011" t="s">
        <v>56</v>
      </c>
      <c r="C191" s="1013" t="s">
        <v>54</v>
      </c>
      <c r="D191" s="1230" t="s">
        <v>91</v>
      </c>
      <c r="E191" s="1299"/>
      <c r="F191" s="1093" t="s">
        <v>54</v>
      </c>
      <c r="G191" s="1087" t="s">
        <v>61</v>
      </c>
      <c r="H191" s="22" t="s">
        <v>45</v>
      </c>
      <c r="I191" s="561"/>
      <c r="J191" s="586"/>
      <c r="K191" s="586"/>
      <c r="L191" s="606"/>
      <c r="M191" s="31">
        <v>50</v>
      </c>
      <c r="N191" s="31">
        <v>50</v>
      </c>
      <c r="O191" s="1302" t="s">
        <v>92</v>
      </c>
      <c r="P191" s="150">
        <v>8</v>
      </c>
      <c r="Q191" s="151">
        <v>4</v>
      </c>
      <c r="R191" s="152">
        <v>4</v>
      </c>
      <c r="U191" s="16"/>
    </row>
    <row r="192" spans="1:21" ht="14.25" customHeight="1" x14ac:dyDescent="0.2">
      <c r="A192" s="1010"/>
      <c r="B192" s="1012"/>
      <c r="C192" s="1014"/>
      <c r="D192" s="1222"/>
      <c r="E192" s="1300"/>
      <c r="F192" s="1094"/>
      <c r="G192" s="1048"/>
      <c r="H192" s="43"/>
      <c r="I192" s="557"/>
      <c r="J192" s="555"/>
      <c r="K192" s="555"/>
      <c r="L192" s="556"/>
      <c r="M192" s="437"/>
      <c r="N192" s="437"/>
      <c r="O192" s="1303"/>
      <c r="P192" s="24"/>
      <c r="Q192" s="153"/>
      <c r="R192" s="154"/>
      <c r="U192" s="16"/>
    </row>
    <row r="193" spans="1:40" ht="14.25" customHeight="1" thickBot="1" x14ac:dyDescent="0.25">
      <c r="A193" s="1124"/>
      <c r="B193" s="1125"/>
      <c r="C193" s="1126"/>
      <c r="D193" s="1228"/>
      <c r="E193" s="1301"/>
      <c r="F193" s="1120"/>
      <c r="G193" s="1096"/>
      <c r="H193" s="589" t="s">
        <v>10</v>
      </c>
      <c r="I193" s="562">
        <f t="shared" ref="I193:N193" si="48">SUM(I191:I192)</f>
        <v>0</v>
      </c>
      <c r="J193" s="590">
        <f t="shared" si="48"/>
        <v>0</v>
      </c>
      <c r="K193" s="590">
        <f t="shared" si="48"/>
        <v>0</v>
      </c>
      <c r="L193" s="590">
        <f t="shared" si="48"/>
        <v>0</v>
      </c>
      <c r="M193" s="604">
        <f t="shared" si="48"/>
        <v>50</v>
      </c>
      <c r="N193" s="604">
        <f t="shared" si="48"/>
        <v>50</v>
      </c>
      <c r="O193" s="21"/>
      <c r="P193" s="446"/>
      <c r="Q193" s="446"/>
      <c r="R193" s="447"/>
      <c r="U193" s="16"/>
    </row>
    <row r="194" spans="1:40" ht="14.25" customHeight="1" x14ac:dyDescent="0.2">
      <c r="A194" s="1009" t="s">
        <v>9</v>
      </c>
      <c r="B194" s="1011" t="s">
        <v>56</v>
      </c>
      <c r="C194" s="1013" t="s">
        <v>56</v>
      </c>
      <c r="D194" s="1230" t="s">
        <v>66</v>
      </c>
      <c r="E194" s="1299"/>
      <c r="F194" s="1093" t="s">
        <v>54</v>
      </c>
      <c r="G194" s="1187" t="s">
        <v>61</v>
      </c>
      <c r="H194" s="126" t="s">
        <v>62</v>
      </c>
      <c r="I194" s="678">
        <f>J194+L194</f>
        <v>409.9</v>
      </c>
      <c r="J194" s="678">
        <v>409.9</v>
      </c>
      <c r="K194" s="629"/>
      <c r="L194" s="737"/>
      <c r="M194" s="437">
        <v>321.3</v>
      </c>
      <c r="N194" s="102">
        <v>321.3</v>
      </c>
      <c r="O194" s="1109" t="s">
        <v>107</v>
      </c>
      <c r="P194" s="923">
        <v>14</v>
      </c>
      <c r="Q194" s="923">
        <v>14</v>
      </c>
      <c r="R194" s="925">
        <v>14</v>
      </c>
      <c r="U194" s="16"/>
    </row>
    <row r="195" spans="1:40" ht="14.25" customHeight="1" x14ac:dyDescent="0.2">
      <c r="A195" s="1010"/>
      <c r="B195" s="1012"/>
      <c r="C195" s="1014"/>
      <c r="D195" s="1222"/>
      <c r="E195" s="1300"/>
      <c r="F195" s="1094"/>
      <c r="G195" s="1134"/>
      <c r="H195" s="440"/>
      <c r="I195" s="561"/>
      <c r="J195" s="554"/>
      <c r="K195" s="555"/>
      <c r="L195" s="657"/>
      <c r="M195" s="437"/>
      <c r="N195" s="102"/>
      <c r="O195" s="1101"/>
      <c r="P195" s="449"/>
      <c r="Q195" s="449"/>
      <c r="R195" s="450"/>
      <c r="U195" s="16"/>
    </row>
    <row r="196" spans="1:40" ht="14.25" customHeight="1" thickBot="1" x14ac:dyDescent="0.25">
      <c r="A196" s="1124"/>
      <c r="B196" s="1125"/>
      <c r="C196" s="1126"/>
      <c r="D196" s="1228"/>
      <c r="E196" s="1301"/>
      <c r="F196" s="1120"/>
      <c r="G196" s="1188"/>
      <c r="H196" s="834" t="s">
        <v>10</v>
      </c>
      <c r="I196" s="823">
        <f t="shared" ref="I196:N196" si="49">SUM(I194:I195)</f>
        <v>409.9</v>
      </c>
      <c r="J196" s="596">
        <f t="shared" si="49"/>
        <v>409.9</v>
      </c>
      <c r="K196" s="596">
        <f t="shared" si="49"/>
        <v>0</v>
      </c>
      <c r="L196" s="605">
        <f t="shared" si="49"/>
        <v>0</v>
      </c>
      <c r="M196" s="604">
        <f t="shared" si="49"/>
        <v>321.3</v>
      </c>
      <c r="N196" s="596">
        <f t="shared" si="49"/>
        <v>321.3</v>
      </c>
      <c r="O196" s="21"/>
      <c r="P196" s="446"/>
      <c r="Q196" s="446"/>
      <c r="R196" s="447"/>
      <c r="U196" s="16"/>
    </row>
    <row r="197" spans="1:40" ht="14.25" customHeight="1" thickBot="1" x14ac:dyDescent="0.25">
      <c r="A197" s="211" t="s">
        <v>9</v>
      </c>
      <c r="B197" s="13" t="s">
        <v>56</v>
      </c>
      <c r="C197" s="1196" t="s">
        <v>12</v>
      </c>
      <c r="D197" s="1196"/>
      <c r="E197" s="1196"/>
      <c r="F197" s="1196"/>
      <c r="G197" s="1196"/>
      <c r="H197" s="1206"/>
      <c r="I197" s="41">
        <f>I196+I193+I190+I186+I175</f>
        <v>4228.3999999999996</v>
      </c>
      <c r="J197" s="41">
        <f t="shared" ref="J197:N197" si="50">J196+J193+J190+J186+J175</f>
        <v>3160</v>
      </c>
      <c r="K197" s="41">
        <f t="shared" si="50"/>
        <v>0</v>
      </c>
      <c r="L197" s="41">
        <f t="shared" si="50"/>
        <v>1068.4000000000001</v>
      </c>
      <c r="M197" s="41">
        <f t="shared" si="50"/>
        <v>3381.3</v>
      </c>
      <c r="N197" s="41">
        <f t="shared" si="50"/>
        <v>3381.3</v>
      </c>
      <c r="O197" s="1197"/>
      <c r="P197" s="1198"/>
      <c r="Q197" s="1198"/>
      <c r="R197" s="1199"/>
    </row>
    <row r="198" spans="1:40" ht="14.25" customHeight="1" thickBot="1" x14ac:dyDescent="0.25">
      <c r="A198" s="211" t="s">
        <v>9</v>
      </c>
      <c r="B198" s="1338" t="s">
        <v>13</v>
      </c>
      <c r="C198" s="1339"/>
      <c r="D198" s="1339"/>
      <c r="E198" s="1339"/>
      <c r="F198" s="1339"/>
      <c r="G198" s="1339"/>
      <c r="H198" s="1340"/>
      <c r="I198" s="239">
        <f t="shared" ref="I198:N198" si="51">I197+I168+I131+I115+I107</f>
        <v>54559.8</v>
      </c>
      <c r="J198" s="239">
        <f t="shared" si="51"/>
        <v>25269.7</v>
      </c>
      <c r="K198" s="239">
        <f t="shared" si="51"/>
        <v>19.2</v>
      </c>
      <c r="L198" s="642">
        <f t="shared" si="51"/>
        <v>29290.100000000002</v>
      </c>
      <c r="M198" s="643">
        <f t="shared" si="51"/>
        <v>58086.3</v>
      </c>
      <c r="N198" s="239">
        <f t="shared" si="51"/>
        <v>53956.9</v>
      </c>
      <c r="O198" s="1341"/>
      <c r="P198" s="1342"/>
      <c r="Q198" s="1342"/>
      <c r="R198" s="1343"/>
    </row>
    <row r="199" spans="1:40" ht="14.25" customHeight="1" thickBot="1" x14ac:dyDescent="0.25">
      <c r="A199" s="240" t="s">
        <v>58</v>
      </c>
      <c r="B199" s="1292" t="s">
        <v>117</v>
      </c>
      <c r="C199" s="1293"/>
      <c r="D199" s="1293"/>
      <c r="E199" s="1293"/>
      <c r="F199" s="1293"/>
      <c r="G199" s="1293"/>
      <c r="H199" s="1294"/>
      <c r="I199" s="291">
        <f t="shared" ref="I199:N199" si="52">SUM(I198)</f>
        <v>54559.8</v>
      </c>
      <c r="J199" s="241">
        <f t="shared" si="52"/>
        <v>25269.7</v>
      </c>
      <c r="K199" s="241">
        <f t="shared" si="52"/>
        <v>19.2</v>
      </c>
      <c r="L199" s="289">
        <f t="shared" si="52"/>
        <v>29290.100000000002</v>
      </c>
      <c r="M199" s="292">
        <f t="shared" si="52"/>
        <v>58086.3</v>
      </c>
      <c r="N199" s="291">
        <f t="shared" si="52"/>
        <v>53956.9</v>
      </c>
      <c r="O199" s="1295"/>
      <c r="P199" s="1296"/>
      <c r="Q199" s="1296"/>
      <c r="R199" s="1297"/>
    </row>
    <row r="200" spans="1:40" s="26" customFormat="1" ht="9" customHeight="1" x14ac:dyDescent="0.2">
      <c r="A200" s="1298"/>
      <c r="B200" s="1298"/>
      <c r="C200" s="1298"/>
      <c r="D200" s="1298"/>
      <c r="E200" s="1298"/>
      <c r="F200" s="1298"/>
      <c r="G200" s="1298"/>
      <c r="H200" s="1298"/>
      <c r="I200" s="1298"/>
      <c r="J200" s="1298"/>
      <c r="K200" s="1298"/>
      <c r="L200" s="1298"/>
      <c r="M200" s="1298"/>
      <c r="N200" s="1298"/>
      <c r="O200" s="1298"/>
      <c r="P200" s="1298"/>
      <c r="Q200" s="1298"/>
      <c r="R200" s="1298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</row>
    <row r="201" spans="1:40" s="26" customFormat="1" ht="59.25" customHeight="1" x14ac:dyDescent="0.2">
      <c r="A201" s="1337"/>
      <c r="B201" s="1337"/>
      <c r="C201" s="1337"/>
      <c r="D201" s="1337"/>
      <c r="E201" s="1337"/>
      <c r="F201" s="1337"/>
      <c r="G201" s="1337"/>
      <c r="H201" s="1337"/>
      <c r="I201" s="1337"/>
      <c r="J201" s="1337"/>
      <c r="K201" s="1337"/>
      <c r="L201" s="1337"/>
      <c r="M201" s="1337"/>
      <c r="N201" s="1337"/>
      <c r="O201" s="1337"/>
      <c r="P201" s="1337"/>
      <c r="Q201" s="1337"/>
      <c r="R201" s="1337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</row>
    <row r="202" spans="1:40" s="26" customFormat="1" ht="15" customHeight="1" thickBot="1" x14ac:dyDescent="0.25">
      <c r="A202" s="1313" t="s">
        <v>18</v>
      </c>
      <c r="B202" s="1313"/>
      <c r="C202" s="1313"/>
      <c r="D202" s="1313"/>
      <c r="E202" s="1313"/>
      <c r="F202" s="1313"/>
      <c r="G202" s="1313"/>
      <c r="H202" s="1313"/>
      <c r="I202" s="1313"/>
      <c r="J202" s="1313"/>
      <c r="K202" s="1313"/>
      <c r="L202" s="1313"/>
      <c r="M202" s="1313"/>
      <c r="N202" s="1313"/>
      <c r="O202" s="5"/>
      <c r="P202" s="5"/>
      <c r="Q202" s="5"/>
      <c r="R202" s="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</row>
    <row r="203" spans="1:40" ht="45" customHeight="1" thickBot="1" x14ac:dyDescent="0.25">
      <c r="A203" s="1314" t="s">
        <v>14</v>
      </c>
      <c r="B203" s="1315"/>
      <c r="C203" s="1315"/>
      <c r="D203" s="1315"/>
      <c r="E203" s="1315"/>
      <c r="F203" s="1315"/>
      <c r="G203" s="1315"/>
      <c r="H203" s="1316"/>
      <c r="I203" s="1018" t="s">
        <v>137</v>
      </c>
      <c r="J203" s="1019"/>
      <c r="K203" s="1019"/>
      <c r="L203" s="1020"/>
      <c r="M203" s="45" t="s">
        <v>298</v>
      </c>
      <c r="N203" s="45" t="s">
        <v>299</v>
      </c>
    </row>
    <row r="204" spans="1:40" ht="14.25" customHeight="1" x14ac:dyDescent="0.2">
      <c r="A204" s="1317" t="s">
        <v>19</v>
      </c>
      <c r="B204" s="1318"/>
      <c r="C204" s="1318"/>
      <c r="D204" s="1318"/>
      <c r="E204" s="1318"/>
      <c r="F204" s="1318"/>
      <c r="G204" s="1318"/>
      <c r="H204" s="1319"/>
      <c r="I204" s="1320">
        <f>SUM(I205:L210)</f>
        <v>24578.2</v>
      </c>
      <c r="J204" s="1321"/>
      <c r="K204" s="1321"/>
      <c r="L204" s="1322"/>
      <c r="M204" s="242">
        <f>M205+M206+M207+M209</f>
        <v>28510.500000000004</v>
      </c>
      <c r="N204" s="242">
        <f>SUM(N205:N209)</f>
        <v>24625.200000000004</v>
      </c>
    </row>
    <row r="205" spans="1:40" ht="14.25" customHeight="1" x14ac:dyDescent="0.2">
      <c r="A205" s="1323" t="s">
        <v>34</v>
      </c>
      <c r="B205" s="1324"/>
      <c r="C205" s="1324"/>
      <c r="D205" s="1324"/>
      <c r="E205" s="1324"/>
      <c r="F205" s="1324"/>
      <c r="G205" s="1324"/>
      <c r="H205" s="1325"/>
      <c r="I205" s="1283">
        <f>SUMIF(H12:H199,"SB",I12:I199)</f>
        <v>21057.4</v>
      </c>
      <c r="J205" s="1284"/>
      <c r="K205" s="1284"/>
      <c r="L205" s="1285"/>
      <c r="M205" s="46">
        <f>SUMIF(H12:H199,"SB",M12:M199)</f>
        <v>21158.300000000003</v>
      </c>
      <c r="N205" s="46">
        <f>SUMIF(H12:H199,"SB",N12:N199)</f>
        <v>21194.300000000003</v>
      </c>
      <c r="O205" s="167"/>
    </row>
    <row r="206" spans="1:40" ht="14.25" customHeight="1" x14ac:dyDescent="0.2">
      <c r="A206" s="1289" t="s">
        <v>35</v>
      </c>
      <c r="B206" s="1290"/>
      <c r="C206" s="1290"/>
      <c r="D206" s="1290"/>
      <c r="E206" s="1290"/>
      <c r="F206" s="1290"/>
      <c r="G206" s="1290"/>
      <c r="H206" s="1291"/>
      <c r="I206" s="1283">
        <f>SUMIF(H12:H199,"SB(P)",I12:I199)</f>
        <v>138.19999999999999</v>
      </c>
      <c r="J206" s="1284"/>
      <c r="K206" s="1284"/>
      <c r="L206" s="1285"/>
      <c r="M206" s="46">
        <f>SUMIF(H12:H199,"SB(P)",M12:M199)</f>
        <v>4213</v>
      </c>
      <c r="N206" s="46">
        <f>SUMIF(H12:H199,"SB(P)",N12:N199)</f>
        <v>25.7</v>
      </c>
      <c r="O206" s="167"/>
    </row>
    <row r="207" spans="1:40" x14ac:dyDescent="0.2">
      <c r="A207" s="1289" t="s">
        <v>159</v>
      </c>
      <c r="B207" s="1290"/>
      <c r="C207" s="1290"/>
      <c r="D207" s="1290"/>
      <c r="E207" s="1290"/>
      <c r="F207" s="1290"/>
      <c r="G207" s="1290"/>
      <c r="H207" s="1291"/>
      <c r="I207" s="1283">
        <f>SUMIF(H12:H199,"SB(VR)",I12:I199)</f>
        <v>2870</v>
      </c>
      <c r="J207" s="1284"/>
      <c r="K207" s="1284"/>
      <c r="L207" s="1285"/>
      <c r="M207" s="46">
        <f>SUMIF(H12:H199,"SB(VR)",M12:M199)</f>
        <v>3139.2</v>
      </c>
      <c r="N207" s="46">
        <f>SUMIF(H12:H199,"SB(VR)",N12:N199)</f>
        <v>3405.2</v>
      </c>
      <c r="O207" s="167"/>
    </row>
    <row r="208" spans="1:40" x14ac:dyDescent="0.2">
      <c r="A208" s="1280" t="s">
        <v>177</v>
      </c>
      <c r="B208" s="1281"/>
      <c r="C208" s="1281"/>
      <c r="D208" s="1281"/>
      <c r="E208" s="1281"/>
      <c r="F208" s="1281"/>
      <c r="G208" s="1281"/>
      <c r="H208" s="1282"/>
      <c r="I208" s="1283">
        <f>SUMIF(H12:H199,"SB(VRL)",I12:I199)</f>
        <v>441.1</v>
      </c>
      <c r="J208" s="1284"/>
      <c r="K208" s="1284"/>
      <c r="L208" s="1285"/>
      <c r="M208" s="46">
        <f>SUMIF(H12:H200,"SB(VRL)",M12:M200)</f>
        <v>0</v>
      </c>
      <c r="N208" s="46">
        <f>SUMIF(H12:H200,"SB(VRL)",N12:N200)</f>
        <v>0</v>
      </c>
      <c r="O208" s="167"/>
    </row>
    <row r="209" spans="1:18" x14ac:dyDescent="0.2">
      <c r="A209" s="1286" t="s">
        <v>249</v>
      </c>
      <c r="B209" s="1287"/>
      <c r="C209" s="1287"/>
      <c r="D209" s="1287"/>
      <c r="E209" s="1287"/>
      <c r="F209" s="1287"/>
      <c r="G209" s="1287"/>
      <c r="H209" s="1288"/>
      <c r="I209" s="1283">
        <f>SUMIF(H12:H199,"SB(L)",I12:I199)</f>
        <v>10.199999999999999</v>
      </c>
      <c r="J209" s="1284"/>
      <c r="K209" s="1284"/>
      <c r="L209" s="1285"/>
      <c r="M209" s="193"/>
      <c r="N209" s="193"/>
    </row>
    <row r="210" spans="1:18" x14ac:dyDescent="0.2">
      <c r="A210" s="1286" t="s">
        <v>191</v>
      </c>
      <c r="B210" s="1326"/>
      <c r="C210" s="1326"/>
      <c r="D210" s="1326"/>
      <c r="E210" s="1326"/>
      <c r="F210" s="1326"/>
      <c r="G210" s="1326"/>
      <c r="H210" s="1327"/>
      <c r="I210" s="1328">
        <f>SUMIF(H13:H199,"PF",I13:I199)</f>
        <v>61.3</v>
      </c>
      <c r="J210" s="1329"/>
      <c r="K210" s="1329"/>
      <c r="L210" s="1330"/>
      <c r="M210" s="193"/>
      <c r="N210" s="193"/>
    </row>
    <row r="211" spans="1:18" x14ac:dyDescent="0.2">
      <c r="A211" s="1331" t="s">
        <v>20</v>
      </c>
      <c r="B211" s="1332"/>
      <c r="C211" s="1332"/>
      <c r="D211" s="1332"/>
      <c r="E211" s="1332"/>
      <c r="F211" s="1332"/>
      <c r="G211" s="1332"/>
      <c r="H211" s="1333"/>
      <c r="I211" s="1334">
        <f>SUM(I212:L216)</f>
        <v>29981.599999999999</v>
      </c>
      <c r="J211" s="1335"/>
      <c r="K211" s="1335"/>
      <c r="L211" s="1336"/>
      <c r="M211" s="243">
        <f>M212+M213+M214+M215+M216</f>
        <v>29575.8</v>
      </c>
      <c r="N211" s="243">
        <f>N212+N213+N214+N215+N216</f>
        <v>29331.699999999997</v>
      </c>
    </row>
    <row r="212" spans="1:18" x14ac:dyDescent="0.2">
      <c r="A212" s="1310" t="s">
        <v>36</v>
      </c>
      <c r="B212" s="1311"/>
      <c r="C212" s="1311"/>
      <c r="D212" s="1311"/>
      <c r="E212" s="1311"/>
      <c r="F212" s="1311"/>
      <c r="G212" s="1311"/>
      <c r="H212" s="1312"/>
      <c r="I212" s="1283">
        <f>SUMIF(H12:H199,"ES",I12:I199)</f>
        <v>14582.4</v>
      </c>
      <c r="J212" s="1284"/>
      <c r="K212" s="1284"/>
      <c r="L212" s="1285"/>
      <c r="M212" s="46">
        <f>SUMIF(H12:H199,"ES",M12:M199)</f>
        <v>7139.9000000000005</v>
      </c>
      <c r="N212" s="46">
        <f>SUMIF(H12:H199,"ES",N12:N199)</f>
        <v>4647.8999999999996</v>
      </c>
      <c r="O212" s="167"/>
    </row>
    <row r="213" spans="1:18" x14ac:dyDescent="0.2">
      <c r="A213" s="1286" t="s">
        <v>37</v>
      </c>
      <c r="B213" s="1287"/>
      <c r="C213" s="1287"/>
      <c r="D213" s="1287"/>
      <c r="E213" s="1287"/>
      <c r="F213" s="1287"/>
      <c r="G213" s="1287"/>
      <c r="H213" s="1288"/>
      <c r="I213" s="1283">
        <f>SUMIF(H12:H199,"KPP",I12:I199)</f>
        <v>9487</v>
      </c>
      <c r="J213" s="1284"/>
      <c r="K213" s="1284"/>
      <c r="L213" s="1285"/>
      <c r="M213" s="46">
        <f>SUMIF(H12:H199,"KPP",M12:M199)</f>
        <v>12079.3</v>
      </c>
      <c r="N213" s="46">
        <f>SUMIF(H12:H199,"KPP",N12:N199)</f>
        <v>15416.8</v>
      </c>
      <c r="O213" s="167"/>
    </row>
    <row r="214" spans="1:18" x14ac:dyDescent="0.2">
      <c r="A214" s="1286" t="s">
        <v>38</v>
      </c>
      <c r="B214" s="1287"/>
      <c r="C214" s="1287"/>
      <c r="D214" s="1287"/>
      <c r="E214" s="1287"/>
      <c r="F214" s="1287"/>
      <c r="G214" s="1287"/>
      <c r="H214" s="1288"/>
      <c r="I214" s="1283">
        <f>SUMIF(H12:H199,"KVJUD",I12:I199)</f>
        <v>5186.3</v>
      </c>
      <c r="J214" s="1284"/>
      <c r="K214" s="1284"/>
      <c r="L214" s="1285"/>
      <c r="M214" s="46">
        <f>SUMIF(H12:H199,"KVJUD",M12:M199)</f>
        <v>3956.8</v>
      </c>
      <c r="N214" s="46">
        <f>SUMIF(H12:H199,"KVJUD",N12:N199)</f>
        <v>1000</v>
      </c>
      <c r="O214" s="181"/>
      <c r="P214" s="6"/>
      <c r="Q214" s="6"/>
      <c r="R214" s="6"/>
    </row>
    <row r="215" spans="1:18" x14ac:dyDescent="0.2">
      <c r="A215" s="1289" t="s">
        <v>39</v>
      </c>
      <c r="B215" s="1290"/>
      <c r="C215" s="1290"/>
      <c r="D215" s="1290"/>
      <c r="E215" s="1290"/>
      <c r="F215" s="1290"/>
      <c r="G215" s="1290"/>
      <c r="H215" s="1291"/>
      <c r="I215" s="1283">
        <f>SUMIF(H12:H199,"LRVB",I12:I199)</f>
        <v>69.3</v>
      </c>
      <c r="J215" s="1284"/>
      <c r="K215" s="1284"/>
      <c r="L215" s="1285"/>
      <c r="M215" s="46">
        <f>SUMIF(H12:H199,"LRVB",M12:M199)</f>
        <v>89.8</v>
      </c>
      <c r="N215" s="46">
        <f>SUMIF(H12:H199,"LRVB",N12:N199)</f>
        <v>59.9</v>
      </c>
      <c r="O215" s="181"/>
      <c r="P215" s="6"/>
      <c r="Q215" s="6"/>
      <c r="R215" s="6"/>
    </row>
    <row r="216" spans="1:18" x14ac:dyDescent="0.2">
      <c r="A216" s="1289" t="s">
        <v>40</v>
      </c>
      <c r="B216" s="1290"/>
      <c r="C216" s="1290"/>
      <c r="D216" s="1290"/>
      <c r="E216" s="1290"/>
      <c r="F216" s="1290"/>
      <c r="G216" s="1290"/>
      <c r="H216" s="1291"/>
      <c r="I216" s="1283">
        <f>SUMIF(H12:H199,"Kt",I12:I199)</f>
        <v>656.6</v>
      </c>
      <c r="J216" s="1284"/>
      <c r="K216" s="1284"/>
      <c r="L216" s="1285"/>
      <c r="M216" s="46">
        <f>SUMIF(H12:H199,"Kt",M12:M199)</f>
        <v>6310</v>
      </c>
      <c r="N216" s="46">
        <f>SUMIF(H12:H199,"Kt",N12:N199)</f>
        <v>8207.1</v>
      </c>
      <c r="O216" s="181"/>
      <c r="P216" s="6"/>
      <c r="Q216" s="6"/>
      <c r="R216" s="6"/>
    </row>
    <row r="217" spans="1:18" ht="13.5" thickBot="1" x14ac:dyDescent="0.25">
      <c r="A217" s="1304" t="s">
        <v>21</v>
      </c>
      <c r="B217" s="1305"/>
      <c r="C217" s="1305"/>
      <c r="D217" s="1305"/>
      <c r="E217" s="1305"/>
      <c r="F217" s="1305"/>
      <c r="G217" s="1305"/>
      <c r="H217" s="1306"/>
      <c r="I217" s="1307">
        <f>SUM(I204,I211)</f>
        <v>54559.8</v>
      </c>
      <c r="J217" s="1308"/>
      <c r="K217" s="1308"/>
      <c r="L217" s="1309"/>
      <c r="M217" s="244">
        <f>SUM(M204,M211)</f>
        <v>58086.3</v>
      </c>
      <c r="N217" s="244">
        <f>SUM(N204,N211)</f>
        <v>53956.9</v>
      </c>
      <c r="O217" s="6"/>
      <c r="P217" s="6"/>
      <c r="Q217" s="6"/>
      <c r="R217" s="6"/>
    </row>
    <row r="219" spans="1:18" x14ac:dyDescent="0.2">
      <c r="I219" s="167"/>
      <c r="J219" s="167"/>
      <c r="K219" s="167"/>
      <c r="L219" s="167"/>
      <c r="M219" s="167"/>
      <c r="N219" s="167"/>
      <c r="O219" s="167"/>
    </row>
    <row r="220" spans="1:18" x14ac:dyDescent="0.2">
      <c r="I220" s="685"/>
      <c r="J220" s="685"/>
      <c r="K220" s="685"/>
      <c r="L220" s="685"/>
    </row>
    <row r="221" spans="1:18" x14ac:dyDescent="0.2">
      <c r="J221" s="167"/>
    </row>
    <row r="222" spans="1:18" x14ac:dyDescent="0.2">
      <c r="I222" s="686"/>
      <c r="J222" s="686"/>
      <c r="K222" s="686"/>
      <c r="L222" s="686"/>
    </row>
    <row r="223" spans="1:18" x14ac:dyDescent="0.2">
      <c r="A223" s="6"/>
      <c r="B223" s="6"/>
      <c r="C223" s="6"/>
      <c r="D223" s="6"/>
      <c r="E223" s="6"/>
      <c r="F223" s="6"/>
      <c r="G223" s="6"/>
      <c r="H223" s="6"/>
      <c r="I223" s="335"/>
      <c r="K223" s="6"/>
      <c r="L223" s="6"/>
      <c r="M223" s="6"/>
      <c r="N223" s="6"/>
      <c r="O223" s="6"/>
      <c r="P223" s="6"/>
      <c r="Q223" s="6"/>
      <c r="R223" s="6"/>
    </row>
    <row r="224" spans="1:18" x14ac:dyDescent="0.2">
      <c r="A224" s="6"/>
      <c r="B224" s="6"/>
      <c r="C224" s="6"/>
      <c r="D224" s="6"/>
      <c r="E224" s="6"/>
      <c r="F224" s="6"/>
      <c r="G224" s="6"/>
      <c r="H224" s="6"/>
      <c r="J224" s="167"/>
      <c r="K224" s="6"/>
      <c r="L224" s="6"/>
      <c r="M224" s="6"/>
      <c r="N224" s="6"/>
      <c r="O224" s="6"/>
      <c r="P224" s="6"/>
      <c r="Q224" s="6"/>
      <c r="R224" s="6"/>
    </row>
  </sheetData>
  <mergeCells count="422">
    <mergeCell ref="A34:A36"/>
    <mergeCell ref="B34:B36"/>
    <mergeCell ref="C34:C36"/>
    <mergeCell ref="D34:D36"/>
    <mergeCell ref="E34:E36"/>
    <mergeCell ref="F34:F36"/>
    <mergeCell ref="G34:G36"/>
    <mergeCell ref="O34:O35"/>
    <mergeCell ref="A201:R201"/>
    <mergeCell ref="C197:H197"/>
    <mergeCell ref="O197:R197"/>
    <mergeCell ref="B198:H198"/>
    <mergeCell ref="O198:R198"/>
    <mergeCell ref="R180:R181"/>
    <mergeCell ref="O182:O183"/>
    <mergeCell ref="P182:P183"/>
    <mergeCell ref="Q182:Q183"/>
    <mergeCell ref="R182:R183"/>
    <mergeCell ref="O184:O185"/>
    <mergeCell ref="D184:D186"/>
    <mergeCell ref="D176:D179"/>
    <mergeCell ref="O176:O177"/>
    <mergeCell ref="P176:P177"/>
    <mergeCell ref="D180:D182"/>
    <mergeCell ref="A202:N202"/>
    <mergeCell ref="A203:H203"/>
    <mergeCell ref="I203:L203"/>
    <mergeCell ref="G194:G196"/>
    <mergeCell ref="I216:L216"/>
    <mergeCell ref="I209:L209"/>
    <mergeCell ref="A206:H206"/>
    <mergeCell ref="I206:L206"/>
    <mergeCell ref="A207:H207"/>
    <mergeCell ref="I207:L207"/>
    <mergeCell ref="A204:H204"/>
    <mergeCell ref="I204:L204"/>
    <mergeCell ref="A205:H205"/>
    <mergeCell ref="I205:L205"/>
    <mergeCell ref="A194:A196"/>
    <mergeCell ref="B194:B196"/>
    <mergeCell ref="C194:C196"/>
    <mergeCell ref="D194:D196"/>
    <mergeCell ref="E194:E196"/>
    <mergeCell ref="F194:F196"/>
    <mergeCell ref="A210:H210"/>
    <mergeCell ref="I210:L210"/>
    <mergeCell ref="A211:H211"/>
    <mergeCell ref="I211:L211"/>
    <mergeCell ref="A217:H217"/>
    <mergeCell ref="I217:L217"/>
    <mergeCell ref="A214:H214"/>
    <mergeCell ref="I214:L214"/>
    <mergeCell ref="A215:H215"/>
    <mergeCell ref="I215:L215"/>
    <mergeCell ref="A212:H212"/>
    <mergeCell ref="I212:L212"/>
    <mergeCell ref="A213:H213"/>
    <mergeCell ref="I213:L213"/>
    <mergeCell ref="A208:H208"/>
    <mergeCell ref="I208:L208"/>
    <mergeCell ref="A209:H209"/>
    <mergeCell ref="A216:H216"/>
    <mergeCell ref="B199:H199"/>
    <mergeCell ref="O199:R199"/>
    <mergeCell ref="A200:R200"/>
    <mergeCell ref="F187:F190"/>
    <mergeCell ref="G187:G190"/>
    <mergeCell ref="O187:O188"/>
    <mergeCell ref="A191:A193"/>
    <mergeCell ref="B191:B193"/>
    <mergeCell ref="C191:C193"/>
    <mergeCell ref="D191:D193"/>
    <mergeCell ref="E191:E193"/>
    <mergeCell ref="A187:A190"/>
    <mergeCell ref="B187:B190"/>
    <mergeCell ref="C187:C190"/>
    <mergeCell ref="D187:D190"/>
    <mergeCell ref="E187:E190"/>
    <mergeCell ref="F191:F193"/>
    <mergeCell ref="G191:G193"/>
    <mergeCell ref="O191:O192"/>
    <mergeCell ref="O194:O195"/>
    <mergeCell ref="D170:D172"/>
    <mergeCell ref="O170:O172"/>
    <mergeCell ref="O173:O175"/>
    <mergeCell ref="D174:D175"/>
    <mergeCell ref="E166:E167"/>
    <mergeCell ref="O166:O167"/>
    <mergeCell ref="C168:H168"/>
    <mergeCell ref="O168:R168"/>
    <mergeCell ref="C169:R169"/>
    <mergeCell ref="Q176:Q177"/>
    <mergeCell ref="R176:R177"/>
    <mergeCell ref="O178:O179"/>
    <mergeCell ref="P178:P179"/>
    <mergeCell ref="Q178:Q179"/>
    <mergeCell ref="R178:R179"/>
    <mergeCell ref="O180:O181"/>
    <mergeCell ref="P180:P181"/>
    <mergeCell ref="Q180:Q181"/>
    <mergeCell ref="E163:E164"/>
    <mergeCell ref="A165:A167"/>
    <mergeCell ref="B165:B167"/>
    <mergeCell ref="C165:C167"/>
    <mergeCell ref="D165:D167"/>
    <mergeCell ref="F165:F167"/>
    <mergeCell ref="G165:G167"/>
    <mergeCell ref="F159:F161"/>
    <mergeCell ref="G159:G161"/>
    <mergeCell ref="A162:A164"/>
    <mergeCell ref="B162:B164"/>
    <mergeCell ref="C162:C164"/>
    <mergeCell ref="D162:D164"/>
    <mergeCell ref="F162:F164"/>
    <mergeCell ref="G162:G164"/>
    <mergeCell ref="A159:A161"/>
    <mergeCell ref="B159:B161"/>
    <mergeCell ref="C159:C161"/>
    <mergeCell ref="D159:D161"/>
    <mergeCell ref="E159:E161"/>
    <mergeCell ref="F154:F156"/>
    <mergeCell ref="G154:G156"/>
    <mergeCell ref="C157:C158"/>
    <mergeCell ref="D157:D158"/>
    <mergeCell ref="E157:E158"/>
    <mergeCell ref="F157:F158"/>
    <mergeCell ref="G157:G158"/>
    <mergeCell ref="A154:A156"/>
    <mergeCell ref="B154:B156"/>
    <mergeCell ref="C154:C156"/>
    <mergeCell ref="D154:D156"/>
    <mergeCell ref="E154:E156"/>
    <mergeCell ref="A152:A153"/>
    <mergeCell ref="B152:B153"/>
    <mergeCell ref="C152:C153"/>
    <mergeCell ref="D152:D153"/>
    <mergeCell ref="E150:E151"/>
    <mergeCell ref="F150:F151"/>
    <mergeCell ref="G150:G151"/>
    <mergeCell ref="D150:D151"/>
    <mergeCell ref="R144:R145"/>
    <mergeCell ref="A146:A148"/>
    <mergeCell ref="B146:B148"/>
    <mergeCell ref="C146:C148"/>
    <mergeCell ref="D146:D148"/>
    <mergeCell ref="E147:E148"/>
    <mergeCell ref="O144:O145"/>
    <mergeCell ref="P144:P145"/>
    <mergeCell ref="Q144:Q145"/>
    <mergeCell ref="D140:D141"/>
    <mergeCell ref="P133:P134"/>
    <mergeCell ref="Q133:Q134"/>
    <mergeCell ref="R133:R134"/>
    <mergeCell ref="D135:D136"/>
    <mergeCell ref="E135:E136"/>
    <mergeCell ref="D133:D134"/>
    <mergeCell ref="O133:O134"/>
    <mergeCell ref="D138:D139"/>
    <mergeCell ref="C131:H131"/>
    <mergeCell ref="O131:R131"/>
    <mergeCell ref="C132:R132"/>
    <mergeCell ref="G129:G130"/>
    <mergeCell ref="A129:A130"/>
    <mergeCell ref="B129:B130"/>
    <mergeCell ref="C129:C130"/>
    <mergeCell ref="D129:D130"/>
    <mergeCell ref="E129:E130"/>
    <mergeCell ref="F129:F130"/>
    <mergeCell ref="A126:A128"/>
    <mergeCell ref="B126:B128"/>
    <mergeCell ref="C126:C128"/>
    <mergeCell ref="D126:D128"/>
    <mergeCell ref="E126:E128"/>
    <mergeCell ref="G124:G125"/>
    <mergeCell ref="O124:O125"/>
    <mergeCell ref="E122:E123"/>
    <mergeCell ref="F122:F123"/>
    <mergeCell ref="G122:G123"/>
    <mergeCell ref="O122:O123"/>
    <mergeCell ref="F126:F128"/>
    <mergeCell ref="G126:G128"/>
    <mergeCell ref="O126:O127"/>
    <mergeCell ref="A124:A125"/>
    <mergeCell ref="B124:B125"/>
    <mergeCell ref="C124:C125"/>
    <mergeCell ref="D124:D125"/>
    <mergeCell ref="E124:E125"/>
    <mergeCell ref="F124:F125"/>
    <mergeCell ref="A122:A123"/>
    <mergeCell ref="B122:B123"/>
    <mergeCell ref="C122:C123"/>
    <mergeCell ref="D122:D123"/>
    <mergeCell ref="C115:H115"/>
    <mergeCell ref="O115:R115"/>
    <mergeCell ref="R122:R123"/>
    <mergeCell ref="P122:P123"/>
    <mergeCell ref="Q122:Q123"/>
    <mergeCell ref="O103:O104"/>
    <mergeCell ref="D104:D105"/>
    <mergeCell ref="C107:H107"/>
    <mergeCell ref="C108:R108"/>
    <mergeCell ref="C109:C114"/>
    <mergeCell ref="O109:O111"/>
    <mergeCell ref="G109:G114"/>
    <mergeCell ref="E110:E114"/>
    <mergeCell ref="C116:R116"/>
    <mergeCell ref="O112:O113"/>
    <mergeCell ref="A102:A105"/>
    <mergeCell ref="B102:B105"/>
    <mergeCell ref="C102:C105"/>
    <mergeCell ref="D102:D103"/>
    <mergeCell ref="E102:E105"/>
    <mergeCell ref="F102:F105"/>
    <mergeCell ref="G102:G105"/>
    <mergeCell ref="E106:H106"/>
    <mergeCell ref="A109:A114"/>
    <mergeCell ref="B109:B114"/>
    <mergeCell ref="F109:F114"/>
    <mergeCell ref="D109:D111"/>
    <mergeCell ref="D112:D114"/>
    <mergeCell ref="O93:O95"/>
    <mergeCell ref="A98:A101"/>
    <mergeCell ref="B98:B101"/>
    <mergeCell ref="C98:C101"/>
    <mergeCell ref="D98:D101"/>
    <mergeCell ref="F98:F101"/>
    <mergeCell ref="G98:G101"/>
    <mergeCell ref="A93:A96"/>
    <mergeCell ref="B93:B96"/>
    <mergeCell ref="C93:C96"/>
    <mergeCell ref="D93:D96"/>
    <mergeCell ref="E93:E96"/>
    <mergeCell ref="F93:F96"/>
    <mergeCell ref="G93:G96"/>
    <mergeCell ref="E99:E101"/>
    <mergeCell ref="O99:O100"/>
    <mergeCell ref="F87:F92"/>
    <mergeCell ref="G87:G92"/>
    <mergeCell ref="O87:O92"/>
    <mergeCell ref="A87:A92"/>
    <mergeCell ref="B87:B92"/>
    <mergeCell ref="C87:C92"/>
    <mergeCell ref="D87:D88"/>
    <mergeCell ref="E87:E92"/>
    <mergeCell ref="D84:D85"/>
    <mergeCell ref="E84:E85"/>
    <mergeCell ref="F84:F85"/>
    <mergeCell ref="G84:G85"/>
    <mergeCell ref="D89:D91"/>
    <mergeCell ref="A84:A85"/>
    <mergeCell ref="B84:B85"/>
    <mergeCell ref="C84:C85"/>
    <mergeCell ref="E86:H86"/>
    <mergeCell ref="O76:O78"/>
    <mergeCell ref="D81:D83"/>
    <mergeCell ref="E81:E83"/>
    <mergeCell ref="F81:F83"/>
    <mergeCell ref="G81:G83"/>
    <mergeCell ref="O81:O83"/>
    <mergeCell ref="A76:A78"/>
    <mergeCell ref="B76:B78"/>
    <mergeCell ref="C76:C78"/>
    <mergeCell ref="D76:D78"/>
    <mergeCell ref="E76:E78"/>
    <mergeCell ref="F76:F78"/>
    <mergeCell ref="G76:G78"/>
    <mergeCell ref="E79:H79"/>
    <mergeCell ref="A82:A83"/>
    <mergeCell ref="B82:B83"/>
    <mergeCell ref="C82:C83"/>
    <mergeCell ref="E62:E65"/>
    <mergeCell ref="F70:F72"/>
    <mergeCell ref="G70:G72"/>
    <mergeCell ref="O70:O71"/>
    <mergeCell ref="A73:A75"/>
    <mergeCell ref="B73:B75"/>
    <mergeCell ref="C73:C75"/>
    <mergeCell ref="D73:D75"/>
    <mergeCell ref="F68:F69"/>
    <mergeCell ref="G68:G69"/>
    <mergeCell ref="O68:O69"/>
    <mergeCell ref="A70:A72"/>
    <mergeCell ref="B70:B72"/>
    <mergeCell ref="C70:C72"/>
    <mergeCell ref="D70:D72"/>
    <mergeCell ref="E70:E72"/>
    <mergeCell ref="O73:O74"/>
    <mergeCell ref="O55:O56"/>
    <mergeCell ref="O59:O61"/>
    <mergeCell ref="F60:F61"/>
    <mergeCell ref="G60:G61"/>
    <mergeCell ref="F66:F67"/>
    <mergeCell ref="G66:G67"/>
    <mergeCell ref="O66:O67"/>
    <mergeCell ref="A68:A69"/>
    <mergeCell ref="B68:B69"/>
    <mergeCell ref="C68:C69"/>
    <mergeCell ref="D68:D69"/>
    <mergeCell ref="E68:E69"/>
    <mergeCell ref="F62:F65"/>
    <mergeCell ref="G62:G65"/>
    <mergeCell ref="O62:O65"/>
    <mergeCell ref="A66:A67"/>
    <mergeCell ref="B66:B67"/>
    <mergeCell ref="C66:C67"/>
    <mergeCell ref="D66:D67"/>
    <mergeCell ref="E66:E67"/>
    <mergeCell ref="A62:A65"/>
    <mergeCell ref="B62:B65"/>
    <mergeCell ref="C62:C65"/>
    <mergeCell ref="D62:D65"/>
    <mergeCell ref="A55:A57"/>
    <mergeCell ref="B55:B57"/>
    <mergeCell ref="C55:C57"/>
    <mergeCell ref="D55:D57"/>
    <mergeCell ref="E55:E57"/>
    <mergeCell ref="F55:F57"/>
    <mergeCell ref="A60:A61"/>
    <mergeCell ref="B60:B61"/>
    <mergeCell ref="C60:C61"/>
    <mergeCell ref="D60:D61"/>
    <mergeCell ref="E60:E61"/>
    <mergeCell ref="E58:H58"/>
    <mergeCell ref="G55:G57"/>
    <mergeCell ref="F51:F52"/>
    <mergeCell ref="G51:G52"/>
    <mergeCell ref="O51:O52"/>
    <mergeCell ref="A53:A54"/>
    <mergeCell ref="B53:B54"/>
    <mergeCell ref="C53:C54"/>
    <mergeCell ref="D53:D54"/>
    <mergeCell ref="E53:E54"/>
    <mergeCell ref="F46:F50"/>
    <mergeCell ref="G46:G50"/>
    <mergeCell ref="A51:A52"/>
    <mergeCell ref="B51:B52"/>
    <mergeCell ref="C51:C52"/>
    <mergeCell ref="D51:D52"/>
    <mergeCell ref="E51:E52"/>
    <mergeCell ref="A46:A50"/>
    <mergeCell ref="B46:B50"/>
    <mergeCell ref="C46:C50"/>
    <mergeCell ref="D46:D50"/>
    <mergeCell ref="E46:E50"/>
    <mergeCell ref="F53:F54"/>
    <mergeCell ref="G53:G54"/>
    <mergeCell ref="O53:O54"/>
    <mergeCell ref="O48:O49"/>
    <mergeCell ref="O41:O45"/>
    <mergeCell ref="A42:A45"/>
    <mergeCell ref="B42:B45"/>
    <mergeCell ref="C42:C45"/>
    <mergeCell ref="D42:D45"/>
    <mergeCell ref="F42:F45"/>
    <mergeCell ref="G42:G45"/>
    <mergeCell ref="E43:E45"/>
    <mergeCell ref="F37:F39"/>
    <mergeCell ref="G37:G39"/>
    <mergeCell ref="O37:O38"/>
    <mergeCell ref="E40:H40"/>
    <mergeCell ref="A37:A39"/>
    <mergeCell ref="B37:B39"/>
    <mergeCell ref="C37:C39"/>
    <mergeCell ref="D37:D39"/>
    <mergeCell ref="E37:E39"/>
    <mergeCell ref="B19:B23"/>
    <mergeCell ref="C19:C23"/>
    <mergeCell ref="D19:D23"/>
    <mergeCell ref="E19:E23"/>
    <mergeCell ref="O19:O20"/>
    <mergeCell ref="O21:O22"/>
    <mergeCell ref="F19:F23"/>
    <mergeCell ref="G19:G23"/>
    <mergeCell ref="F24:F28"/>
    <mergeCell ref="O24:O26"/>
    <mergeCell ref="O13:O15"/>
    <mergeCell ref="E14:E18"/>
    <mergeCell ref="D17:D18"/>
    <mergeCell ref="D13:D16"/>
    <mergeCell ref="G29:G33"/>
    <mergeCell ref="O29:O32"/>
    <mergeCell ref="E30:E33"/>
    <mergeCell ref="F29:F33"/>
    <mergeCell ref="G24:G28"/>
    <mergeCell ref="A1:R1"/>
    <mergeCell ref="A2:R2"/>
    <mergeCell ref="A3:R3"/>
    <mergeCell ref="P4:R4"/>
    <mergeCell ref="A5:A7"/>
    <mergeCell ref="B5:B7"/>
    <mergeCell ref="C5:C7"/>
    <mergeCell ref="D5:D7"/>
    <mergeCell ref="E5:E7"/>
    <mergeCell ref="I6:I7"/>
    <mergeCell ref="J6:K6"/>
    <mergeCell ref="L6:L7"/>
    <mergeCell ref="O6:O7"/>
    <mergeCell ref="P6:R6"/>
    <mergeCell ref="A29:A33"/>
    <mergeCell ref="B29:B33"/>
    <mergeCell ref="C29:C33"/>
    <mergeCell ref="A8:R8"/>
    <mergeCell ref="I5:L5"/>
    <mergeCell ref="M5:M7"/>
    <mergeCell ref="N5:N7"/>
    <mergeCell ref="O5:R5"/>
    <mergeCell ref="F5:F7"/>
    <mergeCell ref="G5:G7"/>
    <mergeCell ref="H5:H7"/>
    <mergeCell ref="A19:A23"/>
    <mergeCell ref="A9:R9"/>
    <mergeCell ref="B10:R10"/>
    <mergeCell ref="C11:R11"/>
    <mergeCell ref="A13:A18"/>
    <mergeCell ref="B13:B18"/>
    <mergeCell ref="C13:C18"/>
    <mergeCell ref="F13:F18"/>
    <mergeCell ref="G13:G18"/>
    <mergeCell ref="O17:O18"/>
    <mergeCell ref="D29:D33"/>
    <mergeCell ref="D24:D28"/>
    <mergeCell ref="E24:E28"/>
  </mergeCells>
  <pageMargins left="0.23622047244094491" right="0.23622047244094491" top="0.74803149606299213" bottom="0.74803149606299213" header="0.31496062992125984" footer="0.31496062992125984"/>
  <pageSetup paperSize="9" orientation="landscape" r:id="rId1"/>
  <rowBreaks count="4" manualBreakCount="4">
    <brk id="28" max="17" man="1"/>
    <brk id="52" max="17" man="1"/>
    <brk id="72" max="17" man="1"/>
    <brk id="96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247"/>
  <sheetViews>
    <sheetView topLeftCell="A10" zoomScale="110" zoomScaleNormal="110" zoomScaleSheetLayoutView="100" workbookViewId="0">
      <selection activeCell="E42" sqref="E42:E45"/>
    </sheetView>
  </sheetViews>
  <sheetFormatPr defaultRowHeight="12.75" x14ac:dyDescent="0.2"/>
  <cols>
    <col min="1" max="4" width="2.7109375" style="11" customWidth="1"/>
    <col min="5" max="5" width="25.7109375" style="11" customWidth="1"/>
    <col min="6" max="6" width="2.7109375" style="84" customWidth="1"/>
    <col min="7" max="7" width="2.7109375" style="11" customWidth="1"/>
    <col min="8" max="8" width="2.7109375" style="162" customWidth="1"/>
    <col min="9" max="9" width="13.5703125" style="162" customWidth="1"/>
    <col min="10" max="10" width="7.7109375" style="12" customWidth="1"/>
    <col min="11" max="12" width="7.7109375" style="11" customWidth="1"/>
    <col min="13" max="13" width="6.85546875" style="11" customWidth="1"/>
    <col min="14" max="16" width="7.7109375" style="11" customWidth="1"/>
    <col min="17" max="17" width="6.7109375" style="11" customWidth="1"/>
    <col min="18" max="18" width="7.5703125" style="11" customWidth="1"/>
    <col min="19" max="19" width="8.42578125" style="11" customWidth="1"/>
    <col min="20" max="20" width="7.140625" style="11" customWidth="1"/>
    <col min="21" max="21" width="6" style="11" customWidth="1"/>
    <col min="22" max="24" width="7.7109375" style="11" customWidth="1"/>
    <col min="25" max="25" width="24.42578125" style="11" customWidth="1"/>
    <col min="26" max="28" width="3.7109375" style="11" customWidth="1"/>
    <col min="29" max="16384" width="9.140625" style="6"/>
  </cols>
  <sheetData>
    <row r="1" spans="1:32" ht="18" customHeight="1" x14ac:dyDescent="0.2">
      <c r="A1" s="1058" t="s">
        <v>133</v>
      </c>
      <c r="B1" s="1058"/>
      <c r="C1" s="1058"/>
      <c r="D1" s="1058"/>
      <c r="E1" s="1058"/>
      <c r="F1" s="1058"/>
      <c r="G1" s="1058"/>
      <c r="H1" s="1058"/>
      <c r="I1" s="1058"/>
      <c r="J1" s="1058"/>
      <c r="K1" s="1058"/>
      <c r="L1" s="1058"/>
      <c r="M1" s="1058"/>
      <c r="N1" s="1058"/>
      <c r="O1" s="1058"/>
      <c r="P1" s="1058"/>
      <c r="Q1" s="1058"/>
      <c r="R1" s="1058"/>
      <c r="S1" s="1058"/>
      <c r="T1" s="1058"/>
      <c r="U1" s="1058"/>
      <c r="V1" s="1058"/>
      <c r="W1" s="1058"/>
      <c r="X1" s="1058"/>
      <c r="Y1" s="1058"/>
      <c r="Z1" s="1058"/>
      <c r="AA1" s="1058"/>
      <c r="AB1" s="1058"/>
    </row>
    <row r="2" spans="1:32" ht="18" customHeight="1" x14ac:dyDescent="0.2">
      <c r="A2" s="1059" t="s">
        <v>49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  <c r="M2" s="1059"/>
      <c r="N2" s="1059"/>
      <c r="O2" s="1059"/>
      <c r="P2" s="1059"/>
      <c r="Q2" s="1059"/>
      <c r="R2" s="1059"/>
      <c r="S2" s="1059"/>
      <c r="T2" s="1059"/>
      <c r="U2" s="1059"/>
      <c r="V2" s="1059"/>
      <c r="W2" s="1059"/>
      <c r="X2" s="1059"/>
      <c r="Y2" s="1059"/>
      <c r="Z2" s="1059"/>
      <c r="AA2" s="1059"/>
      <c r="AB2" s="1059"/>
    </row>
    <row r="3" spans="1:32" ht="18" customHeight="1" x14ac:dyDescent="0.2">
      <c r="A3" s="1060" t="s">
        <v>31</v>
      </c>
      <c r="B3" s="1060"/>
      <c r="C3" s="1060"/>
      <c r="D3" s="1060"/>
      <c r="E3" s="1060"/>
      <c r="F3" s="1060"/>
      <c r="G3" s="1060"/>
      <c r="H3" s="1060"/>
      <c r="I3" s="1060"/>
      <c r="J3" s="1060"/>
      <c r="K3" s="1060"/>
      <c r="L3" s="1060"/>
      <c r="M3" s="1060"/>
      <c r="N3" s="1060"/>
      <c r="O3" s="1060"/>
      <c r="P3" s="1060"/>
      <c r="Q3" s="1060"/>
      <c r="R3" s="1060"/>
      <c r="S3" s="1060"/>
      <c r="T3" s="1060"/>
      <c r="U3" s="1060"/>
      <c r="V3" s="1060"/>
      <c r="W3" s="1060"/>
      <c r="X3" s="1060"/>
      <c r="Y3" s="1060"/>
      <c r="Z3" s="1060"/>
      <c r="AA3" s="1060"/>
      <c r="AB3" s="1060"/>
      <c r="AC3" s="4"/>
      <c r="AD3" s="4"/>
      <c r="AE3" s="4"/>
      <c r="AF3" s="4"/>
    </row>
    <row r="4" spans="1:32" ht="15" customHeight="1" thickBot="1" x14ac:dyDescent="0.25">
      <c r="A4" s="691"/>
      <c r="B4" s="691"/>
      <c r="C4" s="691"/>
      <c r="D4" s="691"/>
      <c r="E4" s="691"/>
      <c r="F4" s="692"/>
      <c r="G4" s="691"/>
      <c r="H4" s="693"/>
      <c r="I4" s="693"/>
      <c r="J4" s="531"/>
      <c r="K4" s="691"/>
      <c r="L4" s="691"/>
      <c r="M4" s="691"/>
      <c r="N4" s="691"/>
      <c r="O4" s="691"/>
      <c r="P4" s="691"/>
      <c r="Q4" s="691"/>
      <c r="R4" s="691"/>
      <c r="S4" s="691"/>
      <c r="T4" s="691"/>
      <c r="U4" s="691"/>
      <c r="V4" s="691"/>
      <c r="W4" s="691"/>
      <c r="X4" s="691"/>
      <c r="Y4" s="691"/>
      <c r="Z4" s="1061" t="s">
        <v>0</v>
      </c>
      <c r="AA4" s="1061"/>
      <c r="AB4" s="1061"/>
    </row>
    <row r="5" spans="1:32" ht="30" customHeight="1" x14ac:dyDescent="0.2">
      <c r="A5" s="1062" t="s">
        <v>32</v>
      </c>
      <c r="B5" s="1027" t="s">
        <v>1</v>
      </c>
      <c r="C5" s="1027" t="s">
        <v>2</v>
      </c>
      <c r="D5" s="1027" t="s">
        <v>47</v>
      </c>
      <c r="E5" s="1065" t="s">
        <v>16</v>
      </c>
      <c r="F5" s="1068" t="s">
        <v>3</v>
      </c>
      <c r="G5" s="1027" t="s">
        <v>42</v>
      </c>
      <c r="H5" s="1030" t="s">
        <v>4</v>
      </c>
      <c r="I5" s="1414" t="s">
        <v>134</v>
      </c>
      <c r="J5" s="1033" t="s">
        <v>5</v>
      </c>
      <c r="K5" s="1018" t="s">
        <v>135</v>
      </c>
      <c r="L5" s="1019"/>
      <c r="M5" s="1019"/>
      <c r="N5" s="1020"/>
      <c r="O5" s="1018" t="s">
        <v>136</v>
      </c>
      <c r="P5" s="1019"/>
      <c r="Q5" s="1019"/>
      <c r="R5" s="1020"/>
      <c r="S5" s="1018" t="s">
        <v>137</v>
      </c>
      <c r="T5" s="1019"/>
      <c r="U5" s="1019"/>
      <c r="V5" s="1020"/>
      <c r="W5" s="1033" t="s">
        <v>41</v>
      </c>
      <c r="X5" s="1033" t="s">
        <v>138</v>
      </c>
      <c r="Y5" s="1024" t="s">
        <v>15</v>
      </c>
      <c r="Z5" s="1025"/>
      <c r="AA5" s="1025"/>
      <c r="AB5" s="1026"/>
    </row>
    <row r="6" spans="1:32" ht="14.25" customHeight="1" x14ac:dyDescent="0.2">
      <c r="A6" s="1063"/>
      <c r="B6" s="1028"/>
      <c r="C6" s="1028"/>
      <c r="D6" s="1028"/>
      <c r="E6" s="1066"/>
      <c r="F6" s="1069"/>
      <c r="G6" s="1028"/>
      <c r="H6" s="1031"/>
      <c r="I6" s="1415"/>
      <c r="J6" s="1034"/>
      <c r="K6" s="1071" t="s">
        <v>6</v>
      </c>
      <c r="L6" s="1072" t="s">
        <v>7</v>
      </c>
      <c r="M6" s="1073"/>
      <c r="N6" s="1399" t="s">
        <v>23</v>
      </c>
      <c r="O6" s="1071" t="s">
        <v>6</v>
      </c>
      <c r="P6" s="1072" t="s">
        <v>7</v>
      </c>
      <c r="Q6" s="1073"/>
      <c r="R6" s="1399" t="s">
        <v>23</v>
      </c>
      <c r="S6" s="1071" t="s">
        <v>6</v>
      </c>
      <c r="T6" s="1072" t="s">
        <v>7</v>
      </c>
      <c r="U6" s="1073"/>
      <c r="V6" s="1399" t="s">
        <v>23</v>
      </c>
      <c r="W6" s="1034"/>
      <c r="X6" s="1034"/>
      <c r="Y6" s="1076" t="s">
        <v>16</v>
      </c>
      <c r="Z6" s="1072" t="s">
        <v>8</v>
      </c>
      <c r="AA6" s="1078"/>
      <c r="AB6" s="1079"/>
    </row>
    <row r="7" spans="1:32" ht="99" customHeight="1" thickBot="1" x14ac:dyDescent="0.25">
      <c r="A7" s="1064"/>
      <c r="B7" s="1029"/>
      <c r="C7" s="1029"/>
      <c r="D7" s="1029"/>
      <c r="E7" s="1067"/>
      <c r="F7" s="1070"/>
      <c r="G7" s="1029"/>
      <c r="H7" s="1032"/>
      <c r="I7" s="1416"/>
      <c r="J7" s="1035"/>
      <c r="K7" s="1064"/>
      <c r="L7" s="8" t="s">
        <v>6</v>
      </c>
      <c r="M7" s="7" t="s">
        <v>17</v>
      </c>
      <c r="N7" s="1400"/>
      <c r="O7" s="1064"/>
      <c r="P7" s="8" t="s">
        <v>6</v>
      </c>
      <c r="Q7" s="7" t="s">
        <v>17</v>
      </c>
      <c r="R7" s="1400"/>
      <c r="S7" s="1064"/>
      <c r="T7" s="8" t="s">
        <v>6</v>
      </c>
      <c r="U7" s="7" t="s">
        <v>17</v>
      </c>
      <c r="V7" s="1400"/>
      <c r="W7" s="1035"/>
      <c r="X7" s="1035"/>
      <c r="Y7" s="1077"/>
      <c r="Z7" s="9" t="s">
        <v>43</v>
      </c>
      <c r="AA7" s="9" t="s">
        <v>44</v>
      </c>
      <c r="AB7" s="10" t="s">
        <v>147</v>
      </c>
    </row>
    <row r="8" spans="1:32" s="148" customFormat="1" ht="14.25" customHeight="1" x14ac:dyDescent="0.2">
      <c r="A8" s="1015" t="s">
        <v>131</v>
      </c>
      <c r="B8" s="1016"/>
      <c r="C8" s="1016"/>
      <c r="D8" s="1016"/>
      <c r="E8" s="1016"/>
      <c r="F8" s="1016"/>
      <c r="G8" s="1016"/>
      <c r="H8" s="1016"/>
      <c r="I8" s="1016"/>
      <c r="J8" s="1016"/>
      <c r="K8" s="1016"/>
      <c r="L8" s="1016"/>
      <c r="M8" s="1016"/>
      <c r="N8" s="1016"/>
      <c r="O8" s="1016"/>
      <c r="P8" s="1016"/>
      <c r="Q8" s="1016"/>
      <c r="R8" s="1016"/>
      <c r="S8" s="1016"/>
      <c r="T8" s="1016"/>
      <c r="U8" s="1016"/>
      <c r="V8" s="1016"/>
      <c r="W8" s="1016"/>
      <c r="X8" s="1016"/>
      <c r="Y8" s="1016"/>
      <c r="Z8" s="1016"/>
      <c r="AA8" s="1016"/>
      <c r="AB8" s="1017"/>
    </row>
    <row r="9" spans="1:32" s="148" customFormat="1" ht="14.25" customHeight="1" x14ac:dyDescent="0.2">
      <c r="A9" s="1036" t="s">
        <v>46</v>
      </c>
      <c r="B9" s="1037"/>
      <c r="C9" s="1037"/>
      <c r="D9" s="1037"/>
      <c r="E9" s="1037"/>
      <c r="F9" s="1037"/>
      <c r="G9" s="1037"/>
      <c r="H9" s="1037"/>
      <c r="I9" s="1037"/>
      <c r="J9" s="1037"/>
      <c r="K9" s="1037"/>
      <c r="L9" s="1037"/>
      <c r="M9" s="1037"/>
      <c r="N9" s="1037"/>
      <c r="O9" s="1037"/>
      <c r="P9" s="1037"/>
      <c r="Q9" s="1037"/>
      <c r="R9" s="1037"/>
      <c r="S9" s="1037"/>
      <c r="T9" s="1037"/>
      <c r="U9" s="1037"/>
      <c r="V9" s="1037"/>
      <c r="W9" s="1037"/>
      <c r="X9" s="1037"/>
      <c r="Y9" s="1037"/>
      <c r="Z9" s="1037"/>
      <c r="AA9" s="1037"/>
      <c r="AB9" s="1038"/>
    </row>
    <row r="10" spans="1:32" ht="16.5" customHeight="1" x14ac:dyDescent="0.2">
      <c r="A10" s="209" t="s">
        <v>9</v>
      </c>
      <c r="B10" s="1039" t="s">
        <v>50</v>
      </c>
      <c r="C10" s="1040"/>
      <c r="D10" s="1040"/>
      <c r="E10" s="1040"/>
      <c r="F10" s="1040"/>
      <c r="G10" s="1040"/>
      <c r="H10" s="1040"/>
      <c r="I10" s="1040"/>
      <c r="J10" s="1040"/>
      <c r="K10" s="1040"/>
      <c r="L10" s="1040"/>
      <c r="M10" s="1040"/>
      <c r="N10" s="1040"/>
      <c r="O10" s="1040"/>
      <c r="P10" s="1040"/>
      <c r="Q10" s="1040"/>
      <c r="R10" s="1040"/>
      <c r="S10" s="1040"/>
      <c r="T10" s="1040"/>
      <c r="U10" s="1040"/>
      <c r="V10" s="1040"/>
      <c r="W10" s="1040"/>
      <c r="X10" s="1040"/>
      <c r="Y10" s="1040"/>
      <c r="Z10" s="1040"/>
      <c r="AA10" s="1040"/>
      <c r="AB10" s="1041"/>
    </row>
    <row r="11" spans="1:32" ht="15" customHeight="1" thickBot="1" x14ac:dyDescent="0.25">
      <c r="A11" s="213" t="s">
        <v>9</v>
      </c>
      <c r="B11" s="275" t="s">
        <v>9</v>
      </c>
      <c r="C11" s="1042" t="s">
        <v>51</v>
      </c>
      <c r="D11" s="1043"/>
      <c r="E11" s="1043"/>
      <c r="F11" s="1043"/>
      <c r="G11" s="1043"/>
      <c r="H11" s="1043"/>
      <c r="I11" s="1043"/>
      <c r="J11" s="1043"/>
      <c r="K11" s="1043"/>
      <c r="L11" s="1043"/>
      <c r="M11" s="1043"/>
      <c r="N11" s="1043"/>
      <c r="O11" s="1043"/>
      <c r="P11" s="1043"/>
      <c r="Q11" s="1043"/>
      <c r="R11" s="1043"/>
      <c r="S11" s="1043"/>
      <c r="T11" s="1043"/>
      <c r="U11" s="1043"/>
      <c r="V11" s="1043"/>
      <c r="W11" s="1043"/>
      <c r="X11" s="1043"/>
      <c r="Y11" s="1404"/>
      <c r="Z11" s="1404"/>
      <c r="AA11" s="1404"/>
      <c r="AB11" s="1405"/>
    </row>
    <row r="12" spans="1:32" ht="26.25" customHeight="1" x14ac:dyDescent="0.2">
      <c r="A12" s="499" t="s">
        <v>9</v>
      </c>
      <c r="B12" s="500" t="s">
        <v>9</v>
      </c>
      <c r="C12" s="504" t="s">
        <v>9</v>
      </c>
      <c r="D12" s="214"/>
      <c r="E12" s="212" t="s">
        <v>93</v>
      </c>
      <c r="F12" s="482" t="s">
        <v>180</v>
      </c>
      <c r="G12" s="508" t="s">
        <v>54</v>
      </c>
      <c r="H12" s="512" t="s">
        <v>77</v>
      </c>
      <c r="I12" s="614"/>
      <c r="J12" s="615"/>
      <c r="K12" s="448"/>
      <c r="L12" s="439"/>
      <c r="M12" s="439"/>
      <c r="N12" s="56"/>
      <c r="O12" s="448"/>
      <c r="P12" s="439"/>
      <c r="Q12" s="439"/>
      <c r="R12" s="331"/>
      <c r="S12" s="554"/>
      <c r="T12" s="555"/>
      <c r="U12" s="555"/>
      <c r="V12" s="556"/>
      <c r="W12" s="437"/>
      <c r="X12" s="364"/>
      <c r="Y12" s="108"/>
      <c r="Z12" s="109"/>
      <c r="AA12" s="190"/>
      <c r="AB12" s="191"/>
    </row>
    <row r="13" spans="1:32" ht="13.5" customHeight="1" x14ac:dyDescent="0.2">
      <c r="A13" s="1010"/>
      <c r="B13" s="1012"/>
      <c r="C13" s="1357"/>
      <c r="D13" s="1389" t="s">
        <v>9</v>
      </c>
      <c r="E13" s="1054" t="s">
        <v>229</v>
      </c>
      <c r="F13" s="179" t="s">
        <v>85</v>
      </c>
      <c r="G13" s="1045" t="s">
        <v>54</v>
      </c>
      <c r="H13" s="1047" t="s">
        <v>77</v>
      </c>
      <c r="I13" s="1411" t="s">
        <v>163</v>
      </c>
      <c r="J13" s="451" t="s">
        <v>83</v>
      </c>
      <c r="K13" s="32">
        <f>L13+N13</f>
        <v>1427</v>
      </c>
      <c r="L13" s="63"/>
      <c r="M13" s="63"/>
      <c r="N13" s="34">
        <v>1427</v>
      </c>
      <c r="O13" s="253">
        <f>R13</f>
        <v>136</v>
      </c>
      <c r="P13" s="255"/>
      <c r="Q13" s="255"/>
      <c r="R13" s="222">
        <v>136</v>
      </c>
      <c r="S13" s="995">
        <f>T13+V13</f>
        <v>135</v>
      </c>
      <c r="T13" s="663"/>
      <c r="U13" s="663"/>
      <c r="V13" s="664">
        <f>86.4+48.6</f>
        <v>135</v>
      </c>
      <c r="W13" s="258"/>
      <c r="X13" s="367"/>
      <c r="Y13" s="1080" t="s">
        <v>289</v>
      </c>
      <c r="Z13" s="158">
        <v>100</v>
      </c>
      <c r="AA13" s="93"/>
      <c r="AB13" s="94"/>
    </row>
    <row r="14" spans="1:32" ht="13.5" customHeight="1" x14ac:dyDescent="0.2">
      <c r="A14" s="1010"/>
      <c r="B14" s="1012"/>
      <c r="C14" s="1357"/>
      <c r="D14" s="1361"/>
      <c r="E14" s="1052"/>
      <c r="F14" s="1082" t="s">
        <v>181</v>
      </c>
      <c r="G14" s="1046"/>
      <c r="H14" s="1048"/>
      <c r="I14" s="1406"/>
      <c r="J14" s="496" t="s">
        <v>45</v>
      </c>
      <c r="K14" s="382"/>
      <c r="L14" s="383"/>
      <c r="M14" s="383"/>
      <c r="N14" s="384"/>
      <c r="O14" s="382">
        <f>P14+R14</f>
        <v>1</v>
      </c>
      <c r="P14" s="383"/>
      <c r="Q14" s="383"/>
      <c r="R14" s="384">
        <v>1</v>
      </c>
      <c r="S14" s="995">
        <f>V14</f>
        <v>1</v>
      </c>
      <c r="T14" s="663"/>
      <c r="U14" s="663"/>
      <c r="V14" s="664">
        <v>1</v>
      </c>
      <c r="W14" s="258"/>
      <c r="X14" s="367"/>
      <c r="Y14" s="1049"/>
      <c r="Z14" s="340"/>
      <c r="AA14" s="51"/>
      <c r="AB14" s="52"/>
    </row>
    <row r="15" spans="1:32" ht="13.5" customHeight="1" x14ac:dyDescent="0.2">
      <c r="A15" s="1010"/>
      <c r="B15" s="1012"/>
      <c r="C15" s="1357"/>
      <c r="D15" s="1361"/>
      <c r="E15" s="1086"/>
      <c r="F15" s="1083"/>
      <c r="G15" s="1046"/>
      <c r="H15" s="1048"/>
      <c r="I15" s="1406"/>
      <c r="J15" s="15" t="s">
        <v>79</v>
      </c>
      <c r="K15" s="32">
        <f>L15+N15</f>
        <v>6884.8</v>
      </c>
      <c r="L15" s="63"/>
      <c r="M15" s="63"/>
      <c r="N15" s="34">
        <v>6884.8</v>
      </c>
      <c r="O15" s="253">
        <f>P15+R15</f>
        <v>369</v>
      </c>
      <c r="P15" s="255"/>
      <c r="Q15" s="255"/>
      <c r="R15" s="222">
        <v>369</v>
      </c>
      <c r="S15" s="995">
        <f>T15+V15</f>
        <v>369</v>
      </c>
      <c r="T15" s="663"/>
      <c r="U15" s="663"/>
      <c r="V15" s="664">
        <v>369</v>
      </c>
      <c r="W15" s="258"/>
      <c r="X15" s="367"/>
      <c r="Y15" s="1081"/>
      <c r="Z15" s="51"/>
      <c r="AA15" s="51"/>
      <c r="AB15" s="52"/>
    </row>
    <row r="16" spans="1:32" ht="13.5" customHeight="1" x14ac:dyDescent="0.2">
      <c r="A16" s="1010"/>
      <c r="B16" s="1012"/>
      <c r="C16" s="1357"/>
      <c r="D16" s="1361"/>
      <c r="E16" s="1085"/>
      <c r="F16" s="1083"/>
      <c r="G16" s="1046"/>
      <c r="H16" s="1048"/>
      <c r="I16" s="1406"/>
      <c r="J16" s="15" t="s">
        <v>84</v>
      </c>
      <c r="K16" s="32"/>
      <c r="L16" s="266"/>
      <c r="M16" s="266"/>
      <c r="N16" s="34"/>
      <c r="O16" s="253">
        <f>P16+R16</f>
        <v>45.6</v>
      </c>
      <c r="P16" s="255"/>
      <c r="Q16" s="255"/>
      <c r="R16" s="222">
        <v>45.6</v>
      </c>
      <c r="S16" s="996">
        <f>T16+V16</f>
        <v>45.6</v>
      </c>
      <c r="T16" s="997"/>
      <c r="U16" s="997"/>
      <c r="V16" s="998">
        <v>45.6</v>
      </c>
      <c r="W16" s="437"/>
      <c r="X16" s="364"/>
      <c r="Y16" s="783"/>
      <c r="Z16" s="340"/>
      <c r="AA16" s="51"/>
      <c r="AB16" s="52"/>
    </row>
    <row r="17" spans="1:31" ht="13.5" customHeight="1" x14ac:dyDescent="0.2">
      <c r="A17" s="1010"/>
      <c r="B17" s="1012"/>
      <c r="C17" s="1357"/>
      <c r="D17" s="1361"/>
      <c r="E17" s="1054" t="s">
        <v>250</v>
      </c>
      <c r="F17" s="1083"/>
      <c r="G17" s="1046"/>
      <c r="H17" s="1048"/>
      <c r="I17" s="1406"/>
      <c r="J17" s="15" t="s">
        <v>45</v>
      </c>
      <c r="K17" s="32"/>
      <c r="L17" s="63"/>
      <c r="M17" s="63"/>
      <c r="N17" s="34"/>
      <c r="O17" s="253">
        <f>R17</f>
        <v>50</v>
      </c>
      <c r="P17" s="255"/>
      <c r="Q17" s="255"/>
      <c r="R17" s="222">
        <v>50</v>
      </c>
      <c r="S17" s="662">
        <f>V17</f>
        <v>0</v>
      </c>
      <c r="T17" s="663"/>
      <c r="U17" s="663"/>
      <c r="V17" s="664">
        <v>0</v>
      </c>
      <c r="W17" s="258">
        <v>50</v>
      </c>
      <c r="X17" s="367"/>
      <c r="Y17" s="1080" t="s">
        <v>156</v>
      </c>
      <c r="Z17" s="158"/>
      <c r="AA17" s="93"/>
      <c r="AB17" s="94">
        <v>1</v>
      </c>
    </row>
    <row r="18" spans="1:31" ht="13.5" customHeight="1" x14ac:dyDescent="0.2">
      <c r="A18" s="1010"/>
      <c r="B18" s="1012"/>
      <c r="C18" s="1357"/>
      <c r="D18" s="1361"/>
      <c r="E18" s="1178"/>
      <c r="F18" s="1083"/>
      <c r="G18" s="1046"/>
      <c r="H18" s="1048"/>
      <c r="I18" s="1406"/>
      <c r="J18" s="15" t="s">
        <v>84</v>
      </c>
      <c r="K18" s="32">
        <f>L18+N18</f>
        <v>850.5</v>
      </c>
      <c r="L18" s="266"/>
      <c r="M18" s="266"/>
      <c r="N18" s="34">
        <v>850.5</v>
      </c>
      <c r="O18" s="253"/>
      <c r="P18" s="255"/>
      <c r="Q18" s="255"/>
      <c r="R18" s="222"/>
      <c r="S18" s="996">
        <f>T18+V18</f>
        <v>0</v>
      </c>
      <c r="T18" s="997"/>
      <c r="U18" s="997"/>
      <c r="V18" s="998">
        <v>0</v>
      </c>
      <c r="W18" s="437"/>
      <c r="X18" s="364"/>
      <c r="Y18" s="1049"/>
      <c r="Z18" s="340"/>
      <c r="AA18" s="51"/>
      <c r="AB18" s="52"/>
    </row>
    <row r="19" spans="1:31" ht="13.5" customHeight="1" x14ac:dyDescent="0.2">
      <c r="A19" s="1010"/>
      <c r="B19" s="1012"/>
      <c r="C19" s="1357"/>
      <c r="D19" s="1361"/>
      <c r="E19" s="1085"/>
      <c r="F19" s="1084"/>
      <c r="G19" s="1046"/>
      <c r="H19" s="1048"/>
      <c r="I19" s="1407"/>
      <c r="J19" s="588" t="s">
        <v>10</v>
      </c>
      <c r="K19" s="573">
        <f t="shared" ref="K19:X19" si="0">SUM(K13:K18)</f>
        <v>9162.2999999999993</v>
      </c>
      <c r="L19" s="568">
        <f t="shared" si="0"/>
        <v>0</v>
      </c>
      <c r="M19" s="568">
        <f t="shared" si="0"/>
        <v>0</v>
      </c>
      <c r="N19" s="574">
        <f t="shared" si="0"/>
        <v>9162.2999999999993</v>
      </c>
      <c r="O19" s="573">
        <f t="shared" si="0"/>
        <v>601.6</v>
      </c>
      <c r="P19" s="568">
        <f t="shared" si="0"/>
        <v>0</v>
      </c>
      <c r="Q19" s="568">
        <f t="shared" si="0"/>
        <v>0</v>
      </c>
      <c r="R19" s="574">
        <f t="shared" si="0"/>
        <v>601.6</v>
      </c>
      <c r="S19" s="999">
        <f>SUM(S13:S18)</f>
        <v>550.6</v>
      </c>
      <c r="T19" s="999">
        <f t="shared" si="0"/>
        <v>0</v>
      </c>
      <c r="U19" s="999">
        <f t="shared" si="0"/>
        <v>0</v>
      </c>
      <c r="V19" s="1000">
        <f t="shared" si="0"/>
        <v>550.6</v>
      </c>
      <c r="W19" s="575">
        <f t="shared" si="0"/>
        <v>50</v>
      </c>
      <c r="X19" s="563">
        <f t="shared" si="0"/>
        <v>0</v>
      </c>
      <c r="Y19" s="1050"/>
      <c r="Z19" s="79"/>
      <c r="AA19" s="79"/>
      <c r="AB19" s="80"/>
    </row>
    <row r="20" spans="1:31" ht="15" customHeight="1" x14ac:dyDescent="0.2">
      <c r="A20" s="1010"/>
      <c r="B20" s="1012"/>
      <c r="C20" s="1357"/>
      <c r="D20" s="1389" t="s">
        <v>11</v>
      </c>
      <c r="E20" s="1054" t="s">
        <v>293</v>
      </c>
      <c r="F20" s="1098" t="s">
        <v>85</v>
      </c>
      <c r="G20" s="1102" t="s">
        <v>54</v>
      </c>
      <c r="H20" s="1047" t="s">
        <v>77</v>
      </c>
      <c r="I20" s="1406" t="s">
        <v>162</v>
      </c>
      <c r="J20" s="44" t="s">
        <v>83</v>
      </c>
      <c r="K20" s="32">
        <f>N20</f>
        <v>6.4</v>
      </c>
      <c r="L20" s="266"/>
      <c r="M20" s="266"/>
      <c r="N20" s="34">
        <v>6.4</v>
      </c>
      <c r="O20" s="32">
        <f>P20+R20</f>
        <v>0</v>
      </c>
      <c r="P20" s="266"/>
      <c r="Q20" s="266"/>
      <c r="R20" s="270">
        <v>0</v>
      </c>
      <c r="S20" s="995">
        <f>T20+V20</f>
        <v>0</v>
      </c>
      <c r="T20" s="663"/>
      <c r="U20" s="663"/>
      <c r="V20" s="664">
        <v>0</v>
      </c>
      <c r="W20" s="271"/>
      <c r="X20" s="776"/>
      <c r="Y20" s="1100" t="s">
        <v>288</v>
      </c>
      <c r="Z20" s="177">
        <v>100</v>
      </c>
      <c r="AA20" s="177"/>
      <c r="AB20" s="178"/>
      <c r="AC20" s="181"/>
    </row>
    <row r="21" spans="1:31" ht="15" customHeight="1" x14ac:dyDescent="0.2">
      <c r="A21" s="1010"/>
      <c r="B21" s="1012"/>
      <c r="C21" s="1357"/>
      <c r="D21" s="1361"/>
      <c r="E21" s="1052"/>
      <c r="F21" s="1056"/>
      <c r="G21" s="1103"/>
      <c r="H21" s="1048"/>
      <c r="I21" s="1406"/>
      <c r="J21" s="42" t="s">
        <v>45</v>
      </c>
      <c r="K21" s="32"/>
      <c r="L21" s="266"/>
      <c r="M21" s="266"/>
      <c r="N21" s="34"/>
      <c r="O21" s="32">
        <f>R21+P21</f>
        <v>50.3</v>
      </c>
      <c r="P21" s="266"/>
      <c r="Q21" s="266"/>
      <c r="R21" s="270">
        <v>50.3</v>
      </c>
      <c r="S21" s="995">
        <f>V21</f>
        <v>50.3</v>
      </c>
      <c r="T21" s="663"/>
      <c r="U21" s="663"/>
      <c r="V21" s="664">
        <v>50.3</v>
      </c>
      <c r="W21" s="271"/>
      <c r="X21" s="776"/>
      <c r="Y21" s="1101"/>
      <c r="Z21" s="268"/>
      <c r="AA21" s="268"/>
      <c r="AB21" s="269"/>
      <c r="AC21" s="181"/>
    </row>
    <row r="22" spans="1:31" ht="15" customHeight="1" x14ac:dyDescent="0.2">
      <c r="A22" s="1010"/>
      <c r="B22" s="1012"/>
      <c r="C22" s="1357"/>
      <c r="D22" s="1361"/>
      <c r="E22" s="1052"/>
      <c r="F22" s="1056"/>
      <c r="G22" s="1103"/>
      <c r="H22" s="1048"/>
      <c r="I22" s="1406"/>
      <c r="J22" s="42" t="s">
        <v>62</v>
      </c>
      <c r="K22" s="32"/>
      <c r="L22" s="266"/>
      <c r="M22" s="266"/>
      <c r="N22" s="34"/>
      <c r="O22" s="32">
        <f>R22+P22</f>
        <v>826.2</v>
      </c>
      <c r="P22" s="266"/>
      <c r="Q22" s="266"/>
      <c r="R22" s="270">
        <v>826.2</v>
      </c>
      <c r="S22" s="995">
        <f>V22</f>
        <v>826.2</v>
      </c>
      <c r="T22" s="663"/>
      <c r="U22" s="663"/>
      <c r="V22" s="664">
        <v>826.2</v>
      </c>
      <c r="W22" s="271"/>
      <c r="X22" s="776"/>
      <c r="Y22" s="1101"/>
      <c r="Z22" s="268"/>
      <c r="AA22" s="268"/>
      <c r="AB22" s="269"/>
      <c r="AC22" s="181"/>
    </row>
    <row r="23" spans="1:31" ht="15" customHeight="1" x14ac:dyDescent="0.2">
      <c r="A23" s="1010"/>
      <c r="B23" s="1012"/>
      <c r="C23" s="1357"/>
      <c r="D23" s="1361"/>
      <c r="E23" s="1052"/>
      <c r="F23" s="1056"/>
      <c r="G23" s="1103"/>
      <c r="H23" s="1048"/>
      <c r="I23" s="1406"/>
      <c r="J23" s="44" t="s">
        <v>80</v>
      </c>
      <c r="K23" s="448"/>
      <c r="L23" s="55"/>
      <c r="M23" s="55"/>
      <c r="N23" s="35"/>
      <c r="O23" s="32">
        <f>R23+P23</f>
        <v>180.2</v>
      </c>
      <c r="P23" s="55"/>
      <c r="Q23" s="55"/>
      <c r="R23" s="57">
        <v>180.2</v>
      </c>
      <c r="S23" s="1001">
        <f>V23</f>
        <v>180.2</v>
      </c>
      <c r="T23" s="997"/>
      <c r="U23" s="997"/>
      <c r="V23" s="998">
        <v>180.2</v>
      </c>
      <c r="W23" s="58"/>
      <c r="X23" s="767"/>
      <c r="Y23" s="1101"/>
      <c r="Z23" s="268"/>
      <c r="AA23" s="268"/>
      <c r="AB23" s="269"/>
      <c r="AC23" s="181"/>
    </row>
    <row r="24" spans="1:31" ht="15" customHeight="1" x14ac:dyDescent="0.2">
      <c r="A24" s="1010"/>
      <c r="B24" s="1012"/>
      <c r="C24" s="1357"/>
      <c r="D24" s="1361"/>
      <c r="E24" s="1052"/>
      <c r="F24" s="1056"/>
      <c r="G24" s="1103"/>
      <c r="H24" s="1048"/>
      <c r="I24" s="1406"/>
      <c r="J24" s="42" t="s">
        <v>79</v>
      </c>
      <c r="K24" s="448">
        <f>N24</f>
        <v>522</v>
      </c>
      <c r="L24" s="38"/>
      <c r="M24" s="38"/>
      <c r="N24" s="473">
        <v>522</v>
      </c>
      <c r="O24" s="32">
        <f>R24+P24</f>
        <v>0</v>
      </c>
      <c r="P24" s="38"/>
      <c r="Q24" s="38"/>
      <c r="R24" s="39">
        <v>0</v>
      </c>
      <c r="S24" s="1002">
        <f>T24+V24</f>
        <v>0</v>
      </c>
      <c r="T24" s="1003"/>
      <c r="U24" s="1003"/>
      <c r="V24" s="1004">
        <v>0</v>
      </c>
      <c r="W24" s="40"/>
      <c r="X24" s="366"/>
      <c r="Y24" s="1101"/>
      <c r="Z24" s="51"/>
      <c r="AA24" s="51"/>
      <c r="AB24" s="52"/>
      <c r="AC24" s="181"/>
    </row>
    <row r="25" spans="1:31" ht="18" customHeight="1" x14ac:dyDescent="0.2">
      <c r="A25" s="1010"/>
      <c r="B25" s="1012"/>
      <c r="C25" s="1357"/>
      <c r="D25" s="1361"/>
      <c r="E25" s="1052"/>
      <c r="F25" s="1056"/>
      <c r="G25" s="1103"/>
      <c r="H25" s="1048"/>
      <c r="I25" s="1406"/>
      <c r="J25" s="15" t="s">
        <v>84</v>
      </c>
      <c r="K25" s="319">
        <f>N25</f>
        <v>64.5</v>
      </c>
      <c r="L25" s="38"/>
      <c r="M25" s="38"/>
      <c r="N25" s="473">
        <v>64.5</v>
      </c>
      <c r="O25" s="32">
        <f>R25+P25</f>
        <v>0</v>
      </c>
      <c r="P25" s="38"/>
      <c r="Q25" s="38"/>
      <c r="R25" s="39">
        <v>0</v>
      </c>
      <c r="S25" s="1002">
        <f>T25+V25</f>
        <v>0</v>
      </c>
      <c r="T25" s="1003"/>
      <c r="U25" s="1003"/>
      <c r="V25" s="1004">
        <v>0</v>
      </c>
      <c r="W25" s="40"/>
      <c r="X25" s="366"/>
      <c r="Y25" s="20"/>
      <c r="Z25" s="51"/>
      <c r="AA25" s="51"/>
      <c r="AB25" s="52"/>
      <c r="AC25" s="181"/>
    </row>
    <row r="26" spans="1:31" ht="15.75" customHeight="1" x14ac:dyDescent="0.2">
      <c r="A26" s="1010"/>
      <c r="B26" s="1012"/>
      <c r="C26" s="1357"/>
      <c r="D26" s="1361"/>
      <c r="E26" s="1052"/>
      <c r="F26" s="1099"/>
      <c r="G26" s="1104"/>
      <c r="H26" s="1088"/>
      <c r="I26" s="1407"/>
      <c r="J26" s="588" t="s">
        <v>10</v>
      </c>
      <c r="K26" s="573">
        <f>SUM(K20:K25)</f>
        <v>592.9</v>
      </c>
      <c r="L26" s="569">
        <f t="shared" ref="L26:X26" si="1">SUM(L20:L25)</f>
        <v>0</v>
      </c>
      <c r="M26" s="569">
        <f t="shared" si="1"/>
        <v>0</v>
      </c>
      <c r="N26" s="580">
        <f t="shared" si="1"/>
        <v>592.9</v>
      </c>
      <c r="O26" s="573">
        <f>SUM(O20:O25)</f>
        <v>1056.7</v>
      </c>
      <c r="P26" s="569">
        <f t="shared" si="1"/>
        <v>0</v>
      </c>
      <c r="Q26" s="569">
        <f t="shared" si="1"/>
        <v>0</v>
      </c>
      <c r="R26" s="580">
        <f t="shared" si="1"/>
        <v>1056.7</v>
      </c>
      <c r="S26" s="1005">
        <f>SUM(S20:S25)</f>
        <v>1056.7</v>
      </c>
      <c r="T26" s="1005">
        <f t="shared" si="1"/>
        <v>0</v>
      </c>
      <c r="U26" s="1005">
        <f t="shared" si="1"/>
        <v>0</v>
      </c>
      <c r="V26" s="1006">
        <f t="shared" si="1"/>
        <v>1056.7</v>
      </c>
      <c r="W26" s="579">
        <f>SUM(W20:W25)</f>
        <v>0</v>
      </c>
      <c r="X26" s="571">
        <f t="shared" si="1"/>
        <v>0</v>
      </c>
      <c r="Y26" s="78"/>
      <c r="Z26" s="51"/>
      <c r="AA26" s="51"/>
      <c r="AB26" s="52"/>
    </row>
    <row r="27" spans="1:31" ht="15.75" customHeight="1" x14ac:dyDescent="0.2">
      <c r="A27" s="499"/>
      <c r="B27" s="500"/>
      <c r="C27" s="609"/>
      <c r="D27" s="1389" t="s">
        <v>48</v>
      </c>
      <c r="E27" s="1054" t="s">
        <v>251</v>
      </c>
      <c r="F27" s="1056" t="s">
        <v>85</v>
      </c>
      <c r="G27" s="274" t="s">
        <v>54</v>
      </c>
      <c r="H27" s="512" t="s">
        <v>77</v>
      </c>
      <c r="I27" s="1411" t="s">
        <v>163</v>
      </c>
      <c r="J27" s="616" t="s">
        <v>83</v>
      </c>
      <c r="K27" s="448">
        <f>L27+N27</f>
        <v>977.8</v>
      </c>
      <c r="L27" s="439"/>
      <c r="M27" s="439"/>
      <c r="N27" s="56">
        <v>977.8</v>
      </c>
      <c r="O27" s="448">
        <f>P27+R27</f>
        <v>3.2</v>
      </c>
      <c r="P27" s="439"/>
      <c r="Q27" s="439"/>
      <c r="R27" s="331">
        <v>3.2</v>
      </c>
      <c r="S27" s="996">
        <f>T27+V27</f>
        <v>3.2</v>
      </c>
      <c r="T27" s="1007"/>
      <c r="U27" s="1007"/>
      <c r="V27" s="851">
        <v>3.2</v>
      </c>
      <c r="W27" s="443"/>
      <c r="X27" s="365"/>
      <c r="Y27" s="1441" t="s">
        <v>287</v>
      </c>
      <c r="Z27" s="156"/>
      <c r="AA27" s="156"/>
      <c r="AB27" s="192"/>
    </row>
    <row r="28" spans="1:31" ht="15.75" customHeight="1" x14ac:dyDescent="0.2">
      <c r="A28" s="499"/>
      <c r="B28" s="500"/>
      <c r="C28" s="609"/>
      <c r="D28" s="1361"/>
      <c r="E28" s="1052"/>
      <c r="F28" s="1056"/>
      <c r="G28" s="274"/>
      <c r="H28" s="512"/>
      <c r="I28" s="1406"/>
      <c r="J28" s="615" t="s">
        <v>45</v>
      </c>
      <c r="K28" s="448"/>
      <c r="L28" s="471"/>
      <c r="M28" s="471"/>
      <c r="N28" s="34"/>
      <c r="O28" s="448">
        <f>R28</f>
        <v>168.6</v>
      </c>
      <c r="P28" s="471"/>
      <c r="Q28" s="471"/>
      <c r="R28" s="223">
        <v>168.6</v>
      </c>
      <c r="S28" s="996">
        <f>V28</f>
        <v>168.6</v>
      </c>
      <c r="T28" s="1003"/>
      <c r="U28" s="1003"/>
      <c r="V28" s="1004">
        <v>168.6</v>
      </c>
      <c r="W28" s="437"/>
      <c r="X28" s="790"/>
      <c r="Y28" s="1442"/>
      <c r="Z28" s="186">
        <v>100</v>
      </c>
      <c r="AA28" s="186"/>
      <c r="AB28" s="187"/>
    </row>
    <row r="29" spans="1:31" ht="15" customHeight="1" x14ac:dyDescent="0.2">
      <c r="A29" s="499"/>
      <c r="B29" s="500"/>
      <c r="C29" s="609"/>
      <c r="D29" s="1361"/>
      <c r="E29" s="1052"/>
      <c r="F29" s="1056"/>
      <c r="G29" s="274"/>
      <c r="H29" s="512"/>
      <c r="I29" s="1406"/>
      <c r="J29" s="15" t="s">
        <v>79</v>
      </c>
      <c r="K29" s="448">
        <f>L29+N29</f>
        <v>1674.5</v>
      </c>
      <c r="L29" s="38"/>
      <c r="M29" s="38"/>
      <c r="N29" s="34">
        <v>1674.5</v>
      </c>
      <c r="O29" s="448">
        <f>P29+R29</f>
        <v>191.9</v>
      </c>
      <c r="P29" s="38"/>
      <c r="Q29" s="38"/>
      <c r="R29" s="223">
        <v>191.9</v>
      </c>
      <c r="S29" s="996">
        <f>T29+V29</f>
        <v>191.9</v>
      </c>
      <c r="T29" s="1003"/>
      <c r="U29" s="1003"/>
      <c r="V29" s="1004">
        <v>191.9</v>
      </c>
      <c r="W29" s="40"/>
      <c r="X29" s="368"/>
      <c r="Y29" s="1110"/>
      <c r="Z29" s="186"/>
      <c r="AA29" s="186"/>
      <c r="AB29" s="187"/>
    </row>
    <row r="30" spans="1:31" ht="14.25" customHeight="1" x14ac:dyDescent="0.2">
      <c r="A30" s="499"/>
      <c r="B30" s="500"/>
      <c r="C30" s="609"/>
      <c r="D30" s="214"/>
      <c r="E30" s="1052"/>
      <c r="F30" s="1056"/>
      <c r="G30" s="274"/>
      <c r="H30" s="512"/>
      <c r="I30" s="1406"/>
      <c r="J30" s="15" t="s">
        <v>84</v>
      </c>
      <c r="K30" s="448">
        <f>L30+N30</f>
        <v>206.8</v>
      </c>
      <c r="L30" s="38"/>
      <c r="M30" s="38"/>
      <c r="N30" s="34">
        <v>206.8</v>
      </c>
      <c r="O30" s="448">
        <f>P30+R30</f>
        <v>23.7</v>
      </c>
      <c r="P30" s="38"/>
      <c r="Q30" s="38"/>
      <c r="R30" s="223">
        <v>23.7</v>
      </c>
      <c r="S30" s="561">
        <f>T30+V30</f>
        <v>23.7</v>
      </c>
      <c r="T30" s="565"/>
      <c r="U30" s="565"/>
      <c r="V30" s="566">
        <v>23.7</v>
      </c>
      <c r="W30" s="40"/>
      <c r="X30" s="368"/>
      <c r="Y30" s="538"/>
      <c r="Z30" s="186"/>
      <c r="AA30" s="186"/>
      <c r="AB30" s="187"/>
    </row>
    <row r="31" spans="1:31" ht="15.75" customHeight="1" x14ac:dyDescent="0.2">
      <c r="A31" s="499"/>
      <c r="B31" s="500"/>
      <c r="C31" s="609"/>
      <c r="D31" s="215"/>
      <c r="E31" s="1053"/>
      <c r="F31" s="1099"/>
      <c r="G31" s="274"/>
      <c r="H31" s="512"/>
      <c r="I31" s="1407"/>
      <c r="J31" s="589" t="s">
        <v>10</v>
      </c>
      <c r="K31" s="576">
        <f>K30+K29+K27</f>
        <v>2859.1</v>
      </c>
      <c r="L31" s="576">
        <f t="shared" ref="L31:N31" si="2">L30+L29+L27</f>
        <v>0</v>
      </c>
      <c r="M31" s="576">
        <f t="shared" si="2"/>
        <v>0</v>
      </c>
      <c r="N31" s="576">
        <f t="shared" si="2"/>
        <v>2859.1</v>
      </c>
      <c r="O31" s="567">
        <f>SUM(O27:O30)</f>
        <v>387.4</v>
      </c>
      <c r="P31" s="568">
        <f t="shared" ref="P31:V31" si="3">SUM(P27:P30)</f>
        <v>0</v>
      </c>
      <c r="Q31" s="568">
        <f t="shared" si="3"/>
        <v>0</v>
      </c>
      <c r="R31" s="562">
        <f t="shared" si="3"/>
        <v>387.4</v>
      </c>
      <c r="S31" s="567">
        <f>SUM(S27:S30)</f>
        <v>387.4</v>
      </c>
      <c r="T31" s="568">
        <f t="shared" si="3"/>
        <v>0</v>
      </c>
      <c r="U31" s="568">
        <f t="shared" si="3"/>
        <v>0</v>
      </c>
      <c r="V31" s="562">
        <f t="shared" si="3"/>
        <v>387.4</v>
      </c>
      <c r="W31" s="576">
        <f t="shared" ref="W31:X31" si="4">W30+W29+W27</f>
        <v>0</v>
      </c>
      <c r="X31" s="567">
        <f t="shared" si="4"/>
        <v>0</v>
      </c>
      <c r="Y31" s="95"/>
      <c r="Z31" s="374"/>
      <c r="AA31" s="374"/>
      <c r="AB31" s="376"/>
      <c r="AE31" s="16"/>
    </row>
    <row r="32" spans="1:31" ht="13.5" customHeight="1" x14ac:dyDescent="0.2">
      <c r="A32" s="1010"/>
      <c r="B32" s="1012"/>
      <c r="C32" s="1357"/>
      <c r="D32" s="1389" t="s">
        <v>54</v>
      </c>
      <c r="E32" s="1054" t="s">
        <v>120</v>
      </c>
      <c r="F32" s="179" t="s">
        <v>85</v>
      </c>
      <c r="G32" s="1119" t="s">
        <v>54</v>
      </c>
      <c r="H32" s="1047" t="s">
        <v>77</v>
      </c>
      <c r="I32" s="1408" t="s">
        <v>163</v>
      </c>
      <c r="J32" s="451" t="s">
        <v>45</v>
      </c>
      <c r="K32" s="32">
        <f>L32+N32</f>
        <v>0</v>
      </c>
      <c r="L32" s="63"/>
      <c r="M32" s="63"/>
      <c r="N32" s="34"/>
      <c r="O32" s="32">
        <f>P32+R32</f>
        <v>0</v>
      </c>
      <c r="P32" s="63">
        <v>0</v>
      </c>
      <c r="Q32" s="63"/>
      <c r="R32" s="34"/>
      <c r="S32" s="557">
        <f>T32+V32</f>
        <v>0</v>
      </c>
      <c r="T32" s="558"/>
      <c r="U32" s="558"/>
      <c r="V32" s="559"/>
      <c r="W32" s="258"/>
      <c r="X32" s="367"/>
      <c r="Y32" s="1080" t="s">
        <v>132</v>
      </c>
      <c r="Z32" s="156"/>
      <c r="AA32" s="156">
        <v>1</v>
      </c>
      <c r="AB32" s="192"/>
    </row>
    <row r="33" spans="1:31" ht="13.5" customHeight="1" x14ac:dyDescent="0.2">
      <c r="A33" s="1010"/>
      <c r="B33" s="1012"/>
      <c r="C33" s="1357"/>
      <c r="D33" s="1361"/>
      <c r="E33" s="1052"/>
      <c r="F33" s="1091"/>
      <c r="G33" s="1094"/>
      <c r="H33" s="1048"/>
      <c r="I33" s="1409"/>
      <c r="J33" s="14" t="s">
        <v>83</v>
      </c>
      <c r="K33" s="32">
        <f>L33+N33</f>
        <v>0</v>
      </c>
      <c r="L33" s="438"/>
      <c r="M33" s="438"/>
      <c r="N33" s="34"/>
      <c r="O33" s="32"/>
      <c r="P33" s="438"/>
      <c r="Q33" s="438"/>
      <c r="R33" s="341"/>
      <c r="S33" s="557">
        <f>T33+V33</f>
        <v>0</v>
      </c>
      <c r="T33" s="555"/>
      <c r="U33" s="555"/>
      <c r="V33" s="556"/>
      <c r="W33" s="437">
        <v>38.5</v>
      </c>
      <c r="X33" s="364">
        <v>25.7</v>
      </c>
      <c r="Y33" s="1049"/>
      <c r="Z33" s="186"/>
      <c r="AA33" s="186"/>
      <c r="AB33" s="187"/>
    </row>
    <row r="34" spans="1:31" ht="13.5" customHeight="1" x14ac:dyDescent="0.2">
      <c r="A34" s="1010"/>
      <c r="B34" s="1012"/>
      <c r="C34" s="1357"/>
      <c r="D34" s="1361"/>
      <c r="E34" s="1052"/>
      <c r="F34" s="1091"/>
      <c r="G34" s="1094"/>
      <c r="H34" s="1048"/>
      <c r="I34" s="1409"/>
      <c r="J34" s="15" t="s">
        <v>79</v>
      </c>
      <c r="K34" s="448">
        <f>L34+N34</f>
        <v>0</v>
      </c>
      <c r="L34" s="38"/>
      <c r="M34" s="38"/>
      <c r="N34" s="34">
        <v>0</v>
      </c>
      <c r="O34" s="448"/>
      <c r="P34" s="38"/>
      <c r="Q34" s="38"/>
      <c r="R34" s="223"/>
      <c r="S34" s="561"/>
      <c r="T34" s="565"/>
      <c r="U34" s="565"/>
      <c r="V34" s="566"/>
      <c r="W34" s="138">
        <v>727.3</v>
      </c>
      <c r="X34" s="366">
        <v>484.9</v>
      </c>
      <c r="Y34" s="1049"/>
      <c r="Z34" s="449"/>
      <c r="AA34" s="449"/>
      <c r="AB34" s="450"/>
      <c r="AE34" s="16"/>
    </row>
    <row r="35" spans="1:31" ht="13.5" customHeight="1" x14ac:dyDescent="0.2">
      <c r="A35" s="1010"/>
      <c r="B35" s="1012"/>
      <c r="C35" s="1357"/>
      <c r="D35" s="1361"/>
      <c r="E35" s="1052"/>
      <c r="F35" s="1091"/>
      <c r="G35" s="1094"/>
      <c r="H35" s="1048"/>
      <c r="I35" s="1409"/>
      <c r="J35" s="15" t="s">
        <v>84</v>
      </c>
      <c r="K35" s="448">
        <f>L35+N35</f>
        <v>0</v>
      </c>
      <c r="L35" s="38"/>
      <c r="M35" s="38"/>
      <c r="N35" s="34"/>
      <c r="O35" s="448"/>
      <c r="P35" s="38"/>
      <c r="Q35" s="38"/>
      <c r="R35" s="223"/>
      <c r="S35" s="561"/>
      <c r="T35" s="565"/>
      <c r="U35" s="565"/>
      <c r="V35" s="566"/>
      <c r="W35" s="138">
        <v>89.8</v>
      </c>
      <c r="X35" s="366">
        <v>59.9</v>
      </c>
      <c r="Y35" s="1049"/>
      <c r="Z35" s="449"/>
      <c r="AA35" s="186">
        <v>1</v>
      </c>
      <c r="AB35" s="187"/>
      <c r="AE35" s="16"/>
    </row>
    <row r="36" spans="1:31" ht="13.5" customHeight="1" x14ac:dyDescent="0.2">
      <c r="A36" s="1010"/>
      <c r="B36" s="1012"/>
      <c r="C36" s="1357"/>
      <c r="D36" s="1390"/>
      <c r="E36" s="1053"/>
      <c r="F36" s="1092"/>
      <c r="G36" s="1095"/>
      <c r="H36" s="1088"/>
      <c r="I36" s="1410"/>
      <c r="J36" s="588" t="s">
        <v>10</v>
      </c>
      <c r="K36" s="573">
        <f>SUM(K32:K35)</f>
        <v>0</v>
      </c>
      <c r="L36" s="568">
        <f t="shared" ref="L36:V36" si="5">SUM(L32:L35)</f>
        <v>0</v>
      </c>
      <c r="M36" s="568">
        <f t="shared" si="5"/>
        <v>0</v>
      </c>
      <c r="N36" s="574">
        <f t="shared" si="5"/>
        <v>0</v>
      </c>
      <c r="O36" s="573">
        <f t="shared" si="5"/>
        <v>0</v>
      </c>
      <c r="P36" s="568">
        <f t="shared" si="5"/>
        <v>0</v>
      </c>
      <c r="Q36" s="568">
        <f t="shared" si="5"/>
        <v>0</v>
      </c>
      <c r="R36" s="574">
        <f>SUM(R32:R35)</f>
        <v>0</v>
      </c>
      <c r="S36" s="569">
        <f>SUM(S32:S35)</f>
        <v>0</v>
      </c>
      <c r="T36" s="568">
        <f t="shared" si="5"/>
        <v>0</v>
      </c>
      <c r="U36" s="568">
        <f t="shared" si="5"/>
        <v>0</v>
      </c>
      <c r="V36" s="570">
        <f t="shared" si="5"/>
        <v>0</v>
      </c>
      <c r="W36" s="579">
        <f>SUM(W32:W35)</f>
        <v>855.59999999999991</v>
      </c>
      <c r="X36" s="571">
        <f>SUM(X32:X35)</f>
        <v>570.5</v>
      </c>
      <c r="Y36" s="95" t="s">
        <v>121</v>
      </c>
      <c r="Z36" s="374"/>
      <c r="AA36" s="188"/>
      <c r="AB36" s="189">
        <v>20</v>
      </c>
      <c r="AC36" s="17"/>
      <c r="AE36" s="16"/>
    </row>
    <row r="37" spans="1:31" ht="17.25" customHeight="1" x14ac:dyDescent="0.2">
      <c r="A37" s="1010"/>
      <c r="B37" s="1012"/>
      <c r="C37" s="1357"/>
      <c r="D37" s="1389" t="s">
        <v>56</v>
      </c>
      <c r="E37" s="1054" t="s">
        <v>109</v>
      </c>
      <c r="F37" s="1098"/>
      <c r="G37" s="1045" t="s">
        <v>54</v>
      </c>
      <c r="H37" s="1047" t="s">
        <v>77</v>
      </c>
      <c r="I37" s="1411" t="s">
        <v>162</v>
      </c>
      <c r="J37" s="15" t="s">
        <v>80</v>
      </c>
      <c r="K37" s="32">
        <f>L37+N37</f>
        <v>188</v>
      </c>
      <c r="L37" s="38"/>
      <c r="M37" s="38"/>
      <c r="N37" s="34">
        <v>188</v>
      </c>
      <c r="O37" s="32">
        <f>P37+R37</f>
        <v>127.5</v>
      </c>
      <c r="P37" s="38"/>
      <c r="Q37" s="38"/>
      <c r="R37" s="223">
        <v>127.5</v>
      </c>
      <c r="S37" s="557">
        <f>T37+V37</f>
        <v>127.5</v>
      </c>
      <c r="T37" s="565"/>
      <c r="U37" s="565"/>
      <c r="V37" s="566">
        <v>127.5</v>
      </c>
      <c r="W37" s="258"/>
      <c r="X37" s="367"/>
      <c r="Y37" s="989" t="s">
        <v>201</v>
      </c>
      <c r="Z37" s="784">
        <v>1</v>
      </c>
      <c r="AA37" s="93"/>
      <c r="AB37" s="94"/>
    </row>
    <row r="38" spans="1:31" ht="15" customHeight="1" x14ac:dyDescent="0.2">
      <c r="A38" s="1010"/>
      <c r="B38" s="1012"/>
      <c r="C38" s="1357"/>
      <c r="D38" s="1361"/>
      <c r="E38" s="1052"/>
      <c r="F38" s="1056"/>
      <c r="G38" s="1046"/>
      <c r="H38" s="1048"/>
      <c r="I38" s="1406"/>
      <c r="J38" s="42" t="s">
        <v>62</v>
      </c>
      <c r="K38" s="32">
        <f>L38+N38</f>
        <v>100</v>
      </c>
      <c r="L38" s="63"/>
      <c r="M38" s="63"/>
      <c r="N38" s="34">
        <v>100</v>
      </c>
      <c r="O38" s="32">
        <f>P38+R38</f>
        <v>0</v>
      </c>
      <c r="P38" s="63"/>
      <c r="Q38" s="63"/>
      <c r="R38" s="34"/>
      <c r="S38" s="557">
        <f>T38+V38</f>
        <v>0</v>
      </c>
      <c r="T38" s="558"/>
      <c r="U38" s="558"/>
      <c r="V38" s="559"/>
      <c r="W38" s="258"/>
      <c r="X38" s="367"/>
      <c r="Y38" s="785"/>
      <c r="Z38" s="786"/>
      <c r="AA38" s="51"/>
      <c r="AB38" s="52"/>
    </row>
    <row r="39" spans="1:31" ht="19.5" customHeight="1" x14ac:dyDescent="0.2">
      <c r="A39" s="1010"/>
      <c r="B39" s="1012"/>
      <c r="C39" s="1357"/>
      <c r="D39" s="1390"/>
      <c r="E39" s="1053"/>
      <c r="F39" s="1099"/>
      <c r="G39" s="1112"/>
      <c r="H39" s="1088"/>
      <c r="I39" s="1407"/>
      <c r="J39" s="588" t="s">
        <v>10</v>
      </c>
      <c r="K39" s="573">
        <f>SUM(K37:K38)</f>
        <v>288</v>
      </c>
      <c r="L39" s="569">
        <f t="shared" ref="L39:X39" si="6">SUM(L37:L38)</f>
        <v>0</v>
      </c>
      <c r="M39" s="569">
        <f t="shared" si="6"/>
        <v>0</v>
      </c>
      <c r="N39" s="580">
        <f t="shared" si="6"/>
        <v>288</v>
      </c>
      <c r="O39" s="573">
        <f t="shared" si="6"/>
        <v>127.5</v>
      </c>
      <c r="P39" s="569">
        <f t="shared" si="6"/>
        <v>0</v>
      </c>
      <c r="Q39" s="569">
        <f t="shared" si="6"/>
        <v>0</v>
      </c>
      <c r="R39" s="580">
        <f t="shared" si="6"/>
        <v>127.5</v>
      </c>
      <c r="S39" s="569">
        <f>SUM(S37:S38)</f>
        <v>127.5</v>
      </c>
      <c r="T39" s="569">
        <f t="shared" si="6"/>
        <v>0</v>
      </c>
      <c r="U39" s="569">
        <f t="shared" si="6"/>
        <v>0</v>
      </c>
      <c r="V39" s="571">
        <f t="shared" si="6"/>
        <v>127.5</v>
      </c>
      <c r="W39" s="579">
        <f t="shared" si="6"/>
        <v>0</v>
      </c>
      <c r="X39" s="571">
        <f t="shared" si="6"/>
        <v>0</v>
      </c>
      <c r="Y39" s="78"/>
      <c r="Z39" s="79"/>
      <c r="AA39" s="79"/>
      <c r="AB39" s="80"/>
    </row>
    <row r="40" spans="1:31" ht="17.25" customHeight="1" thickBot="1" x14ac:dyDescent="0.25">
      <c r="A40" s="499"/>
      <c r="B40" s="500"/>
      <c r="C40" s="609"/>
      <c r="D40" s="610"/>
      <c r="E40" s="1363"/>
      <c r="F40" s="1363"/>
      <c r="G40" s="1363"/>
      <c r="H40" s="1363"/>
      <c r="I40" s="1364" t="s">
        <v>140</v>
      </c>
      <c r="J40" s="1378"/>
      <c r="K40" s="345">
        <f>K31+K39+K36+K26+K19</f>
        <v>12902.3</v>
      </c>
      <c r="L40" s="345">
        <f t="shared" ref="L40:X40" si="7">L31+L39+L36+L26+L19</f>
        <v>0</v>
      </c>
      <c r="M40" s="345">
        <f t="shared" si="7"/>
        <v>0</v>
      </c>
      <c r="N40" s="345">
        <f t="shared" si="7"/>
        <v>12902.3</v>
      </c>
      <c r="O40" s="345">
        <f t="shared" si="7"/>
        <v>2173.1999999999998</v>
      </c>
      <c r="P40" s="345">
        <f t="shared" si="7"/>
        <v>0</v>
      </c>
      <c r="Q40" s="345">
        <f t="shared" si="7"/>
        <v>0</v>
      </c>
      <c r="R40" s="345">
        <f t="shared" si="7"/>
        <v>2173.1999999999998</v>
      </c>
      <c r="S40" s="345">
        <f>S31+S39+S36+S26+S19</f>
        <v>2122.1999999999998</v>
      </c>
      <c r="T40" s="345">
        <f t="shared" si="7"/>
        <v>0</v>
      </c>
      <c r="U40" s="345">
        <f t="shared" si="7"/>
        <v>0</v>
      </c>
      <c r="V40" s="345">
        <f t="shared" si="7"/>
        <v>2122.1999999999998</v>
      </c>
      <c r="W40" s="345">
        <f t="shared" si="7"/>
        <v>905.59999999999991</v>
      </c>
      <c r="X40" s="791">
        <f t="shared" si="7"/>
        <v>570.5</v>
      </c>
      <c r="Y40" s="611"/>
      <c r="Z40" s="612"/>
      <c r="AA40" s="612"/>
      <c r="AB40" s="613"/>
    </row>
    <row r="41" spans="1:31" ht="25.5" customHeight="1" x14ac:dyDescent="0.2">
      <c r="A41" s="544" t="s">
        <v>9</v>
      </c>
      <c r="B41" s="536" t="s">
        <v>9</v>
      </c>
      <c r="C41" s="549" t="s">
        <v>11</v>
      </c>
      <c r="D41" s="225"/>
      <c r="E41" s="185" t="s">
        <v>95</v>
      </c>
      <c r="F41" s="483" t="s">
        <v>182</v>
      </c>
      <c r="G41" s="546"/>
      <c r="H41" s="540"/>
      <c r="I41" s="205"/>
      <c r="J41" s="90"/>
      <c r="K41" s="81"/>
      <c r="L41" s="82"/>
      <c r="M41" s="82"/>
      <c r="N41" s="83"/>
      <c r="O41" s="91"/>
      <c r="P41" s="82"/>
      <c r="Q41" s="82"/>
      <c r="R41" s="97"/>
      <c r="S41" s="581"/>
      <c r="T41" s="582"/>
      <c r="U41" s="582"/>
      <c r="V41" s="583"/>
      <c r="W41" s="139"/>
      <c r="X41" s="139"/>
      <c r="Y41" s="1109" t="s">
        <v>286</v>
      </c>
      <c r="Z41" s="53">
        <v>1</v>
      </c>
      <c r="AA41" s="190"/>
      <c r="AB41" s="191"/>
      <c r="AC41" s="17"/>
      <c r="AE41" s="16"/>
    </row>
    <row r="42" spans="1:31" ht="20.25" customHeight="1" x14ac:dyDescent="0.2">
      <c r="A42" s="1111"/>
      <c r="B42" s="1012"/>
      <c r="C42" s="1359"/>
      <c r="D42" s="1389" t="s">
        <v>9</v>
      </c>
      <c r="E42" s="1054" t="s">
        <v>122</v>
      </c>
      <c r="F42" s="180" t="s">
        <v>85</v>
      </c>
      <c r="G42" s="1045" t="s">
        <v>54</v>
      </c>
      <c r="H42" s="1047" t="s">
        <v>77</v>
      </c>
      <c r="I42" s="1419" t="s">
        <v>162</v>
      </c>
      <c r="J42" s="42" t="s">
        <v>45</v>
      </c>
      <c r="K42" s="32">
        <f>L42+N42</f>
        <v>0</v>
      </c>
      <c r="L42" s="63"/>
      <c r="M42" s="63"/>
      <c r="N42" s="34"/>
      <c r="O42" s="76">
        <f>P42+R42</f>
        <v>0</v>
      </c>
      <c r="P42" s="63"/>
      <c r="Q42" s="63"/>
      <c r="R42" s="77"/>
      <c r="S42" s="560">
        <f>T42+V42</f>
        <v>0</v>
      </c>
      <c r="T42" s="558"/>
      <c r="U42" s="558"/>
      <c r="V42" s="584"/>
      <c r="W42" s="101"/>
      <c r="X42" s="101"/>
      <c r="Y42" s="1110"/>
      <c r="Z42" s="158"/>
      <c r="AA42" s="158"/>
      <c r="AB42" s="160"/>
    </row>
    <row r="43" spans="1:31" ht="20.25" customHeight="1" x14ac:dyDescent="0.2">
      <c r="A43" s="1111"/>
      <c r="B43" s="1012"/>
      <c r="C43" s="1359"/>
      <c r="D43" s="1361"/>
      <c r="E43" s="1052"/>
      <c r="F43" s="1091"/>
      <c r="G43" s="1046"/>
      <c r="H43" s="1048"/>
      <c r="I43" s="1354"/>
      <c r="J43" s="42" t="s">
        <v>83</v>
      </c>
      <c r="K43" s="32">
        <f>L43+N43</f>
        <v>0</v>
      </c>
      <c r="L43" s="63"/>
      <c r="M43" s="63"/>
      <c r="N43" s="34"/>
      <c r="O43" s="76">
        <f>P43+R43</f>
        <v>0</v>
      </c>
      <c r="P43" s="63"/>
      <c r="Q43" s="63"/>
      <c r="R43" s="77"/>
      <c r="S43" s="560">
        <f>T43+V43</f>
        <v>0</v>
      </c>
      <c r="T43" s="558"/>
      <c r="U43" s="558"/>
      <c r="V43" s="584"/>
      <c r="W43" s="101">
        <v>1300</v>
      </c>
      <c r="X43" s="101"/>
      <c r="Y43" s="1110"/>
      <c r="Z43" s="340"/>
      <c r="AA43" s="340"/>
      <c r="AB43" s="161"/>
    </row>
    <row r="44" spans="1:31" ht="13.5" customHeight="1" x14ac:dyDescent="0.2">
      <c r="A44" s="1111"/>
      <c r="B44" s="1012"/>
      <c r="C44" s="1359"/>
      <c r="D44" s="1361"/>
      <c r="E44" s="1052"/>
      <c r="F44" s="1091"/>
      <c r="G44" s="1046"/>
      <c r="H44" s="1048"/>
      <c r="I44" s="1354"/>
      <c r="J44" s="44" t="s">
        <v>62</v>
      </c>
      <c r="K44" s="448">
        <f>L44+N44</f>
        <v>100</v>
      </c>
      <c r="L44" s="438"/>
      <c r="M44" s="438"/>
      <c r="N44" s="56">
        <v>100</v>
      </c>
      <c r="O44" s="37">
        <f>P44+R44</f>
        <v>247</v>
      </c>
      <c r="P44" s="439"/>
      <c r="Q44" s="439"/>
      <c r="R44" s="118">
        <v>247</v>
      </c>
      <c r="S44" s="560">
        <f>T44+V44</f>
        <v>247</v>
      </c>
      <c r="T44" s="558"/>
      <c r="U44" s="558"/>
      <c r="V44" s="584">
        <v>247</v>
      </c>
      <c r="W44" s="102">
        <v>2742</v>
      </c>
      <c r="X44" s="102"/>
      <c r="Y44" s="1110"/>
      <c r="Z44" s="340"/>
      <c r="AA44" s="340">
        <v>25</v>
      </c>
      <c r="AB44" s="161">
        <v>100</v>
      </c>
    </row>
    <row r="45" spans="1:31" ht="17.25" customHeight="1" thickBot="1" x14ac:dyDescent="0.25">
      <c r="A45" s="1243"/>
      <c r="B45" s="1125"/>
      <c r="C45" s="1401"/>
      <c r="D45" s="1412"/>
      <c r="E45" s="1055"/>
      <c r="F45" s="1413"/>
      <c r="G45" s="1172"/>
      <c r="H45" s="1096"/>
      <c r="I45" s="1355"/>
      <c r="J45" s="601" t="s">
        <v>10</v>
      </c>
      <c r="K45" s="602">
        <f>SUM(K42:K44)</f>
        <v>100</v>
      </c>
      <c r="L45" s="596">
        <f t="shared" ref="L45:X45" si="8">SUM(L42:L44)</f>
        <v>0</v>
      </c>
      <c r="M45" s="596">
        <f t="shared" si="8"/>
        <v>0</v>
      </c>
      <c r="N45" s="605">
        <f t="shared" si="8"/>
        <v>100</v>
      </c>
      <c r="O45" s="596">
        <f t="shared" si="8"/>
        <v>247</v>
      </c>
      <c r="P45" s="596">
        <f t="shared" si="8"/>
        <v>0</v>
      </c>
      <c r="Q45" s="596">
        <f t="shared" si="8"/>
        <v>0</v>
      </c>
      <c r="R45" s="618">
        <f t="shared" si="8"/>
        <v>247</v>
      </c>
      <c r="S45" s="602">
        <f t="shared" si="8"/>
        <v>247</v>
      </c>
      <c r="T45" s="597">
        <f t="shared" si="8"/>
        <v>0</v>
      </c>
      <c r="U45" s="597">
        <f t="shared" si="8"/>
        <v>0</v>
      </c>
      <c r="V45" s="603">
        <f t="shared" si="8"/>
        <v>247</v>
      </c>
      <c r="W45" s="605">
        <f>SUM(W42:W44)</f>
        <v>4042</v>
      </c>
      <c r="X45" s="596">
        <f t="shared" si="8"/>
        <v>0</v>
      </c>
      <c r="Y45" s="1439"/>
      <c r="Z45" s="607"/>
      <c r="AA45" s="607"/>
      <c r="AB45" s="608"/>
    </row>
    <row r="46" spans="1:31" ht="30" customHeight="1" x14ac:dyDescent="0.2">
      <c r="A46" s="1451"/>
      <c r="B46" s="1011"/>
      <c r="C46" s="1421"/>
      <c r="D46" s="1393" t="s">
        <v>11</v>
      </c>
      <c r="E46" s="1051" t="s">
        <v>160</v>
      </c>
      <c r="F46" s="1452"/>
      <c r="G46" s="1171" t="s">
        <v>54</v>
      </c>
      <c r="H46" s="1087" t="s">
        <v>77</v>
      </c>
      <c r="I46" s="1430" t="s">
        <v>162</v>
      </c>
      <c r="J46" s="751" t="s">
        <v>62</v>
      </c>
      <c r="K46" s="27">
        <f>L46+N46</f>
        <v>0</v>
      </c>
      <c r="L46" s="752"/>
      <c r="M46" s="752"/>
      <c r="N46" s="130">
        <v>0</v>
      </c>
      <c r="O46" s="149">
        <f>P46+R46</f>
        <v>240</v>
      </c>
      <c r="P46" s="752"/>
      <c r="Q46" s="752"/>
      <c r="R46" s="753">
        <v>240</v>
      </c>
      <c r="S46" s="659">
        <f>T46+V46</f>
        <v>240</v>
      </c>
      <c r="T46" s="660"/>
      <c r="U46" s="660"/>
      <c r="V46" s="665">
        <v>240</v>
      </c>
      <c r="W46" s="754">
        <v>655</v>
      </c>
      <c r="X46" s="955">
        <v>2492.6</v>
      </c>
      <c r="Y46" s="807" t="s">
        <v>226</v>
      </c>
      <c r="Z46" s="947"/>
      <c r="AA46" s="948"/>
      <c r="AB46" s="949"/>
    </row>
    <row r="47" spans="1:31" ht="15.75" customHeight="1" x14ac:dyDescent="0.2">
      <c r="A47" s="1111"/>
      <c r="B47" s="1012"/>
      <c r="C47" s="1359"/>
      <c r="D47" s="1361"/>
      <c r="E47" s="1052"/>
      <c r="F47" s="1091"/>
      <c r="G47" s="1046"/>
      <c r="H47" s="1048"/>
      <c r="I47" s="1367"/>
      <c r="J47" s="42" t="s">
        <v>45</v>
      </c>
      <c r="K47" s="32">
        <f>L47+N47</f>
        <v>0</v>
      </c>
      <c r="L47" s="63"/>
      <c r="M47" s="63"/>
      <c r="N47" s="34"/>
      <c r="O47" s="76">
        <f>P47+R47</f>
        <v>30</v>
      </c>
      <c r="P47" s="63"/>
      <c r="Q47" s="63"/>
      <c r="R47" s="338">
        <v>30</v>
      </c>
      <c r="S47" s="560">
        <f>T47+V47</f>
        <v>0</v>
      </c>
      <c r="T47" s="558"/>
      <c r="U47" s="558"/>
      <c r="V47" s="584">
        <v>0</v>
      </c>
      <c r="W47" s="101">
        <v>175</v>
      </c>
      <c r="X47" s="101"/>
      <c r="Y47" s="354" t="s">
        <v>121</v>
      </c>
      <c r="Z47" s="950">
        <v>20</v>
      </c>
      <c r="AA47" s="951">
        <v>100</v>
      </c>
      <c r="AB47" s="952"/>
    </row>
    <row r="48" spans="1:31" ht="16.5" customHeight="1" x14ac:dyDescent="0.2">
      <c r="A48" s="1111"/>
      <c r="B48" s="1012"/>
      <c r="C48" s="1359"/>
      <c r="D48" s="1361"/>
      <c r="E48" s="1052"/>
      <c r="F48" s="1091"/>
      <c r="G48" s="1046"/>
      <c r="H48" s="1048"/>
      <c r="I48" s="1367"/>
      <c r="J48" s="42" t="s">
        <v>190</v>
      </c>
      <c r="K48" s="32"/>
      <c r="L48" s="76"/>
      <c r="M48" s="76"/>
      <c r="N48" s="775"/>
      <c r="O48" s="76"/>
      <c r="P48" s="76"/>
      <c r="Q48" s="76"/>
      <c r="R48" s="776"/>
      <c r="S48" s="560">
        <f>T48+V48</f>
        <v>30</v>
      </c>
      <c r="T48" s="558"/>
      <c r="U48" s="558"/>
      <c r="V48" s="584">
        <v>30</v>
      </c>
      <c r="W48" s="101"/>
      <c r="X48" s="367"/>
      <c r="Y48" s="1129" t="s">
        <v>228</v>
      </c>
      <c r="Z48" s="950"/>
      <c r="AA48" s="951"/>
      <c r="AB48" s="952"/>
    </row>
    <row r="49" spans="1:31" ht="16.5" customHeight="1" x14ac:dyDescent="0.2">
      <c r="A49" s="1111"/>
      <c r="B49" s="1012"/>
      <c r="C49" s="1359"/>
      <c r="D49" s="1361"/>
      <c r="E49" s="1052"/>
      <c r="F49" s="1091"/>
      <c r="G49" s="1046"/>
      <c r="H49" s="1048"/>
      <c r="I49" s="1367"/>
      <c r="J49" s="42"/>
      <c r="K49" s="32"/>
      <c r="L49" s="76"/>
      <c r="M49" s="76"/>
      <c r="N49" s="775"/>
      <c r="O49" s="76"/>
      <c r="P49" s="76"/>
      <c r="Q49" s="76"/>
      <c r="R49" s="776"/>
      <c r="S49" s="560"/>
      <c r="T49" s="558"/>
      <c r="U49" s="558"/>
      <c r="V49" s="584"/>
      <c r="W49" s="101"/>
      <c r="X49" s="367"/>
      <c r="Y49" s="1129"/>
      <c r="Z49" s="950"/>
      <c r="AA49" s="951"/>
      <c r="AB49" s="952"/>
    </row>
    <row r="50" spans="1:31" ht="14.25" customHeight="1" thickBot="1" x14ac:dyDescent="0.25">
      <c r="A50" s="1111"/>
      <c r="B50" s="1012"/>
      <c r="C50" s="1359"/>
      <c r="D50" s="1390"/>
      <c r="E50" s="1053"/>
      <c r="F50" s="1092"/>
      <c r="G50" s="1112"/>
      <c r="H50" s="1088"/>
      <c r="I50" s="1436"/>
      <c r="J50" s="588" t="s">
        <v>10</v>
      </c>
      <c r="K50" s="573">
        <f t="shared" ref="K50:R50" si="9">SUM(K46:K47)</f>
        <v>0</v>
      </c>
      <c r="L50" s="569">
        <f t="shared" si="9"/>
        <v>0</v>
      </c>
      <c r="M50" s="569">
        <f t="shared" si="9"/>
        <v>0</v>
      </c>
      <c r="N50" s="580">
        <f t="shared" si="9"/>
        <v>0</v>
      </c>
      <c r="O50" s="569">
        <f t="shared" si="9"/>
        <v>270</v>
      </c>
      <c r="P50" s="569">
        <f t="shared" si="9"/>
        <v>0</v>
      </c>
      <c r="Q50" s="569">
        <f t="shared" si="9"/>
        <v>0</v>
      </c>
      <c r="R50" s="571">
        <f t="shared" si="9"/>
        <v>270</v>
      </c>
      <c r="S50" s="573">
        <f>S48+S47+S46</f>
        <v>270</v>
      </c>
      <c r="T50" s="568">
        <f>SUM(T46:T47)</f>
        <v>0</v>
      </c>
      <c r="U50" s="568">
        <f>SUM(U46:U47)</f>
        <v>0</v>
      </c>
      <c r="V50" s="574">
        <f>SUM(V46:V48)</f>
        <v>270</v>
      </c>
      <c r="W50" s="580">
        <f>SUM(W46:W47)</f>
        <v>830</v>
      </c>
      <c r="X50" s="569">
        <f>SUM(X46:X47)</f>
        <v>2492.6</v>
      </c>
      <c r="Y50" s="953" t="s">
        <v>121</v>
      </c>
      <c r="Z50" s="954"/>
      <c r="AA50" s="702"/>
      <c r="AB50" s="703">
        <v>100</v>
      </c>
    </row>
    <row r="51" spans="1:31" ht="20.25" customHeight="1" x14ac:dyDescent="0.2">
      <c r="A51" s="1010"/>
      <c r="B51" s="1012"/>
      <c r="C51" s="1359"/>
      <c r="D51" s="1389" t="s">
        <v>48</v>
      </c>
      <c r="E51" s="1054" t="s">
        <v>123</v>
      </c>
      <c r="F51" s="1098" t="s">
        <v>85</v>
      </c>
      <c r="G51" s="1119" t="s">
        <v>54</v>
      </c>
      <c r="H51" s="1047" t="s">
        <v>77</v>
      </c>
      <c r="I51" s="1366" t="s">
        <v>162</v>
      </c>
      <c r="J51" s="15" t="s">
        <v>62</v>
      </c>
      <c r="K51" s="32">
        <f>L51+N51</f>
        <v>0</v>
      </c>
      <c r="L51" s="38"/>
      <c r="M51" s="38"/>
      <c r="N51" s="34"/>
      <c r="O51" s="76">
        <f>P51+R51</f>
        <v>0</v>
      </c>
      <c r="P51" s="38"/>
      <c r="Q51" s="38"/>
      <c r="R51" s="146"/>
      <c r="S51" s="560">
        <f>T51+V51</f>
        <v>0</v>
      </c>
      <c r="T51" s="558"/>
      <c r="U51" s="558"/>
      <c r="V51" s="584"/>
      <c r="W51" s="85">
        <v>50</v>
      </c>
      <c r="X51" s="85">
        <v>2500</v>
      </c>
      <c r="Y51" s="1080" t="s">
        <v>197</v>
      </c>
      <c r="Z51" s="156"/>
      <c r="AA51" s="156">
        <v>1</v>
      </c>
      <c r="AB51" s="192"/>
    </row>
    <row r="52" spans="1:31" ht="18" customHeight="1" x14ac:dyDescent="0.2">
      <c r="A52" s="1010"/>
      <c r="B52" s="1012"/>
      <c r="C52" s="1359"/>
      <c r="D52" s="1390"/>
      <c r="E52" s="1053"/>
      <c r="F52" s="1099"/>
      <c r="G52" s="1095"/>
      <c r="H52" s="1088"/>
      <c r="I52" s="1436"/>
      <c r="J52" s="588" t="s">
        <v>10</v>
      </c>
      <c r="K52" s="573">
        <f t="shared" ref="K52:X52" si="10">SUM(K51:K51)</f>
        <v>0</v>
      </c>
      <c r="L52" s="568">
        <f t="shared" si="10"/>
        <v>0</v>
      </c>
      <c r="M52" s="568">
        <f t="shared" si="10"/>
        <v>0</v>
      </c>
      <c r="N52" s="574">
        <f t="shared" si="10"/>
        <v>0</v>
      </c>
      <c r="O52" s="569">
        <f t="shared" si="10"/>
        <v>0</v>
      </c>
      <c r="P52" s="568">
        <f t="shared" si="10"/>
        <v>0</v>
      </c>
      <c r="Q52" s="568">
        <f t="shared" si="10"/>
        <v>0</v>
      </c>
      <c r="R52" s="570">
        <f t="shared" si="10"/>
        <v>0</v>
      </c>
      <c r="S52" s="573">
        <f t="shared" si="10"/>
        <v>0</v>
      </c>
      <c r="T52" s="568">
        <f t="shared" si="10"/>
        <v>0</v>
      </c>
      <c r="U52" s="568">
        <f t="shared" si="10"/>
        <v>0</v>
      </c>
      <c r="V52" s="574">
        <f t="shared" si="10"/>
        <v>0</v>
      </c>
      <c r="W52" s="580">
        <f t="shared" si="10"/>
        <v>50</v>
      </c>
      <c r="X52" s="580">
        <f t="shared" si="10"/>
        <v>2500</v>
      </c>
      <c r="Y52" s="1128"/>
      <c r="Z52" s="374"/>
      <c r="AA52" s="374"/>
      <c r="AB52" s="376">
        <v>50</v>
      </c>
      <c r="AC52" s="17"/>
      <c r="AE52" s="16"/>
    </row>
    <row r="53" spans="1:31" ht="46.5" customHeight="1" x14ac:dyDescent="0.2">
      <c r="A53" s="1010"/>
      <c r="B53" s="1012"/>
      <c r="C53" s="1359"/>
      <c r="D53" s="1361" t="s">
        <v>54</v>
      </c>
      <c r="E53" s="1052" t="s">
        <v>279</v>
      </c>
      <c r="F53" s="1224" t="s">
        <v>85</v>
      </c>
      <c r="G53" s="1094" t="s">
        <v>54</v>
      </c>
      <c r="H53" s="1048" t="s">
        <v>77</v>
      </c>
      <c r="I53" s="261" t="s">
        <v>162</v>
      </c>
      <c r="J53" s="19" t="s">
        <v>86</v>
      </c>
      <c r="K53" s="448">
        <f>L53+N53</f>
        <v>0</v>
      </c>
      <c r="L53" s="55"/>
      <c r="M53" s="55"/>
      <c r="N53" s="56"/>
      <c r="O53" s="37">
        <f>P53+R53</f>
        <v>0</v>
      </c>
      <c r="P53" s="55"/>
      <c r="Q53" s="55"/>
      <c r="R53" s="337"/>
      <c r="S53" s="560">
        <f>T53+V53</f>
        <v>0</v>
      </c>
      <c r="T53" s="558"/>
      <c r="U53" s="558"/>
      <c r="V53" s="584"/>
      <c r="W53" s="273">
        <v>1000</v>
      </c>
      <c r="X53" s="273">
        <v>1000</v>
      </c>
      <c r="Y53" s="1049" t="s">
        <v>285</v>
      </c>
      <c r="Z53" s="186"/>
      <c r="AA53" s="186"/>
      <c r="AB53" s="187"/>
    </row>
    <row r="54" spans="1:31" ht="18" customHeight="1" x14ac:dyDescent="0.2">
      <c r="A54" s="1010"/>
      <c r="B54" s="1012"/>
      <c r="C54" s="1359"/>
      <c r="D54" s="1361"/>
      <c r="E54" s="1052"/>
      <c r="F54" s="1224"/>
      <c r="G54" s="1094"/>
      <c r="H54" s="1048"/>
      <c r="I54" s="207"/>
      <c r="J54" s="589" t="s">
        <v>10</v>
      </c>
      <c r="K54" s="585">
        <f t="shared" ref="K54:K58" si="11">L54+N54</f>
        <v>0</v>
      </c>
      <c r="L54" s="590">
        <f t="shared" ref="L54:X54" si="12">SUM(L53:L53)</f>
        <v>0</v>
      </c>
      <c r="M54" s="590">
        <f t="shared" si="12"/>
        <v>0</v>
      </c>
      <c r="N54" s="591">
        <f t="shared" si="12"/>
        <v>0</v>
      </c>
      <c r="O54" s="562">
        <f t="shared" si="12"/>
        <v>0</v>
      </c>
      <c r="P54" s="590">
        <f t="shared" si="12"/>
        <v>0</v>
      </c>
      <c r="Q54" s="590">
        <f t="shared" si="12"/>
        <v>0</v>
      </c>
      <c r="R54" s="592">
        <f t="shared" si="12"/>
        <v>0</v>
      </c>
      <c r="S54" s="573">
        <f t="shared" si="12"/>
        <v>0</v>
      </c>
      <c r="T54" s="568">
        <f t="shared" si="12"/>
        <v>0</v>
      </c>
      <c r="U54" s="568">
        <f t="shared" si="12"/>
        <v>0</v>
      </c>
      <c r="V54" s="574">
        <f t="shared" si="12"/>
        <v>0</v>
      </c>
      <c r="W54" s="577">
        <f t="shared" si="12"/>
        <v>1000</v>
      </c>
      <c r="X54" s="577">
        <f t="shared" si="12"/>
        <v>1000</v>
      </c>
      <c r="Y54" s="1049"/>
      <c r="Z54" s="449"/>
      <c r="AA54" s="449">
        <v>21</v>
      </c>
      <c r="AB54" s="450">
        <v>43</v>
      </c>
      <c r="AC54" s="17"/>
      <c r="AE54" s="16"/>
    </row>
    <row r="55" spans="1:31" ht="14.25" customHeight="1" x14ac:dyDescent="0.2">
      <c r="A55" s="1111"/>
      <c r="B55" s="1012"/>
      <c r="C55" s="1359"/>
      <c r="D55" s="1389" t="s">
        <v>56</v>
      </c>
      <c r="E55" s="1054" t="s">
        <v>124</v>
      </c>
      <c r="F55" s="1453"/>
      <c r="G55" s="1045" t="s">
        <v>54</v>
      </c>
      <c r="H55" s="1047" t="s">
        <v>77</v>
      </c>
      <c r="I55" s="1366" t="s">
        <v>162</v>
      </c>
      <c r="J55" s="42" t="s">
        <v>62</v>
      </c>
      <c r="K55" s="448">
        <f t="shared" si="11"/>
        <v>0</v>
      </c>
      <c r="L55" s="38"/>
      <c r="M55" s="38"/>
      <c r="N55" s="473">
        <v>0</v>
      </c>
      <c r="O55" s="121">
        <f>P55+R55</f>
        <v>0</v>
      </c>
      <c r="P55" s="38"/>
      <c r="Q55" s="38"/>
      <c r="R55" s="147"/>
      <c r="S55" s="560">
        <f>T55+V55</f>
        <v>0</v>
      </c>
      <c r="T55" s="558"/>
      <c r="U55" s="558"/>
      <c r="V55" s="584"/>
      <c r="W55" s="85">
        <v>200</v>
      </c>
      <c r="X55" s="85">
        <v>100</v>
      </c>
      <c r="Y55" s="1100" t="s">
        <v>110</v>
      </c>
      <c r="Z55" s="93"/>
      <c r="AA55" s="93">
        <v>1</v>
      </c>
      <c r="AB55" s="94">
        <v>1</v>
      </c>
    </row>
    <row r="56" spans="1:31" ht="14.25" customHeight="1" x14ac:dyDescent="0.2">
      <c r="A56" s="1111"/>
      <c r="B56" s="1012"/>
      <c r="C56" s="1359"/>
      <c r="D56" s="1361"/>
      <c r="E56" s="1052"/>
      <c r="F56" s="1091"/>
      <c r="G56" s="1046"/>
      <c r="H56" s="1048"/>
      <c r="I56" s="1367"/>
      <c r="J56" s="42" t="s">
        <v>62</v>
      </c>
      <c r="K56" s="448">
        <f t="shared" si="11"/>
        <v>0</v>
      </c>
      <c r="L56" s="63"/>
      <c r="M56" s="63"/>
      <c r="N56" s="34"/>
      <c r="O56" s="76">
        <f>P56+R56</f>
        <v>0</v>
      </c>
      <c r="P56" s="63"/>
      <c r="Q56" s="63"/>
      <c r="R56" s="338"/>
      <c r="S56" s="560">
        <f>T56+V56</f>
        <v>0</v>
      </c>
      <c r="T56" s="558"/>
      <c r="U56" s="558"/>
      <c r="V56" s="584"/>
      <c r="W56" s="101"/>
      <c r="X56" s="101"/>
      <c r="Y56" s="1101"/>
      <c r="Z56" s="51"/>
      <c r="AA56" s="51"/>
      <c r="AB56" s="52"/>
    </row>
    <row r="57" spans="1:31" ht="14.25" customHeight="1" x14ac:dyDescent="0.2">
      <c r="A57" s="1111"/>
      <c r="B57" s="1012"/>
      <c r="C57" s="1359"/>
      <c r="D57" s="1390"/>
      <c r="E57" s="1053"/>
      <c r="F57" s="1092"/>
      <c r="G57" s="1112"/>
      <c r="H57" s="1088"/>
      <c r="I57" s="1436"/>
      <c r="J57" s="588" t="s">
        <v>10</v>
      </c>
      <c r="K57" s="585">
        <f t="shared" si="11"/>
        <v>0</v>
      </c>
      <c r="L57" s="568">
        <f t="shared" ref="L57:X57" si="13">SUM(L55:L56)</f>
        <v>0</v>
      </c>
      <c r="M57" s="568">
        <f t="shared" si="13"/>
        <v>0</v>
      </c>
      <c r="N57" s="574">
        <f t="shared" si="13"/>
        <v>0</v>
      </c>
      <c r="O57" s="569">
        <f t="shared" si="13"/>
        <v>0</v>
      </c>
      <c r="P57" s="568">
        <f t="shared" si="13"/>
        <v>0</v>
      </c>
      <c r="Q57" s="568">
        <f t="shared" si="13"/>
        <v>0</v>
      </c>
      <c r="R57" s="570">
        <f t="shared" si="13"/>
        <v>0</v>
      </c>
      <c r="S57" s="573">
        <f t="shared" si="13"/>
        <v>0</v>
      </c>
      <c r="T57" s="568">
        <f t="shared" si="13"/>
        <v>0</v>
      </c>
      <c r="U57" s="568">
        <f t="shared" si="13"/>
        <v>0</v>
      </c>
      <c r="V57" s="574">
        <f t="shared" si="13"/>
        <v>0</v>
      </c>
      <c r="W57" s="580">
        <f t="shared" si="13"/>
        <v>200</v>
      </c>
      <c r="X57" s="580">
        <f t="shared" si="13"/>
        <v>100</v>
      </c>
      <c r="Y57" s="78"/>
      <c r="Z57" s="79"/>
      <c r="AA57" s="79"/>
      <c r="AB57" s="80"/>
    </row>
    <row r="58" spans="1:31" ht="14.25" customHeight="1" thickBot="1" x14ac:dyDescent="0.25">
      <c r="A58" s="532"/>
      <c r="B58" s="528"/>
      <c r="C58" s="529"/>
      <c r="D58" s="221"/>
      <c r="E58" s="1363"/>
      <c r="F58" s="1363"/>
      <c r="G58" s="1363"/>
      <c r="H58" s="1418"/>
      <c r="I58" s="1364" t="s">
        <v>140</v>
      </c>
      <c r="J58" s="1365"/>
      <c r="K58" s="617">
        <f t="shared" si="11"/>
        <v>100</v>
      </c>
      <c r="L58" s="219">
        <f>L57+L54+L52+L45</f>
        <v>0</v>
      </c>
      <c r="M58" s="219">
        <f>M57+M54+M52+M45</f>
        <v>0</v>
      </c>
      <c r="N58" s="220">
        <f>N57+N54+N52+N45+N50</f>
        <v>100</v>
      </c>
      <c r="O58" s="218">
        <f>P58+R58</f>
        <v>517</v>
      </c>
      <c r="P58" s="219">
        <f>P57+P54+P52+P45</f>
        <v>0</v>
      </c>
      <c r="Q58" s="219">
        <f>Q57+Q54+Q52+Q45</f>
        <v>0</v>
      </c>
      <c r="R58" s="236">
        <f>R57+R54+R52+R45+R50</f>
        <v>517</v>
      </c>
      <c r="S58" s="219">
        <f>T58+V58</f>
        <v>517</v>
      </c>
      <c r="T58" s="219">
        <f>T57+T54+T52+T45</f>
        <v>0</v>
      </c>
      <c r="U58" s="219">
        <f>U57+U54+U52+U45</f>
        <v>0</v>
      </c>
      <c r="V58" s="236">
        <f>V57+V54+V52+V45+V50</f>
        <v>517</v>
      </c>
      <c r="W58" s="333">
        <f>W57+W54+W52+W45+W50</f>
        <v>6122</v>
      </c>
      <c r="X58" s="333">
        <f>X57+X54+X52+X45+X50</f>
        <v>6092.6</v>
      </c>
      <c r="Y58" s="620"/>
      <c r="Z58" s="621"/>
      <c r="AA58" s="621"/>
      <c r="AB58" s="622"/>
    </row>
    <row r="59" spans="1:31" ht="41.25" customHeight="1" x14ac:dyDescent="0.2">
      <c r="A59" s="294" t="s">
        <v>9</v>
      </c>
      <c r="B59" s="296" t="s">
        <v>9</v>
      </c>
      <c r="C59" s="305" t="s">
        <v>48</v>
      </c>
      <c r="D59" s="225"/>
      <c r="E59" s="201" t="s">
        <v>96</v>
      </c>
      <c r="F59" s="484" t="s">
        <v>183</v>
      </c>
      <c r="G59" s="96"/>
      <c r="H59" s="418"/>
      <c r="I59" s="425"/>
      <c r="J59" s="420"/>
      <c r="K59" s="91"/>
      <c r="L59" s="82"/>
      <c r="M59" s="82"/>
      <c r="N59" s="97"/>
      <c r="O59" s="81"/>
      <c r="P59" s="82"/>
      <c r="Q59" s="82"/>
      <c r="R59" s="83"/>
      <c r="S59" s="593"/>
      <c r="T59" s="594"/>
      <c r="U59" s="594"/>
      <c r="V59" s="595"/>
      <c r="W59" s="92"/>
      <c r="X59" s="139"/>
      <c r="Y59" s="1109" t="s">
        <v>264</v>
      </c>
      <c r="Z59" s="98"/>
      <c r="AA59" s="98"/>
      <c r="AB59" s="99"/>
    </row>
    <row r="60" spans="1:31" ht="35.25" customHeight="1" x14ac:dyDescent="0.2">
      <c r="A60" s="1010"/>
      <c r="B60" s="1012"/>
      <c r="C60" s="1359"/>
      <c r="D60" s="1389" t="s">
        <v>9</v>
      </c>
      <c r="E60" s="1277" t="s">
        <v>116</v>
      </c>
      <c r="F60" s="1098" t="s">
        <v>85</v>
      </c>
      <c r="G60" s="1045" t="s">
        <v>54</v>
      </c>
      <c r="H60" s="1168" t="s">
        <v>77</v>
      </c>
      <c r="I60" s="1419" t="s">
        <v>162</v>
      </c>
      <c r="J60" s="421" t="s">
        <v>45</v>
      </c>
      <c r="K60" s="32">
        <f>L60+N60</f>
        <v>0</v>
      </c>
      <c r="L60" s="63"/>
      <c r="M60" s="63"/>
      <c r="N60" s="77"/>
      <c r="O60" s="32">
        <f>P60+R60</f>
        <v>0</v>
      </c>
      <c r="P60" s="63"/>
      <c r="Q60" s="63"/>
      <c r="R60" s="34"/>
      <c r="S60" s="557">
        <f>T60+V60</f>
        <v>0</v>
      </c>
      <c r="T60" s="558"/>
      <c r="U60" s="558"/>
      <c r="V60" s="559"/>
      <c r="W60" s="64"/>
      <c r="X60" s="101"/>
      <c r="Y60" s="1193"/>
      <c r="Z60" s="340"/>
      <c r="AA60" s="340"/>
      <c r="AB60" s="161"/>
    </row>
    <row r="61" spans="1:31" ht="22.5" customHeight="1" x14ac:dyDescent="0.2">
      <c r="A61" s="1010"/>
      <c r="B61" s="1012"/>
      <c r="C61" s="1359"/>
      <c r="D61" s="1361"/>
      <c r="E61" s="1394"/>
      <c r="F61" s="1056"/>
      <c r="G61" s="1046"/>
      <c r="H61" s="1134"/>
      <c r="I61" s="1420"/>
      <c r="J61" s="422" t="s">
        <v>62</v>
      </c>
      <c r="K61" s="62">
        <f>L61+N61</f>
        <v>50</v>
      </c>
      <c r="L61" s="33"/>
      <c r="M61" s="33"/>
      <c r="N61" s="75">
        <v>50</v>
      </c>
      <c r="O61" s="444">
        <f>P61+R61</f>
        <v>741.5</v>
      </c>
      <c r="P61" s="438"/>
      <c r="Q61" s="438"/>
      <c r="R61" s="341">
        <v>741.5</v>
      </c>
      <c r="S61" s="561">
        <f>T61+V61</f>
        <v>741.5</v>
      </c>
      <c r="T61" s="555"/>
      <c r="U61" s="555"/>
      <c r="V61" s="556">
        <v>741.5</v>
      </c>
      <c r="W61" s="36">
        <v>620.70000000000005</v>
      </c>
      <c r="X61" s="102"/>
      <c r="Y61" s="1193"/>
      <c r="Z61" s="619"/>
      <c r="AA61" s="619"/>
      <c r="AB61" s="161"/>
    </row>
    <row r="62" spans="1:31" ht="19.5" customHeight="1" x14ac:dyDescent="0.2">
      <c r="A62" s="1010"/>
      <c r="B62" s="1012"/>
      <c r="C62" s="1359"/>
      <c r="D62" s="1390"/>
      <c r="E62" s="1395"/>
      <c r="F62" s="1099"/>
      <c r="G62" s="1112"/>
      <c r="H62" s="1135"/>
      <c r="I62" s="426"/>
      <c r="J62" s="599" t="s">
        <v>10</v>
      </c>
      <c r="K62" s="569">
        <f t="shared" ref="K62:X62" si="14">SUM(K60:K61)</f>
        <v>50</v>
      </c>
      <c r="L62" s="569">
        <f t="shared" si="14"/>
        <v>0</v>
      </c>
      <c r="M62" s="569">
        <f t="shared" si="14"/>
        <v>0</v>
      </c>
      <c r="N62" s="571">
        <f t="shared" si="14"/>
        <v>50</v>
      </c>
      <c r="O62" s="573">
        <f t="shared" si="14"/>
        <v>741.5</v>
      </c>
      <c r="P62" s="569">
        <f t="shared" si="14"/>
        <v>0</v>
      </c>
      <c r="Q62" s="569">
        <f t="shared" si="14"/>
        <v>0</v>
      </c>
      <c r="R62" s="580">
        <f t="shared" si="14"/>
        <v>741.5</v>
      </c>
      <c r="S62" s="569">
        <f t="shared" si="14"/>
        <v>741.5</v>
      </c>
      <c r="T62" s="569">
        <f t="shared" si="14"/>
        <v>0</v>
      </c>
      <c r="U62" s="569">
        <f t="shared" si="14"/>
        <v>0</v>
      </c>
      <c r="V62" s="571">
        <f t="shared" si="14"/>
        <v>741.5</v>
      </c>
      <c r="W62" s="579">
        <f t="shared" si="14"/>
        <v>620.70000000000005</v>
      </c>
      <c r="X62" s="569">
        <f t="shared" si="14"/>
        <v>0</v>
      </c>
      <c r="Y62" s="1440"/>
      <c r="Z62" s="159">
        <v>55</v>
      </c>
      <c r="AA62" s="159">
        <v>100</v>
      </c>
      <c r="AB62" s="163"/>
    </row>
    <row r="63" spans="1:31" ht="15.75" customHeight="1" x14ac:dyDescent="0.2">
      <c r="A63" s="1010"/>
      <c r="B63" s="1012"/>
      <c r="C63" s="1359"/>
      <c r="D63" s="1389" t="s">
        <v>11</v>
      </c>
      <c r="E63" s="1277" t="s">
        <v>125</v>
      </c>
      <c r="F63" s="1402" t="s">
        <v>85</v>
      </c>
      <c r="G63" s="1145" t="s">
        <v>54</v>
      </c>
      <c r="H63" s="1146" t="s">
        <v>77</v>
      </c>
      <c r="I63" s="1419" t="s">
        <v>162</v>
      </c>
      <c r="J63" s="423" t="s">
        <v>45</v>
      </c>
      <c r="K63" s="32">
        <f>L63+N63</f>
        <v>0</v>
      </c>
      <c r="L63" s="63"/>
      <c r="M63" s="63"/>
      <c r="N63" s="77"/>
      <c r="O63" s="32">
        <f>P63+R63</f>
        <v>0</v>
      </c>
      <c r="P63" s="63"/>
      <c r="Q63" s="63"/>
      <c r="R63" s="34"/>
      <c r="S63" s="557">
        <f>T63+V63</f>
        <v>0</v>
      </c>
      <c r="T63" s="558"/>
      <c r="U63" s="558"/>
      <c r="V63" s="559"/>
      <c r="W63" s="258"/>
      <c r="X63" s="101"/>
      <c r="Y63" s="1080" t="s">
        <v>284</v>
      </c>
      <c r="Z63" s="156">
        <v>1</v>
      </c>
      <c r="AA63" s="156"/>
      <c r="AB63" s="192"/>
    </row>
    <row r="64" spans="1:31" ht="21.75" customHeight="1" x14ac:dyDescent="0.2">
      <c r="A64" s="1010"/>
      <c r="B64" s="1012"/>
      <c r="C64" s="1359"/>
      <c r="D64" s="1361"/>
      <c r="E64" s="1394"/>
      <c r="F64" s="1246"/>
      <c r="G64" s="1139"/>
      <c r="H64" s="1141"/>
      <c r="I64" s="1354"/>
      <c r="J64" s="424" t="s">
        <v>79</v>
      </c>
      <c r="K64" s="32">
        <f>L64+N64</f>
        <v>0</v>
      </c>
      <c r="L64" s="438"/>
      <c r="M64" s="438"/>
      <c r="N64" s="77"/>
      <c r="O64" s="32">
        <f>P64+R64</f>
        <v>0</v>
      </c>
      <c r="P64" s="438"/>
      <c r="Q64" s="438"/>
      <c r="R64" s="35"/>
      <c r="S64" s="557">
        <f>T64+V64</f>
        <v>0</v>
      </c>
      <c r="T64" s="555"/>
      <c r="U64" s="555"/>
      <c r="V64" s="556"/>
      <c r="W64" s="437"/>
      <c r="X64" s="102">
        <v>4163</v>
      </c>
      <c r="Y64" s="1049"/>
      <c r="Z64" s="186"/>
      <c r="AA64" s="186"/>
      <c r="AB64" s="187"/>
    </row>
    <row r="65" spans="1:31" ht="21.75" customHeight="1" x14ac:dyDescent="0.2">
      <c r="A65" s="1010"/>
      <c r="B65" s="1012"/>
      <c r="C65" s="1359"/>
      <c r="D65" s="1361"/>
      <c r="E65" s="1394"/>
      <c r="F65" s="1246"/>
      <c r="G65" s="1139"/>
      <c r="H65" s="1141"/>
      <c r="I65" s="1354"/>
      <c r="J65" s="417" t="s">
        <v>62</v>
      </c>
      <c r="K65" s="37">
        <f>L65+N65</f>
        <v>0</v>
      </c>
      <c r="L65" s="38"/>
      <c r="M65" s="38"/>
      <c r="N65" s="77">
        <v>0</v>
      </c>
      <c r="O65" s="448">
        <f>P65+R65</f>
        <v>100</v>
      </c>
      <c r="P65" s="38"/>
      <c r="Q65" s="38"/>
      <c r="R65" s="223">
        <v>100</v>
      </c>
      <c r="S65" s="561">
        <f>T65+V65</f>
        <v>100</v>
      </c>
      <c r="T65" s="565"/>
      <c r="U65" s="565"/>
      <c r="V65" s="566">
        <v>100</v>
      </c>
      <c r="W65" s="138">
        <v>261</v>
      </c>
      <c r="X65" s="144"/>
      <c r="Y65" s="1049"/>
      <c r="Z65" s="449"/>
      <c r="AA65" s="449"/>
      <c r="AB65" s="450"/>
      <c r="AE65" s="16"/>
    </row>
    <row r="66" spans="1:31" ht="15.75" customHeight="1" x14ac:dyDescent="0.2">
      <c r="A66" s="1010"/>
      <c r="B66" s="1012"/>
      <c r="C66" s="1359"/>
      <c r="D66" s="1390"/>
      <c r="E66" s="1395"/>
      <c r="F66" s="1403"/>
      <c r="G66" s="1140"/>
      <c r="H66" s="1142"/>
      <c r="I66" s="487"/>
      <c r="J66" s="599" t="s">
        <v>10</v>
      </c>
      <c r="K66" s="569">
        <f t="shared" ref="K66:X66" si="15">SUM(K63:K65)</f>
        <v>0</v>
      </c>
      <c r="L66" s="568">
        <f t="shared" si="15"/>
        <v>0</v>
      </c>
      <c r="M66" s="568">
        <f t="shared" si="15"/>
        <v>0</v>
      </c>
      <c r="N66" s="570">
        <f t="shared" si="15"/>
        <v>0</v>
      </c>
      <c r="O66" s="573">
        <f>SUM(O63:O65)</f>
        <v>100</v>
      </c>
      <c r="P66" s="568">
        <f t="shared" si="15"/>
        <v>0</v>
      </c>
      <c r="Q66" s="568">
        <f t="shared" si="15"/>
        <v>0</v>
      </c>
      <c r="R66" s="574">
        <f t="shared" si="15"/>
        <v>100</v>
      </c>
      <c r="S66" s="569">
        <f t="shared" si="15"/>
        <v>100</v>
      </c>
      <c r="T66" s="568">
        <f t="shared" si="15"/>
        <v>0</v>
      </c>
      <c r="U66" s="568">
        <f t="shared" si="15"/>
        <v>0</v>
      </c>
      <c r="V66" s="570">
        <f t="shared" si="15"/>
        <v>100</v>
      </c>
      <c r="W66" s="579">
        <f>SUM(W63:W65)</f>
        <v>261</v>
      </c>
      <c r="X66" s="580">
        <f t="shared" si="15"/>
        <v>4163</v>
      </c>
      <c r="Y66" s="1128"/>
      <c r="Z66" s="374"/>
      <c r="AA66" s="374"/>
      <c r="AB66" s="376">
        <v>40</v>
      </c>
      <c r="AC66" s="17"/>
      <c r="AE66" s="16"/>
    </row>
    <row r="67" spans="1:31" ht="22.5" customHeight="1" x14ac:dyDescent="0.2">
      <c r="A67" s="1010"/>
      <c r="B67" s="1012"/>
      <c r="C67" s="1359"/>
      <c r="D67" s="1361" t="s">
        <v>48</v>
      </c>
      <c r="E67" s="1394" t="s">
        <v>247</v>
      </c>
      <c r="F67" s="1246" t="s">
        <v>85</v>
      </c>
      <c r="G67" s="1139" t="s">
        <v>54</v>
      </c>
      <c r="H67" s="1141" t="s">
        <v>77</v>
      </c>
      <c r="I67" s="1417" t="s">
        <v>162</v>
      </c>
      <c r="J67" s="416" t="s">
        <v>83</v>
      </c>
      <c r="K67" s="37">
        <f>L67+N67</f>
        <v>0</v>
      </c>
      <c r="L67" s="55"/>
      <c r="M67" s="55"/>
      <c r="N67" s="75"/>
      <c r="O67" s="444">
        <f>P67+R67</f>
        <v>0</v>
      </c>
      <c r="P67" s="55"/>
      <c r="Q67" s="55"/>
      <c r="R67" s="57"/>
      <c r="S67" s="561">
        <f>T67+V67</f>
        <v>0</v>
      </c>
      <c r="T67" s="555"/>
      <c r="U67" s="555"/>
      <c r="V67" s="556"/>
      <c r="W67" s="143">
        <v>300</v>
      </c>
      <c r="X67" s="273"/>
      <c r="Y67" s="1049" t="s">
        <v>202</v>
      </c>
      <c r="Z67" s="186"/>
      <c r="AA67" s="186"/>
      <c r="AB67" s="187"/>
    </row>
    <row r="68" spans="1:31" ht="18" customHeight="1" x14ac:dyDescent="0.2">
      <c r="A68" s="1010"/>
      <c r="B68" s="1012"/>
      <c r="C68" s="1359"/>
      <c r="D68" s="1390"/>
      <c r="E68" s="1395"/>
      <c r="F68" s="1403"/>
      <c r="G68" s="1140"/>
      <c r="H68" s="1142"/>
      <c r="I68" s="1417"/>
      <c r="J68" s="599" t="s">
        <v>10</v>
      </c>
      <c r="K68" s="569">
        <f t="shared" ref="K68:X68" si="16">SUM(K67:K67)</f>
        <v>0</v>
      </c>
      <c r="L68" s="568">
        <f t="shared" si="16"/>
        <v>0</v>
      </c>
      <c r="M68" s="568">
        <f t="shared" si="16"/>
        <v>0</v>
      </c>
      <c r="N68" s="570">
        <f t="shared" si="16"/>
        <v>0</v>
      </c>
      <c r="O68" s="573">
        <f t="shared" si="16"/>
        <v>0</v>
      </c>
      <c r="P68" s="568">
        <f t="shared" si="16"/>
        <v>0</v>
      </c>
      <c r="Q68" s="568">
        <f t="shared" si="16"/>
        <v>0</v>
      </c>
      <c r="R68" s="574">
        <f t="shared" si="16"/>
        <v>0</v>
      </c>
      <c r="S68" s="569">
        <f t="shared" si="16"/>
        <v>0</v>
      </c>
      <c r="T68" s="568">
        <f t="shared" si="16"/>
        <v>0</v>
      </c>
      <c r="U68" s="568">
        <f t="shared" si="16"/>
        <v>0</v>
      </c>
      <c r="V68" s="570">
        <f t="shared" si="16"/>
        <v>0</v>
      </c>
      <c r="W68" s="579">
        <f>SUM(W67:W67)</f>
        <v>300</v>
      </c>
      <c r="X68" s="580">
        <f t="shared" si="16"/>
        <v>0</v>
      </c>
      <c r="Y68" s="1128"/>
      <c r="Z68" s="325"/>
      <c r="AA68" s="325">
        <v>100</v>
      </c>
      <c r="AB68" s="324"/>
      <c r="AC68" s="17"/>
      <c r="AE68" s="16"/>
    </row>
    <row r="69" spans="1:31" ht="16.5" customHeight="1" x14ac:dyDescent="0.2">
      <c r="A69" s="1010"/>
      <c r="B69" s="1012"/>
      <c r="C69" s="1359"/>
      <c r="D69" s="1361" t="s">
        <v>54</v>
      </c>
      <c r="E69" s="1394" t="s">
        <v>89</v>
      </c>
      <c r="F69" s="1246" t="s">
        <v>85</v>
      </c>
      <c r="G69" s="1139" t="s">
        <v>54</v>
      </c>
      <c r="H69" s="1141" t="s">
        <v>77</v>
      </c>
      <c r="I69" s="1445" t="s">
        <v>162</v>
      </c>
      <c r="J69" s="416" t="s">
        <v>80</v>
      </c>
      <c r="K69" s="37">
        <f>L69+N69</f>
        <v>0</v>
      </c>
      <c r="L69" s="55"/>
      <c r="M69" s="55"/>
      <c r="N69" s="75"/>
      <c r="O69" s="444">
        <f>P69+R69</f>
        <v>0</v>
      </c>
      <c r="P69" s="55"/>
      <c r="Q69" s="55"/>
      <c r="R69" s="57"/>
      <c r="S69" s="561">
        <f>T69+V69</f>
        <v>0</v>
      </c>
      <c r="T69" s="555"/>
      <c r="U69" s="555"/>
      <c r="V69" s="556"/>
      <c r="W69" s="143">
        <v>6000</v>
      </c>
      <c r="X69" s="273">
        <v>6737.1</v>
      </c>
      <c r="Y69" s="1049" t="s">
        <v>283</v>
      </c>
      <c r="Z69" s="47"/>
      <c r="AA69" s="47"/>
      <c r="AB69" s="48"/>
    </row>
    <row r="70" spans="1:31" ht="28.5" customHeight="1" x14ac:dyDescent="0.2">
      <c r="A70" s="1010"/>
      <c r="B70" s="1012"/>
      <c r="C70" s="1359"/>
      <c r="D70" s="1361"/>
      <c r="E70" s="1394"/>
      <c r="F70" s="1246"/>
      <c r="G70" s="1139"/>
      <c r="H70" s="1141"/>
      <c r="I70" s="1448"/>
      <c r="J70" s="600" t="s">
        <v>10</v>
      </c>
      <c r="K70" s="562">
        <f t="shared" ref="K70:X70" si="17">SUM(K69:K69)</f>
        <v>0</v>
      </c>
      <c r="L70" s="590">
        <f t="shared" si="17"/>
        <v>0</v>
      </c>
      <c r="M70" s="590">
        <f t="shared" si="17"/>
        <v>0</v>
      </c>
      <c r="N70" s="592">
        <f t="shared" si="17"/>
        <v>0</v>
      </c>
      <c r="O70" s="576">
        <f t="shared" si="17"/>
        <v>0</v>
      </c>
      <c r="P70" s="590">
        <f t="shared" si="17"/>
        <v>0</v>
      </c>
      <c r="Q70" s="590">
        <f t="shared" si="17"/>
        <v>0</v>
      </c>
      <c r="R70" s="591">
        <f t="shared" si="17"/>
        <v>0</v>
      </c>
      <c r="S70" s="562">
        <f t="shared" si="17"/>
        <v>0</v>
      </c>
      <c r="T70" s="590">
        <f t="shared" si="17"/>
        <v>0</v>
      </c>
      <c r="U70" s="590">
        <f t="shared" si="17"/>
        <v>0</v>
      </c>
      <c r="V70" s="592">
        <f t="shared" si="17"/>
        <v>0</v>
      </c>
      <c r="W70" s="575">
        <f t="shared" si="17"/>
        <v>6000</v>
      </c>
      <c r="X70" s="577">
        <f t="shared" si="17"/>
        <v>6737.1</v>
      </c>
      <c r="Y70" s="1128"/>
      <c r="Z70" s="49"/>
      <c r="AA70" s="49">
        <v>47</v>
      </c>
      <c r="AB70" s="50">
        <v>100</v>
      </c>
      <c r="AC70" s="17"/>
      <c r="AE70" s="16"/>
    </row>
    <row r="71" spans="1:31" ht="14.25" customHeight="1" x14ac:dyDescent="0.2">
      <c r="A71" s="1010"/>
      <c r="B71" s="1012"/>
      <c r="C71" s="1359"/>
      <c r="D71" s="1389" t="s">
        <v>56</v>
      </c>
      <c r="E71" s="1277" t="s">
        <v>126</v>
      </c>
      <c r="F71" s="1402" t="s">
        <v>85</v>
      </c>
      <c r="G71" s="1145" t="s">
        <v>54</v>
      </c>
      <c r="H71" s="1146" t="s">
        <v>77</v>
      </c>
      <c r="I71" s="1445" t="s">
        <v>162</v>
      </c>
      <c r="J71" s="417" t="s">
        <v>62</v>
      </c>
      <c r="K71" s="76">
        <f>L71+N71</f>
        <v>0</v>
      </c>
      <c r="L71" s="38"/>
      <c r="M71" s="38"/>
      <c r="N71" s="77"/>
      <c r="O71" s="32">
        <f>P71+R71</f>
        <v>0</v>
      </c>
      <c r="P71" s="38"/>
      <c r="Q71" s="38"/>
      <c r="R71" s="39"/>
      <c r="S71" s="557">
        <f>T71+V71</f>
        <v>0</v>
      </c>
      <c r="T71" s="565"/>
      <c r="U71" s="565"/>
      <c r="V71" s="566"/>
      <c r="W71" s="138">
        <v>200</v>
      </c>
      <c r="X71" s="144">
        <v>232</v>
      </c>
      <c r="Y71" s="1080" t="s">
        <v>82</v>
      </c>
      <c r="Z71" s="156"/>
      <c r="AA71" s="156"/>
      <c r="AB71" s="192">
        <v>1</v>
      </c>
    </row>
    <row r="72" spans="1:31" ht="14.25" customHeight="1" x14ac:dyDescent="0.2">
      <c r="A72" s="1010"/>
      <c r="B72" s="1012"/>
      <c r="C72" s="1359"/>
      <c r="D72" s="1361"/>
      <c r="E72" s="1394"/>
      <c r="F72" s="1246"/>
      <c r="G72" s="1139"/>
      <c r="H72" s="1141"/>
      <c r="I72" s="1446"/>
      <c r="J72" s="417" t="s">
        <v>80</v>
      </c>
      <c r="K72" s="37">
        <f>L72+N72</f>
        <v>0</v>
      </c>
      <c r="L72" s="38"/>
      <c r="M72" s="38"/>
      <c r="N72" s="77"/>
      <c r="O72" s="448">
        <f>P72+R72</f>
        <v>0</v>
      </c>
      <c r="P72" s="38"/>
      <c r="Q72" s="38"/>
      <c r="R72" s="39"/>
      <c r="S72" s="561">
        <f>T72+V72</f>
        <v>0</v>
      </c>
      <c r="T72" s="565"/>
      <c r="U72" s="565"/>
      <c r="V72" s="566"/>
      <c r="W72" s="138">
        <v>110</v>
      </c>
      <c r="X72" s="144"/>
      <c r="Y72" s="1049"/>
      <c r="Z72" s="449"/>
      <c r="AA72" s="449"/>
      <c r="AB72" s="450"/>
      <c r="AE72" s="16"/>
    </row>
    <row r="73" spans="1:31" ht="14.25" customHeight="1" x14ac:dyDescent="0.2">
      <c r="A73" s="1010"/>
      <c r="B73" s="1012"/>
      <c r="C73" s="1359"/>
      <c r="D73" s="1390"/>
      <c r="E73" s="1395"/>
      <c r="F73" s="1403"/>
      <c r="G73" s="1140"/>
      <c r="H73" s="1142"/>
      <c r="I73" s="1448"/>
      <c r="J73" s="599" t="s">
        <v>10</v>
      </c>
      <c r="K73" s="569">
        <f t="shared" ref="K73:X73" si="18">SUM(K71:K72)</f>
        <v>0</v>
      </c>
      <c r="L73" s="568">
        <f t="shared" si="18"/>
        <v>0</v>
      </c>
      <c r="M73" s="568">
        <f t="shared" si="18"/>
        <v>0</v>
      </c>
      <c r="N73" s="570">
        <f t="shared" si="18"/>
        <v>0</v>
      </c>
      <c r="O73" s="573">
        <f t="shared" si="18"/>
        <v>0</v>
      </c>
      <c r="P73" s="568">
        <f t="shared" si="18"/>
        <v>0</v>
      </c>
      <c r="Q73" s="568">
        <f t="shared" si="18"/>
        <v>0</v>
      </c>
      <c r="R73" s="574">
        <f t="shared" si="18"/>
        <v>0</v>
      </c>
      <c r="S73" s="569">
        <f t="shared" si="18"/>
        <v>0</v>
      </c>
      <c r="T73" s="568">
        <f t="shared" si="18"/>
        <v>0</v>
      </c>
      <c r="U73" s="568">
        <f t="shared" si="18"/>
        <v>0</v>
      </c>
      <c r="V73" s="570">
        <f t="shared" si="18"/>
        <v>0</v>
      </c>
      <c r="W73" s="579">
        <f>SUM(W71:W72)</f>
        <v>310</v>
      </c>
      <c r="X73" s="580">
        <f t="shared" si="18"/>
        <v>232</v>
      </c>
      <c r="Y73" s="95"/>
      <c r="Z73" s="374"/>
      <c r="AA73" s="374"/>
      <c r="AB73" s="376"/>
      <c r="AC73" s="17"/>
      <c r="AE73" s="16"/>
    </row>
    <row r="74" spans="1:31" ht="17.25" customHeight="1" x14ac:dyDescent="0.2">
      <c r="A74" s="1010"/>
      <c r="B74" s="1012"/>
      <c r="C74" s="1359"/>
      <c r="D74" s="1146" t="s">
        <v>58</v>
      </c>
      <c r="E74" s="1397" t="s">
        <v>127</v>
      </c>
      <c r="F74" s="204" t="s">
        <v>85</v>
      </c>
      <c r="G74" s="200" t="s">
        <v>54</v>
      </c>
      <c r="H74" s="547" t="s">
        <v>77</v>
      </c>
      <c r="I74" s="1445" t="s">
        <v>162</v>
      </c>
      <c r="J74" s="451" t="s">
        <v>45</v>
      </c>
      <c r="K74" s="32">
        <f>L74+N74</f>
        <v>0</v>
      </c>
      <c r="L74" s="63"/>
      <c r="M74" s="63"/>
      <c r="N74" s="77"/>
      <c r="O74" s="32">
        <f>P74+R74</f>
        <v>0</v>
      </c>
      <c r="P74" s="63"/>
      <c r="Q74" s="63"/>
      <c r="R74" s="34"/>
      <c r="S74" s="557">
        <f>T74+V74</f>
        <v>0</v>
      </c>
      <c r="T74" s="558"/>
      <c r="U74" s="558"/>
      <c r="V74" s="559"/>
      <c r="W74" s="258"/>
      <c r="X74" s="101"/>
      <c r="Y74" s="1080" t="s">
        <v>110</v>
      </c>
      <c r="Z74" s="186"/>
      <c r="AA74" s="186"/>
      <c r="AB74" s="187">
        <v>2</v>
      </c>
    </row>
    <row r="75" spans="1:31" ht="14.25" customHeight="1" x14ac:dyDescent="0.2">
      <c r="A75" s="1010"/>
      <c r="B75" s="1012"/>
      <c r="C75" s="1359"/>
      <c r="D75" s="1141"/>
      <c r="E75" s="1152"/>
      <c r="F75" s="202"/>
      <c r="G75" s="203"/>
      <c r="H75" s="419"/>
      <c r="I75" s="1446"/>
      <c r="J75" s="15" t="s">
        <v>62</v>
      </c>
      <c r="K75" s="37">
        <f>L75+N75</f>
        <v>0</v>
      </c>
      <c r="L75" s="38"/>
      <c r="M75" s="38"/>
      <c r="N75" s="77"/>
      <c r="O75" s="448">
        <f>P75+R75</f>
        <v>0</v>
      </c>
      <c r="P75" s="38"/>
      <c r="Q75" s="38"/>
      <c r="R75" s="39"/>
      <c r="S75" s="561">
        <f>T75+V75</f>
        <v>0</v>
      </c>
      <c r="T75" s="565"/>
      <c r="U75" s="565"/>
      <c r="V75" s="566"/>
      <c r="W75" s="40">
        <v>400</v>
      </c>
      <c r="X75" s="144">
        <v>353</v>
      </c>
      <c r="Y75" s="1049"/>
      <c r="Z75" s="449"/>
      <c r="AA75" s="449"/>
      <c r="AB75" s="450"/>
      <c r="AE75" s="16"/>
    </row>
    <row r="76" spans="1:31" ht="18" customHeight="1" thickBot="1" x14ac:dyDescent="0.25">
      <c r="A76" s="1124"/>
      <c r="B76" s="1125"/>
      <c r="C76" s="1401"/>
      <c r="D76" s="1151"/>
      <c r="E76" s="1398"/>
      <c r="F76" s="755"/>
      <c r="G76" s="457"/>
      <c r="H76" s="458"/>
      <c r="I76" s="1447"/>
      <c r="J76" s="601" t="s">
        <v>10</v>
      </c>
      <c r="K76" s="596">
        <f t="shared" ref="K76:X76" si="19">SUM(K74:K75)</f>
        <v>0</v>
      </c>
      <c r="L76" s="597">
        <f t="shared" si="19"/>
        <v>0</v>
      </c>
      <c r="M76" s="597">
        <f t="shared" si="19"/>
        <v>0</v>
      </c>
      <c r="N76" s="598">
        <f t="shared" si="19"/>
        <v>0</v>
      </c>
      <c r="O76" s="602">
        <f t="shared" si="19"/>
        <v>0</v>
      </c>
      <c r="P76" s="597">
        <f t="shared" si="19"/>
        <v>0</v>
      </c>
      <c r="Q76" s="597">
        <f t="shared" si="19"/>
        <v>0</v>
      </c>
      <c r="R76" s="603">
        <f t="shared" si="19"/>
        <v>0</v>
      </c>
      <c r="S76" s="596">
        <f t="shared" si="19"/>
        <v>0</v>
      </c>
      <c r="T76" s="597">
        <f t="shared" si="19"/>
        <v>0</v>
      </c>
      <c r="U76" s="597">
        <f t="shared" si="19"/>
        <v>0</v>
      </c>
      <c r="V76" s="598">
        <f t="shared" si="19"/>
        <v>0</v>
      </c>
      <c r="W76" s="604">
        <f>SUM(W74:W75)</f>
        <v>400</v>
      </c>
      <c r="X76" s="605">
        <f t="shared" si="19"/>
        <v>353</v>
      </c>
      <c r="Y76" s="286"/>
      <c r="Z76" s="446"/>
      <c r="AA76" s="446"/>
      <c r="AB76" s="447"/>
      <c r="AC76" s="17"/>
      <c r="AE76" s="16"/>
    </row>
    <row r="77" spans="1:31" ht="18" customHeight="1" x14ac:dyDescent="0.2">
      <c r="A77" s="1009"/>
      <c r="B77" s="1011"/>
      <c r="C77" s="1391"/>
      <c r="D77" s="1393" t="s">
        <v>59</v>
      </c>
      <c r="E77" s="1241" t="s">
        <v>232</v>
      </c>
      <c r="F77" s="1175" t="s">
        <v>85</v>
      </c>
      <c r="G77" s="1171" t="s">
        <v>54</v>
      </c>
      <c r="H77" s="1087" t="s">
        <v>77</v>
      </c>
      <c r="I77" s="1374" t="s">
        <v>162</v>
      </c>
      <c r="J77" s="627" t="s">
        <v>62</v>
      </c>
      <c r="K77" s="27">
        <f>L77+N77</f>
        <v>0</v>
      </c>
      <c r="L77" s="127"/>
      <c r="M77" s="127"/>
      <c r="N77" s="29">
        <v>0</v>
      </c>
      <c r="O77" s="27">
        <f>P77+R77</f>
        <v>0</v>
      </c>
      <c r="P77" s="127"/>
      <c r="Q77" s="127"/>
      <c r="R77" s="130"/>
      <c r="S77" s="628">
        <f>T77+V77</f>
        <v>0</v>
      </c>
      <c r="T77" s="629"/>
      <c r="U77" s="629"/>
      <c r="V77" s="630"/>
      <c r="W77" s="31"/>
      <c r="X77" s="290"/>
      <c r="Y77" s="1109" t="s">
        <v>269</v>
      </c>
      <c r="Z77" s="631"/>
      <c r="AA77" s="631"/>
      <c r="AB77" s="632"/>
    </row>
    <row r="78" spans="1:31" ht="21.75" customHeight="1" x14ac:dyDescent="0.2">
      <c r="A78" s="1010"/>
      <c r="B78" s="1012"/>
      <c r="C78" s="1392"/>
      <c r="D78" s="1361"/>
      <c r="E78" s="1394"/>
      <c r="F78" s="1056"/>
      <c r="G78" s="1046"/>
      <c r="H78" s="1048"/>
      <c r="I78" s="1443"/>
      <c r="J78" s="416" t="s">
        <v>86</v>
      </c>
      <c r="K78" s="37">
        <f>L78+N78</f>
        <v>4000</v>
      </c>
      <c r="L78" s="38"/>
      <c r="M78" s="38"/>
      <c r="N78" s="77">
        <v>4000</v>
      </c>
      <c r="O78" s="448">
        <f>P78+R78</f>
        <v>640</v>
      </c>
      <c r="P78" s="38"/>
      <c r="Q78" s="38"/>
      <c r="R78" s="332">
        <v>640</v>
      </c>
      <c r="S78" s="561">
        <f>T78+V78</f>
        <v>640</v>
      </c>
      <c r="T78" s="565"/>
      <c r="U78" s="565"/>
      <c r="V78" s="566">
        <v>640</v>
      </c>
      <c r="W78" s="437"/>
      <c r="X78" s="102"/>
      <c r="Y78" s="1101"/>
      <c r="Z78" s="51">
        <v>100</v>
      </c>
      <c r="AA78" s="51"/>
      <c r="AB78" s="52"/>
    </row>
    <row r="79" spans="1:31" ht="17.25" customHeight="1" x14ac:dyDescent="0.2">
      <c r="A79" s="1010"/>
      <c r="B79" s="1012"/>
      <c r="C79" s="1392"/>
      <c r="D79" s="1390"/>
      <c r="E79" s="1395"/>
      <c r="F79" s="1099"/>
      <c r="G79" s="1112"/>
      <c r="H79" s="1088"/>
      <c r="I79" s="1444"/>
      <c r="J79" s="600" t="s">
        <v>10</v>
      </c>
      <c r="K79" s="562">
        <f>SUM(K77:K78)</f>
        <v>4000</v>
      </c>
      <c r="L79" s="562">
        <f t="shared" ref="L79:X79" si="20">SUM(L77:L78)</f>
        <v>0</v>
      </c>
      <c r="M79" s="562">
        <f t="shared" si="20"/>
        <v>0</v>
      </c>
      <c r="N79" s="592">
        <f t="shared" si="20"/>
        <v>4000</v>
      </c>
      <c r="O79" s="576">
        <f t="shared" si="20"/>
        <v>640</v>
      </c>
      <c r="P79" s="562">
        <f t="shared" si="20"/>
        <v>0</v>
      </c>
      <c r="Q79" s="562">
        <f t="shared" si="20"/>
        <v>0</v>
      </c>
      <c r="R79" s="591">
        <f t="shared" si="20"/>
        <v>640</v>
      </c>
      <c r="S79" s="562">
        <f t="shared" si="20"/>
        <v>640</v>
      </c>
      <c r="T79" s="562">
        <f t="shared" si="20"/>
        <v>0</v>
      </c>
      <c r="U79" s="562">
        <f t="shared" si="20"/>
        <v>0</v>
      </c>
      <c r="V79" s="592">
        <f t="shared" si="20"/>
        <v>640</v>
      </c>
      <c r="W79" s="575">
        <f t="shared" si="20"/>
        <v>0</v>
      </c>
      <c r="X79" s="562">
        <f t="shared" si="20"/>
        <v>0</v>
      </c>
      <c r="Y79" s="1240"/>
      <c r="Z79" s="51"/>
      <c r="AA79" s="51"/>
      <c r="AB79" s="52"/>
    </row>
    <row r="80" spans="1:31" ht="16.5" customHeight="1" thickBot="1" x14ac:dyDescent="0.25">
      <c r="A80" s="545"/>
      <c r="B80" s="537"/>
      <c r="C80" s="550"/>
      <c r="D80" s="432"/>
      <c r="E80" s="1474"/>
      <c r="F80" s="1474"/>
      <c r="G80" s="1474"/>
      <c r="H80" s="1475"/>
      <c r="I80" s="1469" t="s">
        <v>140</v>
      </c>
      <c r="J80" s="1365"/>
      <c r="K80" s="403">
        <f>K76+K73+K70+K68+K66+K79+K62</f>
        <v>4050</v>
      </c>
      <c r="L80" s="343">
        <f>L76+L73+L70+L68+L66+L62+L79</f>
        <v>0</v>
      </c>
      <c r="M80" s="343">
        <f>M76+M73+M70+M68+M66+M79+M62</f>
        <v>0</v>
      </c>
      <c r="N80" s="339">
        <f>N76+N73+N70+N68+N66+N79+N62</f>
        <v>4050</v>
      </c>
      <c r="O80" s="345">
        <f>O76+O73+O70+O68+O66+O79+O62</f>
        <v>1481.5</v>
      </c>
      <c r="P80" s="218">
        <f>P76+P73+P70+P68+P66+P62+P79</f>
        <v>0</v>
      </c>
      <c r="Q80" s="218">
        <f>Q76+Q73+Q70+Q68+Q66+Q79+Q62</f>
        <v>0</v>
      </c>
      <c r="R80" s="333">
        <f>R76+R73+R70+R68+R66+R79+R62</f>
        <v>1481.5</v>
      </c>
      <c r="S80" s="403">
        <f>S76+S73+S70+S68+S66+S79+S62</f>
        <v>1481.5</v>
      </c>
      <c r="T80" s="343">
        <f>T76+T73+T70+T68+T66+T62+T79</f>
        <v>0</v>
      </c>
      <c r="U80" s="343">
        <f>U76+U73+U70+U68+U66+U79+U62</f>
        <v>0</v>
      </c>
      <c r="V80" s="339">
        <f>V76+V73+V70+V68+V66+V79+V62</f>
        <v>1481.5</v>
      </c>
      <c r="W80" s="220">
        <f>W76+W73+W70+W68+W66+W79+W62</f>
        <v>7891.7</v>
      </c>
      <c r="X80" s="218">
        <f>X76+X73+X70+X68+X66+X79+X62</f>
        <v>11485.1</v>
      </c>
      <c r="Y80" s="611"/>
      <c r="Z80" s="623"/>
      <c r="AA80" s="623"/>
      <c r="AB80" s="624"/>
      <c r="AC80" s="17"/>
      <c r="AE80" s="16"/>
    </row>
    <row r="81" spans="1:31" ht="30.75" customHeight="1" x14ac:dyDescent="0.2">
      <c r="A81" s="544" t="s">
        <v>9</v>
      </c>
      <c r="B81" s="536" t="s">
        <v>9</v>
      </c>
      <c r="C81" s="549" t="s">
        <v>54</v>
      </c>
      <c r="D81" s="276"/>
      <c r="E81" s="277" t="s">
        <v>97</v>
      </c>
      <c r="F81" s="278"/>
      <c r="G81" s="279"/>
      <c r="H81" s="280"/>
      <c r="I81" s="1466" t="s">
        <v>162</v>
      </c>
      <c r="J81" s="401" t="s">
        <v>84</v>
      </c>
      <c r="K81" s="281"/>
      <c r="L81" s="282"/>
      <c r="M81" s="282"/>
      <c r="N81" s="283"/>
      <c r="O81" s="284"/>
      <c r="P81" s="282"/>
      <c r="Q81" s="282"/>
      <c r="R81" s="398"/>
      <c r="S81" s="581"/>
      <c r="T81" s="582"/>
      <c r="U81" s="582"/>
      <c r="V81" s="583"/>
      <c r="W81" s="285"/>
      <c r="X81" s="407"/>
      <c r="Y81" s="538"/>
      <c r="Z81" s="449"/>
      <c r="AA81" s="449"/>
      <c r="AB81" s="450"/>
      <c r="AC81" s="17"/>
      <c r="AE81" s="16"/>
    </row>
    <row r="82" spans="1:31" ht="16.5" customHeight="1" x14ac:dyDescent="0.2">
      <c r="A82" s="542"/>
      <c r="B82" s="535"/>
      <c r="C82" s="543"/>
      <c r="D82" s="1471" t="s">
        <v>9</v>
      </c>
      <c r="E82" s="1052" t="s">
        <v>129</v>
      </c>
      <c r="F82" s="1157" t="s">
        <v>85</v>
      </c>
      <c r="G82" s="1160" t="s">
        <v>54</v>
      </c>
      <c r="H82" s="1163" t="s">
        <v>77</v>
      </c>
      <c r="I82" s="1446"/>
      <c r="J82" s="402" t="s">
        <v>45</v>
      </c>
      <c r="K82" s="404"/>
      <c r="L82" s="399"/>
      <c r="M82" s="399"/>
      <c r="N82" s="405"/>
      <c r="O82" s="385">
        <f>R82</f>
        <v>50</v>
      </c>
      <c r="P82" s="400"/>
      <c r="Q82" s="400"/>
      <c r="R82" s="406">
        <v>50</v>
      </c>
      <c r="S82" s="560">
        <f>V82</f>
        <v>0</v>
      </c>
      <c r="T82" s="558"/>
      <c r="U82" s="558"/>
      <c r="V82" s="584">
        <v>0</v>
      </c>
      <c r="W82" s="143">
        <v>150</v>
      </c>
      <c r="X82" s="408"/>
      <c r="Y82" s="1049" t="s">
        <v>203</v>
      </c>
      <c r="Z82" s="449"/>
      <c r="AA82" s="449">
        <v>1</v>
      </c>
      <c r="AB82" s="450"/>
      <c r="AC82" s="17"/>
      <c r="AE82" s="16"/>
    </row>
    <row r="83" spans="1:31" ht="16.5" customHeight="1" x14ac:dyDescent="0.2">
      <c r="A83" s="1010"/>
      <c r="B83" s="1012"/>
      <c r="C83" s="1396"/>
      <c r="D83" s="1472"/>
      <c r="E83" s="1086"/>
      <c r="F83" s="1158"/>
      <c r="G83" s="1161"/>
      <c r="H83" s="1164"/>
      <c r="I83" s="1352"/>
      <c r="J83" s="342" t="s">
        <v>62</v>
      </c>
      <c r="K83" s="32">
        <f>L83+N83</f>
        <v>0</v>
      </c>
      <c r="L83" s="266"/>
      <c r="M83" s="266"/>
      <c r="N83" s="34">
        <v>0</v>
      </c>
      <c r="O83" s="76">
        <f>P83+R83</f>
        <v>50</v>
      </c>
      <c r="P83" s="266"/>
      <c r="Q83" s="266"/>
      <c r="R83" s="338">
        <v>50</v>
      </c>
      <c r="S83" s="560">
        <f>T83+V83</f>
        <v>50</v>
      </c>
      <c r="T83" s="558"/>
      <c r="U83" s="558"/>
      <c r="V83" s="584">
        <v>50</v>
      </c>
      <c r="W83" s="138">
        <v>386</v>
      </c>
      <c r="X83" s="138">
        <v>5500</v>
      </c>
      <c r="Y83" s="1110"/>
      <c r="Z83" s="186"/>
      <c r="AA83" s="186"/>
      <c r="AB83" s="187"/>
    </row>
    <row r="84" spans="1:31" ht="14.25" customHeight="1" x14ac:dyDescent="0.2">
      <c r="A84" s="1010"/>
      <c r="B84" s="1012"/>
      <c r="C84" s="1396"/>
      <c r="D84" s="1472"/>
      <c r="E84" s="1086"/>
      <c r="F84" s="1158"/>
      <c r="G84" s="1161"/>
      <c r="H84" s="1164"/>
      <c r="I84" s="326"/>
      <c r="J84" s="342" t="s">
        <v>79</v>
      </c>
      <c r="K84" s="32"/>
      <c r="L84" s="266"/>
      <c r="M84" s="266"/>
      <c r="N84" s="34"/>
      <c r="O84" s="76"/>
      <c r="P84" s="266"/>
      <c r="Q84" s="266"/>
      <c r="R84" s="338"/>
      <c r="S84" s="560"/>
      <c r="T84" s="558"/>
      <c r="U84" s="558"/>
      <c r="V84" s="584"/>
      <c r="W84" s="138"/>
      <c r="X84" s="138"/>
      <c r="Y84" s="1110"/>
      <c r="Z84" s="186"/>
      <c r="AA84" s="186"/>
      <c r="AB84" s="187">
        <v>30</v>
      </c>
    </row>
    <row r="85" spans="1:31" ht="14.25" customHeight="1" x14ac:dyDescent="0.2">
      <c r="A85" s="1010"/>
      <c r="B85" s="1012"/>
      <c r="C85" s="1396"/>
      <c r="D85" s="1473"/>
      <c r="E85" s="1156"/>
      <c r="F85" s="1159"/>
      <c r="G85" s="1162"/>
      <c r="H85" s="1165"/>
      <c r="I85" s="208"/>
      <c r="J85" s="578" t="s">
        <v>10</v>
      </c>
      <c r="K85" s="573">
        <f>K84+K83+K82+K81</f>
        <v>0</v>
      </c>
      <c r="L85" s="568">
        <f t="shared" ref="L85:X85" si="21">L84+L83+L82+L81</f>
        <v>0</v>
      </c>
      <c r="M85" s="568">
        <f t="shared" si="21"/>
        <v>0</v>
      </c>
      <c r="N85" s="574">
        <f t="shared" si="21"/>
        <v>0</v>
      </c>
      <c r="O85" s="569">
        <f>O84+O83+O82+O81</f>
        <v>100</v>
      </c>
      <c r="P85" s="568">
        <f t="shared" si="21"/>
        <v>0</v>
      </c>
      <c r="Q85" s="568">
        <f t="shared" si="21"/>
        <v>0</v>
      </c>
      <c r="R85" s="570">
        <f t="shared" si="21"/>
        <v>100</v>
      </c>
      <c r="S85" s="573">
        <f t="shared" si="21"/>
        <v>50</v>
      </c>
      <c r="T85" s="568">
        <f t="shared" si="21"/>
        <v>0</v>
      </c>
      <c r="U85" s="568">
        <f t="shared" si="21"/>
        <v>0</v>
      </c>
      <c r="V85" s="574">
        <f t="shared" si="21"/>
        <v>50</v>
      </c>
      <c r="W85" s="579">
        <f t="shared" si="21"/>
        <v>536</v>
      </c>
      <c r="X85" s="579">
        <f t="shared" si="21"/>
        <v>5500</v>
      </c>
      <c r="Y85" s="1166"/>
      <c r="Z85" s="449"/>
      <c r="AA85" s="449"/>
      <c r="AB85" s="450"/>
      <c r="AC85" s="17"/>
      <c r="AE85" s="16"/>
    </row>
    <row r="86" spans="1:31" ht="16.5" customHeight="1" x14ac:dyDescent="0.2">
      <c r="A86" s="1010"/>
      <c r="B86" s="1012"/>
      <c r="C86" s="1396"/>
      <c r="D86" s="310" t="s">
        <v>11</v>
      </c>
      <c r="E86" s="1054" t="s">
        <v>252</v>
      </c>
      <c r="F86" s="1176"/>
      <c r="G86" s="1119" t="s">
        <v>54</v>
      </c>
      <c r="H86" s="1047" t="s">
        <v>77</v>
      </c>
      <c r="I86" s="1366" t="s">
        <v>162</v>
      </c>
      <c r="J86" s="42" t="s">
        <v>62</v>
      </c>
      <c r="K86" s="32">
        <f>L86+N86</f>
        <v>0</v>
      </c>
      <c r="L86" s="266"/>
      <c r="M86" s="266"/>
      <c r="N86" s="34"/>
      <c r="O86" s="436">
        <f>P86+R86</f>
        <v>30</v>
      </c>
      <c r="P86" s="255"/>
      <c r="Q86" s="255"/>
      <c r="R86" s="222">
        <v>30</v>
      </c>
      <c r="S86" s="557">
        <f>T86+V86</f>
        <v>30</v>
      </c>
      <c r="T86" s="558"/>
      <c r="U86" s="558"/>
      <c r="V86" s="559">
        <v>30</v>
      </c>
      <c r="W86" s="271">
        <v>300</v>
      </c>
      <c r="X86" s="272">
        <v>156</v>
      </c>
      <c r="Y86" s="533" t="s">
        <v>157</v>
      </c>
      <c r="Z86" s="156"/>
      <c r="AA86" s="156">
        <v>1</v>
      </c>
      <c r="AB86" s="192"/>
    </row>
    <row r="87" spans="1:31" ht="27" customHeight="1" x14ac:dyDescent="0.2">
      <c r="A87" s="1010"/>
      <c r="B87" s="1012"/>
      <c r="C87" s="1396"/>
      <c r="D87" s="539"/>
      <c r="E87" s="1052"/>
      <c r="F87" s="1224"/>
      <c r="G87" s="1094"/>
      <c r="H87" s="1048"/>
      <c r="I87" s="1367"/>
      <c r="J87" s="19"/>
      <c r="K87" s="319"/>
      <c r="L87" s="55"/>
      <c r="M87" s="55"/>
      <c r="N87" s="35"/>
      <c r="O87" s="124"/>
      <c r="P87" s="389"/>
      <c r="Q87" s="389"/>
      <c r="R87" s="341"/>
      <c r="S87" s="554"/>
      <c r="T87" s="555"/>
      <c r="U87" s="555"/>
      <c r="V87" s="556"/>
      <c r="W87" s="58"/>
      <c r="X87" s="273"/>
      <c r="Y87" s="538" t="s">
        <v>204</v>
      </c>
      <c r="Z87" s="449"/>
      <c r="AA87" s="449"/>
      <c r="AB87" s="450"/>
    </row>
    <row r="88" spans="1:31" ht="18" customHeight="1" thickBot="1" x14ac:dyDescent="0.25">
      <c r="A88" s="1010"/>
      <c r="B88" s="1012"/>
      <c r="C88" s="1396"/>
      <c r="D88" s="501"/>
      <c r="E88" s="1052"/>
      <c r="F88" s="1224"/>
      <c r="G88" s="1094"/>
      <c r="H88" s="1048"/>
      <c r="I88" s="1436"/>
      <c r="J88" s="589" t="s">
        <v>10</v>
      </c>
      <c r="K88" s="573">
        <f t="shared" ref="K88:X88" si="22">SUM(K86:K86)</f>
        <v>0</v>
      </c>
      <c r="L88" s="568">
        <f t="shared" si="22"/>
        <v>0</v>
      </c>
      <c r="M88" s="568">
        <f t="shared" si="22"/>
        <v>0</v>
      </c>
      <c r="N88" s="574">
        <f t="shared" si="22"/>
        <v>0</v>
      </c>
      <c r="O88" s="569">
        <f>SUM(O86:O86)</f>
        <v>30</v>
      </c>
      <c r="P88" s="568">
        <f t="shared" si="22"/>
        <v>0</v>
      </c>
      <c r="Q88" s="568">
        <f t="shared" si="22"/>
        <v>0</v>
      </c>
      <c r="R88" s="574">
        <f t="shared" si="22"/>
        <v>30</v>
      </c>
      <c r="S88" s="569">
        <f t="shared" si="22"/>
        <v>30</v>
      </c>
      <c r="T88" s="568">
        <f t="shared" si="22"/>
        <v>0</v>
      </c>
      <c r="U88" s="568">
        <f t="shared" si="22"/>
        <v>0</v>
      </c>
      <c r="V88" s="574">
        <f t="shared" si="22"/>
        <v>30</v>
      </c>
      <c r="W88" s="575">
        <f t="shared" si="22"/>
        <v>300</v>
      </c>
      <c r="X88" s="577">
        <f t="shared" si="22"/>
        <v>156</v>
      </c>
      <c r="Y88" s="357" t="s">
        <v>121</v>
      </c>
      <c r="Z88" s="358"/>
      <c r="AA88" s="358"/>
      <c r="AB88" s="359">
        <v>30</v>
      </c>
      <c r="AC88" s="17"/>
      <c r="AE88" s="16"/>
    </row>
    <row r="89" spans="1:31" ht="17.25" customHeight="1" thickBot="1" x14ac:dyDescent="0.25">
      <c r="A89" s="526"/>
      <c r="B89" s="528"/>
      <c r="C89" s="217"/>
      <c r="D89" s="221"/>
      <c r="E89" s="1363"/>
      <c r="F89" s="1363"/>
      <c r="G89" s="1363"/>
      <c r="H89" s="1418"/>
      <c r="I89" s="1364" t="s">
        <v>140</v>
      </c>
      <c r="J89" s="1378"/>
      <c r="K89" s="874">
        <f>K88+K85</f>
        <v>0</v>
      </c>
      <c r="L89" s="875">
        <f t="shared" ref="L89:X89" si="23">L88+L85</f>
        <v>0</v>
      </c>
      <c r="M89" s="875">
        <f t="shared" si="23"/>
        <v>0</v>
      </c>
      <c r="N89" s="876">
        <f t="shared" si="23"/>
        <v>0</v>
      </c>
      <c r="O89" s="387">
        <f>O88+O85</f>
        <v>130</v>
      </c>
      <c r="P89" s="875">
        <f t="shared" si="23"/>
        <v>0</v>
      </c>
      <c r="Q89" s="875">
        <f t="shared" si="23"/>
        <v>0</v>
      </c>
      <c r="R89" s="876">
        <f t="shared" si="23"/>
        <v>130</v>
      </c>
      <c r="S89" s="387">
        <f>S88+S85</f>
        <v>80</v>
      </c>
      <c r="T89" s="875">
        <f t="shared" si="23"/>
        <v>0</v>
      </c>
      <c r="U89" s="875">
        <f t="shared" si="23"/>
        <v>0</v>
      </c>
      <c r="V89" s="877">
        <f t="shared" si="23"/>
        <v>80</v>
      </c>
      <c r="W89" s="333">
        <f>W88+W85</f>
        <v>836</v>
      </c>
      <c r="X89" s="218">
        <f t="shared" si="23"/>
        <v>5656</v>
      </c>
      <c r="Y89" s="620" t="s">
        <v>121</v>
      </c>
      <c r="Z89" s="625"/>
      <c r="AA89" s="625">
        <v>50</v>
      </c>
      <c r="AB89" s="626">
        <v>50</v>
      </c>
      <c r="AC89" s="17"/>
      <c r="AE89" s="16"/>
    </row>
    <row r="90" spans="1:31" ht="14.25" customHeight="1" x14ac:dyDescent="0.2">
      <c r="A90" s="1009" t="s">
        <v>9</v>
      </c>
      <c r="B90" s="1011" t="s">
        <v>9</v>
      </c>
      <c r="C90" s="1211" t="s">
        <v>56</v>
      </c>
      <c r="D90" s="1211"/>
      <c r="E90" s="1174" t="s">
        <v>233</v>
      </c>
      <c r="F90" s="1175" t="s">
        <v>85</v>
      </c>
      <c r="G90" s="1171" t="s">
        <v>54</v>
      </c>
      <c r="H90" s="1087" t="s">
        <v>77</v>
      </c>
      <c r="I90" s="1374" t="s">
        <v>162</v>
      </c>
      <c r="J90" s="44" t="s">
        <v>62</v>
      </c>
      <c r="K90" s="37">
        <f>L90+N90</f>
        <v>2540</v>
      </c>
      <c r="L90" s="55"/>
      <c r="M90" s="55"/>
      <c r="N90" s="145">
        <v>2540</v>
      </c>
      <c r="O90" s="448">
        <f>P90+R90</f>
        <v>0</v>
      </c>
      <c r="P90" s="226"/>
      <c r="Q90" s="226"/>
      <c r="R90" s="331"/>
      <c r="S90" s="561">
        <f>T90+V90</f>
        <v>0</v>
      </c>
      <c r="T90" s="555"/>
      <c r="U90" s="555"/>
      <c r="V90" s="556">
        <v>0</v>
      </c>
      <c r="W90" s="138"/>
      <c r="X90" s="144"/>
      <c r="Y90" s="1109" t="s">
        <v>282</v>
      </c>
      <c r="Z90" s="175">
        <v>1</v>
      </c>
      <c r="AA90" s="175"/>
      <c r="AB90" s="551"/>
    </row>
    <row r="91" spans="1:31" ht="28.5" customHeight="1" x14ac:dyDescent="0.2">
      <c r="A91" s="1010"/>
      <c r="B91" s="1012"/>
      <c r="C91" s="1212"/>
      <c r="D91" s="1212"/>
      <c r="E91" s="1086"/>
      <c r="F91" s="1056"/>
      <c r="G91" s="1046"/>
      <c r="H91" s="1048"/>
      <c r="I91" s="1375"/>
      <c r="J91" s="42" t="s">
        <v>79</v>
      </c>
      <c r="K91" s="76"/>
      <c r="L91" s="38"/>
      <c r="M91" s="38"/>
      <c r="N91" s="122"/>
      <c r="O91" s="448">
        <f>R91</f>
        <v>2472.5</v>
      </c>
      <c r="P91" s="226"/>
      <c r="Q91" s="226"/>
      <c r="R91" s="331">
        <v>2472.5</v>
      </c>
      <c r="S91" s="561">
        <f>V91</f>
        <v>2472.5</v>
      </c>
      <c r="T91" s="565"/>
      <c r="U91" s="565"/>
      <c r="V91" s="566">
        <v>2472.5</v>
      </c>
      <c r="W91" s="138"/>
      <c r="X91" s="144"/>
      <c r="Y91" s="1101"/>
      <c r="Z91" s="761">
        <v>1</v>
      </c>
      <c r="AA91" s="761"/>
      <c r="AB91" s="552"/>
    </row>
    <row r="92" spans="1:31" ht="18.75" customHeight="1" x14ac:dyDescent="0.2">
      <c r="A92" s="1010"/>
      <c r="B92" s="1012"/>
      <c r="C92" s="1212"/>
      <c r="D92" s="1212"/>
      <c r="E92" s="1177" t="s">
        <v>139</v>
      </c>
      <c r="F92" s="1056"/>
      <c r="G92" s="1046"/>
      <c r="H92" s="1048"/>
      <c r="I92" s="1375"/>
      <c r="J92" s="42" t="s">
        <v>45</v>
      </c>
      <c r="K92" s="76"/>
      <c r="L92" s="266"/>
      <c r="M92" s="266"/>
      <c r="N92" s="77"/>
      <c r="O92" s="32">
        <f>R92</f>
        <v>2000</v>
      </c>
      <c r="P92" s="266"/>
      <c r="Q92" s="266"/>
      <c r="R92" s="222">
        <v>2000</v>
      </c>
      <c r="S92" s="557">
        <f>V92</f>
        <v>2000</v>
      </c>
      <c r="T92" s="558"/>
      <c r="U92" s="558"/>
      <c r="V92" s="559">
        <v>2000</v>
      </c>
      <c r="W92" s="267"/>
      <c r="X92" s="272"/>
      <c r="Y92" s="1101"/>
      <c r="Z92" s="763"/>
      <c r="AA92" s="763"/>
      <c r="AB92" s="552"/>
    </row>
    <row r="93" spans="1:31" ht="14.25" customHeight="1" x14ac:dyDescent="0.2">
      <c r="A93" s="1010"/>
      <c r="B93" s="1012"/>
      <c r="C93" s="1212"/>
      <c r="D93" s="1212"/>
      <c r="E93" s="1178"/>
      <c r="F93" s="1056"/>
      <c r="G93" s="1046"/>
      <c r="H93" s="1048"/>
      <c r="I93" s="1376"/>
      <c r="J93" s="42" t="s">
        <v>62</v>
      </c>
      <c r="K93" s="76">
        <f>N93</f>
        <v>0</v>
      </c>
      <c r="L93" s="266"/>
      <c r="M93" s="266"/>
      <c r="N93" s="77"/>
      <c r="O93" s="32">
        <f>R93</f>
        <v>522</v>
      </c>
      <c r="P93" s="266"/>
      <c r="Q93" s="266"/>
      <c r="R93" s="222">
        <v>522</v>
      </c>
      <c r="S93" s="557">
        <f>V93</f>
        <v>2522</v>
      </c>
      <c r="T93" s="558"/>
      <c r="U93" s="558"/>
      <c r="V93" s="559">
        <v>2522</v>
      </c>
      <c r="W93" s="990">
        <v>2372.5</v>
      </c>
      <c r="X93" s="272"/>
      <c r="Y93" s="1101"/>
      <c r="Z93" s="6">
        <v>60</v>
      </c>
      <c r="AA93" s="134">
        <v>100</v>
      </c>
      <c r="AB93" s="136"/>
    </row>
    <row r="94" spans="1:31" ht="14.25" customHeight="1" x14ac:dyDescent="0.2">
      <c r="A94" s="1010"/>
      <c r="B94" s="1012"/>
      <c r="C94" s="1212"/>
      <c r="D94" s="1212"/>
      <c r="E94" s="548"/>
      <c r="F94" s="1056"/>
      <c r="G94" s="1046"/>
      <c r="H94" s="1048"/>
      <c r="I94" s="1376"/>
      <c r="J94" s="19" t="s">
        <v>83</v>
      </c>
      <c r="K94" s="157"/>
      <c r="L94" s="764"/>
      <c r="M94" s="764"/>
      <c r="N94" s="765"/>
      <c r="O94" s="319">
        <f>R94</f>
        <v>2000</v>
      </c>
      <c r="P94" s="764"/>
      <c r="Q94" s="764"/>
      <c r="R94" s="273">
        <v>2000</v>
      </c>
      <c r="S94" s="554"/>
      <c r="T94" s="554"/>
      <c r="U94" s="554"/>
      <c r="V94" s="766"/>
      <c r="W94" s="267">
        <v>2574.5</v>
      </c>
      <c r="X94" s="767"/>
      <c r="Y94" s="1101"/>
      <c r="Z94" s="6"/>
      <c r="AA94" s="134"/>
      <c r="AB94" s="136"/>
    </row>
    <row r="95" spans="1:31" ht="16.5" customHeight="1" thickBot="1" x14ac:dyDescent="0.25">
      <c r="A95" s="1124"/>
      <c r="B95" s="1125"/>
      <c r="C95" s="1213"/>
      <c r="D95" s="1213"/>
      <c r="E95" s="344"/>
      <c r="F95" s="1057"/>
      <c r="G95" s="1172"/>
      <c r="H95" s="1096"/>
      <c r="I95" s="1377"/>
      <c r="J95" s="601" t="s">
        <v>10</v>
      </c>
      <c r="K95" s="596">
        <f>SUM(K90:K93)</f>
        <v>2540</v>
      </c>
      <c r="L95" s="596">
        <f t="shared" ref="L95:X95" si="24">SUM(L90:L93)</f>
        <v>0</v>
      </c>
      <c r="M95" s="596">
        <f t="shared" si="24"/>
        <v>0</v>
      </c>
      <c r="N95" s="618">
        <f t="shared" si="24"/>
        <v>2540</v>
      </c>
      <c r="O95" s="602">
        <f>SUM(O90:O94)</f>
        <v>6994.5</v>
      </c>
      <c r="P95" s="602">
        <f t="shared" ref="P95:W95" si="25">SUM(P90:P94)</f>
        <v>0</v>
      </c>
      <c r="Q95" s="602">
        <f t="shared" si="25"/>
        <v>0</v>
      </c>
      <c r="R95" s="602">
        <f t="shared" si="25"/>
        <v>6994.5</v>
      </c>
      <c r="S95" s="602">
        <f t="shared" si="25"/>
        <v>6994.5</v>
      </c>
      <c r="T95" s="602">
        <f t="shared" si="25"/>
        <v>0</v>
      </c>
      <c r="U95" s="602">
        <f t="shared" si="25"/>
        <v>0</v>
      </c>
      <c r="V95" s="602">
        <f t="shared" si="25"/>
        <v>6994.5</v>
      </c>
      <c r="W95" s="602">
        <f t="shared" si="25"/>
        <v>4947</v>
      </c>
      <c r="X95" s="596">
        <f t="shared" si="24"/>
        <v>0</v>
      </c>
      <c r="Y95" s="1173"/>
      <c r="Z95" s="762"/>
      <c r="AA95" s="762"/>
      <c r="AB95" s="553"/>
    </row>
    <row r="96" spans="1:31" s="89" customFormat="1" ht="14.25" customHeight="1" x14ac:dyDescent="0.2">
      <c r="A96" s="1009" t="s">
        <v>9</v>
      </c>
      <c r="B96" s="1011" t="s">
        <v>9</v>
      </c>
      <c r="C96" s="1211" t="s">
        <v>58</v>
      </c>
      <c r="D96" s="1211"/>
      <c r="E96" s="1051" t="s">
        <v>234</v>
      </c>
      <c r="F96" s="1184"/>
      <c r="G96" s="1171" t="s">
        <v>54</v>
      </c>
      <c r="H96" s="1087" t="s">
        <v>77</v>
      </c>
      <c r="I96" s="1374" t="s">
        <v>162</v>
      </c>
      <c r="J96" s="86" t="s">
        <v>45</v>
      </c>
      <c r="K96" s="105">
        <f>L96+N96</f>
        <v>20</v>
      </c>
      <c r="L96" s="106"/>
      <c r="M96" s="106"/>
      <c r="N96" s="107">
        <v>20</v>
      </c>
      <c r="O96" s="227">
        <f>R96</f>
        <v>40</v>
      </c>
      <c r="P96" s="228"/>
      <c r="Q96" s="228"/>
      <c r="R96" s="229">
        <v>40</v>
      </c>
      <c r="S96" s="651">
        <f>T96+V96</f>
        <v>20</v>
      </c>
      <c r="T96" s="652"/>
      <c r="U96" s="652"/>
      <c r="V96" s="653">
        <v>20</v>
      </c>
      <c r="W96" s="142">
        <v>40</v>
      </c>
      <c r="X96" s="142">
        <v>40</v>
      </c>
      <c r="Y96" s="1372"/>
      <c r="Z96" s="87"/>
      <c r="AA96" s="87"/>
      <c r="AB96" s="88"/>
    </row>
    <row r="97" spans="1:31" ht="14.25" customHeight="1" x14ac:dyDescent="0.2">
      <c r="A97" s="1010"/>
      <c r="B97" s="1012"/>
      <c r="C97" s="1212"/>
      <c r="D97" s="1212"/>
      <c r="E97" s="1052"/>
      <c r="F97" s="1185"/>
      <c r="G97" s="1046"/>
      <c r="H97" s="1048"/>
      <c r="I97" s="1375"/>
      <c r="J97" s="42"/>
      <c r="K97" s="32"/>
      <c r="L97" s="438"/>
      <c r="M97" s="438"/>
      <c r="N97" s="77"/>
      <c r="O97" s="32"/>
      <c r="P97" s="438"/>
      <c r="Q97" s="438"/>
      <c r="R97" s="35"/>
      <c r="S97" s="557"/>
      <c r="T97" s="555"/>
      <c r="U97" s="555"/>
      <c r="V97" s="556"/>
      <c r="W97" s="437"/>
      <c r="X97" s="437"/>
      <c r="Y97" s="1373"/>
      <c r="Z97" s="51"/>
      <c r="AA97" s="51"/>
      <c r="AB97" s="52"/>
      <c r="AC97" s="74"/>
    </row>
    <row r="98" spans="1:31" ht="12" customHeight="1" x14ac:dyDescent="0.2">
      <c r="A98" s="1010"/>
      <c r="B98" s="1012"/>
      <c r="C98" s="1212"/>
      <c r="D98" s="1212"/>
      <c r="E98" s="1052"/>
      <c r="F98" s="1185"/>
      <c r="G98" s="1046"/>
      <c r="H98" s="1048"/>
      <c r="I98" s="1376"/>
      <c r="J98" s="42"/>
      <c r="K98" s="37"/>
      <c r="L98" s="38"/>
      <c r="M98" s="38"/>
      <c r="N98" s="77"/>
      <c r="O98" s="448"/>
      <c r="P98" s="38"/>
      <c r="Q98" s="38"/>
      <c r="R98" s="39"/>
      <c r="S98" s="561"/>
      <c r="T98" s="565"/>
      <c r="U98" s="565"/>
      <c r="V98" s="566"/>
      <c r="W98" s="40"/>
      <c r="X98" s="40"/>
      <c r="Y98" s="1373"/>
      <c r="Z98" s="51"/>
      <c r="AA98" s="51"/>
      <c r="AB98" s="52"/>
    </row>
    <row r="99" spans="1:31" ht="14.25" customHeight="1" thickBot="1" x14ac:dyDescent="0.25">
      <c r="A99" s="1124"/>
      <c r="B99" s="1125"/>
      <c r="C99" s="1213"/>
      <c r="D99" s="1213"/>
      <c r="E99" s="1055"/>
      <c r="F99" s="1186"/>
      <c r="G99" s="1172"/>
      <c r="H99" s="1096"/>
      <c r="I99" s="1377"/>
      <c r="J99" s="601" t="s">
        <v>10</v>
      </c>
      <c r="K99" s="596">
        <f t="shared" ref="K99:X99" si="26">SUM(K96:K98)</f>
        <v>20</v>
      </c>
      <c r="L99" s="597">
        <f t="shared" si="26"/>
        <v>0</v>
      </c>
      <c r="M99" s="597">
        <f t="shared" si="26"/>
        <v>0</v>
      </c>
      <c r="N99" s="598">
        <f t="shared" si="26"/>
        <v>20</v>
      </c>
      <c r="O99" s="602">
        <f t="shared" si="26"/>
        <v>40</v>
      </c>
      <c r="P99" s="597">
        <f t="shared" si="26"/>
        <v>0</v>
      </c>
      <c r="Q99" s="597">
        <f t="shared" si="26"/>
        <v>0</v>
      </c>
      <c r="R99" s="603">
        <f t="shared" si="26"/>
        <v>40</v>
      </c>
      <c r="S99" s="596">
        <f t="shared" si="26"/>
        <v>20</v>
      </c>
      <c r="T99" s="597">
        <f t="shared" si="26"/>
        <v>0</v>
      </c>
      <c r="U99" s="597">
        <f t="shared" si="26"/>
        <v>0</v>
      </c>
      <c r="V99" s="597">
        <f t="shared" si="26"/>
        <v>20</v>
      </c>
      <c r="W99" s="604">
        <f>SUM(W96:W98)</f>
        <v>40</v>
      </c>
      <c r="X99" s="604">
        <f t="shared" si="26"/>
        <v>40</v>
      </c>
      <c r="Y99" s="21"/>
      <c r="Z99" s="70"/>
      <c r="AA99" s="70"/>
      <c r="AB99" s="71"/>
    </row>
    <row r="100" spans="1:31" ht="30.75" customHeight="1" x14ac:dyDescent="0.2">
      <c r="A100" s="525" t="s">
        <v>9</v>
      </c>
      <c r="B100" s="527" t="s">
        <v>9</v>
      </c>
      <c r="C100" s="522" t="s">
        <v>59</v>
      </c>
      <c r="D100" s="216"/>
      <c r="E100" s="185" t="s">
        <v>164</v>
      </c>
      <c r="F100" s="485"/>
      <c r="G100" s="515"/>
      <c r="H100" s="517"/>
      <c r="I100" s="230"/>
      <c r="J100" s="90"/>
      <c r="K100" s="91"/>
      <c r="L100" s="82"/>
      <c r="M100" s="82"/>
      <c r="N100" s="97"/>
      <c r="O100" s="81"/>
      <c r="P100" s="82"/>
      <c r="Q100" s="82"/>
      <c r="R100" s="83"/>
      <c r="S100" s="654"/>
      <c r="T100" s="655"/>
      <c r="U100" s="655"/>
      <c r="V100" s="656"/>
      <c r="W100" s="139"/>
      <c r="X100" s="92"/>
      <c r="Y100" s="18"/>
      <c r="Z100" s="98"/>
      <c r="AA100" s="98"/>
      <c r="AB100" s="99"/>
    </row>
    <row r="101" spans="1:31" ht="22.5" customHeight="1" x14ac:dyDescent="0.2">
      <c r="A101" s="1010"/>
      <c r="B101" s="1012"/>
      <c r="C101" s="1359"/>
      <c r="D101" s="1389" t="s">
        <v>9</v>
      </c>
      <c r="E101" s="1181" t="s">
        <v>87</v>
      </c>
      <c r="F101" s="100" t="s">
        <v>85</v>
      </c>
      <c r="G101" s="1045" t="s">
        <v>54</v>
      </c>
      <c r="H101" s="1047" t="s">
        <v>77</v>
      </c>
      <c r="I101" s="1354" t="s">
        <v>163</v>
      </c>
      <c r="J101" s="42" t="s">
        <v>45</v>
      </c>
      <c r="K101" s="32">
        <f>L101+N101</f>
        <v>0</v>
      </c>
      <c r="L101" s="63"/>
      <c r="M101" s="63"/>
      <c r="N101" s="77"/>
      <c r="O101" s="32">
        <f>P101+R101</f>
        <v>50</v>
      </c>
      <c r="P101" s="63"/>
      <c r="Q101" s="63"/>
      <c r="R101" s="222">
        <v>50</v>
      </c>
      <c r="S101" s="557">
        <f>T101+V101</f>
        <v>0</v>
      </c>
      <c r="T101" s="558"/>
      <c r="U101" s="558"/>
      <c r="V101" s="584">
        <v>0</v>
      </c>
      <c r="W101" s="101"/>
      <c r="X101" s="258"/>
      <c r="Y101" s="1101" t="s">
        <v>281</v>
      </c>
      <c r="Z101" s="51">
        <v>2</v>
      </c>
      <c r="AA101" s="51"/>
      <c r="AB101" s="52"/>
      <c r="AC101" s="74"/>
    </row>
    <row r="102" spans="1:31" ht="21.75" customHeight="1" x14ac:dyDescent="0.2">
      <c r="A102" s="1010"/>
      <c r="B102" s="1012"/>
      <c r="C102" s="1359"/>
      <c r="D102" s="1361"/>
      <c r="E102" s="1182"/>
      <c r="F102" s="1189" t="s">
        <v>184</v>
      </c>
      <c r="G102" s="1046"/>
      <c r="H102" s="1048"/>
      <c r="I102" s="1354"/>
      <c r="J102" s="42" t="s">
        <v>83</v>
      </c>
      <c r="K102" s="32">
        <f>L102+N102</f>
        <v>0</v>
      </c>
      <c r="L102" s="438"/>
      <c r="M102" s="438"/>
      <c r="N102" s="77"/>
      <c r="O102" s="32">
        <f>P102+R102</f>
        <v>0</v>
      </c>
      <c r="P102" s="438"/>
      <c r="Q102" s="438"/>
      <c r="R102" s="341"/>
      <c r="S102" s="557">
        <f>T102+V102</f>
        <v>0</v>
      </c>
      <c r="T102" s="555"/>
      <c r="U102" s="555"/>
      <c r="V102" s="657"/>
      <c r="W102" s="102"/>
      <c r="X102" s="437"/>
      <c r="Y102" s="1101"/>
      <c r="Z102" s="51"/>
      <c r="AA102" s="51"/>
      <c r="AB102" s="52"/>
    </row>
    <row r="103" spans="1:31" ht="18" customHeight="1" x14ac:dyDescent="0.2">
      <c r="A103" s="1010"/>
      <c r="B103" s="1012"/>
      <c r="C103" s="1359"/>
      <c r="D103" s="1361"/>
      <c r="E103" s="1182"/>
      <c r="F103" s="1190"/>
      <c r="G103" s="1046"/>
      <c r="H103" s="1048"/>
      <c r="I103" s="1354"/>
      <c r="J103" s="19" t="s">
        <v>80</v>
      </c>
      <c r="K103" s="37">
        <f>L103+N103</f>
        <v>350</v>
      </c>
      <c r="L103" s="38"/>
      <c r="M103" s="38"/>
      <c r="N103" s="77">
        <v>350</v>
      </c>
      <c r="O103" s="448">
        <f>P103+R103</f>
        <v>200</v>
      </c>
      <c r="P103" s="38"/>
      <c r="Q103" s="38"/>
      <c r="R103" s="223">
        <v>200</v>
      </c>
      <c r="S103" s="561">
        <f>T103+V103</f>
        <v>200</v>
      </c>
      <c r="T103" s="565"/>
      <c r="U103" s="565"/>
      <c r="V103" s="658">
        <v>200</v>
      </c>
      <c r="W103" s="85"/>
      <c r="X103" s="40"/>
      <c r="Y103" s="1101"/>
      <c r="Z103" s="51"/>
      <c r="AA103" s="51"/>
      <c r="AB103" s="52"/>
    </row>
    <row r="104" spans="1:31" ht="18" customHeight="1" x14ac:dyDescent="0.2">
      <c r="A104" s="1010"/>
      <c r="B104" s="1012"/>
      <c r="C104" s="1359"/>
      <c r="D104" s="1390"/>
      <c r="E104" s="1183"/>
      <c r="F104" s="1191"/>
      <c r="G104" s="1112"/>
      <c r="H104" s="1088"/>
      <c r="I104" s="1470"/>
      <c r="J104" s="588" t="s">
        <v>10</v>
      </c>
      <c r="K104" s="569">
        <f>SUM(K101:K103)</f>
        <v>350</v>
      </c>
      <c r="L104" s="569">
        <f t="shared" ref="L104:X104" si="27">SUM(L101:L103)</f>
        <v>0</v>
      </c>
      <c r="M104" s="569">
        <f t="shared" si="27"/>
        <v>0</v>
      </c>
      <c r="N104" s="571">
        <f t="shared" si="27"/>
        <v>350</v>
      </c>
      <c r="O104" s="573">
        <f>SUM(O101:O103)</f>
        <v>250</v>
      </c>
      <c r="P104" s="569">
        <f t="shared" si="27"/>
        <v>0</v>
      </c>
      <c r="Q104" s="569">
        <f t="shared" si="27"/>
        <v>0</v>
      </c>
      <c r="R104" s="580">
        <f t="shared" si="27"/>
        <v>250</v>
      </c>
      <c r="S104" s="569">
        <f>SUM(S101:S103)</f>
        <v>200</v>
      </c>
      <c r="T104" s="569">
        <f t="shared" si="27"/>
        <v>0</v>
      </c>
      <c r="U104" s="569">
        <f t="shared" si="27"/>
        <v>0</v>
      </c>
      <c r="V104" s="569">
        <f t="shared" si="27"/>
        <v>200</v>
      </c>
      <c r="W104" s="569">
        <f t="shared" si="27"/>
        <v>0</v>
      </c>
      <c r="X104" s="569">
        <f t="shared" si="27"/>
        <v>0</v>
      </c>
      <c r="Y104" s="78"/>
      <c r="Z104" s="79"/>
      <c r="AA104" s="79"/>
      <c r="AB104" s="80"/>
    </row>
    <row r="105" spans="1:31" ht="16.5" customHeight="1" x14ac:dyDescent="0.2">
      <c r="A105" s="1010"/>
      <c r="B105" s="1012"/>
      <c r="C105" s="1359"/>
      <c r="D105" s="633" t="s">
        <v>11</v>
      </c>
      <c r="E105" s="1181" t="s">
        <v>88</v>
      </c>
      <c r="F105" s="1382" t="s">
        <v>184</v>
      </c>
      <c r="G105" s="1045" t="s">
        <v>54</v>
      </c>
      <c r="H105" s="1047" t="s">
        <v>77</v>
      </c>
      <c r="I105" s="1366" t="s">
        <v>163</v>
      </c>
      <c r="J105" s="42" t="s">
        <v>45</v>
      </c>
      <c r="K105" s="32">
        <f>L105+N105</f>
        <v>0</v>
      </c>
      <c r="L105" s="63"/>
      <c r="M105" s="63"/>
      <c r="N105" s="77"/>
      <c r="O105" s="32">
        <f>P105+R105</f>
        <v>0</v>
      </c>
      <c r="P105" s="63"/>
      <c r="Q105" s="63"/>
      <c r="R105" s="34"/>
      <c r="S105" s="557">
        <f>T105+V105</f>
        <v>0</v>
      </c>
      <c r="T105" s="558"/>
      <c r="U105" s="558"/>
      <c r="V105" s="584"/>
      <c r="W105" s="101"/>
      <c r="X105" s="258"/>
      <c r="Y105" s="533"/>
      <c r="Z105" s="158"/>
      <c r="AA105" s="158"/>
      <c r="AB105" s="160"/>
    </row>
    <row r="106" spans="1:31" ht="19.5" customHeight="1" x14ac:dyDescent="0.2">
      <c r="A106" s="1010"/>
      <c r="B106" s="1012"/>
      <c r="C106" s="1359"/>
      <c r="D106" s="293"/>
      <c r="E106" s="1182"/>
      <c r="F106" s="1185"/>
      <c r="G106" s="1046"/>
      <c r="H106" s="1048"/>
      <c r="I106" s="1367"/>
      <c r="J106" s="42" t="s">
        <v>79</v>
      </c>
      <c r="K106" s="37">
        <f>L106+N106</f>
        <v>5000</v>
      </c>
      <c r="L106" s="38"/>
      <c r="M106" s="38"/>
      <c r="N106" s="77">
        <v>5000</v>
      </c>
      <c r="O106" s="448">
        <f>P106+R106</f>
        <v>5928.9</v>
      </c>
      <c r="P106" s="38"/>
      <c r="Q106" s="38"/>
      <c r="R106" s="223">
        <v>5928.9</v>
      </c>
      <c r="S106" s="561">
        <f>T106+V106</f>
        <v>5928.9</v>
      </c>
      <c r="T106" s="565"/>
      <c r="U106" s="565"/>
      <c r="V106" s="658">
        <v>5928.9</v>
      </c>
      <c r="W106" s="768">
        <v>6412.6</v>
      </c>
      <c r="X106" s="40"/>
      <c r="Y106" s="1049" t="s">
        <v>111</v>
      </c>
      <c r="Z106" s="340">
        <v>30</v>
      </c>
      <c r="AA106" s="340">
        <v>100</v>
      </c>
      <c r="AB106" s="52"/>
    </row>
    <row r="107" spans="1:31" ht="16.5" customHeight="1" x14ac:dyDescent="0.2">
      <c r="A107" s="1010"/>
      <c r="B107" s="1012"/>
      <c r="C107" s="1359"/>
      <c r="D107" s="293"/>
      <c r="E107" s="1052" t="s">
        <v>236</v>
      </c>
      <c r="F107" s="1185"/>
      <c r="G107" s="1046"/>
      <c r="H107" s="1048"/>
      <c r="I107" s="1367"/>
      <c r="J107" s="42" t="s">
        <v>86</v>
      </c>
      <c r="K107" s="37">
        <f>L107+N107</f>
        <v>1000</v>
      </c>
      <c r="L107" s="38"/>
      <c r="M107" s="38"/>
      <c r="N107" s="77">
        <v>1000</v>
      </c>
      <c r="O107" s="448">
        <f>P107+R107</f>
        <v>4546.3</v>
      </c>
      <c r="P107" s="38"/>
      <c r="Q107" s="38"/>
      <c r="R107" s="223">
        <v>4546.3</v>
      </c>
      <c r="S107" s="561">
        <f>T107+V107</f>
        <v>4546.3</v>
      </c>
      <c r="T107" s="565"/>
      <c r="U107" s="565"/>
      <c r="V107" s="658">
        <v>4546.3</v>
      </c>
      <c r="W107" s="768">
        <v>2956.8</v>
      </c>
      <c r="X107" s="40"/>
      <c r="Y107" s="1049"/>
      <c r="Z107" s="51"/>
      <c r="AA107" s="51"/>
      <c r="AB107" s="52"/>
      <c r="AC107" s="74"/>
    </row>
    <row r="108" spans="1:31" ht="21.75" customHeight="1" x14ac:dyDescent="0.2">
      <c r="A108" s="1010"/>
      <c r="B108" s="1012"/>
      <c r="C108" s="1359"/>
      <c r="D108" s="293"/>
      <c r="E108" s="1053"/>
      <c r="F108" s="1185"/>
      <c r="G108" s="1046"/>
      <c r="H108" s="1048"/>
      <c r="I108" s="1436"/>
      <c r="J108" s="589" t="s">
        <v>10</v>
      </c>
      <c r="K108" s="562">
        <f t="shared" ref="K108:X108" si="28">SUM(K105:K107)</f>
        <v>6000</v>
      </c>
      <c r="L108" s="562">
        <f t="shared" si="28"/>
        <v>0</v>
      </c>
      <c r="M108" s="562">
        <f t="shared" si="28"/>
        <v>0</v>
      </c>
      <c r="N108" s="592">
        <f t="shared" si="28"/>
        <v>6000</v>
      </c>
      <c r="O108" s="576">
        <f>SUM(O105:O107)</f>
        <v>10475.200000000001</v>
      </c>
      <c r="P108" s="562">
        <f t="shared" si="28"/>
        <v>0</v>
      </c>
      <c r="Q108" s="562">
        <f t="shared" si="28"/>
        <v>0</v>
      </c>
      <c r="R108" s="591">
        <f t="shared" si="28"/>
        <v>10475.200000000001</v>
      </c>
      <c r="S108" s="562">
        <f>SUM(S105:S107)</f>
        <v>10475.200000000001</v>
      </c>
      <c r="T108" s="562">
        <f t="shared" si="28"/>
        <v>0</v>
      </c>
      <c r="U108" s="562">
        <f t="shared" si="28"/>
        <v>0</v>
      </c>
      <c r="V108" s="769">
        <f t="shared" si="28"/>
        <v>10475.200000000001</v>
      </c>
      <c r="W108" s="577">
        <f>SUM(W105:W107)</f>
        <v>9369.4000000000015</v>
      </c>
      <c r="X108" s="562">
        <f t="shared" si="28"/>
        <v>0</v>
      </c>
      <c r="Y108" s="20"/>
      <c r="Z108" s="51"/>
      <c r="AA108" s="51"/>
      <c r="AB108" s="52"/>
    </row>
    <row r="109" spans="1:31" ht="15" customHeight="1" thickBot="1" x14ac:dyDescent="0.25">
      <c r="A109" s="499"/>
      <c r="B109" s="500"/>
      <c r="C109" s="514"/>
      <c r="D109" s="231"/>
      <c r="E109" s="1363"/>
      <c r="F109" s="1363"/>
      <c r="G109" s="1363"/>
      <c r="H109" s="1363"/>
      <c r="I109" s="1364" t="s">
        <v>140</v>
      </c>
      <c r="J109" s="1365"/>
      <c r="K109" s="346">
        <f>K108+K104</f>
        <v>6350</v>
      </c>
      <c r="L109" s="218">
        <f t="shared" ref="L109:X109" si="29">L108+L104</f>
        <v>0</v>
      </c>
      <c r="M109" s="218">
        <f t="shared" si="29"/>
        <v>0</v>
      </c>
      <c r="N109" s="224">
        <f t="shared" si="29"/>
        <v>6350</v>
      </c>
      <c r="O109" s="219">
        <f>O108+O104</f>
        <v>10725.2</v>
      </c>
      <c r="P109" s="218">
        <f t="shared" si="29"/>
        <v>0</v>
      </c>
      <c r="Q109" s="218">
        <f t="shared" si="29"/>
        <v>0</v>
      </c>
      <c r="R109" s="333">
        <f t="shared" si="29"/>
        <v>10725.2</v>
      </c>
      <c r="S109" s="218">
        <f>S108+S104</f>
        <v>10675.2</v>
      </c>
      <c r="T109" s="218">
        <f t="shared" si="29"/>
        <v>0</v>
      </c>
      <c r="U109" s="218">
        <f t="shared" si="29"/>
        <v>0</v>
      </c>
      <c r="V109" s="218">
        <f t="shared" si="29"/>
        <v>10675.2</v>
      </c>
      <c r="W109" s="218">
        <f>W108+W104</f>
        <v>9369.4000000000015</v>
      </c>
      <c r="X109" s="218">
        <f t="shared" si="29"/>
        <v>0</v>
      </c>
      <c r="Y109" s="611"/>
      <c r="Z109" s="612"/>
      <c r="AA109" s="612"/>
      <c r="AB109" s="613"/>
    </row>
    <row r="110" spans="1:31" ht="14.25" customHeight="1" thickBot="1" x14ac:dyDescent="0.25">
      <c r="A110" s="210" t="s">
        <v>9</v>
      </c>
      <c r="B110" s="13" t="s">
        <v>9</v>
      </c>
      <c r="C110" s="1196" t="s">
        <v>12</v>
      </c>
      <c r="D110" s="1196"/>
      <c r="E110" s="1196"/>
      <c r="F110" s="1196"/>
      <c r="G110" s="1196"/>
      <c r="H110" s="1196"/>
      <c r="I110" s="1196"/>
      <c r="J110" s="1206"/>
      <c r="K110" s="41">
        <f t="shared" ref="K110:X110" si="30">K109+K99+K95+K89+K80+K58+K40</f>
        <v>25962.3</v>
      </c>
      <c r="L110" s="41">
        <f t="shared" si="30"/>
        <v>0</v>
      </c>
      <c r="M110" s="41">
        <f t="shared" si="30"/>
        <v>0</v>
      </c>
      <c r="N110" s="41">
        <f t="shared" si="30"/>
        <v>25962.3</v>
      </c>
      <c r="O110" s="41">
        <f t="shared" si="30"/>
        <v>22061.4</v>
      </c>
      <c r="P110" s="41">
        <f t="shared" si="30"/>
        <v>0</v>
      </c>
      <c r="Q110" s="41">
        <f t="shared" si="30"/>
        <v>0</v>
      </c>
      <c r="R110" s="41">
        <f t="shared" si="30"/>
        <v>22061.4</v>
      </c>
      <c r="S110" s="41">
        <f t="shared" si="30"/>
        <v>21890.400000000001</v>
      </c>
      <c r="T110" s="41">
        <f t="shared" si="30"/>
        <v>0</v>
      </c>
      <c r="U110" s="41">
        <f t="shared" si="30"/>
        <v>0</v>
      </c>
      <c r="V110" s="41">
        <f t="shared" si="30"/>
        <v>21890.400000000001</v>
      </c>
      <c r="W110" s="41">
        <f t="shared" si="30"/>
        <v>30111.7</v>
      </c>
      <c r="X110" s="41">
        <f t="shared" si="30"/>
        <v>23844.199999999997</v>
      </c>
      <c r="Y110" s="497"/>
      <c r="Z110" s="72"/>
      <c r="AA110" s="72"/>
      <c r="AB110" s="73"/>
    </row>
    <row r="111" spans="1:31" ht="14.25" customHeight="1" thickBot="1" x14ac:dyDescent="0.25">
      <c r="A111" s="210" t="s">
        <v>9</v>
      </c>
      <c r="B111" s="13" t="s">
        <v>11</v>
      </c>
      <c r="C111" s="1207" t="s">
        <v>52</v>
      </c>
      <c r="D111" s="1208"/>
      <c r="E111" s="1208"/>
      <c r="F111" s="1208"/>
      <c r="G111" s="1208"/>
      <c r="H111" s="1208"/>
      <c r="I111" s="1208"/>
      <c r="J111" s="1208"/>
      <c r="K111" s="1208"/>
      <c r="L111" s="1208"/>
      <c r="M111" s="1208"/>
      <c r="N111" s="1208"/>
      <c r="O111" s="1208"/>
      <c r="P111" s="1208"/>
      <c r="Q111" s="1208"/>
      <c r="R111" s="1208"/>
      <c r="S111" s="1208"/>
      <c r="T111" s="1208"/>
      <c r="U111" s="1208"/>
      <c r="V111" s="1208"/>
      <c r="W111" s="1208"/>
      <c r="X111" s="1208"/>
      <c r="Y111" s="1208"/>
      <c r="Z111" s="1208"/>
      <c r="AA111" s="1208"/>
      <c r="AB111" s="1210"/>
    </row>
    <row r="112" spans="1:31" ht="19.5" customHeight="1" x14ac:dyDescent="0.2">
      <c r="A112" s="1009" t="s">
        <v>9</v>
      </c>
      <c r="B112" s="1011" t="s">
        <v>11</v>
      </c>
      <c r="C112" s="1211" t="s">
        <v>9</v>
      </c>
      <c r="D112" s="1211"/>
      <c r="E112" s="1174" t="s">
        <v>238</v>
      </c>
      <c r="F112" s="140" t="s">
        <v>85</v>
      </c>
      <c r="G112" s="1093" t="s">
        <v>54</v>
      </c>
      <c r="H112" s="1087" t="s">
        <v>77</v>
      </c>
      <c r="I112" s="1454" t="s">
        <v>163</v>
      </c>
      <c r="J112" s="22" t="s">
        <v>80</v>
      </c>
      <c r="K112" s="27">
        <f>L112+N112</f>
        <v>0</v>
      </c>
      <c r="L112" s="28"/>
      <c r="M112" s="28"/>
      <c r="N112" s="29"/>
      <c r="O112" s="27">
        <f>P112+R112</f>
        <v>20.9</v>
      </c>
      <c r="P112" s="28"/>
      <c r="Q112" s="28"/>
      <c r="R112" s="30">
        <v>20.9</v>
      </c>
      <c r="S112" s="659">
        <f>T112+V112</f>
        <v>20.9</v>
      </c>
      <c r="T112" s="660"/>
      <c r="U112" s="660"/>
      <c r="V112" s="661">
        <v>20.9</v>
      </c>
      <c r="W112" s="31"/>
      <c r="X112" s="31"/>
      <c r="Y112" s="1109" t="s">
        <v>271</v>
      </c>
      <c r="Z112" s="53"/>
      <c r="AA112" s="53"/>
      <c r="AB112" s="54"/>
      <c r="AE112" s="16"/>
    </row>
    <row r="113" spans="1:31" ht="18.75" customHeight="1" x14ac:dyDescent="0.2">
      <c r="A113" s="1010"/>
      <c r="B113" s="1012"/>
      <c r="C113" s="1212"/>
      <c r="D113" s="1212"/>
      <c r="E113" s="1178"/>
      <c r="F113" s="1216" t="s">
        <v>181</v>
      </c>
      <c r="G113" s="1094"/>
      <c r="H113" s="1048"/>
      <c r="I113" s="1455"/>
      <c r="J113" s="43" t="s">
        <v>190</v>
      </c>
      <c r="K113" s="32">
        <f>L113+N113</f>
        <v>0</v>
      </c>
      <c r="L113" s="63"/>
      <c r="M113" s="63"/>
      <c r="N113" s="34"/>
      <c r="O113" s="488">
        <f>P113+R113</f>
        <v>31.3</v>
      </c>
      <c r="P113" s="489"/>
      <c r="Q113" s="489"/>
      <c r="R113" s="490">
        <v>31.3</v>
      </c>
      <c r="S113" s="662">
        <f>T113+V113</f>
        <v>31.3</v>
      </c>
      <c r="T113" s="663"/>
      <c r="U113" s="663"/>
      <c r="V113" s="664">
        <v>31.3</v>
      </c>
      <c r="W113" s="258"/>
      <c r="X113" s="258"/>
      <c r="Y113" s="1221"/>
      <c r="Z113" s="449">
        <v>100</v>
      </c>
      <c r="AA113" s="449"/>
      <c r="AB113" s="450"/>
      <c r="AE113" s="16"/>
    </row>
    <row r="114" spans="1:31" ht="26.25" customHeight="1" x14ac:dyDescent="0.2">
      <c r="A114" s="1010"/>
      <c r="B114" s="1012"/>
      <c r="C114" s="1212"/>
      <c r="D114" s="1212"/>
      <c r="E114" s="1178"/>
      <c r="F114" s="1217"/>
      <c r="G114" s="1094"/>
      <c r="H114" s="1048"/>
      <c r="I114" s="1455"/>
      <c r="J114" s="440" t="s">
        <v>79</v>
      </c>
      <c r="K114" s="37"/>
      <c r="L114" s="438"/>
      <c r="M114" s="438"/>
      <c r="N114" s="56"/>
      <c r="O114" s="37">
        <f>R114</f>
        <v>5590.2</v>
      </c>
      <c r="P114" s="438"/>
      <c r="Q114" s="438"/>
      <c r="R114" s="35">
        <v>5590.2</v>
      </c>
      <c r="S114" s="561">
        <f>V114</f>
        <v>5590.2</v>
      </c>
      <c r="T114" s="555"/>
      <c r="U114" s="555"/>
      <c r="V114" s="556">
        <v>5590.2</v>
      </c>
      <c r="W114" s="437"/>
      <c r="X114" s="437"/>
      <c r="Y114" s="1221"/>
      <c r="Z114" s="449"/>
      <c r="AA114" s="449"/>
      <c r="AB114" s="450"/>
      <c r="AE114" s="16"/>
    </row>
    <row r="115" spans="1:31" ht="17.25" customHeight="1" x14ac:dyDescent="0.2">
      <c r="A115" s="1010"/>
      <c r="B115" s="1012"/>
      <c r="C115" s="1212"/>
      <c r="D115" s="1212"/>
      <c r="E115" s="1052" t="s">
        <v>237</v>
      </c>
      <c r="F115" s="1217"/>
      <c r="G115" s="1094"/>
      <c r="H115" s="1048"/>
      <c r="I115" s="1455"/>
      <c r="J115" s="43" t="s">
        <v>62</v>
      </c>
      <c r="K115" s="37">
        <f>L115+N115</f>
        <v>1700</v>
      </c>
      <c r="L115" s="38"/>
      <c r="M115" s="38"/>
      <c r="N115" s="34">
        <v>1700</v>
      </c>
      <c r="O115" s="37">
        <f>P115+R115</f>
        <v>0</v>
      </c>
      <c r="P115" s="38"/>
      <c r="Q115" s="38"/>
      <c r="R115" s="223">
        <v>0</v>
      </c>
      <c r="S115" s="561">
        <f>T115+V115</f>
        <v>0</v>
      </c>
      <c r="T115" s="565"/>
      <c r="U115" s="565"/>
      <c r="V115" s="566">
        <v>0</v>
      </c>
      <c r="W115" s="138">
        <v>50</v>
      </c>
      <c r="X115" s="40">
        <v>150</v>
      </c>
      <c r="Y115" s="534" t="s">
        <v>199</v>
      </c>
      <c r="Z115" s="449"/>
      <c r="AA115" s="449"/>
      <c r="AB115" s="450">
        <v>1</v>
      </c>
      <c r="AE115" s="16"/>
    </row>
    <row r="116" spans="1:31" ht="19.5" customHeight="1" thickBot="1" x14ac:dyDescent="0.25">
      <c r="A116" s="1124"/>
      <c r="B116" s="1125"/>
      <c r="C116" s="1213"/>
      <c r="D116" s="1213"/>
      <c r="E116" s="1195"/>
      <c r="F116" s="1218"/>
      <c r="G116" s="1120"/>
      <c r="H116" s="1096"/>
      <c r="I116" s="1456"/>
      <c r="J116" s="601" t="s">
        <v>10</v>
      </c>
      <c r="K116" s="596">
        <f t="shared" ref="K116:X116" si="31">SUM(K112:K115)</f>
        <v>1700</v>
      </c>
      <c r="L116" s="597">
        <f t="shared" si="31"/>
        <v>0</v>
      </c>
      <c r="M116" s="597">
        <f t="shared" si="31"/>
        <v>0</v>
      </c>
      <c r="N116" s="603">
        <f t="shared" si="31"/>
        <v>1700</v>
      </c>
      <c r="O116" s="596">
        <f>SUM(O112:O115)</f>
        <v>5642.4</v>
      </c>
      <c r="P116" s="597">
        <f t="shared" si="31"/>
        <v>0</v>
      </c>
      <c r="Q116" s="597">
        <f t="shared" si="31"/>
        <v>0</v>
      </c>
      <c r="R116" s="603">
        <f>SUM(R112:R115)</f>
        <v>5642.4</v>
      </c>
      <c r="S116" s="596">
        <f>SUM(S112:S115)</f>
        <v>5642.4</v>
      </c>
      <c r="T116" s="597">
        <f t="shared" si="31"/>
        <v>0</v>
      </c>
      <c r="U116" s="597">
        <f t="shared" si="31"/>
        <v>0</v>
      </c>
      <c r="V116" s="597">
        <f t="shared" si="31"/>
        <v>5642.4</v>
      </c>
      <c r="W116" s="604">
        <f>SUM(W112:W115)</f>
        <v>50</v>
      </c>
      <c r="X116" s="604">
        <f t="shared" si="31"/>
        <v>150</v>
      </c>
      <c r="Y116" s="541"/>
      <c r="Z116" s="446"/>
      <c r="AA116" s="446"/>
      <c r="AB116" s="447"/>
      <c r="AE116" s="16"/>
    </row>
    <row r="117" spans="1:31" ht="15" customHeight="1" x14ac:dyDescent="0.2">
      <c r="A117" s="1009" t="s">
        <v>9</v>
      </c>
      <c r="B117" s="1011" t="s">
        <v>11</v>
      </c>
      <c r="C117" s="1211" t="s">
        <v>11</v>
      </c>
      <c r="D117" s="1211"/>
      <c r="E117" s="1174" t="s">
        <v>253</v>
      </c>
      <c r="F117" s="141" t="s">
        <v>85</v>
      </c>
      <c r="G117" s="1093" t="s">
        <v>54</v>
      </c>
      <c r="H117" s="1087" t="s">
        <v>77</v>
      </c>
      <c r="I117" s="1351" t="s">
        <v>161</v>
      </c>
      <c r="J117" s="22" t="s">
        <v>45</v>
      </c>
      <c r="K117" s="27">
        <f>L117+N117</f>
        <v>0</v>
      </c>
      <c r="L117" s="28"/>
      <c r="M117" s="28"/>
      <c r="N117" s="29"/>
      <c r="O117" s="27"/>
      <c r="P117" s="28"/>
      <c r="Q117" s="28"/>
      <c r="R117" s="29"/>
      <c r="S117" s="659"/>
      <c r="T117" s="660"/>
      <c r="U117" s="660"/>
      <c r="V117" s="665"/>
      <c r="W117" s="31"/>
      <c r="X117" s="31"/>
      <c r="Y117" s="1109"/>
      <c r="Z117" s="53"/>
      <c r="AA117" s="53"/>
      <c r="AB117" s="54"/>
      <c r="AE117" s="16"/>
    </row>
    <row r="118" spans="1:31" ht="15.75" customHeight="1" x14ac:dyDescent="0.2">
      <c r="A118" s="1010"/>
      <c r="B118" s="1012"/>
      <c r="C118" s="1212"/>
      <c r="D118" s="1212"/>
      <c r="E118" s="1182"/>
      <c r="F118" s="1071"/>
      <c r="G118" s="1094"/>
      <c r="H118" s="1048"/>
      <c r="I118" s="1379"/>
      <c r="J118" s="43" t="s">
        <v>83</v>
      </c>
      <c r="K118" s="32">
        <f>L118+N118</f>
        <v>0</v>
      </c>
      <c r="L118" s="438"/>
      <c r="M118" s="438"/>
      <c r="N118" s="34">
        <v>0</v>
      </c>
      <c r="O118" s="32"/>
      <c r="P118" s="438"/>
      <c r="Q118" s="438"/>
      <c r="R118" s="145"/>
      <c r="S118" s="560"/>
      <c r="T118" s="555"/>
      <c r="U118" s="555"/>
      <c r="V118" s="657"/>
      <c r="W118" s="437"/>
      <c r="X118" s="437"/>
      <c r="Y118" s="1101"/>
      <c r="Z118" s="449"/>
      <c r="AA118" s="449"/>
      <c r="AB118" s="450"/>
      <c r="AE118" s="16"/>
    </row>
    <row r="119" spans="1:31" ht="17.25" customHeight="1" x14ac:dyDescent="0.2">
      <c r="A119" s="1010"/>
      <c r="B119" s="1012"/>
      <c r="C119" s="1212"/>
      <c r="D119" s="1212"/>
      <c r="E119" s="1182"/>
      <c r="F119" s="1063"/>
      <c r="G119" s="1094"/>
      <c r="H119" s="1048"/>
      <c r="I119" s="1379"/>
      <c r="J119" s="43" t="s">
        <v>79</v>
      </c>
      <c r="K119" s="37">
        <f>L119+N119</f>
        <v>2665.5</v>
      </c>
      <c r="L119" s="38"/>
      <c r="M119" s="38"/>
      <c r="N119" s="34">
        <v>2665.5</v>
      </c>
      <c r="O119" s="37">
        <f>P119+R119</f>
        <v>0</v>
      </c>
      <c r="P119" s="38"/>
      <c r="Q119" s="38"/>
      <c r="R119" s="146">
        <v>0</v>
      </c>
      <c r="S119" s="585">
        <f>T119+V119</f>
        <v>0</v>
      </c>
      <c r="T119" s="565"/>
      <c r="U119" s="565"/>
      <c r="V119" s="658">
        <v>0</v>
      </c>
      <c r="W119" s="40"/>
      <c r="X119" s="40"/>
      <c r="Y119" s="1101"/>
      <c r="Z119" s="449"/>
      <c r="AA119" s="449"/>
      <c r="AB119" s="450"/>
      <c r="AE119" s="16"/>
    </row>
    <row r="120" spans="1:31" ht="18" customHeight="1" thickBot="1" x14ac:dyDescent="0.25">
      <c r="A120" s="1124"/>
      <c r="B120" s="1125"/>
      <c r="C120" s="1213"/>
      <c r="D120" s="1213"/>
      <c r="E120" s="1468"/>
      <c r="F120" s="1064"/>
      <c r="G120" s="1120"/>
      <c r="H120" s="1096"/>
      <c r="I120" s="206"/>
      <c r="J120" s="601" t="s">
        <v>10</v>
      </c>
      <c r="K120" s="596">
        <f>SUM(K117:K119)</f>
        <v>2665.5</v>
      </c>
      <c r="L120" s="597">
        <f>SUM(L117:L119)</f>
        <v>0</v>
      </c>
      <c r="M120" s="597">
        <f>SUM(M117:M119)</f>
        <v>0</v>
      </c>
      <c r="N120" s="603">
        <f>SUM(N117:N119)</f>
        <v>2665.5</v>
      </c>
      <c r="O120" s="596">
        <f>SUM(O117:O119)</f>
        <v>0</v>
      </c>
      <c r="P120" s="596">
        <f t="shared" ref="P120:V120" si="32">SUM(P117:P119)</f>
        <v>0</v>
      </c>
      <c r="Q120" s="596">
        <f t="shared" si="32"/>
        <v>0</v>
      </c>
      <c r="R120" s="618">
        <f t="shared" si="32"/>
        <v>0</v>
      </c>
      <c r="S120" s="602">
        <f t="shared" si="32"/>
        <v>0</v>
      </c>
      <c r="T120" s="602">
        <f t="shared" si="32"/>
        <v>0</v>
      </c>
      <c r="U120" s="602">
        <f t="shared" si="32"/>
        <v>0</v>
      </c>
      <c r="V120" s="602">
        <f t="shared" si="32"/>
        <v>0</v>
      </c>
      <c r="W120" s="604"/>
      <c r="X120" s="604"/>
      <c r="Y120" s="1173"/>
      <c r="Z120" s="446"/>
      <c r="AA120" s="446"/>
      <c r="AB120" s="447"/>
      <c r="AE120" s="16"/>
    </row>
    <row r="121" spans="1:31" ht="14.25" customHeight="1" thickBot="1" x14ac:dyDescent="0.25">
      <c r="A121" s="211" t="s">
        <v>9</v>
      </c>
      <c r="B121" s="13" t="s">
        <v>11</v>
      </c>
      <c r="C121" s="1196" t="s">
        <v>12</v>
      </c>
      <c r="D121" s="1196"/>
      <c r="E121" s="1196"/>
      <c r="F121" s="1196"/>
      <c r="G121" s="1196"/>
      <c r="H121" s="1196"/>
      <c r="I121" s="1196"/>
      <c r="J121" s="1206"/>
      <c r="K121" s="41">
        <f>SUM(K116,K120)</f>
        <v>4365.5</v>
      </c>
      <c r="L121" s="41">
        <f t="shared" ref="L121:X121" si="33">SUM(L116,L120)</f>
        <v>0</v>
      </c>
      <c r="M121" s="41">
        <f t="shared" si="33"/>
        <v>0</v>
      </c>
      <c r="N121" s="41">
        <f t="shared" si="33"/>
        <v>4365.5</v>
      </c>
      <c r="O121" s="41">
        <f t="shared" si="33"/>
        <v>5642.4</v>
      </c>
      <c r="P121" s="41">
        <f t="shared" si="33"/>
        <v>0</v>
      </c>
      <c r="Q121" s="41">
        <f t="shared" si="33"/>
        <v>0</v>
      </c>
      <c r="R121" s="41">
        <f t="shared" si="33"/>
        <v>5642.4</v>
      </c>
      <c r="S121" s="41">
        <f>SUM(S116,S120)</f>
        <v>5642.4</v>
      </c>
      <c r="T121" s="41">
        <f t="shared" si="33"/>
        <v>0</v>
      </c>
      <c r="U121" s="41">
        <f t="shared" si="33"/>
        <v>0</v>
      </c>
      <c r="V121" s="41">
        <f t="shared" si="33"/>
        <v>5642.4</v>
      </c>
      <c r="W121" s="41">
        <f>SUM(W116,W120)</f>
        <v>50</v>
      </c>
      <c r="X121" s="41">
        <f t="shared" si="33"/>
        <v>150</v>
      </c>
      <c r="Y121" s="1197"/>
      <c r="Z121" s="1198"/>
      <c r="AA121" s="1198"/>
      <c r="AB121" s="1199"/>
    </row>
    <row r="122" spans="1:31" ht="14.25" customHeight="1" thickBot="1" x14ac:dyDescent="0.25">
      <c r="A122" s="210" t="s">
        <v>9</v>
      </c>
      <c r="B122" s="13" t="s">
        <v>48</v>
      </c>
      <c r="C122" s="1219" t="s">
        <v>53</v>
      </c>
      <c r="D122" s="1219"/>
      <c r="E122" s="1219"/>
      <c r="F122" s="1219"/>
      <c r="G122" s="1219"/>
      <c r="H122" s="1219"/>
      <c r="I122" s="1219"/>
      <c r="J122" s="1219"/>
      <c r="K122" s="1219"/>
      <c r="L122" s="1219"/>
      <c r="M122" s="1219"/>
      <c r="N122" s="1219"/>
      <c r="O122" s="1467"/>
      <c r="P122" s="1467"/>
      <c r="Q122" s="1467"/>
      <c r="R122" s="1467"/>
      <c r="S122" s="1219"/>
      <c r="T122" s="1219"/>
      <c r="U122" s="1219"/>
      <c r="V122" s="1219"/>
      <c r="W122" s="1219"/>
      <c r="X122" s="1219"/>
      <c r="Y122" s="1219"/>
      <c r="Z122" s="1219"/>
      <c r="AA122" s="1219"/>
      <c r="AB122" s="1220"/>
    </row>
    <row r="123" spans="1:31" ht="29.25" customHeight="1" x14ac:dyDescent="0.2">
      <c r="A123" s="499" t="s">
        <v>9</v>
      </c>
      <c r="B123" s="500" t="s">
        <v>48</v>
      </c>
      <c r="C123" s="506" t="s">
        <v>9</v>
      </c>
      <c r="D123" s="635"/>
      <c r="E123" s="634" t="s">
        <v>114</v>
      </c>
      <c r="F123" s="518"/>
      <c r="G123" s="67" t="s">
        <v>71</v>
      </c>
      <c r="H123" s="512"/>
      <c r="I123" s="232"/>
      <c r="J123" s="434"/>
      <c r="K123" s="108"/>
      <c r="L123" s="109"/>
      <c r="M123" s="182"/>
      <c r="N123" s="792"/>
      <c r="O123" s="796"/>
      <c r="P123" s="109"/>
      <c r="Q123" s="109"/>
      <c r="R123" s="792"/>
      <c r="S123" s="666"/>
      <c r="T123" s="667"/>
      <c r="U123" s="668"/>
      <c r="V123" s="669"/>
      <c r="W123" s="182"/>
      <c r="X123" s="183"/>
      <c r="Y123" s="182"/>
      <c r="Z123" s="109"/>
      <c r="AA123" s="182"/>
      <c r="AB123" s="164"/>
      <c r="AE123" s="16"/>
    </row>
    <row r="124" spans="1:31" ht="25.5" customHeight="1" x14ac:dyDescent="0.2">
      <c r="A124" s="499"/>
      <c r="B124" s="500"/>
      <c r="C124" s="506"/>
      <c r="D124" s="505" t="s">
        <v>9</v>
      </c>
      <c r="E124" s="521" t="s">
        <v>99</v>
      </c>
      <c r="F124" s="518"/>
      <c r="G124" s="67"/>
      <c r="H124" s="512"/>
      <c r="I124" s="1367" t="s">
        <v>165</v>
      </c>
      <c r="J124" s="435"/>
      <c r="K124" s="74"/>
      <c r="L124" s="184"/>
      <c r="M124" s="6"/>
      <c r="N124" s="793"/>
      <c r="O124" s="797"/>
      <c r="P124" s="184"/>
      <c r="Q124" s="184"/>
      <c r="R124" s="793"/>
      <c r="S124" s="670"/>
      <c r="T124" s="671"/>
      <c r="U124" s="672"/>
      <c r="V124" s="673"/>
      <c r="W124" s="181"/>
      <c r="X124" s="194"/>
      <c r="Y124" s="6"/>
      <c r="Z124" s="133"/>
      <c r="AA124" s="6"/>
      <c r="AB124" s="136"/>
      <c r="AE124" s="16"/>
    </row>
    <row r="125" spans="1:31" ht="12.75" customHeight="1" x14ac:dyDescent="0.2">
      <c r="A125" s="499"/>
      <c r="B125" s="500"/>
      <c r="C125" s="506"/>
      <c r="D125" s="505"/>
      <c r="E125" s="1054" t="s">
        <v>254</v>
      </c>
      <c r="F125" s="518"/>
      <c r="G125" s="67" t="s">
        <v>60</v>
      </c>
      <c r="H125" s="512" t="s">
        <v>61</v>
      </c>
      <c r="I125" s="1367"/>
      <c r="J125" s="433" t="s">
        <v>45</v>
      </c>
      <c r="K125" s="32">
        <f>L125+N125</f>
        <v>13088.5</v>
      </c>
      <c r="L125" s="63">
        <v>13088.5</v>
      </c>
      <c r="M125" s="63"/>
      <c r="N125" s="77"/>
      <c r="O125" s="448">
        <f>P125+R125</f>
        <v>16879.5</v>
      </c>
      <c r="P125" s="439">
        <v>16879.5</v>
      </c>
      <c r="Q125" s="439"/>
      <c r="R125" s="75"/>
      <c r="S125" s="560">
        <f>T125+V125</f>
        <v>16879.3</v>
      </c>
      <c r="T125" s="558">
        <f>16879.5-0.2</f>
        <v>16879.3</v>
      </c>
      <c r="U125" s="558"/>
      <c r="V125" s="584"/>
      <c r="W125" s="367">
        <v>17287.5</v>
      </c>
      <c r="X125" s="258">
        <v>17591</v>
      </c>
      <c r="Y125" s="1114" t="s">
        <v>72</v>
      </c>
      <c r="Z125" s="449">
        <v>6</v>
      </c>
      <c r="AA125" s="449">
        <v>6</v>
      </c>
      <c r="AB125" s="450">
        <v>6</v>
      </c>
      <c r="AE125" s="16"/>
    </row>
    <row r="126" spans="1:31" ht="12.75" customHeight="1" x14ac:dyDescent="0.2">
      <c r="A126" s="499"/>
      <c r="B126" s="500"/>
      <c r="C126" s="506"/>
      <c r="D126" s="505"/>
      <c r="E126" s="1053"/>
      <c r="F126" s="518"/>
      <c r="G126" s="67"/>
      <c r="H126" s="512"/>
      <c r="I126" s="1367"/>
      <c r="J126" s="433" t="s">
        <v>130</v>
      </c>
      <c r="K126" s="32">
        <f>L126</f>
        <v>1641.7</v>
      </c>
      <c r="L126" s="63">
        <v>1641.7</v>
      </c>
      <c r="M126" s="63"/>
      <c r="N126" s="77"/>
      <c r="O126" s="32">
        <f>P126+R126</f>
        <v>0</v>
      </c>
      <c r="P126" s="63">
        <v>0</v>
      </c>
      <c r="Q126" s="63"/>
      <c r="R126" s="77"/>
      <c r="S126" s="560">
        <f>T126+V126</f>
        <v>0</v>
      </c>
      <c r="T126" s="558">
        <v>0</v>
      </c>
      <c r="U126" s="558"/>
      <c r="V126" s="584"/>
      <c r="W126" s="367"/>
      <c r="X126" s="258"/>
      <c r="Y126" s="1275"/>
      <c r="Z126" s="374"/>
      <c r="AA126" s="374"/>
      <c r="AB126" s="376"/>
      <c r="AE126" s="16"/>
    </row>
    <row r="127" spans="1:31" ht="25.5" customHeight="1" x14ac:dyDescent="0.2">
      <c r="A127" s="499"/>
      <c r="B127" s="500"/>
      <c r="C127" s="506"/>
      <c r="D127" s="505"/>
      <c r="E127" s="521" t="s">
        <v>255</v>
      </c>
      <c r="F127" s="518"/>
      <c r="G127" s="67"/>
      <c r="H127" s="512"/>
      <c r="I127" s="1367"/>
      <c r="J127" s="433" t="s">
        <v>45</v>
      </c>
      <c r="K127" s="32">
        <f>L127+N127</f>
        <v>45</v>
      </c>
      <c r="L127" s="63">
        <v>45</v>
      </c>
      <c r="M127" s="63"/>
      <c r="N127" s="77"/>
      <c r="O127" s="382">
        <f>P127+R127</f>
        <v>50</v>
      </c>
      <c r="P127" s="383">
        <v>50</v>
      </c>
      <c r="Q127" s="63"/>
      <c r="R127" s="77"/>
      <c r="S127" s="560">
        <f>T127</f>
        <v>45</v>
      </c>
      <c r="T127" s="558">
        <v>45</v>
      </c>
      <c r="U127" s="558"/>
      <c r="V127" s="584"/>
      <c r="W127" s="367">
        <v>141.30000000000001</v>
      </c>
      <c r="X127" s="258">
        <v>139.80000000000001</v>
      </c>
      <c r="Y127" s="349" t="s">
        <v>263</v>
      </c>
      <c r="Z127" s="498">
        <v>2</v>
      </c>
      <c r="AA127" s="498">
        <v>2</v>
      </c>
      <c r="AB127" s="155">
        <v>2</v>
      </c>
      <c r="AE127" s="16"/>
    </row>
    <row r="128" spans="1:31" ht="35.25" customHeight="1" x14ac:dyDescent="0.2">
      <c r="A128" s="499"/>
      <c r="B128" s="500"/>
      <c r="C128" s="506"/>
      <c r="D128" s="505"/>
      <c r="E128" s="502" t="s">
        <v>256</v>
      </c>
      <c r="F128" s="518"/>
      <c r="G128" s="67"/>
      <c r="H128" s="512"/>
      <c r="I128" s="207"/>
      <c r="J128" s="433" t="s">
        <v>45</v>
      </c>
      <c r="K128" s="470"/>
      <c r="L128" s="63"/>
      <c r="M128" s="63"/>
      <c r="N128" s="77"/>
      <c r="O128" s="382">
        <f>P128+R128</f>
        <v>725.5</v>
      </c>
      <c r="P128" s="383">
        <v>725.5</v>
      </c>
      <c r="Q128" s="63"/>
      <c r="R128" s="77"/>
      <c r="S128" s="560">
        <f>T128</f>
        <v>725.5</v>
      </c>
      <c r="T128" s="558">
        <v>725.5</v>
      </c>
      <c r="U128" s="558"/>
      <c r="V128" s="584"/>
      <c r="W128" s="367">
        <v>1934.7</v>
      </c>
      <c r="X128" s="258">
        <v>1937.7</v>
      </c>
      <c r="Y128" s="1113" t="s">
        <v>205</v>
      </c>
      <c r="Z128" s="449">
        <v>6</v>
      </c>
      <c r="AA128" s="449">
        <v>8</v>
      </c>
      <c r="AB128" s="450">
        <v>8</v>
      </c>
      <c r="AE128" s="16"/>
    </row>
    <row r="129" spans="1:31" ht="17.25" customHeight="1" x14ac:dyDescent="0.2">
      <c r="A129" s="499"/>
      <c r="B129" s="500"/>
      <c r="C129" s="506"/>
      <c r="D129" s="505"/>
      <c r="E129" s="288"/>
      <c r="F129" s="518"/>
      <c r="G129" s="67"/>
      <c r="H129" s="512"/>
      <c r="I129" s="207"/>
      <c r="J129" s="572" t="s">
        <v>10</v>
      </c>
      <c r="K129" s="576">
        <f>SUM(K125:K127)</f>
        <v>14775.2</v>
      </c>
      <c r="L129" s="590">
        <f>SUM(L125:L127)</f>
        <v>14775.2</v>
      </c>
      <c r="M129" s="590">
        <f>SUM(M125:M127)</f>
        <v>0</v>
      </c>
      <c r="N129" s="592">
        <f>SUM(N125:N127)</f>
        <v>0</v>
      </c>
      <c r="O129" s="573">
        <f>SUM(O125:O128)</f>
        <v>17655</v>
      </c>
      <c r="P129" s="568">
        <f t="shared" ref="P129:X129" si="34">SUM(P125:P128)</f>
        <v>17655</v>
      </c>
      <c r="Q129" s="568">
        <f t="shared" si="34"/>
        <v>0</v>
      </c>
      <c r="R129" s="570">
        <f t="shared" si="34"/>
        <v>0</v>
      </c>
      <c r="S129" s="573">
        <f>SUM(S125:S128)</f>
        <v>17649.8</v>
      </c>
      <c r="T129" s="799">
        <f t="shared" si="34"/>
        <v>17649.8</v>
      </c>
      <c r="U129" s="568">
        <f t="shared" si="34"/>
        <v>0</v>
      </c>
      <c r="V129" s="574">
        <f t="shared" si="34"/>
        <v>0</v>
      </c>
      <c r="W129" s="563">
        <f>SUM(W125:W128)</f>
        <v>19363.5</v>
      </c>
      <c r="X129" s="575">
        <f t="shared" si="34"/>
        <v>19668.5</v>
      </c>
      <c r="Y129" s="1275"/>
      <c r="Z129" s="68"/>
      <c r="AA129" s="449"/>
      <c r="AB129" s="450"/>
      <c r="AE129" s="16"/>
    </row>
    <row r="130" spans="1:31" ht="12.75" customHeight="1" x14ac:dyDescent="0.2">
      <c r="A130" s="1010"/>
      <c r="B130" s="1012"/>
      <c r="C130" s="1359"/>
      <c r="D130" s="1380" t="s">
        <v>11</v>
      </c>
      <c r="E130" s="1227" t="s">
        <v>73</v>
      </c>
      <c r="F130" s="1176"/>
      <c r="G130" s="1119" t="s">
        <v>54</v>
      </c>
      <c r="H130" s="1047" t="s">
        <v>61</v>
      </c>
      <c r="I130" s="233"/>
      <c r="J130" s="433" t="s">
        <v>45</v>
      </c>
      <c r="K130" s="32">
        <f>L130+N130</f>
        <v>178.5</v>
      </c>
      <c r="L130" s="63">
        <v>178.5</v>
      </c>
      <c r="M130" s="63"/>
      <c r="N130" s="77"/>
      <c r="O130" s="32">
        <f>P130+R130</f>
        <v>189</v>
      </c>
      <c r="P130" s="63">
        <v>189</v>
      </c>
      <c r="Q130" s="63"/>
      <c r="R130" s="77"/>
      <c r="S130" s="560">
        <f>T130+V130</f>
        <v>178.5</v>
      </c>
      <c r="T130" s="558">
        <v>178.5</v>
      </c>
      <c r="U130" s="558"/>
      <c r="V130" s="584"/>
      <c r="W130" s="367">
        <v>195</v>
      </c>
      <c r="X130" s="258">
        <v>201</v>
      </c>
      <c r="Y130" s="1113" t="s">
        <v>105</v>
      </c>
      <c r="Z130" s="1202">
        <v>6.8</v>
      </c>
      <c r="AA130" s="1204">
        <v>7</v>
      </c>
      <c r="AB130" s="1200">
        <v>7</v>
      </c>
      <c r="AE130" s="16"/>
    </row>
    <row r="131" spans="1:31" ht="12.75" customHeight="1" x14ac:dyDescent="0.2">
      <c r="A131" s="1010"/>
      <c r="B131" s="1012"/>
      <c r="C131" s="1359"/>
      <c r="D131" s="1212"/>
      <c r="E131" s="1222"/>
      <c r="F131" s="1224"/>
      <c r="G131" s="1094"/>
      <c r="H131" s="1048"/>
      <c r="I131" s="233"/>
      <c r="J131" s="433" t="s">
        <v>130</v>
      </c>
      <c r="K131" s="32">
        <f>L131+N131</f>
        <v>19.100000000000001</v>
      </c>
      <c r="L131" s="438">
        <v>19.100000000000001</v>
      </c>
      <c r="M131" s="438"/>
      <c r="N131" s="77"/>
      <c r="O131" s="32">
        <f>P131+R131</f>
        <v>0</v>
      </c>
      <c r="P131" s="63">
        <v>0</v>
      </c>
      <c r="Q131" s="63"/>
      <c r="R131" s="77"/>
      <c r="S131" s="560">
        <f>T131+V131</f>
        <v>0</v>
      </c>
      <c r="T131" s="558">
        <v>0</v>
      </c>
      <c r="U131" s="558"/>
      <c r="V131" s="584"/>
      <c r="W131" s="364"/>
      <c r="X131" s="437"/>
      <c r="Y131" s="1114"/>
      <c r="Z131" s="1203"/>
      <c r="AA131" s="1205"/>
      <c r="AB131" s="1201"/>
      <c r="AE131" s="16"/>
    </row>
    <row r="132" spans="1:31" ht="12.75" customHeight="1" x14ac:dyDescent="0.2">
      <c r="A132" s="1010"/>
      <c r="B132" s="1012"/>
      <c r="C132" s="1359"/>
      <c r="D132" s="1381"/>
      <c r="E132" s="1223"/>
      <c r="F132" s="1123"/>
      <c r="G132" s="1095"/>
      <c r="H132" s="1088"/>
      <c r="I132" s="233"/>
      <c r="J132" s="578" t="s">
        <v>10</v>
      </c>
      <c r="K132" s="573">
        <f>SUM(K130:K131)</f>
        <v>197.6</v>
      </c>
      <c r="L132" s="573">
        <f t="shared" ref="L132:X132" si="35">SUM(L130:L131)</f>
        <v>197.6</v>
      </c>
      <c r="M132" s="573">
        <f t="shared" si="35"/>
        <v>0</v>
      </c>
      <c r="N132" s="674">
        <f t="shared" si="35"/>
        <v>0</v>
      </c>
      <c r="O132" s="573">
        <f t="shared" si="35"/>
        <v>189</v>
      </c>
      <c r="P132" s="568">
        <f t="shared" si="35"/>
        <v>189</v>
      </c>
      <c r="Q132" s="568">
        <f t="shared" si="35"/>
        <v>0</v>
      </c>
      <c r="R132" s="570">
        <f t="shared" si="35"/>
        <v>0</v>
      </c>
      <c r="S132" s="573">
        <f>SUM(S130:S131)</f>
        <v>178.5</v>
      </c>
      <c r="T132" s="568">
        <f t="shared" si="35"/>
        <v>178.5</v>
      </c>
      <c r="U132" s="568">
        <f t="shared" si="35"/>
        <v>0</v>
      </c>
      <c r="V132" s="574">
        <f t="shared" si="35"/>
        <v>0</v>
      </c>
      <c r="W132" s="571">
        <f>SUM(W130:W131)</f>
        <v>195</v>
      </c>
      <c r="X132" s="579">
        <f t="shared" si="35"/>
        <v>201</v>
      </c>
      <c r="Y132" s="1155"/>
      <c r="Z132" s="1465"/>
      <c r="AA132" s="1435"/>
      <c r="AB132" s="1460"/>
      <c r="AE132" s="16"/>
    </row>
    <row r="133" spans="1:31" ht="13.5" customHeight="1" x14ac:dyDescent="0.2">
      <c r="A133" s="1010"/>
      <c r="B133" s="1012"/>
      <c r="C133" s="1359"/>
      <c r="D133" s="1212" t="s">
        <v>48</v>
      </c>
      <c r="E133" s="1222" t="s">
        <v>74</v>
      </c>
      <c r="F133" s="1383" t="s">
        <v>185</v>
      </c>
      <c r="G133" s="1094" t="s">
        <v>54</v>
      </c>
      <c r="H133" s="1048" t="s">
        <v>61</v>
      </c>
      <c r="I133" s="233"/>
      <c r="J133" s="435" t="s">
        <v>158</v>
      </c>
      <c r="K133" s="448">
        <f>L133+N133</f>
        <v>45.2</v>
      </c>
      <c r="L133" s="439"/>
      <c r="M133" s="439"/>
      <c r="N133" s="75">
        <v>45.2</v>
      </c>
      <c r="O133" s="32">
        <f>P133+R133</f>
        <v>0</v>
      </c>
      <c r="P133" s="63"/>
      <c r="Q133" s="63"/>
      <c r="R133" s="77">
        <v>0</v>
      </c>
      <c r="S133" s="560">
        <f>T133+V133</f>
        <v>0</v>
      </c>
      <c r="T133" s="558"/>
      <c r="U133" s="558"/>
      <c r="V133" s="584">
        <v>0</v>
      </c>
      <c r="W133" s="365">
        <v>45.2</v>
      </c>
      <c r="X133" s="443">
        <v>45.2</v>
      </c>
      <c r="Y133" s="1090" t="s">
        <v>106</v>
      </c>
      <c r="Z133" s="449">
        <v>0</v>
      </c>
      <c r="AA133" s="449">
        <v>8</v>
      </c>
      <c r="AB133" s="450">
        <v>8</v>
      </c>
      <c r="AE133" s="16"/>
    </row>
    <row r="134" spans="1:31" ht="13.5" customHeight="1" x14ac:dyDescent="0.2">
      <c r="A134" s="1010"/>
      <c r="B134" s="1012"/>
      <c r="C134" s="1359"/>
      <c r="D134" s="1212"/>
      <c r="E134" s="1222"/>
      <c r="F134" s="1384"/>
      <c r="G134" s="1094"/>
      <c r="H134" s="1048"/>
      <c r="I134" s="233"/>
      <c r="J134" s="433"/>
      <c r="K134" s="32">
        <f>L134+N134</f>
        <v>0</v>
      </c>
      <c r="L134" s="438"/>
      <c r="M134" s="438"/>
      <c r="N134" s="77"/>
      <c r="O134" s="32">
        <f>P134+R134</f>
        <v>0</v>
      </c>
      <c r="P134" s="63"/>
      <c r="Q134" s="63"/>
      <c r="R134" s="77"/>
      <c r="S134" s="560">
        <f>T134+V134</f>
        <v>0</v>
      </c>
      <c r="T134" s="558"/>
      <c r="U134" s="558"/>
      <c r="V134" s="584"/>
      <c r="W134" s="364"/>
      <c r="X134" s="437"/>
      <c r="Y134" s="1090"/>
      <c r="Z134" s="449"/>
      <c r="AA134" s="449"/>
      <c r="AB134" s="450"/>
      <c r="AE134" s="16"/>
    </row>
    <row r="135" spans="1:31" ht="13.5" customHeight="1" x14ac:dyDescent="0.2">
      <c r="A135" s="1010"/>
      <c r="B135" s="1012"/>
      <c r="C135" s="1359"/>
      <c r="D135" s="1212"/>
      <c r="E135" s="1222"/>
      <c r="F135" s="1385"/>
      <c r="G135" s="1094"/>
      <c r="H135" s="1048"/>
      <c r="I135" s="233"/>
      <c r="J135" s="572" t="s">
        <v>10</v>
      </c>
      <c r="K135" s="576">
        <f t="shared" ref="K135:X135" si="36">SUM(K133:K134)</f>
        <v>45.2</v>
      </c>
      <c r="L135" s="590">
        <f t="shared" si="36"/>
        <v>0</v>
      </c>
      <c r="M135" s="590">
        <f t="shared" si="36"/>
        <v>0</v>
      </c>
      <c r="N135" s="592">
        <f t="shared" si="36"/>
        <v>45.2</v>
      </c>
      <c r="O135" s="573">
        <f t="shared" si="36"/>
        <v>0</v>
      </c>
      <c r="P135" s="568">
        <f t="shared" si="36"/>
        <v>0</v>
      </c>
      <c r="Q135" s="568">
        <f t="shared" si="36"/>
        <v>0</v>
      </c>
      <c r="R135" s="570">
        <f t="shared" si="36"/>
        <v>0</v>
      </c>
      <c r="S135" s="573">
        <f t="shared" si="36"/>
        <v>0</v>
      </c>
      <c r="T135" s="568">
        <f t="shared" si="36"/>
        <v>0</v>
      </c>
      <c r="U135" s="568">
        <f t="shared" si="36"/>
        <v>0</v>
      </c>
      <c r="V135" s="574">
        <f t="shared" si="36"/>
        <v>0</v>
      </c>
      <c r="W135" s="563">
        <f t="shared" si="36"/>
        <v>45.2</v>
      </c>
      <c r="X135" s="575">
        <f t="shared" si="36"/>
        <v>45.2</v>
      </c>
      <c r="Y135" s="1090"/>
      <c r="Z135" s="449"/>
      <c r="AA135" s="449"/>
      <c r="AB135" s="450"/>
      <c r="AE135" s="16"/>
    </row>
    <row r="136" spans="1:31" ht="30" customHeight="1" x14ac:dyDescent="0.2">
      <c r="A136" s="1010"/>
      <c r="B136" s="1012"/>
      <c r="C136" s="1359"/>
      <c r="D136" s="1380" t="s">
        <v>54</v>
      </c>
      <c r="E136" s="1227" t="s">
        <v>243</v>
      </c>
      <c r="F136" s="1176"/>
      <c r="G136" s="1119" t="s">
        <v>54</v>
      </c>
      <c r="H136" s="1047" t="s">
        <v>61</v>
      </c>
      <c r="I136" s="233"/>
      <c r="J136" s="433" t="s">
        <v>45</v>
      </c>
      <c r="K136" s="32">
        <f>L136+N136</f>
        <v>0</v>
      </c>
      <c r="L136" s="63">
        <v>0</v>
      </c>
      <c r="M136" s="63"/>
      <c r="N136" s="77"/>
      <c r="O136" s="32">
        <f>P136+R136</f>
        <v>55</v>
      </c>
      <c r="P136" s="63">
        <v>55</v>
      </c>
      <c r="Q136" s="63"/>
      <c r="R136" s="77"/>
      <c r="S136" s="560">
        <f>T136+V136</f>
        <v>0</v>
      </c>
      <c r="T136" s="558">
        <v>0</v>
      </c>
      <c r="U136" s="558"/>
      <c r="V136" s="584"/>
      <c r="W136" s="367">
        <v>56.9</v>
      </c>
      <c r="X136" s="258">
        <v>56.9</v>
      </c>
      <c r="Y136" s="1147" t="s">
        <v>75</v>
      </c>
      <c r="Z136" s="806">
        <v>2</v>
      </c>
      <c r="AA136" s="373">
        <v>2</v>
      </c>
      <c r="AB136" s="375">
        <v>2</v>
      </c>
      <c r="AE136" s="16"/>
    </row>
    <row r="137" spans="1:31" ht="20.25" customHeight="1" x14ac:dyDescent="0.2">
      <c r="A137" s="1010"/>
      <c r="B137" s="1012"/>
      <c r="C137" s="1359"/>
      <c r="D137" s="1212"/>
      <c r="E137" s="1222"/>
      <c r="F137" s="1224"/>
      <c r="G137" s="1094"/>
      <c r="H137" s="1048"/>
      <c r="I137" s="233"/>
      <c r="J137" s="433" t="s">
        <v>130</v>
      </c>
      <c r="K137" s="32">
        <f>L137+N137</f>
        <v>82</v>
      </c>
      <c r="L137" s="63">
        <v>82</v>
      </c>
      <c r="M137" s="63"/>
      <c r="N137" s="77"/>
      <c r="O137" s="32">
        <f>P137+R137</f>
        <v>0</v>
      </c>
      <c r="P137" s="63">
        <v>0</v>
      </c>
      <c r="Q137" s="63"/>
      <c r="R137" s="77"/>
      <c r="S137" s="560">
        <f>T137+V137</f>
        <v>10.199999999999999</v>
      </c>
      <c r="T137" s="558">
        <v>10.199999999999999</v>
      </c>
      <c r="U137" s="558"/>
      <c r="V137" s="584"/>
      <c r="W137" s="364"/>
      <c r="X137" s="437"/>
      <c r="Y137" s="1090"/>
      <c r="Z137" s="449"/>
      <c r="AA137" s="449"/>
      <c r="AB137" s="450"/>
      <c r="AD137" s="181"/>
      <c r="AE137" s="181"/>
    </row>
    <row r="138" spans="1:31" ht="13.5" customHeight="1" x14ac:dyDescent="0.2">
      <c r="A138" s="1010"/>
      <c r="B138" s="1012"/>
      <c r="C138" s="1359"/>
      <c r="D138" s="1381"/>
      <c r="E138" s="1223"/>
      <c r="F138" s="1123"/>
      <c r="G138" s="1095"/>
      <c r="H138" s="1088"/>
      <c r="I138" s="233"/>
      <c r="J138" s="588" t="s">
        <v>10</v>
      </c>
      <c r="K138" s="573">
        <f>SUM(K136:K137)</f>
        <v>82</v>
      </c>
      <c r="L138" s="568">
        <f t="shared" ref="L138:X138" si="37">SUM(L136:L137)</f>
        <v>82</v>
      </c>
      <c r="M138" s="568">
        <f t="shared" si="37"/>
        <v>0</v>
      </c>
      <c r="N138" s="570">
        <f t="shared" si="37"/>
        <v>0</v>
      </c>
      <c r="O138" s="573">
        <f t="shared" si="37"/>
        <v>55</v>
      </c>
      <c r="P138" s="568">
        <f t="shared" si="37"/>
        <v>55</v>
      </c>
      <c r="Q138" s="568">
        <f t="shared" si="37"/>
        <v>0</v>
      </c>
      <c r="R138" s="570">
        <f t="shared" si="37"/>
        <v>0</v>
      </c>
      <c r="S138" s="573">
        <f>S137</f>
        <v>10.199999999999999</v>
      </c>
      <c r="T138" s="568">
        <f t="shared" si="37"/>
        <v>10.199999999999999</v>
      </c>
      <c r="U138" s="568">
        <f t="shared" si="37"/>
        <v>0</v>
      </c>
      <c r="V138" s="574">
        <f t="shared" si="37"/>
        <v>0</v>
      </c>
      <c r="W138" s="571">
        <f>SUM(W136:W137)</f>
        <v>56.9</v>
      </c>
      <c r="X138" s="579">
        <f t="shared" si="37"/>
        <v>56.9</v>
      </c>
      <c r="Y138" s="198"/>
      <c r="Z138" s="374"/>
      <c r="AA138" s="374"/>
      <c r="AB138" s="376"/>
      <c r="AE138" s="16"/>
    </row>
    <row r="139" spans="1:31" ht="14.25" customHeight="1" x14ac:dyDescent="0.2">
      <c r="A139" s="1010"/>
      <c r="B139" s="1012"/>
      <c r="C139" s="1359"/>
      <c r="D139" s="1212" t="s">
        <v>56</v>
      </c>
      <c r="E139" s="1222" t="s">
        <v>244</v>
      </c>
      <c r="F139" s="1224"/>
      <c r="G139" s="1094" t="s">
        <v>54</v>
      </c>
      <c r="H139" s="1048" t="s">
        <v>61</v>
      </c>
      <c r="I139" s="207"/>
      <c r="J139" s="435" t="s">
        <v>158</v>
      </c>
      <c r="K139" s="448">
        <f>L139+N139</f>
        <v>382</v>
      </c>
      <c r="L139" s="439">
        <v>382</v>
      </c>
      <c r="M139" s="439"/>
      <c r="N139" s="75"/>
      <c r="O139" s="253">
        <f>P139+R139</f>
        <v>1000</v>
      </c>
      <c r="P139" s="255">
        <v>1000</v>
      </c>
      <c r="Q139" s="63"/>
      <c r="R139" s="77"/>
      <c r="S139" s="560">
        <f>T139+V139</f>
        <v>1000</v>
      </c>
      <c r="T139" s="558">
        <v>1000</v>
      </c>
      <c r="U139" s="558"/>
      <c r="V139" s="584"/>
      <c r="W139" s="365">
        <v>1200</v>
      </c>
      <c r="X139" s="443">
        <v>1400</v>
      </c>
      <c r="Y139" s="1090" t="s">
        <v>151</v>
      </c>
      <c r="Z139" s="449">
        <v>36</v>
      </c>
      <c r="AA139" s="449">
        <v>37</v>
      </c>
      <c r="AB139" s="450">
        <v>38</v>
      </c>
      <c r="AE139" s="16"/>
    </row>
    <row r="140" spans="1:31" ht="14.25" customHeight="1" x14ac:dyDescent="0.2">
      <c r="A140" s="1010"/>
      <c r="B140" s="1012"/>
      <c r="C140" s="1359"/>
      <c r="D140" s="1212"/>
      <c r="E140" s="1222"/>
      <c r="F140" s="1224"/>
      <c r="G140" s="1094"/>
      <c r="H140" s="1048"/>
      <c r="I140" s="207"/>
      <c r="J140" s="433"/>
      <c r="K140" s="32">
        <f>L140+N140</f>
        <v>0</v>
      </c>
      <c r="L140" s="438"/>
      <c r="M140" s="438"/>
      <c r="N140" s="77"/>
      <c r="O140" s="32">
        <f>P140+R140</f>
        <v>0</v>
      </c>
      <c r="P140" s="63"/>
      <c r="Q140" s="63"/>
      <c r="R140" s="77"/>
      <c r="S140" s="560">
        <f>T140+V140</f>
        <v>0</v>
      </c>
      <c r="T140" s="558"/>
      <c r="U140" s="558"/>
      <c r="V140" s="584"/>
      <c r="W140" s="364"/>
      <c r="X140" s="437"/>
      <c r="Y140" s="1090"/>
      <c r="Z140" s="449"/>
      <c r="AA140" s="449"/>
      <c r="AB140" s="450"/>
      <c r="AE140" s="16"/>
    </row>
    <row r="141" spans="1:31" ht="22.5" customHeight="1" x14ac:dyDescent="0.2">
      <c r="A141" s="1010"/>
      <c r="B141" s="1012"/>
      <c r="C141" s="1359"/>
      <c r="D141" s="1212"/>
      <c r="E141" s="1222"/>
      <c r="F141" s="1224"/>
      <c r="G141" s="1094"/>
      <c r="H141" s="1048"/>
      <c r="I141" s="207"/>
      <c r="J141" s="572" t="s">
        <v>10</v>
      </c>
      <c r="K141" s="567">
        <f>SUM(K139:K140)</f>
        <v>382</v>
      </c>
      <c r="L141" s="590">
        <f t="shared" ref="L141:X141" si="38">SUM(L139:L140)</f>
        <v>382</v>
      </c>
      <c r="M141" s="590">
        <f t="shared" si="38"/>
        <v>0</v>
      </c>
      <c r="N141" s="592">
        <f t="shared" si="38"/>
        <v>0</v>
      </c>
      <c r="O141" s="573">
        <f t="shared" si="38"/>
        <v>1000</v>
      </c>
      <c r="P141" s="568">
        <f t="shared" si="38"/>
        <v>1000</v>
      </c>
      <c r="Q141" s="568">
        <f t="shared" si="38"/>
        <v>0</v>
      </c>
      <c r="R141" s="570">
        <f t="shared" si="38"/>
        <v>0</v>
      </c>
      <c r="S141" s="573">
        <f>SUM(S139:S140)</f>
        <v>1000</v>
      </c>
      <c r="T141" s="568">
        <f t="shared" si="38"/>
        <v>1000</v>
      </c>
      <c r="U141" s="568">
        <f t="shared" si="38"/>
        <v>0</v>
      </c>
      <c r="V141" s="574">
        <f t="shared" si="38"/>
        <v>0</v>
      </c>
      <c r="W141" s="563">
        <f t="shared" si="38"/>
        <v>1200</v>
      </c>
      <c r="X141" s="575">
        <f t="shared" si="38"/>
        <v>1400</v>
      </c>
      <c r="Y141" s="78"/>
      <c r="Z141" s="374"/>
      <c r="AA141" s="374"/>
      <c r="AB141" s="376"/>
      <c r="AE141" s="16"/>
    </row>
    <row r="142" spans="1:31" ht="14.25" customHeight="1" thickBot="1" x14ac:dyDescent="0.25">
      <c r="A142" s="499"/>
      <c r="B142" s="500"/>
      <c r="C142" s="514"/>
      <c r="D142" s="231"/>
      <c r="E142" s="1363"/>
      <c r="F142" s="1363"/>
      <c r="G142" s="1363"/>
      <c r="H142" s="1363"/>
      <c r="I142" s="1461" t="s">
        <v>140</v>
      </c>
      <c r="J142" s="1378"/>
      <c r="K142" s="345">
        <f>K141+K138+K135+K132+K129</f>
        <v>15482</v>
      </c>
      <c r="L142" s="219">
        <f t="shared" ref="L142:V142" si="39">L141+L138+L135+L132+L129</f>
        <v>15436.800000000001</v>
      </c>
      <c r="M142" s="219">
        <f t="shared" si="39"/>
        <v>0</v>
      </c>
      <c r="N142" s="236">
        <f t="shared" si="39"/>
        <v>45.2</v>
      </c>
      <c r="O142" s="219">
        <f>O141+O138+O135+O132+O129</f>
        <v>18899</v>
      </c>
      <c r="P142" s="794">
        <f t="shared" si="39"/>
        <v>18899</v>
      </c>
      <c r="Q142" s="794">
        <f t="shared" si="39"/>
        <v>0</v>
      </c>
      <c r="R142" s="798">
        <f t="shared" si="39"/>
        <v>0</v>
      </c>
      <c r="S142" s="219">
        <f>S141+S137+S135+S132+S129</f>
        <v>18838.5</v>
      </c>
      <c r="T142" s="794">
        <f t="shared" si="39"/>
        <v>18838.5</v>
      </c>
      <c r="U142" s="794">
        <f t="shared" si="39"/>
        <v>0</v>
      </c>
      <c r="V142" s="795">
        <f t="shared" si="39"/>
        <v>0</v>
      </c>
      <c r="W142" s="224">
        <f>W141+W138+W135+W132+W129</f>
        <v>20860.599999999999</v>
      </c>
      <c r="X142" s="220">
        <f>X141+X138+X135+X132+X129</f>
        <v>21371.599999999999</v>
      </c>
      <c r="Y142" s="636"/>
      <c r="Z142" s="637"/>
      <c r="AA142" s="637"/>
      <c r="AB142" s="638"/>
      <c r="AE142" s="16"/>
    </row>
    <row r="143" spans="1:31" ht="17.25" customHeight="1" x14ac:dyDescent="0.2">
      <c r="A143" s="1009" t="s">
        <v>9</v>
      </c>
      <c r="B143" s="1011" t="s">
        <v>48</v>
      </c>
      <c r="C143" s="1211" t="s">
        <v>11</v>
      </c>
      <c r="D143" s="1212"/>
      <c r="E143" s="1449" t="s">
        <v>257</v>
      </c>
      <c r="F143" s="518" t="s">
        <v>85</v>
      </c>
      <c r="G143" s="1094" t="s">
        <v>54</v>
      </c>
      <c r="H143" s="1048" t="s">
        <v>77</v>
      </c>
      <c r="I143" s="1351" t="s">
        <v>161</v>
      </c>
      <c r="J143" s="440" t="s">
        <v>79</v>
      </c>
      <c r="K143" s="448">
        <f>L143+N143</f>
        <v>7303.2</v>
      </c>
      <c r="L143" s="55"/>
      <c r="M143" s="55"/>
      <c r="N143" s="75">
        <v>7303.2</v>
      </c>
      <c r="O143" s="448">
        <f>P143+R143</f>
        <v>0</v>
      </c>
      <c r="P143" s="55"/>
      <c r="Q143" s="55"/>
      <c r="R143" s="125">
        <v>0</v>
      </c>
      <c r="S143" s="585">
        <f>T143+V143</f>
        <v>0</v>
      </c>
      <c r="T143" s="586"/>
      <c r="U143" s="586"/>
      <c r="V143" s="587">
        <v>0</v>
      </c>
      <c r="W143" s="365"/>
      <c r="X143" s="443"/>
      <c r="Y143" s="197"/>
      <c r="Z143" s="53"/>
      <c r="AA143" s="53"/>
      <c r="AB143" s="54"/>
      <c r="AE143" s="16"/>
    </row>
    <row r="144" spans="1:31" ht="16.5" customHeight="1" x14ac:dyDescent="0.2">
      <c r="A144" s="1010"/>
      <c r="B144" s="1012"/>
      <c r="C144" s="1212"/>
      <c r="D144" s="1212"/>
      <c r="E144" s="1449"/>
      <c r="F144" s="1251" t="s">
        <v>186</v>
      </c>
      <c r="G144" s="1094"/>
      <c r="H144" s="1048"/>
      <c r="I144" s="1379"/>
      <c r="J144" s="23" t="s">
        <v>80</v>
      </c>
      <c r="K144" s="448">
        <f>L144+N144</f>
        <v>3334.6</v>
      </c>
      <c r="L144" s="38"/>
      <c r="M144" s="38"/>
      <c r="N144" s="77">
        <v>3334.6</v>
      </c>
      <c r="O144" s="448">
        <f>P144+R144</f>
        <v>0</v>
      </c>
      <c r="P144" s="38"/>
      <c r="Q144" s="38"/>
      <c r="R144" s="147">
        <v>0</v>
      </c>
      <c r="S144" s="585">
        <f>T144+V144</f>
        <v>0</v>
      </c>
      <c r="T144" s="565"/>
      <c r="U144" s="565"/>
      <c r="V144" s="658">
        <v>0</v>
      </c>
      <c r="W144" s="368"/>
      <c r="X144" s="40"/>
      <c r="Y144" s="196"/>
      <c r="Z144" s="449"/>
      <c r="AA144" s="449"/>
      <c r="AB144" s="450"/>
      <c r="AE144" s="16"/>
    </row>
    <row r="145" spans="1:31" ht="18.75" customHeight="1" thickBot="1" x14ac:dyDescent="0.25">
      <c r="A145" s="1124"/>
      <c r="B145" s="1125"/>
      <c r="C145" s="1213"/>
      <c r="D145" s="1213"/>
      <c r="E145" s="1450"/>
      <c r="F145" s="1386"/>
      <c r="G145" s="1120"/>
      <c r="H145" s="1096"/>
      <c r="I145" s="1355"/>
      <c r="J145" s="601" t="s">
        <v>10</v>
      </c>
      <c r="K145" s="675">
        <f>SUM(K143:K144)</f>
        <v>10637.8</v>
      </c>
      <c r="L145" s="597">
        <f t="shared" ref="L145:X145" si="40">SUM(L143:L144)</f>
        <v>0</v>
      </c>
      <c r="M145" s="597">
        <f t="shared" si="40"/>
        <v>0</v>
      </c>
      <c r="N145" s="598">
        <f t="shared" si="40"/>
        <v>10637.8</v>
      </c>
      <c r="O145" s="602">
        <f t="shared" si="40"/>
        <v>0</v>
      </c>
      <c r="P145" s="597">
        <f t="shared" si="40"/>
        <v>0</v>
      </c>
      <c r="Q145" s="597">
        <f t="shared" si="40"/>
        <v>0</v>
      </c>
      <c r="R145" s="598">
        <f t="shared" si="40"/>
        <v>0</v>
      </c>
      <c r="S145" s="602">
        <f t="shared" si="40"/>
        <v>0</v>
      </c>
      <c r="T145" s="597">
        <f t="shared" si="40"/>
        <v>0</v>
      </c>
      <c r="U145" s="597">
        <f t="shared" si="40"/>
        <v>0</v>
      </c>
      <c r="V145" s="603">
        <f t="shared" si="40"/>
        <v>0</v>
      </c>
      <c r="W145" s="596">
        <f t="shared" si="40"/>
        <v>0</v>
      </c>
      <c r="X145" s="605">
        <f t="shared" si="40"/>
        <v>0</v>
      </c>
      <c r="Y145" s="199"/>
      <c r="Z145" s="446"/>
      <c r="AA145" s="446"/>
      <c r="AB145" s="447"/>
      <c r="AE145" s="16"/>
    </row>
    <row r="146" spans="1:31" ht="14.25" customHeight="1" thickBot="1" x14ac:dyDescent="0.25">
      <c r="A146" s="211" t="s">
        <v>9</v>
      </c>
      <c r="B146" s="13" t="s">
        <v>48</v>
      </c>
      <c r="C146" s="1196" t="s">
        <v>12</v>
      </c>
      <c r="D146" s="1196"/>
      <c r="E146" s="1196"/>
      <c r="F146" s="1196"/>
      <c r="G146" s="1196"/>
      <c r="H146" s="1196"/>
      <c r="I146" s="1196"/>
      <c r="J146" s="1206"/>
      <c r="K146" s="41">
        <f>K145+K142</f>
        <v>26119.8</v>
      </c>
      <c r="L146" s="41">
        <f t="shared" ref="L146:X146" si="41">L145+L142</f>
        <v>15436.800000000001</v>
      </c>
      <c r="M146" s="41">
        <f t="shared" si="41"/>
        <v>0</v>
      </c>
      <c r="N146" s="41">
        <f t="shared" si="41"/>
        <v>10683</v>
      </c>
      <c r="O146" s="41">
        <f>O145+O142</f>
        <v>18899</v>
      </c>
      <c r="P146" s="41">
        <f t="shared" si="41"/>
        <v>18899</v>
      </c>
      <c r="Q146" s="41">
        <f t="shared" si="41"/>
        <v>0</v>
      </c>
      <c r="R146" s="41">
        <f t="shared" si="41"/>
        <v>0</v>
      </c>
      <c r="S146" s="41">
        <f>S145+S142</f>
        <v>18838.5</v>
      </c>
      <c r="T146" s="41">
        <f t="shared" si="41"/>
        <v>18838.5</v>
      </c>
      <c r="U146" s="41">
        <f t="shared" si="41"/>
        <v>0</v>
      </c>
      <c r="V146" s="41">
        <f t="shared" si="41"/>
        <v>0</v>
      </c>
      <c r="W146" s="348">
        <f>W145+W142</f>
        <v>20860.599999999999</v>
      </c>
      <c r="X146" s="350">
        <f t="shared" si="41"/>
        <v>21371.599999999999</v>
      </c>
      <c r="Y146" s="1198"/>
      <c r="Z146" s="1198"/>
      <c r="AA146" s="1198"/>
      <c r="AB146" s="1199"/>
    </row>
    <row r="147" spans="1:31" ht="14.25" customHeight="1" thickBot="1" x14ac:dyDescent="0.25">
      <c r="A147" s="210" t="s">
        <v>9</v>
      </c>
      <c r="B147" s="13" t="s">
        <v>54</v>
      </c>
      <c r="C147" s="1207" t="s">
        <v>55</v>
      </c>
      <c r="D147" s="1208"/>
      <c r="E147" s="1208"/>
      <c r="F147" s="1208"/>
      <c r="G147" s="1208"/>
      <c r="H147" s="1208"/>
      <c r="I147" s="1208"/>
      <c r="J147" s="1208"/>
      <c r="K147" s="1208"/>
      <c r="L147" s="1208"/>
      <c r="M147" s="1208"/>
      <c r="N147" s="1208"/>
      <c r="O147" s="1208"/>
      <c r="P147" s="1208"/>
      <c r="Q147" s="1208"/>
      <c r="R147" s="1208"/>
      <c r="S147" s="1208"/>
      <c r="T147" s="1208"/>
      <c r="U147" s="1208"/>
      <c r="V147" s="1208"/>
      <c r="W147" s="1208"/>
      <c r="X147" s="1208"/>
      <c r="Y147" s="1208"/>
      <c r="Z147" s="1208"/>
      <c r="AA147" s="1208"/>
      <c r="AB147" s="1210"/>
    </row>
    <row r="148" spans="1:31" ht="14.25" customHeight="1" x14ac:dyDescent="0.2">
      <c r="A148" s="1009" t="s">
        <v>9</v>
      </c>
      <c r="B148" s="1011" t="s">
        <v>54</v>
      </c>
      <c r="C148" s="1356" t="s">
        <v>9</v>
      </c>
      <c r="D148" s="298"/>
      <c r="E148" s="1238" t="s">
        <v>57</v>
      </c>
      <c r="F148" s="495" t="s">
        <v>192</v>
      </c>
      <c r="G148" s="394" t="s">
        <v>54</v>
      </c>
      <c r="H148" s="391" t="s">
        <v>61</v>
      </c>
      <c r="I148" s="1430" t="s">
        <v>166</v>
      </c>
      <c r="J148" s="22" t="s">
        <v>45</v>
      </c>
      <c r="K148" s="27">
        <f>L148+N148</f>
        <v>0</v>
      </c>
      <c r="L148" s="28">
        <v>0</v>
      </c>
      <c r="M148" s="28"/>
      <c r="N148" s="29"/>
      <c r="O148" s="27">
        <f>P148+R148</f>
        <v>0</v>
      </c>
      <c r="P148" s="28">
        <v>0</v>
      </c>
      <c r="Q148" s="28"/>
      <c r="R148" s="30"/>
      <c r="S148" s="659">
        <f>T148+V148</f>
        <v>0</v>
      </c>
      <c r="T148" s="660">
        <v>0</v>
      </c>
      <c r="U148" s="660"/>
      <c r="V148" s="661"/>
      <c r="W148" s="31">
        <v>0</v>
      </c>
      <c r="X148" s="31">
        <v>0</v>
      </c>
      <c r="Y148" s="1109" t="s">
        <v>261</v>
      </c>
      <c r="Z148" s="1232">
        <v>2</v>
      </c>
      <c r="AA148" s="1232">
        <v>2</v>
      </c>
      <c r="AB148" s="1234">
        <v>2</v>
      </c>
      <c r="AE148" s="16"/>
    </row>
    <row r="149" spans="1:31" ht="36.75" customHeight="1" x14ac:dyDescent="0.2">
      <c r="A149" s="1010"/>
      <c r="B149" s="1012"/>
      <c r="C149" s="1357"/>
      <c r="D149" s="250"/>
      <c r="E149" s="1239"/>
      <c r="F149" s="479"/>
      <c r="G149" s="393"/>
      <c r="H149" s="392"/>
      <c r="I149" s="1367"/>
      <c r="J149" s="43" t="s">
        <v>62</v>
      </c>
      <c r="K149" s="32">
        <f>L149+N149</f>
        <v>0</v>
      </c>
      <c r="L149" s="63">
        <v>0</v>
      </c>
      <c r="M149" s="63"/>
      <c r="N149" s="34"/>
      <c r="O149" s="32">
        <f>P149+R149</f>
        <v>0</v>
      </c>
      <c r="P149" s="63">
        <v>0</v>
      </c>
      <c r="Q149" s="63"/>
      <c r="R149" s="34"/>
      <c r="S149" s="560">
        <f>T149+V149</f>
        <v>0</v>
      </c>
      <c r="T149" s="558"/>
      <c r="U149" s="558"/>
      <c r="V149" s="559"/>
      <c r="W149" s="64">
        <v>0</v>
      </c>
      <c r="X149" s="64">
        <v>0</v>
      </c>
      <c r="Y149" s="1240"/>
      <c r="Z149" s="1233"/>
      <c r="AA149" s="1233"/>
      <c r="AB149" s="1235"/>
      <c r="AE149" s="16"/>
    </row>
    <row r="150" spans="1:31" ht="27.75" customHeight="1" x14ac:dyDescent="0.2">
      <c r="A150" s="1010"/>
      <c r="B150" s="1012"/>
      <c r="C150" s="1357"/>
      <c r="D150" s="1212" t="s">
        <v>9</v>
      </c>
      <c r="E150" s="1054" t="s">
        <v>148</v>
      </c>
      <c r="F150" s="1091" t="s">
        <v>187</v>
      </c>
      <c r="G150" s="393"/>
      <c r="H150" s="392"/>
      <c r="I150" s="1367"/>
      <c r="J150" s="43" t="s">
        <v>62</v>
      </c>
      <c r="K150" s="32">
        <f>+L150+N150</f>
        <v>370.7</v>
      </c>
      <c r="L150" s="63">
        <v>370.7</v>
      </c>
      <c r="M150" s="63"/>
      <c r="N150" s="34"/>
      <c r="O150" s="32">
        <f>P150+R150</f>
        <v>404.2</v>
      </c>
      <c r="P150" s="63">
        <v>404.2</v>
      </c>
      <c r="Q150" s="63"/>
      <c r="R150" s="34"/>
      <c r="S150" s="676">
        <f t="shared" ref="S150" si="42">T150+V150</f>
        <v>404.2</v>
      </c>
      <c r="T150" s="565">
        <v>404.2</v>
      </c>
      <c r="U150" s="558"/>
      <c r="V150" s="559"/>
      <c r="W150" s="64">
        <v>404.2</v>
      </c>
      <c r="X150" s="64">
        <v>404.2</v>
      </c>
      <c r="Y150" s="802" t="s">
        <v>262</v>
      </c>
      <c r="Z150" s="803">
        <v>1</v>
      </c>
      <c r="AA150" s="803">
        <v>1</v>
      </c>
      <c r="AB150" s="804">
        <v>1</v>
      </c>
      <c r="AE150" s="16"/>
    </row>
    <row r="151" spans="1:31" ht="25.5" customHeight="1" x14ac:dyDescent="0.2">
      <c r="A151" s="1010"/>
      <c r="B151" s="1012"/>
      <c r="C151" s="1357"/>
      <c r="D151" s="1212"/>
      <c r="E151" s="1052"/>
      <c r="F151" s="1387"/>
      <c r="G151" s="463"/>
      <c r="H151" s="461"/>
      <c r="I151" s="462"/>
      <c r="J151" s="496" t="s">
        <v>45</v>
      </c>
      <c r="K151" s="470">
        <f>+L151+N151</f>
        <v>191.2</v>
      </c>
      <c r="L151" s="471">
        <v>191.2</v>
      </c>
      <c r="M151" s="471"/>
      <c r="N151" s="473"/>
      <c r="O151" s="32"/>
      <c r="P151" s="471"/>
      <c r="Q151" s="471"/>
      <c r="R151" s="474"/>
      <c r="S151" s="560"/>
      <c r="T151" s="558"/>
      <c r="U151" s="565"/>
      <c r="V151" s="658"/>
      <c r="W151" s="475">
        <f>191.2+70</f>
        <v>261.2</v>
      </c>
      <c r="X151" s="476">
        <f>191.2+70</f>
        <v>261.2</v>
      </c>
      <c r="Y151" s="805" t="s">
        <v>63</v>
      </c>
      <c r="Z151" s="778">
        <v>66</v>
      </c>
      <c r="AA151" s="778">
        <v>66</v>
      </c>
      <c r="AB151" s="777">
        <v>66</v>
      </c>
      <c r="AE151" s="16"/>
    </row>
    <row r="152" spans="1:31" ht="14.25" customHeight="1" x14ac:dyDescent="0.2">
      <c r="A152" s="1010"/>
      <c r="B152" s="1012"/>
      <c r="C152" s="1357"/>
      <c r="D152" s="505"/>
      <c r="E152" s="494"/>
      <c r="F152" s="1387"/>
      <c r="G152" s="493"/>
      <c r="H152" s="492"/>
      <c r="I152" s="491"/>
      <c r="J152" s="496" t="s">
        <v>176</v>
      </c>
      <c r="K152" s="470"/>
      <c r="L152" s="471"/>
      <c r="M152" s="471"/>
      <c r="N152" s="473"/>
      <c r="O152" s="448">
        <f>P152+R152</f>
        <v>191.2</v>
      </c>
      <c r="P152" s="471">
        <v>161.19999999999999</v>
      </c>
      <c r="Q152" s="471"/>
      <c r="R152" s="474">
        <v>30</v>
      </c>
      <c r="S152" s="676">
        <f t="shared" ref="S152" si="43">T152+V152</f>
        <v>191.2</v>
      </c>
      <c r="T152" s="565">
        <v>161.19999999999999</v>
      </c>
      <c r="U152" s="565"/>
      <c r="V152" s="566">
        <v>30</v>
      </c>
      <c r="W152" s="475"/>
      <c r="X152" s="476"/>
      <c r="Y152" s="78"/>
      <c r="Z152" s="782"/>
      <c r="AA152" s="782"/>
      <c r="AB152" s="781"/>
      <c r="AE152" s="16"/>
    </row>
    <row r="153" spans="1:31" ht="21.75" customHeight="1" x14ac:dyDescent="0.2">
      <c r="A153" s="1010"/>
      <c r="B153" s="1012"/>
      <c r="C153" s="1357"/>
      <c r="D153" s="644" t="s">
        <v>11</v>
      </c>
      <c r="E153" s="395" t="s">
        <v>149</v>
      </c>
      <c r="F153" s="1387"/>
      <c r="G153" s="393"/>
      <c r="H153" s="392"/>
      <c r="I153" s="390"/>
      <c r="J153" s="43" t="s">
        <v>62</v>
      </c>
      <c r="K153" s="32">
        <f>+L153+N153</f>
        <v>300</v>
      </c>
      <c r="L153" s="63">
        <v>300</v>
      </c>
      <c r="M153" s="63"/>
      <c r="N153" s="34"/>
      <c r="O153" s="396">
        <f>+P153+R153</f>
        <v>400.1</v>
      </c>
      <c r="P153" s="63">
        <v>400.1</v>
      </c>
      <c r="Q153" s="63"/>
      <c r="R153" s="34"/>
      <c r="S153" s="564">
        <f>T153</f>
        <v>400.1</v>
      </c>
      <c r="T153" s="565">
        <v>400.1</v>
      </c>
      <c r="U153" s="558"/>
      <c r="V153" s="559"/>
      <c r="W153" s="64">
        <v>400.1</v>
      </c>
      <c r="X153" s="64">
        <v>400.1</v>
      </c>
      <c r="Y153" s="20" t="s">
        <v>206</v>
      </c>
      <c r="Z153" s="449">
        <v>7</v>
      </c>
      <c r="AA153" s="449">
        <v>7</v>
      </c>
      <c r="AB153" s="450">
        <v>7</v>
      </c>
      <c r="AE153" s="16"/>
    </row>
    <row r="154" spans="1:31" ht="106.5" customHeight="1" x14ac:dyDescent="0.2">
      <c r="A154" s="1010"/>
      <c r="B154" s="1012"/>
      <c r="C154" s="1357"/>
      <c r="D154" s="505" t="s">
        <v>48</v>
      </c>
      <c r="E154" s="409" t="s">
        <v>272</v>
      </c>
      <c r="F154" s="479" t="s">
        <v>188</v>
      </c>
      <c r="G154" s="393"/>
      <c r="H154" s="392"/>
      <c r="I154" s="207"/>
      <c r="J154" s="472" t="s">
        <v>45</v>
      </c>
      <c r="K154" s="121"/>
      <c r="L154" s="397"/>
      <c r="M154" s="397"/>
      <c r="N154" s="119"/>
      <c r="O154" s="396">
        <f>+P154+R154</f>
        <v>183</v>
      </c>
      <c r="P154" s="397">
        <v>183</v>
      </c>
      <c r="Q154" s="397"/>
      <c r="R154" s="119"/>
      <c r="S154" s="564">
        <f>T154</f>
        <v>183</v>
      </c>
      <c r="T154" s="565">
        <v>183</v>
      </c>
      <c r="U154" s="565"/>
      <c r="V154" s="566"/>
      <c r="W154" s="120"/>
      <c r="X154" s="120"/>
      <c r="Y154" s="802" t="s">
        <v>207</v>
      </c>
      <c r="Z154" s="779">
        <v>5</v>
      </c>
      <c r="AA154" s="779"/>
      <c r="AB154" s="780"/>
      <c r="AE154" s="16"/>
    </row>
    <row r="155" spans="1:31" ht="17.25" customHeight="1" thickBot="1" x14ac:dyDescent="0.25">
      <c r="A155" s="1124"/>
      <c r="B155" s="1125"/>
      <c r="C155" s="1388"/>
      <c r="D155" s="231"/>
      <c r="E155" s="1363"/>
      <c r="F155" s="1363"/>
      <c r="G155" s="1363"/>
      <c r="H155" s="1363"/>
      <c r="I155" s="1364" t="s">
        <v>140</v>
      </c>
      <c r="J155" s="1365"/>
      <c r="K155" s="346">
        <f t="shared" ref="K155:X155" si="44">SUM(K148:K154)</f>
        <v>861.9</v>
      </c>
      <c r="L155" s="346">
        <f t="shared" si="44"/>
        <v>861.9</v>
      </c>
      <c r="M155" s="346">
        <f t="shared" si="44"/>
        <v>0</v>
      </c>
      <c r="N155" s="346">
        <f t="shared" si="44"/>
        <v>0</v>
      </c>
      <c r="O155" s="403">
        <f t="shared" si="44"/>
        <v>1178.5</v>
      </c>
      <c r="P155" s="403">
        <f>SUM(P148:P154)</f>
        <v>1148.5</v>
      </c>
      <c r="Q155" s="403">
        <f t="shared" si="44"/>
        <v>0</v>
      </c>
      <c r="R155" s="403">
        <f t="shared" si="44"/>
        <v>30</v>
      </c>
      <c r="S155" s="403">
        <f>SUM(S148:S154)</f>
        <v>1178.5</v>
      </c>
      <c r="T155" s="403">
        <f t="shared" si="44"/>
        <v>1148.5</v>
      </c>
      <c r="U155" s="403">
        <f t="shared" si="44"/>
        <v>0</v>
      </c>
      <c r="V155" s="403">
        <f t="shared" si="44"/>
        <v>30</v>
      </c>
      <c r="W155" s="346">
        <f t="shared" si="44"/>
        <v>1065.5</v>
      </c>
      <c r="X155" s="346">
        <f t="shared" si="44"/>
        <v>1065.5</v>
      </c>
      <c r="Y155" s="639"/>
      <c r="Z155" s="640"/>
      <c r="AA155" s="640"/>
      <c r="AB155" s="641"/>
      <c r="AE155" s="16"/>
    </row>
    <row r="156" spans="1:31" ht="27" customHeight="1" x14ac:dyDescent="0.2">
      <c r="A156" s="1009" t="s">
        <v>9</v>
      </c>
      <c r="B156" s="1011" t="s">
        <v>54</v>
      </c>
      <c r="C156" s="1356" t="s">
        <v>11</v>
      </c>
      <c r="D156" s="1211"/>
      <c r="E156" s="1230" t="s">
        <v>64</v>
      </c>
      <c r="F156" s="1299"/>
      <c r="G156" s="1093" t="s">
        <v>54</v>
      </c>
      <c r="H156" s="1087" t="s">
        <v>61</v>
      </c>
      <c r="I156" s="1367" t="s">
        <v>167</v>
      </c>
      <c r="J156" s="23" t="s">
        <v>158</v>
      </c>
      <c r="K156" s="27">
        <f>L156+N156</f>
        <v>1991.8</v>
      </c>
      <c r="L156" s="28">
        <v>1991.8</v>
      </c>
      <c r="M156" s="28"/>
      <c r="N156" s="29"/>
      <c r="O156" s="252">
        <f t="shared" ref="O156:O160" si="45">P156</f>
        <v>1189</v>
      </c>
      <c r="P156" s="166">
        <v>1189</v>
      </c>
      <c r="Q156" s="28"/>
      <c r="R156" s="30"/>
      <c r="S156" s="659">
        <f>T156+V156</f>
        <v>1189</v>
      </c>
      <c r="T156" s="660">
        <v>1189</v>
      </c>
      <c r="U156" s="660"/>
      <c r="V156" s="665"/>
      <c r="W156" s="290">
        <v>994</v>
      </c>
      <c r="X156" s="31">
        <v>1060</v>
      </c>
      <c r="Y156" s="264" t="s">
        <v>98</v>
      </c>
      <c r="Z156" s="254">
        <v>150</v>
      </c>
      <c r="AA156" s="254">
        <v>150</v>
      </c>
      <c r="AB156" s="265">
        <v>150</v>
      </c>
      <c r="AE156" s="16"/>
    </row>
    <row r="157" spans="1:31" ht="25.5" customHeight="1" x14ac:dyDescent="0.2">
      <c r="A157" s="1010"/>
      <c r="B157" s="1012"/>
      <c r="C157" s="1357"/>
      <c r="D157" s="1212"/>
      <c r="E157" s="1231"/>
      <c r="F157" s="1300"/>
      <c r="G157" s="1094"/>
      <c r="H157" s="1048"/>
      <c r="I157" s="1367"/>
      <c r="J157" s="43" t="s">
        <v>158</v>
      </c>
      <c r="K157" s="32"/>
      <c r="L157" s="63"/>
      <c r="M157" s="63"/>
      <c r="N157" s="77"/>
      <c r="O157" s="253">
        <f t="shared" si="45"/>
        <v>10</v>
      </c>
      <c r="P157" s="63">
        <v>10</v>
      </c>
      <c r="Q157" s="63"/>
      <c r="R157" s="34"/>
      <c r="S157" s="560">
        <f>T157+V157</f>
        <v>10</v>
      </c>
      <c r="T157" s="558">
        <v>10</v>
      </c>
      <c r="U157" s="558"/>
      <c r="V157" s="584"/>
      <c r="W157" s="101">
        <v>20</v>
      </c>
      <c r="X157" s="64">
        <v>20</v>
      </c>
      <c r="Y157" s="309" t="s">
        <v>209</v>
      </c>
      <c r="Z157" s="325">
        <v>40</v>
      </c>
      <c r="AA157" s="325">
        <v>50</v>
      </c>
      <c r="AB157" s="324">
        <v>50</v>
      </c>
      <c r="AE157" s="16"/>
    </row>
    <row r="158" spans="1:31" ht="27.75" customHeight="1" x14ac:dyDescent="0.2">
      <c r="A158" s="1010"/>
      <c r="B158" s="1012"/>
      <c r="C158" s="1357"/>
      <c r="D158" s="1212"/>
      <c r="E158" s="315"/>
      <c r="F158" s="1300"/>
      <c r="G158" s="1094"/>
      <c r="H158" s="1048"/>
      <c r="I158" s="1367"/>
      <c r="J158" s="43" t="s">
        <v>158</v>
      </c>
      <c r="K158" s="32"/>
      <c r="L158" s="63"/>
      <c r="M158" s="63"/>
      <c r="N158" s="77"/>
      <c r="O158" s="253">
        <f t="shared" si="45"/>
        <v>400</v>
      </c>
      <c r="P158" s="63">
        <v>400</v>
      </c>
      <c r="Q158" s="63"/>
      <c r="R158" s="34"/>
      <c r="S158" s="560">
        <f>T158+V158</f>
        <v>400</v>
      </c>
      <c r="T158" s="558">
        <v>400</v>
      </c>
      <c r="U158" s="558"/>
      <c r="V158" s="584"/>
      <c r="W158" s="101">
        <v>360</v>
      </c>
      <c r="X158" s="64">
        <v>360</v>
      </c>
      <c r="Y158" s="309" t="s">
        <v>211</v>
      </c>
      <c r="Z158" s="259">
        <v>2</v>
      </c>
      <c r="AA158" s="259">
        <v>2</v>
      </c>
      <c r="AB158" s="260">
        <v>2</v>
      </c>
      <c r="AE158" s="16"/>
    </row>
    <row r="159" spans="1:31" ht="41.25" customHeight="1" x14ac:dyDescent="0.2">
      <c r="A159" s="1010"/>
      <c r="B159" s="1012"/>
      <c r="C159" s="1357"/>
      <c r="D159" s="1212"/>
      <c r="E159" s="315"/>
      <c r="F159" s="1300"/>
      <c r="G159" s="1094"/>
      <c r="H159" s="1048"/>
      <c r="I159" s="261"/>
      <c r="J159" s="43" t="s">
        <v>80</v>
      </c>
      <c r="K159" s="76"/>
      <c r="L159" s="63"/>
      <c r="M159" s="63"/>
      <c r="N159" s="77"/>
      <c r="O159" s="253">
        <f t="shared" si="45"/>
        <v>20</v>
      </c>
      <c r="P159" s="63">
        <v>20</v>
      </c>
      <c r="Q159" s="63"/>
      <c r="R159" s="34"/>
      <c r="S159" s="560">
        <f>T159</f>
        <v>20</v>
      </c>
      <c r="T159" s="558">
        <v>20</v>
      </c>
      <c r="U159" s="558"/>
      <c r="V159" s="584"/>
      <c r="W159" s="101"/>
      <c r="X159" s="64"/>
      <c r="Y159" s="327" t="s">
        <v>212</v>
      </c>
      <c r="Z159" s="259">
        <v>1</v>
      </c>
      <c r="AA159" s="259"/>
      <c r="AB159" s="260"/>
      <c r="AE159" s="16"/>
    </row>
    <row r="160" spans="1:31" ht="21" customHeight="1" x14ac:dyDescent="0.2">
      <c r="A160" s="1010"/>
      <c r="B160" s="1012"/>
      <c r="C160" s="1357"/>
      <c r="D160" s="1212"/>
      <c r="E160" s="315"/>
      <c r="F160" s="1300"/>
      <c r="G160" s="1094"/>
      <c r="H160" s="1048"/>
      <c r="I160" s="207"/>
      <c r="J160" s="59" t="s">
        <v>158</v>
      </c>
      <c r="K160" s="37">
        <f>L160+N160</f>
        <v>0</v>
      </c>
      <c r="L160" s="55"/>
      <c r="M160" s="55"/>
      <c r="N160" s="75"/>
      <c r="O160" s="253">
        <f t="shared" si="45"/>
        <v>20</v>
      </c>
      <c r="P160" s="266">
        <v>20</v>
      </c>
      <c r="Q160" s="266"/>
      <c r="R160" s="270"/>
      <c r="S160" s="560">
        <f>T160+V160</f>
        <v>20</v>
      </c>
      <c r="T160" s="558">
        <v>20</v>
      </c>
      <c r="U160" s="558"/>
      <c r="V160" s="584"/>
      <c r="W160" s="336">
        <v>20</v>
      </c>
      <c r="X160" s="58">
        <v>20</v>
      </c>
      <c r="Y160" s="1101" t="s">
        <v>260</v>
      </c>
      <c r="Z160" s="1253">
        <v>1724</v>
      </c>
      <c r="AA160" s="1253">
        <v>1724</v>
      </c>
      <c r="AB160" s="1248">
        <v>1724</v>
      </c>
      <c r="AE160" s="16"/>
    </row>
    <row r="161" spans="1:31" ht="21" customHeight="1" thickBot="1" x14ac:dyDescent="0.25">
      <c r="A161" s="1124"/>
      <c r="B161" s="1125"/>
      <c r="C161" s="1358"/>
      <c r="D161" s="1213"/>
      <c r="E161" s="317"/>
      <c r="F161" s="1301"/>
      <c r="G161" s="1120"/>
      <c r="H161" s="1096"/>
      <c r="I161" s="206"/>
      <c r="J161" s="589" t="s">
        <v>10</v>
      </c>
      <c r="K161" s="596">
        <f>K160+K159+K158+K157+K156</f>
        <v>1991.8</v>
      </c>
      <c r="L161" s="596">
        <f t="shared" ref="L161:R161" si="46">L160+L159+L158+L157+L156</f>
        <v>1991.8</v>
      </c>
      <c r="M161" s="596">
        <f t="shared" si="46"/>
        <v>0</v>
      </c>
      <c r="N161" s="618">
        <f t="shared" si="46"/>
        <v>0</v>
      </c>
      <c r="O161" s="576">
        <f t="shared" si="46"/>
        <v>1639</v>
      </c>
      <c r="P161" s="562">
        <f>P160+P159+P158+P157+P156</f>
        <v>1639</v>
      </c>
      <c r="Q161" s="562">
        <f t="shared" si="46"/>
        <v>0</v>
      </c>
      <c r="R161" s="577">
        <f t="shared" si="46"/>
        <v>0</v>
      </c>
      <c r="S161" s="576">
        <f>SUM(S156:S160)</f>
        <v>1639</v>
      </c>
      <c r="T161" s="590">
        <f t="shared" ref="T161:V161" si="47">SUM(T156:T160)</f>
        <v>1639</v>
      </c>
      <c r="U161" s="590">
        <f t="shared" si="47"/>
        <v>0</v>
      </c>
      <c r="V161" s="591">
        <f t="shared" si="47"/>
        <v>0</v>
      </c>
      <c r="W161" s="562">
        <f t="shared" ref="W161:X161" si="48">SUM(W156:W160)</f>
        <v>1394</v>
      </c>
      <c r="X161" s="602">
        <f t="shared" si="48"/>
        <v>1460</v>
      </c>
      <c r="Y161" s="1101"/>
      <c r="Z161" s="1253"/>
      <c r="AA161" s="1253"/>
      <c r="AB161" s="1248"/>
      <c r="AE161" s="16"/>
    </row>
    <row r="162" spans="1:31" ht="20.25" customHeight="1" x14ac:dyDescent="0.2">
      <c r="A162" s="1009" t="s">
        <v>9</v>
      </c>
      <c r="B162" s="1011" t="s">
        <v>54</v>
      </c>
      <c r="C162" s="1356" t="s">
        <v>48</v>
      </c>
      <c r="D162" s="298"/>
      <c r="E162" s="1238" t="s">
        <v>245</v>
      </c>
      <c r="F162" s="477" t="s">
        <v>85</v>
      </c>
      <c r="G162" s="300"/>
      <c r="H162" s="303" t="s">
        <v>61</v>
      </c>
      <c r="I162" s="1369" t="s">
        <v>141</v>
      </c>
      <c r="J162" s="22" t="s">
        <v>158</v>
      </c>
      <c r="K162" s="37">
        <f>L162+N162</f>
        <v>0</v>
      </c>
      <c r="L162" s="38"/>
      <c r="M162" s="38"/>
      <c r="N162" s="77">
        <v>0</v>
      </c>
      <c r="O162" s="27">
        <f>P162+R162</f>
        <v>250.99999999999997</v>
      </c>
      <c r="P162" s="69"/>
      <c r="Q162" s="69"/>
      <c r="R162" s="363">
        <f>500.9-R163</f>
        <v>250.99999999999997</v>
      </c>
      <c r="S162" s="659">
        <f>T162+V162</f>
        <v>251</v>
      </c>
      <c r="T162" s="660"/>
      <c r="U162" s="660"/>
      <c r="V162" s="661">
        <v>251</v>
      </c>
      <c r="W162" s="445">
        <v>500</v>
      </c>
      <c r="X162" s="144">
        <v>500</v>
      </c>
      <c r="Y162" s="371" t="s">
        <v>152</v>
      </c>
      <c r="Z162" s="373">
        <v>1</v>
      </c>
      <c r="AA162" s="373">
        <v>1</v>
      </c>
      <c r="AB162" s="375">
        <v>1</v>
      </c>
      <c r="AE162" s="16"/>
    </row>
    <row r="163" spans="1:31" ht="20.25" customHeight="1" x14ac:dyDescent="0.2">
      <c r="A163" s="1010"/>
      <c r="B163" s="1012"/>
      <c r="C163" s="1357"/>
      <c r="D163" s="412"/>
      <c r="E163" s="1250"/>
      <c r="F163" s="1263" t="s">
        <v>189</v>
      </c>
      <c r="G163" s="413"/>
      <c r="H163" s="411"/>
      <c r="I163" s="1370"/>
      <c r="J163" s="43" t="s">
        <v>176</v>
      </c>
      <c r="K163" s="157"/>
      <c r="L163" s="38"/>
      <c r="M163" s="38"/>
      <c r="N163" s="122"/>
      <c r="O163" s="32">
        <f>R163+P163</f>
        <v>249.9</v>
      </c>
      <c r="P163" s="266"/>
      <c r="Q163" s="266"/>
      <c r="R163" s="338">
        <v>249.9</v>
      </c>
      <c r="S163" s="560">
        <f>V163</f>
        <v>249.9</v>
      </c>
      <c r="T163" s="558"/>
      <c r="U163" s="558"/>
      <c r="V163" s="559">
        <v>249.9</v>
      </c>
      <c r="W163" s="271"/>
      <c r="X163" s="144"/>
      <c r="Y163" s="410"/>
      <c r="Z163" s="414"/>
      <c r="AA163" s="414"/>
      <c r="AB163" s="415"/>
      <c r="AE163" s="16"/>
    </row>
    <row r="164" spans="1:31" ht="19.5" customHeight="1" thickBot="1" x14ac:dyDescent="0.25">
      <c r="A164" s="1124"/>
      <c r="B164" s="1125"/>
      <c r="C164" s="1358"/>
      <c r="D164" s="299"/>
      <c r="E164" s="1362"/>
      <c r="F164" s="1264"/>
      <c r="G164" s="302"/>
      <c r="H164" s="304"/>
      <c r="I164" s="1371"/>
      <c r="J164" s="601" t="s">
        <v>10</v>
      </c>
      <c r="K164" s="596">
        <f>K162</f>
        <v>0</v>
      </c>
      <c r="L164" s="597">
        <f>SUM(L162:L162)</f>
        <v>0</v>
      </c>
      <c r="M164" s="597">
        <f>SUM(M162:M162)</f>
        <v>0</v>
      </c>
      <c r="N164" s="598">
        <f>N162</f>
        <v>0</v>
      </c>
      <c r="O164" s="602">
        <f>P164+R164</f>
        <v>500.9</v>
      </c>
      <c r="P164" s="596">
        <f t="shared" ref="P164:Q164" si="49">SUM(P162:P162)</f>
        <v>0</v>
      </c>
      <c r="Q164" s="596">
        <f t="shared" si="49"/>
        <v>0</v>
      </c>
      <c r="R164" s="618">
        <f>R163+R162</f>
        <v>500.9</v>
      </c>
      <c r="S164" s="602">
        <f>SUM(S162:S163)</f>
        <v>500.9</v>
      </c>
      <c r="T164" s="597">
        <f t="shared" ref="T164:U164" si="50">SUM(T162:T162)</f>
        <v>0</v>
      </c>
      <c r="U164" s="597">
        <f t="shared" si="50"/>
        <v>0</v>
      </c>
      <c r="V164" s="598">
        <f>SUM(V162:V163)</f>
        <v>500.9</v>
      </c>
      <c r="W164" s="604">
        <f>W162</f>
        <v>500</v>
      </c>
      <c r="X164" s="605">
        <f>X162</f>
        <v>500</v>
      </c>
      <c r="Y164" s="372"/>
      <c r="Z164" s="374"/>
      <c r="AA164" s="374"/>
      <c r="AB164" s="376"/>
      <c r="AE164" s="16"/>
    </row>
    <row r="165" spans="1:31" ht="14.25" customHeight="1" x14ac:dyDescent="0.2">
      <c r="A165" s="295" t="s">
        <v>9</v>
      </c>
      <c r="B165" s="251" t="s">
        <v>54</v>
      </c>
      <c r="C165" s="347" t="s">
        <v>54</v>
      </c>
      <c r="D165" s="311"/>
      <c r="E165" s="287" t="s">
        <v>115</v>
      </c>
      <c r="F165" s="478"/>
      <c r="G165" s="301"/>
      <c r="H165" s="248"/>
      <c r="I165" s="328"/>
      <c r="J165" s="22"/>
      <c r="K165" s="27"/>
      <c r="L165" s="28"/>
      <c r="M165" s="28"/>
      <c r="N165" s="29"/>
      <c r="O165" s="27"/>
      <c r="P165" s="166"/>
      <c r="Q165" s="28"/>
      <c r="R165" s="29"/>
      <c r="S165" s="659"/>
      <c r="T165" s="660"/>
      <c r="U165" s="660"/>
      <c r="V165" s="665"/>
      <c r="W165" s="369"/>
      <c r="X165" s="31"/>
      <c r="Y165" s="459"/>
      <c r="Z165" s="449"/>
      <c r="AA165" s="49"/>
      <c r="AB165" s="50"/>
      <c r="AE165" s="16"/>
    </row>
    <row r="166" spans="1:31" ht="23.25" customHeight="1" x14ac:dyDescent="0.2">
      <c r="A166" s="316"/>
      <c r="B166" s="251"/>
      <c r="C166" s="306"/>
      <c r="D166" s="1361" t="s">
        <v>9</v>
      </c>
      <c r="E166" s="1222" t="s">
        <v>81</v>
      </c>
      <c r="F166" s="1246"/>
      <c r="G166" s="1094" t="s">
        <v>54</v>
      </c>
      <c r="H166" s="1048" t="s">
        <v>77</v>
      </c>
      <c r="I166" s="1366" t="s">
        <v>161</v>
      </c>
      <c r="J166" s="59" t="s">
        <v>45</v>
      </c>
      <c r="K166" s="62">
        <f>L166+N166</f>
        <v>39.799999999999997</v>
      </c>
      <c r="L166" s="60">
        <v>39.799999999999997</v>
      </c>
      <c r="M166" s="60">
        <v>19.100000000000001</v>
      </c>
      <c r="N166" s="75"/>
      <c r="O166" s="62">
        <f>P166+R166</f>
        <v>55.9</v>
      </c>
      <c r="P166" s="117">
        <v>55.9</v>
      </c>
      <c r="Q166" s="60">
        <v>19.2</v>
      </c>
      <c r="R166" s="75"/>
      <c r="S166" s="585">
        <f>T166+V166</f>
        <v>55.9</v>
      </c>
      <c r="T166" s="586">
        <v>55.9</v>
      </c>
      <c r="U166" s="586">
        <v>19.2</v>
      </c>
      <c r="V166" s="587"/>
      <c r="W166" s="365">
        <v>0</v>
      </c>
      <c r="X166" s="61"/>
      <c r="Y166" s="466" t="s">
        <v>78</v>
      </c>
      <c r="Z166" s="464">
        <v>1</v>
      </c>
      <c r="AA166" s="49"/>
      <c r="AB166" s="50"/>
      <c r="AE166" s="16"/>
    </row>
    <row r="167" spans="1:31" ht="24.75" customHeight="1" x14ac:dyDescent="0.2">
      <c r="A167" s="316"/>
      <c r="B167" s="251"/>
      <c r="C167" s="306"/>
      <c r="D167" s="1361"/>
      <c r="E167" s="1222"/>
      <c r="F167" s="1246"/>
      <c r="G167" s="1094"/>
      <c r="H167" s="1048"/>
      <c r="I167" s="1367"/>
      <c r="J167" s="43" t="s">
        <v>45</v>
      </c>
      <c r="K167" s="32"/>
      <c r="L167" s="33"/>
      <c r="M167" s="33"/>
      <c r="N167" s="77"/>
      <c r="O167" s="32"/>
      <c r="P167" s="103"/>
      <c r="Q167" s="33"/>
      <c r="R167" s="145"/>
      <c r="S167" s="560"/>
      <c r="T167" s="555"/>
      <c r="U167" s="555"/>
      <c r="V167" s="657"/>
      <c r="W167" s="364"/>
      <c r="X167" s="36"/>
      <c r="Y167" s="467" t="s">
        <v>179</v>
      </c>
      <c r="Z167" s="465">
        <v>2</v>
      </c>
      <c r="AA167" s="460"/>
      <c r="AB167" s="155"/>
      <c r="AE167" s="16"/>
    </row>
    <row r="168" spans="1:31" ht="20.25" customHeight="1" x14ac:dyDescent="0.2">
      <c r="A168" s="316"/>
      <c r="B168" s="251"/>
      <c r="C168" s="306"/>
      <c r="D168" s="1361"/>
      <c r="E168" s="1222"/>
      <c r="F168" s="1246"/>
      <c r="G168" s="1094"/>
      <c r="H168" s="1048"/>
      <c r="I168" s="1367"/>
      <c r="J168" s="23" t="s">
        <v>62</v>
      </c>
      <c r="K168" s="37">
        <f>L168+N168</f>
        <v>50</v>
      </c>
      <c r="L168" s="38">
        <v>50</v>
      </c>
      <c r="M168" s="38"/>
      <c r="N168" s="77"/>
      <c r="O168" s="62">
        <f>P168+R168</f>
        <v>83.8</v>
      </c>
      <c r="P168" s="113">
        <v>83.8</v>
      </c>
      <c r="Q168" s="38"/>
      <c r="R168" s="146"/>
      <c r="S168" s="585">
        <f>T168+V168</f>
        <v>104.7</v>
      </c>
      <c r="T168" s="565">
        <v>104.7</v>
      </c>
      <c r="U168" s="565"/>
      <c r="V168" s="658"/>
      <c r="W168" s="366">
        <v>0</v>
      </c>
      <c r="X168" s="40"/>
      <c r="Y168" s="1459" t="s">
        <v>259</v>
      </c>
      <c r="Z168" s="468">
        <v>2</v>
      </c>
      <c r="AA168" s="469"/>
      <c r="AB168" s="375"/>
      <c r="AE168" s="16"/>
    </row>
    <row r="169" spans="1:31" ht="18" customHeight="1" x14ac:dyDescent="0.2">
      <c r="A169" s="316"/>
      <c r="B169" s="251"/>
      <c r="C169" s="306"/>
      <c r="D169" s="1361"/>
      <c r="E169" s="1222"/>
      <c r="F169" s="1246"/>
      <c r="G169" s="1094"/>
      <c r="H169" s="1048"/>
      <c r="I169" s="1368"/>
      <c r="J169" s="589" t="s">
        <v>10</v>
      </c>
      <c r="K169" s="562">
        <f>SUM(K166:K168)</f>
        <v>89.8</v>
      </c>
      <c r="L169" s="590">
        <f t="shared" ref="L169:P169" si="51">SUM(L166:L168)</f>
        <v>89.8</v>
      </c>
      <c r="M169" s="590">
        <f t="shared" si="51"/>
        <v>19.100000000000001</v>
      </c>
      <c r="N169" s="592">
        <f t="shared" si="51"/>
        <v>0</v>
      </c>
      <c r="O169" s="576">
        <f t="shared" si="51"/>
        <v>139.69999999999999</v>
      </c>
      <c r="P169" s="590">
        <f t="shared" si="51"/>
        <v>139.69999999999999</v>
      </c>
      <c r="Q169" s="590">
        <f t="shared" ref="Q169:X169" si="52">SUM(Q166:Q168)</f>
        <v>19.2</v>
      </c>
      <c r="R169" s="592">
        <f t="shared" si="52"/>
        <v>0</v>
      </c>
      <c r="S169" s="576">
        <f>SUM(S166:S168)</f>
        <v>160.6</v>
      </c>
      <c r="T169" s="590">
        <f t="shared" si="52"/>
        <v>160.6</v>
      </c>
      <c r="U169" s="590">
        <f t="shared" si="52"/>
        <v>19.2</v>
      </c>
      <c r="V169" s="591">
        <f t="shared" si="52"/>
        <v>0</v>
      </c>
      <c r="W169" s="563">
        <f t="shared" si="52"/>
        <v>0</v>
      </c>
      <c r="X169" s="575">
        <f t="shared" si="52"/>
        <v>0</v>
      </c>
      <c r="Y169" s="1434"/>
      <c r="Z169" s="49"/>
      <c r="AA169" s="49"/>
      <c r="AB169" s="50"/>
      <c r="AE169" s="16"/>
    </row>
    <row r="170" spans="1:31" ht="14.25" customHeight="1" x14ac:dyDescent="0.2">
      <c r="A170" s="1111"/>
      <c r="B170" s="1012"/>
      <c r="C170" s="1359"/>
      <c r="D170" s="310" t="s">
        <v>11</v>
      </c>
      <c r="E170" s="1227" t="s">
        <v>76</v>
      </c>
      <c r="F170" s="480"/>
      <c r="G170" s="313" t="s">
        <v>54</v>
      </c>
      <c r="H170" s="307" t="s">
        <v>77</v>
      </c>
      <c r="I170" s="1463" t="s">
        <v>161</v>
      </c>
      <c r="J170" s="43" t="s">
        <v>45</v>
      </c>
      <c r="K170" s="32">
        <f>L170+N170</f>
        <v>11</v>
      </c>
      <c r="L170" s="63">
        <v>11</v>
      </c>
      <c r="M170" s="63"/>
      <c r="N170" s="77"/>
      <c r="O170" s="382">
        <f>P170+R170</f>
        <v>5.3</v>
      </c>
      <c r="P170" s="383">
        <v>5.3</v>
      </c>
      <c r="Q170" s="63" t="s">
        <v>142</v>
      </c>
      <c r="R170" s="77"/>
      <c r="S170" s="560">
        <f>T170+V170</f>
        <v>5.3</v>
      </c>
      <c r="T170" s="558">
        <v>5.3</v>
      </c>
      <c r="U170" s="558"/>
      <c r="V170" s="584"/>
      <c r="W170" s="367"/>
      <c r="X170" s="64"/>
      <c r="Y170" s="1100" t="s">
        <v>200</v>
      </c>
      <c r="Z170" s="373">
        <v>1</v>
      </c>
      <c r="AA170" s="165"/>
      <c r="AB170" s="195"/>
      <c r="AE170" s="16"/>
    </row>
    <row r="171" spans="1:31" ht="14.25" customHeight="1" x14ac:dyDescent="0.2">
      <c r="A171" s="1111"/>
      <c r="B171" s="1012"/>
      <c r="C171" s="1359"/>
      <c r="D171" s="311"/>
      <c r="E171" s="1231"/>
      <c r="F171" s="478"/>
      <c r="G171" s="301"/>
      <c r="H171" s="248"/>
      <c r="I171" s="1432"/>
      <c r="J171" s="43" t="s">
        <v>79</v>
      </c>
      <c r="K171" s="111">
        <f>L171+N171</f>
        <v>62.4</v>
      </c>
      <c r="L171" s="103">
        <v>62.4</v>
      </c>
      <c r="M171" s="33"/>
      <c r="N171" s="77"/>
      <c r="O171" s="382">
        <f>P171+R171</f>
        <v>29.9</v>
      </c>
      <c r="P171" s="773">
        <v>29.9</v>
      </c>
      <c r="Q171" s="438"/>
      <c r="R171" s="145"/>
      <c r="S171" s="560">
        <f>T171+V171</f>
        <v>29.9</v>
      </c>
      <c r="T171" s="555">
        <v>29.9</v>
      </c>
      <c r="U171" s="555"/>
      <c r="V171" s="657"/>
      <c r="W171" s="364"/>
      <c r="X171" s="36"/>
      <c r="Y171" s="1101"/>
      <c r="Z171" s="449"/>
      <c r="AA171" s="49"/>
      <c r="AB171" s="50"/>
      <c r="AE171" s="16"/>
    </row>
    <row r="172" spans="1:31" ht="14.25" customHeight="1" x14ac:dyDescent="0.2">
      <c r="A172" s="1111"/>
      <c r="B172" s="1012"/>
      <c r="C172" s="1359"/>
      <c r="D172" s="311"/>
      <c r="E172" s="1231"/>
      <c r="F172" s="478"/>
      <c r="G172" s="301"/>
      <c r="H172" s="248"/>
      <c r="I172" s="1432"/>
      <c r="J172" s="23" t="s">
        <v>80</v>
      </c>
      <c r="K172" s="112">
        <f>L172+N172</f>
        <v>0</v>
      </c>
      <c r="L172" s="113">
        <v>0</v>
      </c>
      <c r="M172" s="38"/>
      <c r="N172" s="77"/>
      <c r="O172" s="62">
        <f>P172+R172</f>
        <v>0</v>
      </c>
      <c r="P172" s="113"/>
      <c r="Q172" s="38"/>
      <c r="R172" s="146"/>
      <c r="S172" s="585">
        <f>T172+V172</f>
        <v>0</v>
      </c>
      <c r="T172" s="565"/>
      <c r="U172" s="565"/>
      <c r="V172" s="658"/>
      <c r="W172" s="368"/>
      <c r="X172" s="40"/>
      <c r="Y172" s="249"/>
      <c r="Z172" s="49"/>
      <c r="AA172" s="49"/>
      <c r="AB172" s="50"/>
      <c r="AE172" s="16"/>
    </row>
    <row r="173" spans="1:31" ht="14.25" customHeight="1" x14ac:dyDescent="0.2">
      <c r="A173" s="1111"/>
      <c r="B173" s="1012"/>
      <c r="C173" s="1359"/>
      <c r="D173" s="312"/>
      <c r="E173" s="1360"/>
      <c r="F173" s="481"/>
      <c r="G173" s="314"/>
      <c r="H173" s="308"/>
      <c r="I173" s="1464"/>
      <c r="J173" s="588" t="s">
        <v>10</v>
      </c>
      <c r="K173" s="569">
        <f>K172+K171+K170</f>
        <v>73.400000000000006</v>
      </c>
      <c r="L173" s="569">
        <f t="shared" ref="L173:X173" si="53">L172+L171+L170</f>
        <v>73.400000000000006</v>
      </c>
      <c r="M173" s="569">
        <f t="shared" si="53"/>
        <v>0</v>
      </c>
      <c r="N173" s="571">
        <f t="shared" si="53"/>
        <v>0</v>
      </c>
      <c r="O173" s="573">
        <f t="shared" si="53"/>
        <v>35.199999999999996</v>
      </c>
      <c r="P173" s="569">
        <f t="shared" si="53"/>
        <v>35.199999999999996</v>
      </c>
      <c r="Q173" s="569"/>
      <c r="R173" s="571">
        <f t="shared" si="53"/>
        <v>0</v>
      </c>
      <c r="S173" s="573">
        <f>S172+S171+S170</f>
        <v>35.199999999999996</v>
      </c>
      <c r="T173" s="569">
        <f t="shared" si="53"/>
        <v>35.199999999999996</v>
      </c>
      <c r="U173" s="569">
        <f t="shared" si="53"/>
        <v>0</v>
      </c>
      <c r="V173" s="580">
        <f t="shared" si="53"/>
        <v>0</v>
      </c>
      <c r="W173" s="569">
        <f t="shared" si="53"/>
        <v>0</v>
      </c>
      <c r="X173" s="569">
        <f t="shared" si="53"/>
        <v>0</v>
      </c>
      <c r="Y173" s="309"/>
      <c r="Z173" s="325"/>
      <c r="AA173" s="325"/>
      <c r="AB173" s="324"/>
      <c r="AE173" s="16"/>
    </row>
    <row r="174" spans="1:31" ht="17.25" customHeight="1" thickBot="1" x14ac:dyDescent="0.25">
      <c r="A174" s="1243"/>
      <c r="B174" s="297"/>
      <c r="C174" s="245"/>
      <c r="D174" s="234"/>
      <c r="E174" s="234"/>
      <c r="F174" s="234"/>
      <c r="G174" s="234"/>
      <c r="H174" s="234"/>
      <c r="I174" s="1428" t="s">
        <v>140</v>
      </c>
      <c r="J174" s="1462"/>
      <c r="K174" s="218">
        <f>K173+K169</f>
        <v>163.19999999999999</v>
      </c>
      <c r="L174" s="218">
        <f t="shared" ref="L174:X174" si="54">L173+L169</f>
        <v>163.19999999999999</v>
      </c>
      <c r="M174" s="218">
        <f t="shared" si="54"/>
        <v>19.100000000000001</v>
      </c>
      <c r="N174" s="218">
        <f t="shared" si="54"/>
        <v>0</v>
      </c>
      <c r="O174" s="218">
        <f>O173+O169</f>
        <v>174.89999999999998</v>
      </c>
      <c r="P174" s="218">
        <f t="shared" si="54"/>
        <v>174.89999999999998</v>
      </c>
      <c r="Q174" s="218">
        <f t="shared" si="54"/>
        <v>19.2</v>
      </c>
      <c r="R174" s="224">
        <f t="shared" si="54"/>
        <v>0</v>
      </c>
      <c r="S174" s="219">
        <f>S173+S169</f>
        <v>195.79999999999998</v>
      </c>
      <c r="T174" s="218">
        <f t="shared" si="54"/>
        <v>195.79999999999998</v>
      </c>
      <c r="U174" s="218">
        <f t="shared" si="54"/>
        <v>19.2</v>
      </c>
      <c r="V174" s="333">
        <f t="shared" si="54"/>
        <v>0</v>
      </c>
      <c r="W174" s="218">
        <f>W173+W169</f>
        <v>0</v>
      </c>
      <c r="X174" s="218">
        <f t="shared" si="54"/>
        <v>0</v>
      </c>
      <c r="Y174" s="647"/>
      <c r="Z174" s="648"/>
      <c r="AA174" s="648"/>
      <c r="AB174" s="626"/>
      <c r="AE174" s="16"/>
    </row>
    <row r="175" spans="1:31" ht="14.25" customHeight="1" x14ac:dyDescent="0.2">
      <c r="A175" s="1009" t="s">
        <v>9</v>
      </c>
      <c r="B175" s="1011" t="s">
        <v>54</v>
      </c>
      <c r="C175" s="1356" t="s">
        <v>56</v>
      </c>
      <c r="D175" s="1211"/>
      <c r="E175" s="1230" t="s">
        <v>90</v>
      </c>
      <c r="F175" s="1260" t="s">
        <v>178</v>
      </c>
      <c r="G175" s="1093" t="s">
        <v>48</v>
      </c>
      <c r="H175" s="1087" t="s">
        <v>113</v>
      </c>
      <c r="I175" s="1351" t="s">
        <v>143</v>
      </c>
      <c r="J175" s="22" t="s">
        <v>45</v>
      </c>
      <c r="K175" s="27">
        <f>L175+N175</f>
        <v>233.3</v>
      </c>
      <c r="L175" s="166">
        <v>233.3</v>
      </c>
      <c r="M175" s="28"/>
      <c r="N175" s="29"/>
      <c r="O175" s="252">
        <f>P175+R175</f>
        <v>200</v>
      </c>
      <c r="P175" s="166">
        <v>200</v>
      </c>
      <c r="Q175" s="28"/>
      <c r="R175" s="29"/>
      <c r="S175" s="659">
        <f>T175+V175</f>
        <v>200</v>
      </c>
      <c r="T175" s="660">
        <v>200</v>
      </c>
      <c r="U175" s="660"/>
      <c r="V175" s="665"/>
      <c r="W175" s="369">
        <v>221.7</v>
      </c>
      <c r="X175" s="31">
        <v>221.7</v>
      </c>
      <c r="Y175" s="18" t="s">
        <v>154</v>
      </c>
      <c r="Z175" s="53">
        <v>18</v>
      </c>
      <c r="AA175" s="53">
        <v>18</v>
      </c>
      <c r="AB175" s="54">
        <v>18</v>
      </c>
      <c r="AE175" s="16"/>
    </row>
    <row r="176" spans="1:31" ht="14.25" customHeight="1" x14ac:dyDescent="0.2">
      <c r="A176" s="1010"/>
      <c r="B176" s="1012"/>
      <c r="C176" s="1357"/>
      <c r="D176" s="1212"/>
      <c r="E176" s="1222"/>
      <c r="F176" s="1261"/>
      <c r="G176" s="1094"/>
      <c r="H176" s="1048"/>
      <c r="I176" s="1354"/>
      <c r="J176" s="110" t="s">
        <v>45</v>
      </c>
      <c r="K176" s="32">
        <f>L176+N176</f>
        <v>0</v>
      </c>
      <c r="L176" s="438"/>
      <c r="M176" s="438"/>
      <c r="N176" s="34"/>
      <c r="O176" s="32">
        <f>P176+R176</f>
        <v>0</v>
      </c>
      <c r="P176" s="438">
        <v>0</v>
      </c>
      <c r="Q176" s="438"/>
      <c r="R176" s="145"/>
      <c r="S176" s="560">
        <f>T176+V176</f>
        <v>0</v>
      </c>
      <c r="T176" s="555"/>
      <c r="U176" s="555"/>
      <c r="V176" s="657"/>
      <c r="W176" s="364"/>
      <c r="X176" s="437"/>
      <c r="Y176" s="20"/>
      <c r="Z176" s="449"/>
      <c r="AA176" s="449"/>
      <c r="AB176" s="450"/>
      <c r="AE176" s="16"/>
    </row>
    <row r="177" spans="1:31" ht="14.25" customHeight="1" thickBot="1" x14ac:dyDescent="0.25">
      <c r="A177" s="1124"/>
      <c r="B177" s="1125"/>
      <c r="C177" s="1358"/>
      <c r="D177" s="1213"/>
      <c r="E177" s="1228"/>
      <c r="F177" s="1262"/>
      <c r="G177" s="1120"/>
      <c r="H177" s="1096"/>
      <c r="I177" s="206"/>
      <c r="J177" s="601" t="s">
        <v>10</v>
      </c>
      <c r="K177" s="596">
        <f t="shared" ref="K177:X177" si="55">SUM(K175:K176)</f>
        <v>233.3</v>
      </c>
      <c r="L177" s="597">
        <f t="shared" si="55"/>
        <v>233.3</v>
      </c>
      <c r="M177" s="597">
        <f t="shared" si="55"/>
        <v>0</v>
      </c>
      <c r="N177" s="603">
        <f t="shared" si="55"/>
        <v>0</v>
      </c>
      <c r="O177" s="596">
        <f>SUM(O175:O176)</f>
        <v>200</v>
      </c>
      <c r="P177" s="597">
        <f t="shared" si="55"/>
        <v>200</v>
      </c>
      <c r="Q177" s="597">
        <f t="shared" si="55"/>
        <v>0</v>
      </c>
      <c r="R177" s="598">
        <f t="shared" si="55"/>
        <v>0</v>
      </c>
      <c r="S177" s="602">
        <f t="shared" si="55"/>
        <v>200</v>
      </c>
      <c r="T177" s="597">
        <f t="shared" si="55"/>
        <v>200</v>
      </c>
      <c r="U177" s="597">
        <f t="shared" si="55"/>
        <v>0</v>
      </c>
      <c r="V177" s="603">
        <f t="shared" si="55"/>
        <v>0</v>
      </c>
      <c r="W177" s="618">
        <f t="shared" si="55"/>
        <v>221.7</v>
      </c>
      <c r="X177" s="604">
        <f t="shared" si="55"/>
        <v>221.7</v>
      </c>
      <c r="Y177" s="21"/>
      <c r="Z177" s="446"/>
      <c r="AA177" s="446"/>
      <c r="AB177" s="447"/>
      <c r="AE177" s="16"/>
    </row>
    <row r="178" spans="1:31" ht="27" customHeight="1" x14ac:dyDescent="0.2">
      <c r="A178" s="525" t="s">
        <v>9</v>
      </c>
      <c r="B178" s="169" t="s">
        <v>54</v>
      </c>
      <c r="C178" s="1356" t="s">
        <v>58</v>
      </c>
      <c r="D178" s="1171"/>
      <c r="E178" s="1241" t="s">
        <v>118</v>
      </c>
      <c r="F178" s="1256"/>
      <c r="G178" s="1258" t="s">
        <v>58</v>
      </c>
      <c r="H178" s="1087" t="s">
        <v>61</v>
      </c>
      <c r="I178" s="1351" t="s">
        <v>168</v>
      </c>
      <c r="J178" s="168" t="s">
        <v>62</v>
      </c>
      <c r="K178" s="257">
        <f>L178</f>
        <v>44.3</v>
      </c>
      <c r="L178" s="256">
        <v>44.3</v>
      </c>
      <c r="M178" s="170"/>
      <c r="N178" s="171"/>
      <c r="O178" s="256">
        <f>P178</f>
        <v>87.9</v>
      </c>
      <c r="P178" s="256">
        <v>87.9</v>
      </c>
      <c r="Q178" s="170"/>
      <c r="R178" s="362"/>
      <c r="S178" s="677">
        <f>T178+V178</f>
        <v>87.9</v>
      </c>
      <c r="T178" s="678">
        <v>87.9</v>
      </c>
      <c r="U178" s="678"/>
      <c r="V178" s="679"/>
      <c r="W178" s="370">
        <v>101.5</v>
      </c>
      <c r="X178" s="173">
        <v>92.6</v>
      </c>
      <c r="Y178" s="174" t="s">
        <v>119</v>
      </c>
      <c r="Z178" s="175">
        <v>4</v>
      </c>
      <c r="AA178" s="175">
        <v>5</v>
      </c>
      <c r="AB178" s="54">
        <v>4</v>
      </c>
      <c r="AE178" s="16"/>
    </row>
    <row r="179" spans="1:31" ht="21" customHeight="1" thickBot="1" x14ac:dyDescent="0.25">
      <c r="A179" s="526"/>
      <c r="B179" s="172"/>
      <c r="C179" s="1358"/>
      <c r="D179" s="1172"/>
      <c r="E179" s="1255"/>
      <c r="F179" s="1257"/>
      <c r="G179" s="1259"/>
      <c r="H179" s="1096"/>
      <c r="I179" s="1438"/>
      <c r="J179" s="680" t="s">
        <v>10</v>
      </c>
      <c r="K179" s="602">
        <f>K178</f>
        <v>44.3</v>
      </c>
      <c r="L179" s="596">
        <f t="shared" ref="L179:X179" si="56">L178</f>
        <v>44.3</v>
      </c>
      <c r="M179" s="596">
        <f t="shared" si="56"/>
        <v>0</v>
      </c>
      <c r="N179" s="605">
        <f t="shared" si="56"/>
        <v>0</v>
      </c>
      <c r="O179" s="596">
        <f>O178</f>
        <v>87.9</v>
      </c>
      <c r="P179" s="596">
        <f t="shared" si="56"/>
        <v>87.9</v>
      </c>
      <c r="Q179" s="596">
        <f t="shared" si="56"/>
        <v>0</v>
      </c>
      <c r="R179" s="618">
        <f t="shared" si="56"/>
        <v>0</v>
      </c>
      <c r="S179" s="602">
        <f t="shared" si="56"/>
        <v>87.9</v>
      </c>
      <c r="T179" s="596">
        <f t="shared" si="56"/>
        <v>87.9</v>
      </c>
      <c r="U179" s="596">
        <f t="shared" si="56"/>
        <v>0</v>
      </c>
      <c r="V179" s="605">
        <f t="shared" si="56"/>
        <v>0</v>
      </c>
      <c r="W179" s="618">
        <f t="shared" si="56"/>
        <v>101.5</v>
      </c>
      <c r="X179" s="604">
        <f t="shared" si="56"/>
        <v>92.6</v>
      </c>
      <c r="Y179" s="104"/>
      <c r="Z179" s="246"/>
      <c r="AA179" s="246"/>
      <c r="AB179" s="447"/>
      <c r="AE179" s="16"/>
    </row>
    <row r="180" spans="1:31" ht="16.5" customHeight="1" x14ac:dyDescent="0.2">
      <c r="A180" s="1009" t="s">
        <v>9</v>
      </c>
      <c r="B180" s="1011" t="s">
        <v>54</v>
      </c>
      <c r="C180" s="1356" t="s">
        <v>58</v>
      </c>
      <c r="D180" s="1211"/>
      <c r="E180" s="1238" t="s">
        <v>104</v>
      </c>
      <c r="F180" s="1122" t="s">
        <v>85</v>
      </c>
      <c r="G180" s="1093" t="s">
        <v>48</v>
      </c>
      <c r="H180" s="1087" t="s">
        <v>77</v>
      </c>
      <c r="I180" s="1351" t="s">
        <v>162</v>
      </c>
      <c r="J180" s="22" t="s">
        <v>62</v>
      </c>
      <c r="K180" s="27">
        <f>N180</f>
        <v>0</v>
      </c>
      <c r="L180" s="28"/>
      <c r="M180" s="28"/>
      <c r="N180" s="29">
        <v>0</v>
      </c>
      <c r="O180" s="252">
        <f>P180+R180</f>
        <v>50</v>
      </c>
      <c r="P180" s="166"/>
      <c r="Q180" s="166"/>
      <c r="R180" s="363">
        <v>50</v>
      </c>
      <c r="S180" s="659">
        <f>T180+V180</f>
        <v>50</v>
      </c>
      <c r="T180" s="660"/>
      <c r="U180" s="660"/>
      <c r="V180" s="665">
        <v>50</v>
      </c>
      <c r="W180" s="369">
        <v>150</v>
      </c>
      <c r="X180" s="31">
        <v>250</v>
      </c>
      <c r="Y180" s="351" t="s">
        <v>156</v>
      </c>
      <c r="Z180" s="352"/>
      <c r="AA180" s="352">
        <v>1</v>
      </c>
      <c r="AB180" s="353"/>
      <c r="AE180" s="16"/>
    </row>
    <row r="181" spans="1:31" ht="17.25" customHeight="1" x14ac:dyDescent="0.2">
      <c r="A181" s="1010"/>
      <c r="B181" s="1012"/>
      <c r="C181" s="1357"/>
      <c r="D181" s="1212"/>
      <c r="E181" s="1250"/>
      <c r="F181" s="1224"/>
      <c r="G181" s="1094"/>
      <c r="H181" s="1048"/>
      <c r="I181" s="1354"/>
      <c r="J181" s="110" t="s">
        <v>45</v>
      </c>
      <c r="K181" s="32">
        <f>L181+N181</f>
        <v>0</v>
      </c>
      <c r="L181" s="438"/>
      <c r="M181" s="438"/>
      <c r="N181" s="34"/>
      <c r="O181" s="253">
        <f>P181+R181</f>
        <v>0</v>
      </c>
      <c r="P181" s="389"/>
      <c r="Q181" s="389"/>
      <c r="R181" s="125"/>
      <c r="S181" s="560">
        <f>T181+V181</f>
        <v>0</v>
      </c>
      <c r="T181" s="555"/>
      <c r="U181" s="555"/>
      <c r="V181" s="657"/>
      <c r="W181" s="364"/>
      <c r="X181" s="437"/>
      <c r="Y181" s="354" t="s">
        <v>112</v>
      </c>
      <c r="Z181" s="355"/>
      <c r="AA181" s="355">
        <v>4</v>
      </c>
      <c r="AB181" s="356">
        <v>6</v>
      </c>
      <c r="AE181" s="16"/>
    </row>
    <row r="182" spans="1:31" ht="21.75" customHeight="1" thickBot="1" x14ac:dyDescent="0.25">
      <c r="A182" s="1124"/>
      <c r="B182" s="1125"/>
      <c r="C182" s="1358"/>
      <c r="D182" s="1213"/>
      <c r="E182" s="1265"/>
      <c r="F182" s="1229"/>
      <c r="G182" s="1120"/>
      <c r="H182" s="1096"/>
      <c r="I182" s="1355"/>
      <c r="J182" s="601" t="s">
        <v>10</v>
      </c>
      <c r="K182" s="596">
        <f t="shared" ref="K182:X182" si="57">SUM(K180:K181)</f>
        <v>0</v>
      </c>
      <c r="L182" s="597">
        <f t="shared" si="57"/>
        <v>0</v>
      </c>
      <c r="M182" s="597">
        <f t="shared" si="57"/>
        <v>0</v>
      </c>
      <c r="N182" s="603">
        <f t="shared" si="57"/>
        <v>0</v>
      </c>
      <c r="O182" s="596">
        <f>O180</f>
        <v>50</v>
      </c>
      <c r="P182" s="597">
        <f t="shared" si="57"/>
        <v>0</v>
      </c>
      <c r="Q182" s="597">
        <f t="shared" si="57"/>
        <v>0</v>
      </c>
      <c r="R182" s="598">
        <f t="shared" si="57"/>
        <v>50</v>
      </c>
      <c r="S182" s="602">
        <f t="shared" si="57"/>
        <v>50</v>
      </c>
      <c r="T182" s="597">
        <f t="shared" si="57"/>
        <v>0</v>
      </c>
      <c r="U182" s="597">
        <f t="shared" si="57"/>
        <v>0</v>
      </c>
      <c r="V182" s="603">
        <f t="shared" si="57"/>
        <v>50</v>
      </c>
      <c r="W182" s="618">
        <f t="shared" si="57"/>
        <v>150</v>
      </c>
      <c r="X182" s="604">
        <f t="shared" si="57"/>
        <v>250</v>
      </c>
      <c r="Y182" s="357"/>
      <c r="Z182" s="358"/>
      <c r="AA182" s="358"/>
      <c r="AB182" s="359"/>
      <c r="AE182" s="16"/>
    </row>
    <row r="183" spans="1:31" ht="21.75" customHeight="1" x14ac:dyDescent="0.2">
      <c r="A183" s="1009" t="s">
        <v>9</v>
      </c>
      <c r="B183" s="1011" t="s">
        <v>54</v>
      </c>
      <c r="C183" s="1356" t="s">
        <v>59</v>
      </c>
      <c r="D183" s="1211"/>
      <c r="E183" s="1238" t="s">
        <v>128</v>
      </c>
      <c r="F183" s="530" t="s">
        <v>85</v>
      </c>
      <c r="G183" s="1093" t="s">
        <v>54</v>
      </c>
      <c r="H183" s="1087" t="s">
        <v>77</v>
      </c>
      <c r="I183" s="1351" t="s">
        <v>169</v>
      </c>
      <c r="J183" s="22" t="s">
        <v>45</v>
      </c>
      <c r="K183" s="27"/>
      <c r="L183" s="28"/>
      <c r="M183" s="28"/>
      <c r="N183" s="29"/>
      <c r="O183" s="252"/>
      <c r="P183" s="166"/>
      <c r="Q183" s="166"/>
      <c r="R183" s="329"/>
      <c r="S183" s="659">
        <f>T183+V183</f>
        <v>0</v>
      </c>
      <c r="T183" s="660"/>
      <c r="U183" s="660"/>
      <c r="V183" s="661"/>
      <c r="W183" s="31"/>
      <c r="X183" s="31"/>
      <c r="Y183" s="1457" t="s">
        <v>170</v>
      </c>
      <c r="Z183" s="360"/>
      <c r="AA183" s="360"/>
      <c r="AB183" s="361"/>
      <c r="AE183" s="16"/>
    </row>
    <row r="184" spans="1:31" ht="21.75" customHeight="1" x14ac:dyDescent="0.2">
      <c r="A184" s="1010"/>
      <c r="B184" s="1012"/>
      <c r="C184" s="1357"/>
      <c r="D184" s="1212"/>
      <c r="E184" s="1250"/>
      <c r="F184" s="1263" t="s">
        <v>189</v>
      </c>
      <c r="G184" s="1094"/>
      <c r="H184" s="1048"/>
      <c r="I184" s="1352"/>
      <c r="J184" s="23" t="s">
        <v>80</v>
      </c>
      <c r="K184" s="37">
        <f>L184+N184</f>
        <v>170</v>
      </c>
      <c r="L184" s="38"/>
      <c r="M184" s="38"/>
      <c r="N184" s="34">
        <v>170</v>
      </c>
      <c r="O184" s="330">
        <f>P184+R184</f>
        <v>108</v>
      </c>
      <c r="P184" s="320"/>
      <c r="Q184" s="320"/>
      <c r="R184" s="223">
        <v>108</v>
      </c>
      <c r="S184" s="561">
        <f>T184+V184</f>
        <v>108</v>
      </c>
      <c r="T184" s="565"/>
      <c r="U184" s="566"/>
      <c r="V184" s="566">
        <v>108</v>
      </c>
      <c r="W184" s="40">
        <v>200</v>
      </c>
      <c r="X184" s="138">
        <v>1470</v>
      </c>
      <c r="Y184" s="1129"/>
      <c r="Z184" s="355">
        <v>1</v>
      </c>
      <c r="AA184" s="355"/>
      <c r="AB184" s="356"/>
      <c r="AE184" s="16"/>
    </row>
    <row r="185" spans="1:31" ht="25.5" customHeight="1" thickBot="1" x14ac:dyDescent="0.25">
      <c r="A185" s="1124"/>
      <c r="B185" s="1125"/>
      <c r="C185" s="1358"/>
      <c r="D185" s="1213"/>
      <c r="E185" s="1265"/>
      <c r="F185" s="1264"/>
      <c r="G185" s="1120"/>
      <c r="H185" s="1096"/>
      <c r="I185" s="1353"/>
      <c r="J185" s="601" t="s">
        <v>10</v>
      </c>
      <c r="K185" s="596">
        <f>SUM(K183:K184)</f>
        <v>170</v>
      </c>
      <c r="L185" s="597">
        <f t="shared" ref="L185:X185" si="58">SUM(L183:L184)</f>
        <v>0</v>
      </c>
      <c r="M185" s="597">
        <f t="shared" si="58"/>
        <v>0</v>
      </c>
      <c r="N185" s="603">
        <f t="shared" si="58"/>
        <v>170</v>
      </c>
      <c r="O185" s="596">
        <f>SUM(O183:O184)</f>
        <v>108</v>
      </c>
      <c r="P185" s="597">
        <f t="shared" si="58"/>
        <v>0</v>
      </c>
      <c r="Q185" s="597">
        <f t="shared" si="58"/>
        <v>0</v>
      </c>
      <c r="R185" s="603">
        <f t="shared" si="58"/>
        <v>108</v>
      </c>
      <c r="S185" s="596">
        <f t="shared" si="58"/>
        <v>108</v>
      </c>
      <c r="T185" s="597">
        <f t="shared" si="58"/>
        <v>0</v>
      </c>
      <c r="U185" s="597">
        <f t="shared" si="58"/>
        <v>0</v>
      </c>
      <c r="V185" s="597">
        <f t="shared" si="58"/>
        <v>108</v>
      </c>
      <c r="W185" s="604">
        <f t="shared" si="58"/>
        <v>200</v>
      </c>
      <c r="X185" s="604">
        <f t="shared" si="58"/>
        <v>1470</v>
      </c>
      <c r="Y185" s="1458"/>
      <c r="Z185" s="358"/>
      <c r="AA185" s="358">
        <v>50</v>
      </c>
      <c r="AB185" s="359">
        <v>100</v>
      </c>
      <c r="AE185" s="16"/>
    </row>
    <row r="186" spans="1:31" ht="19.5" customHeight="1" x14ac:dyDescent="0.2">
      <c r="A186" s="1009" t="s">
        <v>9</v>
      </c>
      <c r="B186" s="1011" t="s">
        <v>54</v>
      </c>
      <c r="C186" s="1356" t="s">
        <v>100</v>
      </c>
      <c r="D186" s="1211"/>
      <c r="E186" s="1238" t="s">
        <v>171</v>
      </c>
      <c r="F186" s="530" t="s">
        <v>85</v>
      </c>
      <c r="G186" s="1093" t="s">
        <v>54</v>
      </c>
      <c r="H186" s="1087" t="s">
        <v>77</v>
      </c>
      <c r="I186" s="1351" t="s">
        <v>162</v>
      </c>
      <c r="J186" s="22" t="s">
        <v>45</v>
      </c>
      <c r="K186" s="27">
        <f>L186+N186</f>
        <v>0</v>
      </c>
      <c r="L186" s="28"/>
      <c r="M186" s="28"/>
      <c r="N186" s="29"/>
      <c r="O186" s="252">
        <f>P186+R186</f>
        <v>0</v>
      </c>
      <c r="P186" s="166"/>
      <c r="Q186" s="166"/>
      <c r="R186" s="329"/>
      <c r="S186" s="659">
        <f>T186+V186</f>
        <v>0</v>
      </c>
      <c r="T186" s="660"/>
      <c r="U186" s="660"/>
      <c r="V186" s="661"/>
      <c r="W186" s="31">
        <v>50</v>
      </c>
      <c r="X186" s="31">
        <v>150</v>
      </c>
      <c r="Y186" s="351" t="s">
        <v>156</v>
      </c>
      <c r="Z186" s="352"/>
      <c r="AA186" s="352"/>
      <c r="AB186" s="353">
        <v>1</v>
      </c>
      <c r="AE186" s="16"/>
    </row>
    <row r="187" spans="1:31" ht="18.75" customHeight="1" x14ac:dyDescent="0.2">
      <c r="A187" s="1010"/>
      <c r="B187" s="1012"/>
      <c r="C187" s="1357"/>
      <c r="D187" s="1212"/>
      <c r="E187" s="1250"/>
      <c r="F187" s="1263" t="s">
        <v>189</v>
      </c>
      <c r="G187" s="1094"/>
      <c r="H187" s="1048"/>
      <c r="I187" s="1354"/>
      <c r="J187" s="23" t="s">
        <v>80</v>
      </c>
      <c r="K187" s="37">
        <f>L187+N187</f>
        <v>0</v>
      </c>
      <c r="L187" s="38"/>
      <c r="M187" s="38"/>
      <c r="N187" s="34"/>
      <c r="O187" s="330">
        <f>P187+R187</f>
        <v>0</v>
      </c>
      <c r="P187" s="320"/>
      <c r="Q187" s="320"/>
      <c r="R187" s="223"/>
      <c r="S187" s="561">
        <f>T187+V187</f>
        <v>0</v>
      </c>
      <c r="T187" s="565"/>
      <c r="U187" s="565"/>
      <c r="V187" s="566"/>
      <c r="W187" s="138"/>
      <c r="X187" s="138"/>
      <c r="Y187" s="1278" t="s">
        <v>280</v>
      </c>
      <c r="Z187" s="355"/>
      <c r="AA187" s="355"/>
      <c r="AB187" s="356"/>
      <c r="AE187" s="16"/>
    </row>
    <row r="188" spans="1:31" ht="27" customHeight="1" thickBot="1" x14ac:dyDescent="0.25">
      <c r="A188" s="1124"/>
      <c r="B188" s="1125"/>
      <c r="C188" s="1358"/>
      <c r="D188" s="1213"/>
      <c r="E188" s="1265"/>
      <c r="F188" s="1264"/>
      <c r="G188" s="1120"/>
      <c r="H188" s="1096"/>
      <c r="I188" s="1355"/>
      <c r="J188" s="601" t="s">
        <v>10</v>
      </c>
      <c r="K188" s="596">
        <f t="shared" ref="K188:X188" si="59">SUM(K186:K187)</f>
        <v>0</v>
      </c>
      <c r="L188" s="597">
        <f t="shared" si="59"/>
        <v>0</v>
      </c>
      <c r="M188" s="597">
        <f t="shared" si="59"/>
        <v>0</v>
      </c>
      <c r="N188" s="603">
        <f t="shared" si="59"/>
        <v>0</v>
      </c>
      <c r="O188" s="596">
        <f>O186</f>
        <v>0</v>
      </c>
      <c r="P188" s="597">
        <f t="shared" si="59"/>
        <v>0</v>
      </c>
      <c r="Q188" s="597">
        <f t="shared" si="59"/>
        <v>0</v>
      </c>
      <c r="R188" s="603">
        <f t="shared" si="59"/>
        <v>0</v>
      </c>
      <c r="S188" s="596">
        <f t="shared" si="59"/>
        <v>0</v>
      </c>
      <c r="T188" s="597">
        <f t="shared" si="59"/>
        <v>0</v>
      </c>
      <c r="U188" s="597">
        <f t="shared" si="59"/>
        <v>0</v>
      </c>
      <c r="V188" s="597">
        <f t="shared" si="59"/>
        <v>0</v>
      </c>
      <c r="W188" s="604">
        <f t="shared" si="59"/>
        <v>50</v>
      </c>
      <c r="X188" s="604">
        <f t="shared" si="59"/>
        <v>150</v>
      </c>
      <c r="Y188" s="1279"/>
      <c r="Z188" s="358"/>
      <c r="AA188" s="358"/>
      <c r="AB188" s="359">
        <v>10</v>
      </c>
      <c r="AE188" s="16"/>
    </row>
    <row r="189" spans="1:31" ht="14.25" customHeight="1" thickBot="1" x14ac:dyDescent="0.25">
      <c r="A189" s="211" t="s">
        <v>9</v>
      </c>
      <c r="B189" s="13" t="s">
        <v>54</v>
      </c>
      <c r="C189" s="1196" t="s">
        <v>12</v>
      </c>
      <c r="D189" s="1196"/>
      <c r="E189" s="1196"/>
      <c r="F189" s="1196"/>
      <c r="G189" s="1196"/>
      <c r="H189" s="1196"/>
      <c r="I189" s="1196"/>
      <c r="J189" s="1206"/>
      <c r="K189" s="41">
        <f>K179+K188+K182+K177+K174+K185+K161+K155+K164</f>
        <v>3464.5</v>
      </c>
      <c r="L189" s="41">
        <f t="shared" ref="L189:X189" si="60">L179+L188+L182+L177+L174+L185+L161+L155+L164</f>
        <v>3294.5</v>
      </c>
      <c r="M189" s="41">
        <f t="shared" si="60"/>
        <v>19.100000000000001</v>
      </c>
      <c r="N189" s="41">
        <f t="shared" si="60"/>
        <v>170</v>
      </c>
      <c r="O189" s="41">
        <f t="shared" si="60"/>
        <v>3939.2000000000003</v>
      </c>
      <c r="P189" s="41">
        <f t="shared" si="60"/>
        <v>3250.3</v>
      </c>
      <c r="Q189" s="41">
        <f t="shared" si="60"/>
        <v>19.2</v>
      </c>
      <c r="R189" s="41">
        <f t="shared" si="60"/>
        <v>688.9</v>
      </c>
      <c r="S189" s="41">
        <f>S179+S188+S182+S177+S174+S185+S161+S155+S164</f>
        <v>3960.1</v>
      </c>
      <c r="T189" s="41">
        <f t="shared" si="60"/>
        <v>3271.2</v>
      </c>
      <c r="U189" s="41">
        <f t="shared" si="60"/>
        <v>19.2</v>
      </c>
      <c r="V189" s="41">
        <f t="shared" si="60"/>
        <v>688.9</v>
      </c>
      <c r="W189" s="41">
        <f t="shared" si="60"/>
        <v>3682.7</v>
      </c>
      <c r="X189" s="41">
        <f t="shared" si="60"/>
        <v>5209.8</v>
      </c>
      <c r="Y189" s="1197"/>
      <c r="Z189" s="1198"/>
      <c r="AA189" s="1198"/>
      <c r="AB189" s="1199"/>
    </row>
    <row r="190" spans="1:31" ht="14.25" customHeight="1" thickBot="1" x14ac:dyDescent="0.25">
      <c r="A190" s="210" t="s">
        <v>9</v>
      </c>
      <c r="B190" s="13" t="s">
        <v>56</v>
      </c>
      <c r="C190" s="1207" t="s">
        <v>57</v>
      </c>
      <c r="D190" s="1208"/>
      <c r="E190" s="1208"/>
      <c r="F190" s="1208"/>
      <c r="G190" s="1208"/>
      <c r="H190" s="1208"/>
      <c r="I190" s="1208"/>
      <c r="J190" s="1208"/>
      <c r="K190" s="1208"/>
      <c r="L190" s="1208"/>
      <c r="M190" s="1208"/>
      <c r="N190" s="1208"/>
      <c r="O190" s="1208"/>
      <c r="P190" s="1208"/>
      <c r="Q190" s="1208"/>
      <c r="R190" s="1208"/>
      <c r="S190" s="1208"/>
      <c r="T190" s="1208"/>
      <c r="U190" s="1208"/>
      <c r="V190" s="1208"/>
      <c r="W190" s="1208"/>
      <c r="X190" s="1208"/>
      <c r="Y190" s="1208"/>
      <c r="Z190" s="1208"/>
      <c r="AA190" s="1208"/>
      <c r="AB190" s="1210"/>
    </row>
    <row r="191" spans="1:31" ht="18" customHeight="1" x14ac:dyDescent="0.2">
      <c r="A191" s="1010" t="s">
        <v>9</v>
      </c>
      <c r="B191" s="1012" t="s">
        <v>56</v>
      </c>
      <c r="C191" s="427" t="s">
        <v>9</v>
      </c>
      <c r="D191" s="510" t="s">
        <v>9</v>
      </c>
      <c r="E191" s="1433" t="s">
        <v>173</v>
      </c>
      <c r="F191" s="524"/>
      <c r="G191" s="508" t="s">
        <v>54</v>
      </c>
      <c r="H191" s="512" t="s">
        <v>77</v>
      </c>
      <c r="I191" s="1367" t="s">
        <v>162</v>
      </c>
      <c r="J191" s="440" t="s">
        <v>45</v>
      </c>
      <c r="K191" s="448"/>
      <c r="L191" s="439"/>
      <c r="M191" s="439"/>
      <c r="N191" s="75"/>
      <c r="O191" s="448"/>
      <c r="P191" s="439"/>
      <c r="Q191" s="439"/>
      <c r="R191" s="75"/>
      <c r="S191" s="585"/>
      <c r="T191" s="586"/>
      <c r="U191" s="586"/>
      <c r="V191" s="587"/>
      <c r="W191" s="334"/>
      <c r="X191" s="443"/>
      <c r="Y191" s="1114" t="s">
        <v>144</v>
      </c>
      <c r="Z191" s="441"/>
      <c r="AA191" s="441"/>
      <c r="AB191" s="442"/>
      <c r="AE191" s="16"/>
    </row>
    <row r="192" spans="1:31" ht="17.25" customHeight="1" x14ac:dyDescent="0.2">
      <c r="A192" s="1010"/>
      <c r="B192" s="1012"/>
      <c r="C192" s="427"/>
      <c r="D192" s="510"/>
      <c r="E192" s="1273"/>
      <c r="F192" s="524"/>
      <c r="G192" s="508"/>
      <c r="H192" s="512"/>
      <c r="I192" s="1367"/>
      <c r="J192" s="43" t="s">
        <v>62</v>
      </c>
      <c r="K192" s="32">
        <f>L192+N192</f>
        <v>10</v>
      </c>
      <c r="L192" s="438"/>
      <c r="M192" s="438"/>
      <c r="N192" s="77">
        <v>10</v>
      </c>
      <c r="O192" s="32">
        <f>P192+R192</f>
        <v>10</v>
      </c>
      <c r="P192" s="438"/>
      <c r="Q192" s="438"/>
      <c r="R192" s="145">
        <v>10</v>
      </c>
      <c r="S192" s="560">
        <f>T192+V192</f>
        <v>10</v>
      </c>
      <c r="T192" s="558"/>
      <c r="U192" s="558"/>
      <c r="V192" s="584">
        <v>10</v>
      </c>
      <c r="W192" s="102">
        <v>10</v>
      </c>
      <c r="X192" s="437">
        <v>10</v>
      </c>
      <c r="Y192" s="1114"/>
      <c r="Z192" s="449"/>
      <c r="AA192" s="449"/>
      <c r="AB192" s="450"/>
      <c r="AE192" s="16"/>
    </row>
    <row r="193" spans="1:32" ht="18.75" customHeight="1" x14ac:dyDescent="0.2">
      <c r="A193" s="1010"/>
      <c r="B193" s="1012"/>
      <c r="C193" s="427"/>
      <c r="D193" s="511"/>
      <c r="E193" s="1274"/>
      <c r="F193" s="456"/>
      <c r="G193" s="520"/>
      <c r="H193" s="513"/>
      <c r="I193" s="1368"/>
      <c r="J193" s="472"/>
      <c r="K193" s="121"/>
      <c r="L193" s="63"/>
      <c r="M193" s="63"/>
      <c r="N193" s="122"/>
      <c r="O193" s="470"/>
      <c r="P193" s="63"/>
      <c r="Q193" s="63"/>
      <c r="R193" s="77"/>
      <c r="S193" s="560"/>
      <c r="T193" s="558"/>
      <c r="U193" s="558"/>
      <c r="V193" s="584"/>
      <c r="W193" s="101"/>
      <c r="X193" s="258"/>
      <c r="Y193" s="1275"/>
      <c r="Z193" s="374"/>
      <c r="AA193" s="374"/>
      <c r="AB193" s="376"/>
      <c r="AE193" s="16"/>
    </row>
    <row r="194" spans="1:32" ht="41.25" customHeight="1" x14ac:dyDescent="0.2">
      <c r="A194" s="1010"/>
      <c r="B194" s="1012"/>
      <c r="C194" s="427"/>
      <c r="D194" s="509" t="s">
        <v>11</v>
      </c>
      <c r="E194" s="455" t="s">
        <v>258</v>
      </c>
      <c r="F194" s="235"/>
      <c r="G194" s="519" t="s">
        <v>54</v>
      </c>
      <c r="H194" s="516" t="s">
        <v>61</v>
      </c>
      <c r="I194" s="1366" t="s">
        <v>166</v>
      </c>
      <c r="J194" s="472" t="s">
        <v>62</v>
      </c>
      <c r="K194" s="121">
        <f>N194</f>
        <v>206.3</v>
      </c>
      <c r="L194" s="63"/>
      <c r="M194" s="63"/>
      <c r="N194" s="122">
        <v>206.3</v>
      </c>
      <c r="O194" s="470">
        <f>R194</f>
        <v>1058.4000000000001</v>
      </c>
      <c r="P194" s="63"/>
      <c r="Q194" s="63"/>
      <c r="R194" s="77">
        <v>1058.4000000000001</v>
      </c>
      <c r="S194" s="560">
        <f>V194</f>
        <v>1058.4000000000001</v>
      </c>
      <c r="T194" s="558"/>
      <c r="U194" s="558"/>
      <c r="V194" s="584">
        <v>1058.4000000000001</v>
      </c>
      <c r="W194" s="101"/>
      <c r="X194" s="258"/>
      <c r="Y194" s="1113" t="s">
        <v>153</v>
      </c>
      <c r="Z194" s="321">
        <v>2.8</v>
      </c>
      <c r="AA194" s="373">
        <v>1</v>
      </c>
      <c r="AB194" s="375">
        <v>1</v>
      </c>
      <c r="AC194" s="181"/>
      <c r="AD194" s="181"/>
      <c r="AE194" s="16"/>
    </row>
    <row r="195" spans="1:32" ht="20.25" customHeight="1" x14ac:dyDescent="0.2">
      <c r="A195" s="1010"/>
      <c r="B195" s="1012"/>
      <c r="C195" s="427"/>
      <c r="D195" s="509" t="s">
        <v>48</v>
      </c>
      <c r="E195" s="1277" t="s">
        <v>172</v>
      </c>
      <c r="F195" s="524"/>
      <c r="G195" s="508"/>
      <c r="H195" s="512"/>
      <c r="I195" s="1367"/>
      <c r="J195" s="472" t="s">
        <v>62</v>
      </c>
      <c r="K195" s="121">
        <f>N195</f>
        <v>0</v>
      </c>
      <c r="L195" s="63"/>
      <c r="M195" s="63"/>
      <c r="N195" s="122"/>
      <c r="O195" s="470">
        <f>R195</f>
        <v>0</v>
      </c>
      <c r="P195" s="63"/>
      <c r="Q195" s="63"/>
      <c r="R195" s="122"/>
      <c r="S195" s="560"/>
      <c r="T195" s="558"/>
      <c r="U195" s="558"/>
      <c r="V195" s="584"/>
      <c r="W195" s="102">
        <v>500</v>
      </c>
      <c r="X195" s="437">
        <v>500</v>
      </c>
      <c r="Y195" s="1114"/>
      <c r="Z195" s="441"/>
      <c r="AA195" s="449"/>
      <c r="AB195" s="450"/>
      <c r="AE195" s="16"/>
    </row>
    <row r="196" spans="1:32" ht="16.5" customHeight="1" x14ac:dyDescent="0.2">
      <c r="A196" s="1010"/>
      <c r="B196" s="1012"/>
      <c r="C196" s="427"/>
      <c r="D196" s="511"/>
      <c r="E196" s="1395"/>
      <c r="F196" s="456"/>
      <c r="G196" s="520"/>
      <c r="H196" s="513"/>
      <c r="I196" s="1436"/>
      <c r="J196" s="43"/>
      <c r="K196" s="76"/>
      <c r="L196" s="439"/>
      <c r="M196" s="439"/>
      <c r="N196" s="77"/>
      <c r="O196" s="32"/>
      <c r="P196" s="439"/>
      <c r="Q196" s="439"/>
      <c r="R196" s="77"/>
      <c r="S196" s="585"/>
      <c r="T196" s="586"/>
      <c r="U196" s="586"/>
      <c r="V196" s="587"/>
      <c r="W196" s="334"/>
      <c r="X196" s="443"/>
      <c r="Y196" s="1155"/>
      <c r="Z196" s="374"/>
      <c r="AA196" s="374"/>
      <c r="AB196" s="376"/>
      <c r="AD196" s="262"/>
      <c r="AE196" s="16"/>
    </row>
    <row r="197" spans="1:32" ht="18" customHeight="1" thickBot="1" x14ac:dyDescent="0.25">
      <c r="A197" s="1124"/>
      <c r="B197" s="1125"/>
      <c r="C197" s="428"/>
      <c r="D197" s="452"/>
      <c r="E197" s="452"/>
      <c r="F197" s="452"/>
      <c r="G197" s="452"/>
      <c r="H197" s="452"/>
      <c r="I197" s="1437" t="s">
        <v>140</v>
      </c>
      <c r="J197" s="1429"/>
      <c r="K197" s="237">
        <f>K194+K192</f>
        <v>216.3</v>
      </c>
      <c r="L197" s="237">
        <f t="shared" ref="L197:V197" si="61">L194+L192</f>
        <v>0</v>
      </c>
      <c r="M197" s="237">
        <f t="shared" si="61"/>
        <v>0</v>
      </c>
      <c r="N197" s="386">
        <f t="shared" si="61"/>
        <v>216.3</v>
      </c>
      <c r="O197" s="387">
        <f t="shared" si="61"/>
        <v>1068.4000000000001</v>
      </c>
      <c r="P197" s="237">
        <f t="shared" si="61"/>
        <v>0</v>
      </c>
      <c r="Q197" s="237">
        <f t="shared" si="61"/>
        <v>0</v>
      </c>
      <c r="R197" s="388">
        <f t="shared" si="61"/>
        <v>1068.4000000000001</v>
      </c>
      <c r="S197" s="237">
        <f>S194+S192</f>
        <v>1068.4000000000001</v>
      </c>
      <c r="T197" s="237">
        <f t="shared" si="61"/>
        <v>0</v>
      </c>
      <c r="U197" s="237">
        <f t="shared" si="61"/>
        <v>0</v>
      </c>
      <c r="V197" s="386">
        <f t="shared" si="61"/>
        <v>1068.4000000000001</v>
      </c>
      <c r="W197" s="453">
        <f>W192+W195</f>
        <v>510</v>
      </c>
      <c r="X197" s="645">
        <f>X194+X192+X195</f>
        <v>510</v>
      </c>
      <c r="Y197" s="646"/>
      <c r="Z197" s="625"/>
      <c r="AA197" s="625"/>
      <c r="AB197" s="626"/>
      <c r="AD197" s="262"/>
      <c r="AE197" s="16"/>
      <c r="AF197" s="181"/>
    </row>
    <row r="198" spans="1:32" ht="14.25" customHeight="1" x14ac:dyDescent="0.2">
      <c r="A198" s="1009" t="s">
        <v>9</v>
      </c>
      <c r="B198" s="1011" t="s">
        <v>56</v>
      </c>
      <c r="C198" s="1421" t="s">
        <v>11</v>
      </c>
      <c r="D198" s="114"/>
      <c r="E198" s="1347" t="s">
        <v>103</v>
      </c>
      <c r="F198" s="523"/>
      <c r="G198" s="507" t="s">
        <v>54</v>
      </c>
      <c r="H198" s="517" t="s">
        <v>61</v>
      </c>
      <c r="I198" s="205"/>
      <c r="J198" s="126"/>
      <c r="K198" s="149"/>
      <c r="L198" s="127"/>
      <c r="M198" s="127"/>
      <c r="N198" s="128"/>
      <c r="O198" s="129"/>
      <c r="P198" s="127"/>
      <c r="Q198" s="127"/>
      <c r="R198" s="128"/>
      <c r="S198" s="677"/>
      <c r="T198" s="629"/>
      <c r="U198" s="629"/>
      <c r="V198" s="737"/>
      <c r="W198" s="738"/>
      <c r="X198" s="131"/>
      <c r="Y198" s="1350" t="s">
        <v>70</v>
      </c>
      <c r="Z198" s="1266">
        <v>5.7</v>
      </c>
      <c r="AA198" s="1266">
        <v>5.7</v>
      </c>
      <c r="AB198" s="1268">
        <v>5.7</v>
      </c>
      <c r="AD198" s="17"/>
      <c r="AE198" s="16"/>
    </row>
    <row r="199" spans="1:32" ht="14.25" customHeight="1" x14ac:dyDescent="0.2">
      <c r="A199" s="1010"/>
      <c r="B199" s="1012"/>
      <c r="C199" s="1359"/>
      <c r="D199" s="115"/>
      <c r="E199" s="1423"/>
      <c r="F199" s="524"/>
      <c r="G199" s="508"/>
      <c r="H199" s="512"/>
      <c r="I199" s="233"/>
      <c r="J199" s="14"/>
      <c r="K199" s="132"/>
      <c r="L199" s="133"/>
      <c r="M199" s="133"/>
      <c r="N199" s="134"/>
      <c r="O199" s="135"/>
      <c r="P199" s="133"/>
      <c r="Q199" s="133"/>
      <c r="R199" s="134"/>
      <c r="S199" s="866"/>
      <c r="T199" s="682"/>
      <c r="U199" s="682"/>
      <c r="V199" s="867"/>
      <c r="W199" s="756"/>
      <c r="X199" s="137"/>
      <c r="Y199" s="1270"/>
      <c r="Z199" s="1267"/>
      <c r="AA199" s="1267"/>
      <c r="AB199" s="1269"/>
      <c r="AE199" s="16"/>
    </row>
    <row r="200" spans="1:32" ht="14.25" customHeight="1" x14ac:dyDescent="0.2">
      <c r="A200" s="1010"/>
      <c r="B200" s="1012"/>
      <c r="C200" s="1359"/>
      <c r="D200" s="115"/>
      <c r="E200" s="1423"/>
      <c r="F200" s="524"/>
      <c r="G200" s="508"/>
      <c r="H200" s="512"/>
      <c r="I200" s="1431" t="s">
        <v>174</v>
      </c>
      <c r="J200" s="123"/>
      <c r="K200" s="124"/>
      <c r="L200" s="389"/>
      <c r="M200" s="389"/>
      <c r="N200" s="125"/>
      <c r="O200" s="379"/>
      <c r="P200" s="389"/>
      <c r="Q200" s="389"/>
      <c r="R200" s="125"/>
      <c r="S200" s="734"/>
      <c r="T200" s="555"/>
      <c r="U200" s="555"/>
      <c r="V200" s="657"/>
      <c r="W200" s="102"/>
      <c r="X200" s="437"/>
      <c r="Y200" s="1270" t="s">
        <v>69</v>
      </c>
      <c r="Z200" s="1267">
        <v>2.1</v>
      </c>
      <c r="AA200" s="1267">
        <v>2.1</v>
      </c>
      <c r="AB200" s="1269">
        <v>2.1</v>
      </c>
    </row>
    <row r="201" spans="1:32" ht="14.25" customHeight="1" x14ac:dyDescent="0.2">
      <c r="A201" s="1010"/>
      <c r="B201" s="1012"/>
      <c r="C201" s="1359"/>
      <c r="D201" s="238"/>
      <c r="E201" s="1424"/>
      <c r="F201" s="524"/>
      <c r="G201" s="508"/>
      <c r="H201" s="512"/>
      <c r="I201" s="1432"/>
      <c r="J201" s="116"/>
      <c r="K201" s="330"/>
      <c r="L201" s="381"/>
      <c r="M201" s="381"/>
      <c r="N201" s="118"/>
      <c r="O201" s="380"/>
      <c r="P201" s="381"/>
      <c r="Q201" s="381"/>
      <c r="R201" s="118"/>
      <c r="S201" s="585"/>
      <c r="T201" s="586"/>
      <c r="U201" s="586"/>
      <c r="V201" s="587"/>
      <c r="W201" s="334"/>
      <c r="X201" s="443"/>
      <c r="Y201" s="1270"/>
      <c r="Z201" s="1267"/>
      <c r="AA201" s="1267"/>
      <c r="AB201" s="1269"/>
    </row>
    <row r="202" spans="1:32" ht="14.25" customHeight="1" x14ac:dyDescent="0.2">
      <c r="A202" s="1010"/>
      <c r="B202" s="1012"/>
      <c r="C202" s="1359"/>
      <c r="D202" s="429" t="s">
        <v>9</v>
      </c>
      <c r="E202" s="1052" t="s">
        <v>102</v>
      </c>
      <c r="F202" s="524"/>
      <c r="G202" s="508"/>
      <c r="H202" s="512"/>
      <c r="I202" s="1432"/>
      <c r="J202" s="472" t="s">
        <v>62</v>
      </c>
      <c r="K202" s="121">
        <f>L202+N202</f>
        <v>1620</v>
      </c>
      <c r="L202" s="471">
        <v>1620</v>
      </c>
      <c r="M202" s="471"/>
      <c r="N202" s="122"/>
      <c r="O202" s="470">
        <f>P202+R202</f>
        <v>1750.1</v>
      </c>
      <c r="P202" s="471">
        <v>1750.1</v>
      </c>
      <c r="Q202" s="471"/>
      <c r="R202" s="122"/>
      <c r="S202" s="676">
        <f>T202+V202</f>
        <v>1750.1</v>
      </c>
      <c r="T202" s="565">
        <v>1750.1</v>
      </c>
      <c r="U202" s="565"/>
      <c r="V202" s="658"/>
      <c r="W202" s="486">
        <v>1500</v>
      </c>
      <c r="X202" s="120">
        <v>1500</v>
      </c>
      <c r="Y202" s="1270" t="s">
        <v>150</v>
      </c>
      <c r="Z202" s="1271">
        <v>17</v>
      </c>
      <c r="AA202" s="1271">
        <v>17</v>
      </c>
      <c r="AB202" s="1344">
        <v>17</v>
      </c>
    </row>
    <row r="203" spans="1:32" ht="14.25" customHeight="1" x14ac:dyDescent="0.2">
      <c r="A203" s="1010"/>
      <c r="B203" s="1012"/>
      <c r="C203" s="1359"/>
      <c r="D203" s="429"/>
      <c r="E203" s="1052"/>
      <c r="F203" s="524"/>
      <c r="G203" s="508"/>
      <c r="H203" s="512"/>
      <c r="I203" s="1432"/>
      <c r="J203" s="123"/>
      <c r="K203" s="124"/>
      <c r="L203" s="389"/>
      <c r="M203" s="389"/>
      <c r="N203" s="125"/>
      <c r="O203" s="379"/>
      <c r="P203" s="389"/>
      <c r="Q203" s="389"/>
      <c r="R203" s="125"/>
      <c r="S203" s="734"/>
      <c r="T203" s="555"/>
      <c r="U203" s="555"/>
      <c r="V203" s="657"/>
      <c r="W203" s="102"/>
      <c r="X203" s="437"/>
      <c r="Y203" s="1270"/>
      <c r="Z203" s="1271"/>
      <c r="AA203" s="1271"/>
      <c r="AB203" s="1344"/>
    </row>
    <row r="204" spans="1:32" ht="14.25" customHeight="1" x14ac:dyDescent="0.2">
      <c r="A204" s="1010"/>
      <c r="B204" s="1012"/>
      <c r="C204" s="1359"/>
      <c r="D204" s="429"/>
      <c r="E204" s="1052"/>
      <c r="F204" s="524"/>
      <c r="G204" s="508"/>
      <c r="H204" s="512"/>
      <c r="I204" s="1432"/>
      <c r="J204" s="123"/>
      <c r="K204" s="124"/>
      <c r="L204" s="389"/>
      <c r="M204" s="389"/>
      <c r="N204" s="125"/>
      <c r="O204" s="379"/>
      <c r="P204" s="389"/>
      <c r="Q204" s="389"/>
      <c r="R204" s="125"/>
      <c r="S204" s="734"/>
      <c r="T204" s="555"/>
      <c r="U204" s="555"/>
      <c r="V204" s="657"/>
      <c r="W204" s="102"/>
      <c r="X204" s="437"/>
      <c r="Y204" s="1270" t="s">
        <v>155</v>
      </c>
      <c r="Z204" s="1271">
        <v>5</v>
      </c>
      <c r="AA204" s="1271">
        <v>5</v>
      </c>
      <c r="AB204" s="1344">
        <v>5</v>
      </c>
    </row>
    <row r="205" spans="1:32" ht="14.25" customHeight="1" x14ac:dyDescent="0.2">
      <c r="A205" s="1010"/>
      <c r="B205" s="1012"/>
      <c r="C205" s="1359"/>
      <c r="D205" s="430"/>
      <c r="E205" s="503"/>
      <c r="F205" s="524"/>
      <c r="G205" s="508"/>
      <c r="H205" s="512"/>
      <c r="I205" s="1432"/>
      <c r="J205" s="123"/>
      <c r="K205" s="124"/>
      <c r="L205" s="389"/>
      <c r="M205" s="389"/>
      <c r="N205" s="125"/>
      <c r="O205" s="379"/>
      <c r="P205" s="389"/>
      <c r="Q205" s="389"/>
      <c r="R205" s="125"/>
      <c r="S205" s="734"/>
      <c r="T205" s="555"/>
      <c r="U205" s="555"/>
      <c r="V205" s="657"/>
      <c r="W205" s="102"/>
      <c r="X205" s="437"/>
      <c r="Y205" s="1270"/>
      <c r="Z205" s="1271"/>
      <c r="AA205" s="1271"/>
      <c r="AB205" s="1344"/>
    </row>
    <row r="206" spans="1:32" ht="14.25" customHeight="1" x14ac:dyDescent="0.2">
      <c r="A206" s="1010"/>
      <c r="B206" s="1012"/>
      <c r="C206" s="1359"/>
      <c r="D206" s="431" t="s">
        <v>11</v>
      </c>
      <c r="E206" s="1054" t="s">
        <v>101</v>
      </c>
      <c r="F206" s="524"/>
      <c r="G206" s="508"/>
      <c r="H206" s="512"/>
      <c r="I206" s="1432"/>
      <c r="J206" s="472" t="s">
        <v>45</v>
      </c>
      <c r="K206" s="121">
        <f>L206+N206</f>
        <v>150</v>
      </c>
      <c r="L206" s="471">
        <v>150</v>
      </c>
      <c r="M206" s="471"/>
      <c r="N206" s="122"/>
      <c r="O206" s="470">
        <f>P206+R206</f>
        <v>500</v>
      </c>
      <c r="P206" s="471">
        <v>500</v>
      </c>
      <c r="Q206" s="471"/>
      <c r="R206" s="122"/>
      <c r="S206" s="676">
        <f>T206+V206</f>
        <v>500</v>
      </c>
      <c r="T206" s="565">
        <v>500</v>
      </c>
      <c r="U206" s="565"/>
      <c r="V206" s="658"/>
      <c r="W206" s="486">
        <v>500</v>
      </c>
      <c r="X206" s="120">
        <v>500</v>
      </c>
      <c r="Y206" s="1100" t="s">
        <v>68</v>
      </c>
      <c r="Z206" s="321">
        <v>0.3</v>
      </c>
      <c r="AA206" s="321">
        <v>0.3</v>
      </c>
      <c r="AB206" s="322">
        <v>0.3</v>
      </c>
    </row>
    <row r="207" spans="1:32" ht="14.25" customHeight="1" x14ac:dyDescent="0.2">
      <c r="A207" s="1010"/>
      <c r="B207" s="1012"/>
      <c r="C207" s="1359"/>
      <c r="D207" s="238"/>
      <c r="E207" s="1053"/>
      <c r="F207" s="524"/>
      <c r="G207" s="508"/>
      <c r="H207" s="512"/>
      <c r="I207" s="1432"/>
      <c r="J207" s="440"/>
      <c r="K207" s="37"/>
      <c r="L207" s="439"/>
      <c r="M207" s="439"/>
      <c r="N207" s="75"/>
      <c r="O207" s="448"/>
      <c r="P207" s="439"/>
      <c r="Q207" s="439"/>
      <c r="R207" s="75"/>
      <c r="S207" s="585"/>
      <c r="T207" s="586"/>
      <c r="U207" s="586"/>
      <c r="V207" s="587"/>
      <c r="W207" s="334"/>
      <c r="X207" s="443"/>
      <c r="Y207" s="1434"/>
      <c r="Z207" s="263"/>
      <c r="AA207" s="263"/>
      <c r="AB207" s="323"/>
    </row>
    <row r="208" spans="1:32" ht="16.5" customHeight="1" thickBot="1" x14ac:dyDescent="0.25">
      <c r="A208" s="1124"/>
      <c r="B208" s="1125"/>
      <c r="C208" s="1422"/>
      <c r="D208" s="234"/>
      <c r="E208" s="234"/>
      <c r="F208" s="234"/>
      <c r="G208" s="234"/>
      <c r="H208" s="234"/>
      <c r="I208" s="1428" t="s">
        <v>140</v>
      </c>
      <c r="J208" s="1429"/>
      <c r="K208" s="237">
        <f t="shared" ref="K208:X208" si="62">SUM(K198:K207)</f>
        <v>1770</v>
      </c>
      <c r="L208" s="237">
        <f t="shared" si="62"/>
        <v>1770</v>
      </c>
      <c r="M208" s="237">
        <f t="shared" si="62"/>
        <v>0</v>
      </c>
      <c r="N208" s="237">
        <f t="shared" si="62"/>
        <v>0</v>
      </c>
      <c r="O208" s="237">
        <f t="shared" si="62"/>
        <v>2250.1</v>
      </c>
      <c r="P208" s="237">
        <f t="shared" si="62"/>
        <v>2250.1</v>
      </c>
      <c r="Q208" s="237">
        <f t="shared" si="62"/>
        <v>0</v>
      </c>
      <c r="R208" s="386">
        <f t="shared" si="62"/>
        <v>0</v>
      </c>
      <c r="S208" s="387">
        <f>SUM(S198:S207)</f>
        <v>2250.1</v>
      </c>
      <c r="T208" s="237">
        <f t="shared" si="62"/>
        <v>2250.1</v>
      </c>
      <c r="U208" s="237">
        <f t="shared" si="62"/>
        <v>0</v>
      </c>
      <c r="V208" s="388">
        <f t="shared" si="62"/>
        <v>0</v>
      </c>
      <c r="W208" s="237">
        <f t="shared" si="62"/>
        <v>2000</v>
      </c>
      <c r="X208" s="237">
        <f t="shared" si="62"/>
        <v>2000</v>
      </c>
      <c r="Y208" s="647"/>
      <c r="Z208" s="649"/>
      <c r="AA208" s="649"/>
      <c r="AB208" s="650"/>
      <c r="AE208" s="16"/>
    </row>
    <row r="209" spans="1:50" ht="12" customHeight="1" x14ac:dyDescent="0.2">
      <c r="A209" s="1009" t="s">
        <v>9</v>
      </c>
      <c r="B209" s="1011" t="s">
        <v>56</v>
      </c>
      <c r="C209" s="1421" t="s">
        <v>48</v>
      </c>
      <c r="D209" s="1211"/>
      <c r="E209" s="1230" t="s">
        <v>65</v>
      </c>
      <c r="F209" s="1299"/>
      <c r="G209" s="1093" t="s">
        <v>54</v>
      </c>
      <c r="H209" s="1087" t="s">
        <v>61</v>
      </c>
      <c r="I209" s="1430" t="s">
        <v>175</v>
      </c>
      <c r="J209" s="22" t="s">
        <v>45</v>
      </c>
      <c r="K209" s="27">
        <f>L209+N209</f>
        <v>45</v>
      </c>
      <c r="L209" s="28">
        <v>45</v>
      </c>
      <c r="M209" s="28"/>
      <c r="N209" s="29"/>
      <c r="O209" s="27">
        <f>P209+R209</f>
        <v>45</v>
      </c>
      <c r="P209" s="28">
        <v>45</v>
      </c>
      <c r="Q209" s="28"/>
      <c r="R209" s="30"/>
      <c r="S209" s="628">
        <f>T209+V209</f>
        <v>45</v>
      </c>
      <c r="T209" s="660">
        <v>45</v>
      </c>
      <c r="U209" s="660"/>
      <c r="V209" s="661"/>
      <c r="W209" s="31">
        <v>45</v>
      </c>
      <c r="X209" s="31">
        <v>45</v>
      </c>
      <c r="Y209" s="1109" t="s">
        <v>67</v>
      </c>
      <c r="Z209" s="65">
        <v>0.5</v>
      </c>
      <c r="AA209" s="65">
        <v>0.38</v>
      </c>
      <c r="AB209" s="66">
        <v>0.38</v>
      </c>
      <c r="AE209" s="16"/>
    </row>
    <row r="210" spans="1:50" ht="14.25" customHeight="1" x14ac:dyDescent="0.2">
      <c r="A210" s="1010"/>
      <c r="B210" s="1012"/>
      <c r="C210" s="1359"/>
      <c r="D210" s="1212"/>
      <c r="E210" s="1222"/>
      <c r="F210" s="1300"/>
      <c r="G210" s="1094"/>
      <c r="H210" s="1048"/>
      <c r="I210" s="1379"/>
      <c r="J210" s="43" t="s">
        <v>62</v>
      </c>
      <c r="K210" s="32">
        <f>L210+N210</f>
        <v>220</v>
      </c>
      <c r="L210" s="33">
        <v>220</v>
      </c>
      <c r="M210" s="33"/>
      <c r="N210" s="77"/>
      <c r="O210" s="32">
        <f>P210+R210</f>
        <v>455</v>
      </c>
      <c r="P210" s="377">
        <v>455</v>
      </c>
      <c r="Q210" s="377"/>
      <c r="R210" s="35"/>
      <c r="S210" s="557">
        <f>T210</f>
        <v>455</v>
      </c>
      <c r="T210" s="555">
        <v>455</v>
      </c>
      <c r="U210" s="555"/>
      <c r="V210" s="556"/>
      <c r="W210" s="36">
        <v>455</v>
      </c>
      <c r="X210" s="36">
        <v>455</v>
      </c>
      <c r="Y210" s="1101"/>
      <c r="Z210" s="49"/>
      <c r="AA210" s="49"/>
      <c r="AB210" s="50"/>
      <c r="AE210" s="16"/>
    </row>
    <row r="211" spans="1:50" ht="14.25" customHeight="1" x14ac:dyDescent="0.2">
      <c r="A211" s="1010"/>
      <c r="B211" s="1012"/>
      <c r="C211" s="1359"/>
      <c r="D211" s="1212"/>
      <c r="E211" s="1222"/>
      <c r="F211" s="1300"/>
      <c r="G211" s="1094"/>
      <c r="H211" s="1048"/>
      <c r="I211" s="1379"/>
      <c r="J211" s="23"/>
      <c r="K211" s="37">
        <f>L211+N211</f>
        <v>0</v>
      </c>
      <c r="L211" s="38"/>
      <c r="M211" s="38"/>
      <c r="N211" s="77"/>
      <c r="O211" s="378">
        <f>P211+R211</f>
        <v>0</v>
      </c>
      <c r="P211" s="38"/>
      <c r="Q211" s="38"/>
      <c r="R211" s="39"/>
      <c r="S211" s="561"/>
      <c r="T211" s="565"/>
      <c r="U211" s="565"/>
      <c r="V211" s="566"/>
      <c r="W211" s="40"/>
      <c r="X211" s="40"/>
      <c r="Y211" s="20"/>
      <c r="Z211" s="49"/>
      <c r="AA211" s="49"/>
      <c r="AB211" s="50"/>
      <c r="AE211" s="16"/>
    </row>
    <row r="212" spans="1:50" ht="14.25" customHeight="1" thickBot="1" x14ac:dyDescent="0.25">
      <c r="A212" s="1124"/>
      <c r="B212" s="1125"/>
      <c r="C212" s="1401"/>
      <c r="D212" s="1213"/>
      <c r="E212" s="1228"/>
      <c r="F212" s="1301"/>
      <c r="G212" s="1120"/>
      <c r="H212" s="1096"/>
      <c r="I212" s="1379"/>
      <c r="J212" s="601" t="s">
        <v>10</v>
      </c>
      <c r="K212" s="596">
        <f>SUM(K209:K211)</f>
        <v>265</v>
      </c>
      <c r="L212" s="597">
        <f t="shared" ref="L212:X212" si="63">SUM(L209:L211)</f>
        <v>265</v>
      </c>
      <c r="M212" s="597">
        <f t="shared" si="63"/>
        <v>0</v>
      </c>
      <c r="N212" s="598">
        <f t="shared" si="63"/>
        <v>0</v>
      </c>
      <c r="O212" s="602">
        <f>SUM(O209:O211)</f>
        <v>500</v>
      </c>
      <c r="P212" s="597">
        <f>SUM(P209:P211)</f>
        <v>500</v>
      </c>
      <c r="Q212" s="597">
        <f t="shared" si="63"/>
        <v>0</v>
      </c>
      <c r="R212" s="603">
        <f t="shared" si="63"/>
        <v>0</v>
      </c>
      <c r="S212" s="596">
        <f>SUM(S209:S211)</f>
        <v>500</v>
      </c>
      <c r="T212" s="597">
        <f t="shared" si="63"/>
        <v>500</v>
      </c>
      <c r="U212" s="597">
        <f t="shared" si="63"/>
        <v>0</v>
      </c>
      <c r="V212" s="597">
        <f t="shared" si="63"/>
        <v>0</v>
      </c>
      <c r="W212" s="604">
        <f>W209+W210+W211</f>
        <v>500</v>
      </c>
      <c r="X212" s="604">
        <f t="shared" si="63"/>
        <v>500</v>
      </c>
      <c r="Y212" s="21"/>
      <c r="Z212" s="318"/>
      <c r="AA212" s="318"/>
      <c r="AB212" s="247"/>
      <c r="AE212" s="16"/>
    </row>
    <row r="213" spans="1:50" ht="14.25" customHeight="1" x14ac:dyDescent="0.2">
      <c r="A213" s="1009" t="s">
        <v>9</v>
      </c>
      <c r="B213" s="1011" t="s">
        <v>56</v>
      </c>
      <c r="C213" s="1421" t="s">
        <v>54</v>
      </c>
      <c r="D213" s="1211"/>
      <c r="E213" s="1230" t="s">
        <v>91</v>
      </c>
      <c r="F213" s="1299"/>
      <c r="G213" s="1093" t="s">
        <v>54</v>
      </c>
      <c r="H213" s="1087" t="s">
        <v>61</v>
      </c>
      <c r="I213" s="1379"/>
      <c r="J213" s="22" t="s">
        <v>45</v>
      </c>
      <c r="K213" s="27"/>
      <c r="L213" s="28"/>
      <c r="M213" s="28"/>
      <c r="N213" s="29"/>
      <c r="O213" s="27">
        <f>P213+R213</f>
        <v>0</v>
      </c>
      <c r="P213" s="28">
        <v>0</v>
      </c>
      <c r="Q213" s="28"/>
      <c r="R213" s="30"/>
      <c r="S213" s="628">
        <f>T213+V213</f>
        <v>0</v>
      </c>
      <c r="T213" s="660"/>
      <c r="U213" s="660"/>
      <c r="V213" s="661"/>
      <c r="W213" s="31">
        <v>50</v>
      </c>
      <c r="X213" s="31">
        <v>50</v>
      </c>
      <c r="Y213" s="1302" t="s">
        <v>92</v>
      </c>
      <c r="Z213" s="150">
        <v>8</v>
      </c>
      <c r="AA213" s="151">
        <v>4</v>
      </c>
      <c r="AB213" s="152">
        <v>4</v>
      </c>
      <c r="AE213" s="16"/>
    </row>
    <row r="214" spans="1:50" ht="14.25" customHeight="1" x14ac:dyDescent="0.2">
      <c r="A214" s="1010"/>
      <c r="B214" s="1012"/>
      <c r="C214" s="1359"/>
      <c r="D214" s="1212"/>
      <c r="E214" s="1222"/>
      <c r="F214" s="1300"/>
      <c r="G214" s="1094"/>
      <c r="H214" s="1048"/>
      <c r="I214" s="1379"/>
      <c r="J214" s="43"/>
      <c r="K214" s="32"/>
      <c r="L214" s="33"/>
      <c r="M214" s="33"/>
      <c r="N214" s="77"/>
      <c r="O214" s="32"/>
      <c r="P214" s="377"/>
      <c r="Q214" s="377"/>
      <c r="R214" s="35"/>
      <c r="S214" s="557">
        <f>T214+V214</f>
        <v>0</v>
      </c>
      <c r="T214" s="555"/>
      <c r="U214" s="555"/>
      <c r="V214" s="556"/>
      <c r="W214" s="36"/>
      <c r="X214" s="36"/>
      <c r="Y214" s="1303"/>
      <c r="Z214" s="24"/>
      <c r="AA214" s="153"/>
      <c r="AB214" s="154"/>
      <c r="AE214" s="16"/>
    </row>
    <row r="215" spans="1:50" ht="14.25" customHeight="1" thickBot="1" x14ac:dyDescent="0.25">
      <c r="A215" s="1124"/>
      <c r="B215" s="1125"/>
      <c r="C215" s="1401"/>
      <c r="D215" s="1213"/>
      <c r="E215" s="1228"/>
      <c r="F215" s="1301"/>
      <c r="G215" s="1120"/>
      <c r="H215" s="1096"/>
      <c r="I215" s="1379"/>
      <c r="J215" s="601" t="s">
        <v>10</v>
      </c>
      <c r="K215" s="596">
        <f t="shared" ref="K215:X215" si="64">SUM(K213:K214)</f>
        <v>0</v>
      </c>
      <c r="L215" s="597">
        <f t="shared" si="64"/>
        <v>0</v>
      </c>
      <c r="M215" s="597">
        <f t="shared" si="64"/>
        <v>0</v>
      </c>
      <c r="N215" s="598">
        <f t="shared" si="64"/>
        <v>0</v>
      </c>
      <c r="O215" s="602">
        <f t="shared" si="64"/>
        <v>0</v>
      </c>
      <c r="P215" s="597">
        <f t="shared" si="64"/>
        <v>0</v>
      </c>
      <c r="Q215" s="597">
        <f t="shared" si="64"/>
        <v>0</v>
      </c>
      <c r="R215" s="603">
        <f t="shared" si="64"/>
        <v>0</v>
      </c>
      <c r="S215" s="596">
        <f t="shared" si="64"/>
        <v>0</v>
      </c>
      <c r="T215" s="597">
        <f t="shared" si="64"/>
        <v>0</v>
      </c>
      <c r="U215" s="597">
        <f t="shared" si="64"/>
        <v>0</v>
      </c>
      <c r="V215" s="597">
        <f t="shared" si="64"/>
        <v>0</v>
      </c>
      <c r="W215" s="604">
        <f t="shared" si="64"/>
        <v>50</v>
      </c>
      <c r="X215" s="604">
        <f t="shared" si="64"/>
        <v>50</v>
      </c>
      <c r="Y215" s="21"/>
      <c r="Z215" s="318"/>
      <c r="AA215" s="318"/>
      <c r="AB215" s="247"/>
      <c r="AE215" s="16"/>
    </row>
    <row r="216" spans="1:50" ht="14.25" customHeight="1" x14ac:dyDescent="0.2">
      <c r="A216" s="1009" t="s">
        <v>9</v>
      </c>
      <c r="B216" s="1011" t="s">
        <v>56</v>
      </c>
      <c r="C216" s="1421" t="s">
        <v>56</v>
      </c>
      <c r="D216" s="1211"/>
      <c r="E216" s="1230" t="s">
        <v>66</v>
      </c>
      <c r="F216" s="1299"/>
      <c r="G216" s="1093" t="s">
        <v>54</v>
      </c>
      <c r="H216" s="1087" t="s">
        <v>61</v>
      </c>
      <c r="I216" s="1379"/>
      <c r="J216" s="22" t="s">
        <v>45</v>
      </c>
      <c r="K216" s="27">
        <f>L216+N216</f>
        <v>0</v>
      </c>
      <c r="L216" s="28"/>
      <c r="M216" s="28"/>
      <c r="N216" s="29"/>
      <c r="O216" s="27">
        <f>P216+R216</f>
        <v>0</v>
      </c>
      <c r="P216" s="69"/>
      <c r="Q216" s="28"/>
      <c r="R216" s="30"/>
      <c r="S216" s="628">
        <f>T216+V216</f>
        <v>0</v>
      </c>
      <c r="T216" s="660"/>
      <c r="U216" s="660"/>
      <c r="V216" s="661"/>
      <c r="W216" s="31"/>
      <c r="X216" s="290"/>
      <c r="Y216" s="1109" t="s">
        <v>107</v>
      </c>
      <c r="Z216" s="53">
        <v>14</v>
      </c>
      <c r="AA216" s="53">
        <v>14</v>
      </c>
      <c r="AB216" s="54">
        <v>14</v>
      </c>
      <c r="AE216" s="16"/>
    </row>
    <row r="217" spans="1:50" ht="14.25" customHeight="1" x14ac:dyDescent="0.2">
      <c r="A217" s="1010"/>
      <c r="B217" s="1012"/>
      <c r="C217" s="1359"/>
      <c r="D217" s="1212"/>
      <c r="E217" s="1222"/>
      <c r="F217" s="1300"/>
      <c r="G217" s="1094"/>
      <c r="H217" s="1048"/>
      <c r="I217" s="1379"/>
      <c r="J217" s="43" t="s">
        <v>62</v>
      </c>
      <c r="K217" s="32">
        <f>L217+N217</f>
        <v>321.3</v>
      </c>
      <c r="L217" s="33">
        <v>321.3</v>
      </c>
      <c r="M217" s="33"/>
      <c r="N217" s="77"/>
      <c r="O217" s="32">
        <f>P217+R217</f>
        <v>409.9</v>
      </c>
      <c r="P217" s="377">
        <v>409.9</v>
      </c>
      <c r="Q217" s="377"/>
      <c r="R217" s="35"/>
      <c r="S217" s="557">
        <f>T217+V217</f>
        <v>409.9</v>
      </c>
      <c r="T217" s="555">
        <v>409.9</v>
      </c>
      <c r="U217" s="555"/>
      <c r="V217" s="556"/>
      <c r="W217" s="437">
        <v>321.3</v>
      </c>
      <c r="X217" s="102">
        <v>321.3</v>
      </c>
      <c r="Y217" s="1101"/>
      <c r="Z217" s="49"/>
      <c r="AA217" s="49"/>
      <c r="AB217" s="50"/>
      <c r="AE217" s="16"/>
    </row>
    <row r="218" spans="1:50" ht="14.25" customHeight="1" x14ac:dyDescent="0.2">
      <c r="A218" s="1010"/>
      <c r="B218" s="1012"/>
      <c r="C218" s="1359"/>
      <c r="D218" s="1212"/>
      <c r="E218" s="1222"/>
      <c r="F218" s="1300"/>
      <c r="G218" s="1094"/>
      <c r="H218" s="1048"/>
      <c r="I218" s="233"/>
      <c r="J218" s="23"/>
      <c r="K218" s="37">
        <f>L218+N218</f>
        <v>0</v>
      </c>
      <c r="L218" s="38"/>
      <c r="M218" s="38"/>
      <c r="N218" s="77"/>
      <c r="O218" s="378">
        <f>P218+R218</f>
        <v>0</v>
      </c>
      <c r="P218" s="38"/>
      <c r="Q218" s="38"/>
      <c r="R218" s="39"/>
      <c r="S218" s="561">
        <f>T218+V218</f>
        <v>0</v>
      </c>
      <c r="T218" s="565"/>
      <c r="U218" s="565"/>
      <c r="V218" s="566"/>
      <c r="W218" s="40"/>
      <c r="X218" s="85"/>
      <c r="Y218" s="20"/>
      <c r="Z218" s="49"/>
      <c r="AA218" s="49"/>
      <c r="AB218" s="50"/>
      <c r="AE218" s="16"/>
    </row>
    <row r="219" spans="1:50" ht="14.25" customHeight="1" thickBot="1" x14ac:dyDescent="0.25">
      <c r="A219" s="1124"/>
      <c r="B219" s="1125"/>
      <c r="C219" s="1401"/>
      <c r="D219" s="1213"/>
      <c r="E219" s="1228"/>
      <c r="F219" s="1301"/>
      <c r="G219" s="1120"/>
      <c r="H219" s="1096"/>
      <c r="I219" s="206"/>
      <c r="J219" s="601" t="s">
        <v>10</v>
      </c>
      <c r="K219" s="596">
        <f>SUM(K216:K218)</f>
        <v>321.3</v>
      </c>
      <c r="L219" s="596">
        <f t="shared" ref="L219:X219" si="65">SUM(L216:L218)</f>
        <v>321.3</v>
      </c>
      <c r="M219" s="596">
        <f t="shared" si="65"/>
        <v>0</v>
      </c>
      <c r="N219" s="618">
        <f t="shared" si="65"/>
        <v>0</v>
      </c>
      <c r="O219" s="602">
        <f t="shared" si="65"/>
        <v>409.9</v>
      </c>
      <c r="P219" s="596">
        <f t="shared" si="65"/>
        <v>409.9</v>
      </c>
      <c r="Q219" s="596">
        <f t="shared" si="65"/>
        <v>0</v>
      </c>
      <c r="R219" s="605">
        <f t="shared" si="65"/>
        <v>0</v>
      </c>
      <c r="S219" s="596">
        <f>SUM(S216:S218)</f>
        <v>409.9</v>
      </c>
      <c r="T219" s="596">
        <f t="shared" si="65"/>
        <v>409.9</v>
      </c>
      <c r="U219" s="596">
        <f t="shared" si="65"/>
        <v>0</v>
      </c>
      <c r="V219" s="618">
        <f t="shared" si="65"/>
        <v>0</v>
      </c>
      <c r="W219" s="604">
        <f t="shared" si="65"/>
        <v>321.3</v>
      </c>
      <c r="X219" s="596">
        <f t="shared" si="65"/>
        <v>321.3</v>
      </c>
      <c r="Y219" s="21"/>
      <c r="Z219" s="318"/>
      <c r="AA219" s="318"/>
      <c r="AB219" s="247"/>
      <c r="AE219" s="16"/>
    </row>
    <row r="220" spans="1:50" ht="14.25" customHeight="1" thickBot="1" x14ac:dyDescent="0.25">
      <c r="A220" s="211" t="s">
        <v>9</v>
      </c>
      <c r="B220" s="13" t="s">
        <v>56</v>
      </c>
      <c r="C220" s="1196" t="s">
        <v>12</v>
      </c>
      <c r="D220" s="1196"/>
      <c r="E220" s="1196"/>
      <c r="F220" s="1196"/>
      <c r="G220" s="1196"/>
      <c r="H220" s="1196"/>
      <c r="I220" s="1196"/>
      <c r="J220" s="1206"/>
      <c r="K220" s="41">
        <f>SUM(K219,K212,K208,K197,,K215)</f>
        <v>2572.6000000000004</v>
      </c>
      <c r="L220" s="41">
        <f t="shared" ref="L220:X220" si="66">SUM(L219,L212,L208,L197,,L215)</f>
        <v>2356.3000000000002</v>
      </c>
      <c r="M220" s="41">
        <f t="shared" si="66"/>
        <v>0</v>
      </c>
      <c r="N220" s="348">
        <f t="shared" si="66"/>
        <v>216.3</v>
      </c>
      <c r="O220" s="687">
        <f t="shared" si="66"/>
        <v>4228.3999999999996</v>
      </c>
      <c r="P220" s="41">
        <f t="shared" si="66"/>
        <v>3160</v>
      </c>
      <c r="Q220" s="41">
        <f t="shared" si="66"/>
        <v>0</v>
      </c>
      <c r="R220" s="688">
        <f t="shared" si="66"/>
        <v>1068.4000000000001</v>
      </c>
      <c r="S220" s="41">
        <f>SUM(S219,S212,S208,S197,,S215)</f>
        <v>4228.3999999999996</v>
      </c>
      <c r="T220" s="41">
        <f t="shared" si="66"/>
        <v>3160</v>
      </c>
      <c r="U220" s="41">
        <f t="shared" si="66"/>
        <v>0</v>
      </c>
      <c r="V220" s="348">
        <f t="shared" si="66"/>
        <v>1068.4000000000001</v>
      </c>
      <c r="W220" s="350">
        <f t="shared" si="66"/>
        <v>3381.3</v>
      </c>
      <c r="X220" s="41">
        <f t="shared" si="66"/>
        <v>3381.3</v>
      </c>
      <c r="Y220" s="1197"/>
      <c r="Z220" s="1198"/>
      <c r="AA220" s="1198"/>
      <c r="AB220" s="1199"/>
    </row>
    <row r="221" spans="1:50" ht="14.25" customHeight="1" thickBot="1" x14ac:dyDescent="0.25">
      <c r="A221" s="211" t="s">
        <v>9</v>
      </c>
      <c r="B221" s="1338" t="s">
        <v>13</v>
      </c>
      <c r="C221" s="1339"/>
      <c r="D221" s="1339"/>
      <c r="E221" s="1339"/>
      <c r="F221" s="1339"/>
      <c r="G221" s="1339"/>
      <c r="H221" s="1339"/>
      <c r="I221" s="1339"/>
      <c r="J221" s="1340"/>
      <c r="K221" s="239">
        <f t="shared" ref="K221:X221" si="67">K220+K189+K146+K121+K110</f>
        <v>62484.7</v>
      </c>
      <c r="L221" s="239">
        <f t="shared" si="67"/>
        <v>21087.600000000002</v>
      </c>
      <c r="M221" s="239">
        <f t="shared" si="67"/>
        <v>19.100000000000001</v>
      </c>
      <c r="N221" s="642">
        <f t="shared" si="67"/>
        <v>41397.1</v>
      </c>
      <c r="O221" s="689">
        <f t="shared" si="67"/>
        <v>54770.400000000001</v>
      </c>
      <c r="P221" s="239">
        <f t="shared" si="67"/>
        <v>25309.3</v>
      </c>
      <c r="Q221" s="239">
        <f t="shared" si="67"/>
        <v>19.2</v>
      </c>
      <c r="R221" s="690">
        <f t="shared" si="67"/>
        <v>29461.100000000002</v>
      </c>
      <c r="S221" s="239">
        <f>S220+S189+S146+S121+S110</f>
        <v>54559.8</v>
      </c>
      <c r="T221" s="239">
        <f t="shared" si="67"/>
        <v>25269.7</v>
      </c>
      <c r="U221" s="239">
        <f t="shared" si="67"/>
        <v>19.2</v>
      </c>
      <c r="V221" s="642">
        <f t="shared" si="67"/>
        <v>29290.100000000002</v>
      </c>
      <c r="W221" s="643">
        <f t="shared" si="67"/>
        <v>58086.3</v>
      </c>
      <c r="X221" s="239">
        <f t="shared" si="67"/>
        <v>53956.899999999994</v>
      </c>
      <c r="Y221" s="1341"/>
      <c r="Z221" s="1342"/>
      <c r="AA221" s="1342"/>
      <c r="AB221" s="1343"/>
    </row>
    <row r="222" spans="1:50" ht="14.25" customHeight="1" thickBot="1" x14ac:dyDescent="0.25">
      <c r="A222" s="240" t="s">
        <v>58</v>
      </c>
      <c r="B222" s="1292" t="s">
        <v>117</v>
      </c>
      <c r="C222" s="1293"/>
      <c r="D222" s="1293"/>
      <c r="E222" s="1293"/>
      <c r="F222" s="1293"/>
      <c r="G222" s="1293"/>
      <c r="H222" s="1293"/>
      <c r="I222" s="1293"/>
      <c r="J222" s="1294"/>
      <c r="K222" s="241">
        <f>SUM(K221)</f>
        <v>62484.7</v>
      </c>
      <c r="L222" s="241">
        <f t="shared" ref="L222:X222" si="68">SUM(L221)</f>
        <v>21087.600000000002</v>
      </c>
      <c r="M222" s="241">
        <f t="shared" si="68"/>
        <v>19.100000000000001</v>
      </c>
      <c r="N222" s="289">
        <f t="shared" si="68"/>
        <v>41397.1</v>
      </c>
      <c r="O222" s="241">
        <f t="shared" si="68"/>
        <v>54770.400000000001</v>
      </c>
      <c r="P222" s="241">
        <f t="shared" si="68"/>
        <v>25309.3</v>
      </c>
      <c r="Q222" s="241">
        <f t="shared" si="68"/>
        <v>19.2</v>
      </c>
      <c r="R222" s="292">
        <f t="shared" si="68"/>
        <v>29461.100000000002</v>
      </c>
      <c r="S222" s="291">
        <f t="shared" si="68"/>
        <v>54559.8</v>
      </c>
      <c r="T222" s="241">
        <f t="shared" si="68"/>
        <v>25269.7</v>
      </c>
      <c r="U222" s="241">
        <f t="shared" si="68"/>
        <v>19.2</v>
      </c>
      <c r="V222" s="289">
        <f t="shared" si="68"/>
        <v>29290.100000000002</v>
      </c>
      <c r="W222" s="292">
        <f t="shared" si="68"/>
        <v>58086.3</v>
      </c>
      <c r="X222" s="291">
        <f t="shared" si="68"/>
        <v>53956.899999999994</v>
      </c>
      <c r="Y222" s="1295"/>
      <c r="Z222" s="1296"/>
      <c r="AA222" s="1296"/>
      <c r="AB222" s="1297"/>
    </row>
    <row r="223" spans="1:50" s="26" customFormat="1" ht="25.5" customHeight="1" x14ac:dyDescent="0.2">
      <c r="A223" s="1298" t="s">
        <v>108</v>
      </c>
      <c r="B223" s="1298"/>
      <c r="C223" s="1298"/>
      <c r="D223" s="1298"/>
      <c r="E223" s="1298"/>
      <c r="F223" s="1298"/>
      <c r="G223" s="1298"/>
      <c r="H223" s="1298"/>
      <c r="I223" s="1298"/>
      <c r="J223" s="1298"/>
      <c r="K223" s="1298"/>
      <c r="L223" s="1298"/>
      <c r="M223" s="1298"/>
      <c r="N223" s="1298"/>
      <c r="O223" s="1298"/>
      <c r="P223" s="1298"/>
      <c r="Q223" s="1298"/>
      <c r="R223" s="1298"/>
      <c r="S223" s="1298"/>
      <c r="T223" s="1298"/>
      <c r="U223" s="1298"/>
      <c r="V223" s="1298"/>
      <c r="W223" s="1298"/>
      <c r="X223" s="1298"/>
      <c r="Y223" s="1298"/>
      <c r="Z223" s="1298"/>
      <c r="AA223" s="1298"/>
      <c r="AB223" s="1298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</row>
    <row r="224" spans="1:50" s="26" customFormat="1" ht="13.5" customHeight="1" x14ac:dyDescent="0.2">
      <c r="A224" s="1337"/>
      <c r="B224" s="1337"/>
      <c r="C224" s="1337"/>
      <c r="D224" s="1337"/>
      <c r="E224" s="1337"/>
      <c r="F224" s="1337"/>
      <c r="G224" s="1337"/>
      <c r="H224" s="1337"/>
      <c r="I224" s="1337"/>
      <c r="J224" s="1337"/>
      <c r="K224" s="1337"/>
      <c r="L224" s="1337"/>
      <c r="M224" s="1337"/>
      <c r="N224" s="1337"/>
      <c r="O224" s="1337"/>
      <c r="P224" s="1337"/>
      <c r="Q224" s="1337"/>
      <c r="R224" s="1337"/>
      <c r="S224" s="1337"/>
      <c r="T224" s="1337"/>
      <c r="U224" s="1337"/>
      <c r="V224" s="1337"/>
      <c r="W224" s="1337"/>
      <c r="X224" s="1337"/>
      <c r="Y224" s="1337"/>
      <c r="Z224" s="1337"/>
      <c r="AA224" s="1337"/>
      <c r="AB224" s="1337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</row>
    <row r="225" spans="1:50" s="26" customFormat="1" ht="15" customHeight="1" thickBot="1" x14ac:dyDescent="0.25">
      <c r="A225" s="1313" t="s">
        <v>18</v>
      </c>
      <c r="B225" s="1313"/>
      <c r="C225" s="1313"/>
      <c r="D225" s="1313"/>
      <c r="E225" s="1313"/>
      <c r="F225" s="1313"/>
      <c r="G225" s="1313"/>
      <c r="H225" s="1313"/>
      <c r="I225" s="1313"/>
      <c r="J225" s="1313"/>
      <c r="K225" s="1313"/>
      <c r="L225" s="1313"/>
      <c r="M225" s="1313"/>
      <c r="N225" s="1313"/>
      <c r="O225" s="1313"/>
      <c r="P225" s="1313"/>
      <c r="Q225" s="1313"/>
      <c r="R225" s="1313"/>
      <c r="S225" s="1313"/>
      <c r="T225" s="1313"/>
      <c r="U225" s="1313"/>
      <c r="V225" s="1313"/>
      <c r="W225" s="1313"/>
      <c r="X225" s="1313"/>
      <c r="Y225" s="5"/>
      <c r="Z225" s="5"/>
      <c r="AA225" s="5"/>
      <c r="AB225" s="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</row>
    <row r="226" spans="1:50" ht="45" customHeight="1" thickBot="1" x14ac:dyDescent="0.25">
      <c r="A226" s="1314" t="s">
        <v>14</v>
      </c>
      <c r="B226" s="1315"/>
      <c r="C226" s="1315"/>
      <c r="D226" s="1315"/>
      <c r="E226" s="1315"/>
      <c r="F226" s="1315"/>
      <c r="G226" s="1315"/>
      <c r="H226" s="1315"/>
      <c r="I226" s="1315"/>
      <c r="J226" s="1316"/>
      <c r="K226" s="1018" t="s">
        <v>135</v>
      </c>
      <c r="L226" s="1019"/>
      <c r="M226" s="1019"/>
      <c r="N226" s="1020"/>
      <c r="O226" s="1018" t="s">
        <v>136</v>
      </c>
      <c r="P226" s="1019"/>
      <c r="Q226" s="1019"/>
      <c r="R226" s="1020"/>
      <c r="S226" s="1018" t="s">
        <v>137</v>
      </c>
      <c r="T226" s="1019"/>
      <c r="U226" s="1019"/>
      <c r="V226" s="1020"/>
      <c r="W226" s="45" t="s">
        <v>145</v>
      </c>
      <c r="X226" s="45" t="s">
        <v>146</v>
      </c>
    </row>
    <row r="227" spans="1:50" ht="14.25" customHeight="1" x14ac:dyDescent="0.2">
      <c r="A227" s="1317" t="s">
        <v>19</v>
      </c>
      <c r="B227" s="1318"/>
      <c r="C227" s="1318"/>
      <c r="D227" s="1318"/>
      <c r="E227" s="1318"/>
      <c r="F227" s="1318"/>
      <c r="G227" s="1318"/>
      <c r="H227" s="1318"/>
      <c r="I227" s="1318"/>
      <c r="J227" s="1319"/>
      <c r="K227" s="1320">
        <f>SUM(K228:N232)</f>
        <v>20575.3</v>
      </c>
      <c r="L227" s="1321"/>
      <c r="M227" s="1321"/>
      <c r="N227" s="1322"/>
      <c r="O227" s="1320">
        <f>SUM(O228:R233)</f>
        <v>26809.7</v>
      </c>
      <c r="P227" s="1321"/>
      <c r="Q227" s="1321"/>
      <c r="R227" s="1322"/>
      <c r="S227" s="1320">
        <f>SUM(S228:V233)</f>
        <v>24578.2</v>
      </c>
      <c r="T227" s="1321"/>
      <c r="U227" s="1321"/>
      <c r="V227" s="1322"/>
      <c r="W227" s="242">
        <f>W228+W229+W230+W232</f>
        <v>28510.500000000004</v>
      </c>
      <c r="X227" s="242">
        <f>SUM(X228:X232)</f>
        <v>24625.200000000004</v>
      </c>
    </row>
    <row r="228" spans="1:50" ht="14.25" customHeight="1" x14ac:dyDescent="0.2">
      <c r="A228" s="1323" t="s">
        <v>34</v>
      </c>
      <c r="B228" s="1324"/>
      <c r="C228" s="1324"/>
      <c r="D228" s="1324"/>
      <c r="E228" s="1324"/>
      <c r="F228" s="1324"/>
      <c r="G228" s="1324"/>
      <c r="H228" s="1324"/>
      <c r="I228" s="1324"/>
      <c r="J228" s="1325"/>
      <c r="K228" s="1283">
        <f>SUMIF(J12:J222,"SB",K12:K222)</f>
        <v>14002.3</v>
      </c>
      <c r="L228" s="1284"/>
      <c r="M228" s="1284"/>
      <c r="N228" s="1285"/>
      <c r="O228" s="1283">
        <f>SUMIF(J12:J222,"SB",O12:O222)</f>
        <v>21328.100000000002</v>
      </c>
      <c r="P228" s="1284"/>
      <c r="Q228" s="1284"/>
      <c r="R228" s="1285"/>
      <c r="S228" s="1283">
        <f>SUMIF(J12:J222,"SB",S12:S222)</f>
        <v>21057.4</v>
      </c>
      <c r="T228" s="1284"/>
      <c r="U228" s="1284"/>
      <c r="V228" s="1285"/>
      <c r="W228" s="46">
        <f>SUMIF(J12:J222,"SB",W12:W222)</f>
        <v>21158.300000000003</v>
      </c>
      <c r="X228" s="46">
        <f>SUMIF(J12:J222,"SB",X12:X222)</f>
        <v>21194.300000000003</v>
      </c>
      <c r="Y228" s="167"/>
    </row>
    <row r="229" spans="1:50" ht="14.25" customHeight="1" x14ac:dyDescent="0.2">
      <c r="A229" s="1289" t="s">
        <v>35</v>
      </c>
      <c r="B229" s="1290"/>
      <c r="C229" s="1290"/>
      <c r="D229" s="1290"/>
      <c r="E229" s="1290"/>
      <c r="F229" s="1290"/>
      <c r="G229" s="1290"/>
      <c r="H229" s="1290"/>
      <c r="I229" s="1290"/>
      <c r="J229" s="1291"/>
      <c r="K229" s="1283">
        <f>SUMIF(J12:J222,"SB(P)",K12:K222)</f>
        <v>2411.1999999999998</v>
      </c>
      <c r="L229" s="1284"/>
      <c r="M229" s="1284"/>
      <c r="N229" s="1285"/>
      <c r="O229" s="1283">
        <f>SUMIF(J12:J222,"SB(P)",O12:O222)</f>
        <v>2139.1999999999998</v>
      </c>
      <c r="P229" s="1284"/>
      <c r="Q229" s="1284"/>
      <c r="R229" s="1285"/>
      <c r="S229" s="1283">
        <f>SUMIF(J12:J222,"SB(P)",S12:S222)</f>
        <v>138.19999999999999</v>
      </c>
      <c r="T229" s="1284"/>
      <c r="U229" s="1284"/>
      <c r="V229" s="1285"/>
      <c r="W229" s="46">
        <f>SUMIF(J12:J222,"SB(P)",W12:W222)</f>
        <v>4213</v>
      </c>
      <c r="X229" s="46">
        <f>SUMIF(J12:J222,"SB(P)",X12:X222)</f>
        <v>25.7</v>
      </c>
      <c r="Y229" s="167"/>
    </row>
    <row r="230" spans="1:50" ht="14.25" customHeight="1" x14ac:dyDescent="0.2">
      <c r="A230" s="1289" t="s">
        <v>159</v>
      </c>
      <c r="B230" s="1290"/>
      <c r="C230" s="1290"/>
      <c r="D230" s="1290"/>
      <c r="E230" s="1290"/>
      <c r="F230" s="1290"/>
      <c r="G230" s="1290"/>
      <c r="H230" s="1290"/>
      <c r="I230" s="1290"/>
      <c r="J230" s="1291"/>
      <c r="K230" s="1283">
        <f>SUMIF(J12:J222,"SB(VR)",K12:K222)</f>
        <v>2419</v>
      </c>
      <c r="L230" s="1284"/>
      <c r="M230" s="1284"/>
      <c r="N230" s="1285"/>
      <c r="O230" s="1283">
        <f>SUMIF(J12:J222,"SB(VR)",O12:O222)</f>
        <v>2870</v>
      </c>
      <c r="P230" s="1284"/>
      <c r="Q230" s="1284"/>
      <c r="R230" s="1285"/>
      <c r="S230" s="1283">
        <f>SUMIF(J12:J222,"SB(VR)",S12:S222)</f>
        <v>2870</v>
      </c>
      <c r="T230" s="1284"/>
      <c r="U230" s="1284"/>
      <c r="V230" s="1285"/>
      <c r="W230" s="46">
        <f>SUMIF(J12:J222,"SB(VR)",W12:W222)</f>
        <v>3139.2</v>
      </c>
      <c r="X230" s="46">
        <f>SUMIF(J12:J222,"SB(VR)",X12:X222)</f>
        <v>3405.2</v>
      </c>
      <c r="Y230" s="167"/>
    </row>
    <row r="231" spans="1:50" ht="14.25" customHeight="1" x14ac:dyDescent="0.2">
      <c r="A231" s="1280" t="s">
        <v>177</v>
      </c>
      <c r="B231" s="1281"/>
      <c r="C231" s="1281"/>
      <c r="D231" s="1281"/>
      <c r="E231" s="1281"/>
      <c r="F231" s="1281"/>
      <c r="G231" s="1281"/>
      <c r="H231" s="1281"/>
      <c r="I231" s="1281"/>
      <c r="J231" s="1282"/>
      <c r="K231" s="1283">
        <f>SUMIF(J12:J222,"SB(VRL)",K12:K222)</f>
        <v>0</v>
      </c>
      <c r="L231" s="1284"/>
      <c r="M231" s="1284"/>
      <c r="N231" s="1285"/>
      <c r="O231" s="1283">
        <f>SUMIF(J12:J222,"SB(VRL)",O12:O222)</f>
        <v>441.1</v>
      </c>
      <c r="P231" s="1284"/>
      <c r="Q231" s="1284"/>
      <c r="R231" s="1285"/>
      <c r="S231" s="1283">
        <f>SUMIF(J12:J222,"SB(VRL)",S12:S222)</f>
        <v>441.1</v>
      </c>
      <c r="T231" s="1284"/>
      <c r="U231" s="1284"/>
      <c r="V231" s="1285"/>
      <c r="W231" s="46">
        <f>SUMIF(J12:J223,"SB(VRL)",W12:W223)</f>
        <v>0</v>
      </c>
      <c r="X231" s="46">
        <f>SUMIF(J12:J223,"SB(VRL)",X12:X223)</f>
        <v>0</v>
      </c>
      <c r="Y231" s="167"/>
    </row>
    <row r="232" spans="1:50" ht="14.25" customHeight="1" x14ac:dyDescent="0.2">
      <c r="A232" s="1286" t="s">
        <v>249</v>
      </c>
      <c r="B232" s="1287"/>
      <c r="C232" s="1287"/>
      <c r="D232" s="1287"/>
      <c r="E232" s="1287"/>
      <c r="F232" s="1287"/>
      <c r="G232" s="1287"/>
      <c r="H232" s="1287"/>
      <c r="I232" s="1287"/>
      <c r="J232" s="1288"/>
      <c r="K232" s="1283">
        <f>SUMIF(J12:J222,"SB(L)",K12:K222)</f>
        <v>1742.8</v>
      </c>
      <c r="L232" s="1284"/>
      <c r="M232" s="1284"/>
      <c r="N232" s="1285"/>
      <c r="O232" s="1283">
        <f>SUMIF(J12:J222,"SB(L)",O12:O222)</f>
        <v>0</v>
      </c>
      <c r="P232" s="1284"/>
      <c r="Q232" s="1284"/>
      <c r="R232" s="1285"/>
      <c r="S232" s="1283">
        <f>SUMIF(J12:J222,"SB(L)",S12:S222)</f>
        <v>10.199999999999999</v>
      </c>
      <c r="T232" s="1284"/>
      <c r="U232" s="1284"/>
      <c r="V232" s="1285"/>
      <c r="W232" s="193"/>
      <c r="X232" s="193"/>
    </row>
    <row r="233" spans="1:50" ht="14.25" customHeight="1" x14ac:dyDescent="0.2">
      <c r="A233" s="1286" t="s">
        <v>191</v>
      </c>
      <c r="B233" s="1326"/>
      <c r="C233" s="1326"/>
      <c r="D233" s="1326"/>
      <c r="E233" s="1326"/>
      <c r="F233" s="1326"/>
      <c r="G233" s="1326"/>
      <c r="H233" s="1326"/>
      <c r="I233" s="1326"/>
      <c r="J233" s="1327"/>
      <c r="K233" s="1283"/>
      <c r="L233" s="1284"/>
      <c r="M233" s="1284"/>
      <c r="N233" s="1285"/>
      <c r="O233" s="1283">
        <f>SUMIF(J13:J223,"PF",O13:O223)</f>
        <v>31.3</v>
      </c>
      <c r="P233" s="1284"/>
      <c r="Q233" s="1284"/>
      <c r="R233" s="1285"/>
      <c r="S233" s="1328">
        <f>SUMIF(J13:J222,"PF",S13:S222)</f>
        <v>61.3</v>
      </c>
      <c r="T233" s="1329"/>
      <c r="U233" s="1329"/>
      <c r="V233" s="1330"/>
      <c r="W233" s="193"/>
      <c r="X233" s="193"/>
    </row>
    <row r="234" spans="1:50" ht="14.25" customHeight="1" x14ac:dyDescent="0.2">
      <c r="A234" s="1331" t="s">
        <v>20</v>
      </c>
      <c r="B234" s="1332"/>
      <c r="C234" s="1332"/>
      <c r="D234" s="1332"/>
      <c r="E234" s="1332"/>
      <c r="F234" s="1332"/>
      <c r="G234" s="1332"/>
      <c r="H234" s="1332"/>
      <c r="I234" s="1332"/>
      <c r="J234" s="1333"/>
      <c r="K234" s="1334">
        <f>SUM(K235:N239)</f>
        <v>41909.4</v>
      </c>
      <c r="L234" s="1335"/>
      <c r="M234" s="1335"/>
      <c r="N234" s="1336"/>
      <c r="O234" s="1334">
        <f>SUM(O235:R239)</f>
        <v>27960.699999999997</v>
      </c>
      <c r="P234" s="1335"/>
      <c r="Q234" s="1335"/>
      <c r="R234" s="1336"/>
      <c r="S234" s="1334">
        <f>SUM(S235:V239)</f>
        <v>29981.599999999999</v>
      </c>
      <c r="T234" s="1335"/>
      <c r="U234" s="1335"/>
      <c r="V234" s="1336"/>
      <c r="W234" s="243">
        <f>W235+W236+W237+W238+W239</f>
        <v>29575.8</v>
      </c>
      <c r="X234" s="243">
        <f>X235+X236+X237+X238+X239</f>
        <v>29331.700000000004</v>
      </c>
    </row>
    <row r="235" spans="1:50" ht="14.25" customHeight="1" x14ac:dyDescent="0.2">
      <c r="A235" s="1310" t="s">
        <v>36</v>
      </c>
      <c r="B235" s="1311"/>
      <c r="C235" s="1311"/>
      <c r="D235" s="1311"/>
      <c r="E235" s="1311"/>
      <c r="F235" s="1311"/>
      <c r="G235" s="1311"/>
      <c r="H235" s="1311"/>
      <c r="I235" s="1311"/>
      <c r="J235" s="1312"/>
      <c r="K235" s="1283">
        <f>SUMIF(J12:J222,"ES",K12:K222)</f>
        <v>24112.400000000001</v>
      </c>
      <c r="L235" s="1284"/>
      <c r="M235" s="1284"/>
      <c r="N235" s="1285"/>
      <c r="O235" s="1283">
        <f>SUMIF(J12:J222,"ES",O12:O222)</f>
        <v>14582.4</v>
      </c>
      <c r="P235" s="1284"/>
      <c r="Q235" s="1284"/>
      <c r="R235" s="1285"/>
      <c r="S235" s="1283">
        <f>SUMIF(J12:J222,"ES",S12:S222)</f>
        <v>14582.4</v>
      </c>
      <c r="T235" s="1284"/>
      <c r="U235" s="1284"/>
      <c r="V235" s="1285"/>
      <c r="W235" s="46">
        <f>SUMIF(J12:J222,"ES",W12:W222)</f>
        <v>7139.9000000000005</v>
      </c>
      <c r="X235" s="46">
        <f>SUMIF(J12:J222,"ES",X12:X222)</f>
        <v>4647.8999999999996</v>
      </c>
      <c r="Y235" s="167"/>
    </row>
    <row r="236" spans="1:50" ht="14.25" customHeight="1" x14ac:dyDescent="0.2">
      <c r="A236" s="1286" t="s">
        <v>37</v>
      </c>
      <c r="B236" s="1287"/>
      <c r="C236" s="1287"/>
      <c r="D236" s="1287"/>
      <c r="E236" s="1287"/>
      <c r="F236" s="1287"/>
      <c r="G236" s="1287"/>
      <c r="H236" s="1287"/>
      <c r="I236" s="1287"/>
      <c r="J236" s="1288"/>
      <c r="K236" s="1283">
        <f>SUMIF(J12:J222,"KPP",K12:K222)</f>
        <v>7632.6</v>
      </c>
      <c r="L236" s="1284"/>
      <c r="M236" s="1284"/>
      <c r="N236" s="1285"/>
      <c r="O236" s="1283">
        <f>SUMIF(J12:J222,"KPP",O12:O222)</f>
        <v>7466.1</v>
      </c>
      <c r="P236" s="1284"/>
      <c r="Q236" s="1284"/>
      <c r="R236" s="1285"/>
      <c r="S236" s="1283">
        <f>SUMIF(J12:J222,"KPP",S12:S222)</f>
        <v>9487</v>
      </c>
      <c r="T236" s="1284"/>
      <c r="U236" s="1284"/>
      <c r="V236" s="1285"/>
      <c r="W236" s="46">
        <f>SUMIF(J12:J222,"KPP",W12:W222)</f>
        <v>12079.300000000001</v>
      </c>
      <c r="X236" s="46">
        <f>SUMIF(J12:J222,"KPP",X12:X222)</f>
        <v>15416.800000000001</v>
      </c>
      <c r="Y236" s="167"/>
    </row>
    <row r="237" spans="1:50" ht="14.25" customHeight="1" x14ac:dyDescent="0.2">
      <c r="A237" s="1286" t="s">
        <v>38</v>
      </c>
      <c r="B237" s="1287"/>
      <c r="C237" s="1287"/>
      <c r="D237" s="1287"/>
      <c r="E237" s="1287"/>
      <c r="F237" s="1287"/>
      <c r="G237" s="1287"/>
      <c r="H237" s="1287"/>
      <c r="I237" s="1287"/>
      <c r="J237" s="1288"/>
      <c r="K237" s="1283">
        <f>SUMIF(J12:J222,"KVJUD",K12:K222)</f>
        <v>5000</v>
      </c>
      <c r="L237" s="1284"/>
      <c r="M237" s="1284"/>
      <c r="N237" s="1285"/>
      <c r="O237" s="1283">
        <f>SUMIF(J12:J222,"KVJUD",O12:O222)</f>
        <v>5186.3</v>
      </c>
      <c r="P237" s="1284"/>
      <c r="Q237" s="1284"/>
      <c r="R237" s="1285"/>
      <c r="S237" s="1283">
        <f>SUMIF(J12:J222,"KVJUD",S12:S222)</f>
        <v>5186.3</v>
      </c>
      <c r="T237" s="1284"/>
      <c r="U237" s="1284"/>
      <c r="V237" s="1285"/>
      <c r="W237" s="46">
        <f>SUMIF(J12:J222,"KVJUD",W12:W222)</f>
        <v>3956.8</v>
      </c>
      <c r="X237" s="46">
        <f>SUMIF(J12:J222,"KVJUD",X12:X222)</f>
        <v>1000</v>
      </c>
      <c r="Y237" s="181"/>
      <c r="Z237" s="6"/>
      <c r="AA237" s="6"/>
      <c r="AB237" s="6"/>
    </row>
    <row r="238" spans="1:50" ht="14.25" customHeight="1" x14ac:dyDescent="0.2">
      <c r="A238" s="1289" t="s">
        <v>39</v>
      </c>
      <c r="B238" s="1290"/>
      <c r="C238" s="1290"/>
      <c r="D238" s="1290"/>
      <c r="E238" s="1290"/>
      <c r="F238" s="1290"/>
      <c r="G238" s="1290"/>
      <c r="H238" s="1290"/>
      <c r="I238" s="1290"/>
      <c r="J238" s="1291"/>
      <c r="K238" s="1283">
        <f>SUMIF(J12:J222,"LRVB",K12:K222)</f>
        <v>1121.8</v>
      </c>
      <c r="L238" s="1284"/>
      <c r="M238" s="1284"/>
      <c r="N238" s="1285"/>
      <c r="O238" s="1283">
        <f>SUMIF(J12:J222,"LRVB",O12:O222)</f>
        <v>69.3</v>
      </c>
      <c r="P238" s="1284"/>
      <c r="Q238" s="1284"/>
      <c r="R238" s="1285"/>
      <c r="S238" s="1283">
        <f>SUMIF(J12:J222,"LRVB",S12:S222)</f>
        <v>69.3</v>
      </c>
      <c r="T238" s="1284"/>
      <c r="U238" s="1284"/>
      <c r="V238" s="1285"/>
      <c r="W238" s="46">
        <f>SUMIF(J12:J222,"LRVB",W12:W222)</f>
        <v>89.8</v>
      </c>
      <c r="X238" s="46">
        <f>SUMIF(J12:J222,"LRVB",X12:X222)</f>
        <v>59.9</v>
      </c>
      <c r="Y238" s="181"/>
      <c r="Z238" s="6"/>
      <c r="AA238" s="6"/>
      <c r="AB238" s="6"/>
    </row>
    <row r="239" spans="1:50" ht="14.25" customHeight="1" x14ac:dyDescent="0.2">
      <c r="A239" s="1289" t="s">
        <v>40</v>
      </c>
      <c r="B239" s="1290"/>
      <c r="C239" s="1290"/>
      <c r="D239" s="1290"/>
      <c r="E239" s="1290"/>
      <c r="F239" s="1290"/>
      <c r="G239" s="1290"/>
      <c r="H239" s="1290"/>
      <c r="I239" s="1290"/>
      <c r="J239" s="1291"/>
      <c r="K239" s="1283">
        <f>SUMIF(J12:J222,"Kt",K12:K222)</f>
        <v>4042.6</v>
      </c>
      <c r="L239" s="1284"/>
      <c r="M239" s="1284"/>
      <c r="N239" s="1285"/>
      <c r="O239" s="1283">
        <f>SUMIF(J12:J222,"Kt",O12:O222)</f>
        <v>656.6</v>
      </c>
      <c r="P239" s="1284"/>
      <c r="Q239" s="1284"/>
      <c r="R239" s="1285"/>
      <c r="S239" s="1283">
        <f>SUMIF(J12:J222,"Kt",S12:S222)</f>
        <v>656.6</v>
      </c>
      <c r="T239" s="1284"/>
      <c r="U239" s="1284"/>
      <c r="V239" s="1285"/>
      <c r="W239" s="46">
        <f>SUMIF(J12:J222,"Kt",W12:W222)</f>
        <v>6310</v>
      </c>
      <c r="X239" s="46">
        <f>SUMIF(J12:J222,"Kt",X12:X222)</f>
        <v>8207.1</v>
      </c>
      <c r="Y239" s="181"/>
      <c r="Z239" s="6"/>
      <c r="AA239" s="6"/>
      <c r="AB239" s="6"/>
    </row>
    <row r="240" spans="1:50" ht="14.25" customHeight="1" thickBot="1" x14ac:dyDescent="0.25">
      <c r="A240" s="1304" t="s">
        <v>21</v>
      </c>
      <c r="B240" s="1305"/>
      <c r="C240" s="1305"/>
      <c r="D240" s="1305"/>
      <c r="E240" s="1305"/>
      <c r="F240" s="1305"/>
      <c r="G240" s="1305"/>
      <c r="H240" s="1305"/>
      <c r="I240" s="1305"/>
      <c r="J240" s="1306"/>
      <c r="K240" s="1425">
        <f>SUM(K227,K234)</f>
        <v>62484.7</v>
      </c>
      <c r="L240" s="1426"/>
      <c r="M240" s="1426"/>
      <c r="N240" s="1427"/>
      <c r="O240" s="1425">
        <f>SUM(O227,O234)</f>
        <v>54770.399999999994</v>
      </c>
      <c r="P240" s="1426"/>
      <c r="Q240" s="1426"/>
      <c r="R240" s="1427"/>
      <c r="S240" s="1425">
        <f>SUM(S227,S234)</f>
        <v>54559.8</v>
      </c>
      <c r="T240" s="1426"/>
      <c r="U240" s="1426"/>
      <c r="V240" s="1427"/>
      <c r="W240" s="244">
        <f>SUM(W227,W234)</f>
        <v>58086.3</v>
      </c>
      <c r="X240" s="244">
        <f>SUM(X227,X234)</f>
        <v>53956.900000000009</v>
      </c>
      <c r="Y240" s="6"/>
      <c r="Z240" s="6"/>
      <c r="AA240" s="6"/>
      <c r="AB240" s="6"/>
    </row>
    <row r="241" spans="1:28" x14ac:dyDescent="0.2">
      <c r="K241" s="878"/>
      <c r="P241" s="167"/>
    </row>
    <row r="242" spans="1:28" x14ac:dyDescent="0.2">
      <c r="K242" s="878"/>
      <c r="L242" s="335"/>
      <c r="M242" s="335"/>
      <c r="P242" s="167"/>
      <c r="S242" s="167"/>
      <c r="T242" s="167"/>
      <c r="U242" s="167"/>
      <c r="V242" s="167"/>
      <c r="W242" s="167"/>
      <c r="X242" s="167"/>
      <c r="Y242" s="167"/>
    </row>
    <row r="243" spans="1:28" x14ac:dyDescent="0.2">
      <c r="L243" s="167"/>
      <c r="M243" s="335"/>
      <c r="P243" s="335"/>
      <c r="R243" s="684"/>
      <c r="S243" s="685"/>
      <c r="T243" s="685"/>
      <c r="U243" s="685"/>
      <c r="V243" s="685"/>
      <c r="W243" s="167"/>
    </row>
    <row r="244" spans="1:28" x14ac:dyDescent="0.2">
      <c r="S244" s="167"/>
      <c r="T244" s="167"/>
      <c r="U244" s="167"/>
      <c r="V244" s="167"/>
    </row>
    <row r="245" spans="1:28" x14ac:dyDescent="0.2">
      <c r="N245" s="167"/>
      <c r="R245" s="684"/>
      <c r="S245" s="686"/>
      <c r="T245" s="686"/>
      <c r="U245" s="686"/>
      <c r="V245" s="686"/>
    </row>
    <row r="246" spans="1:28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335"/>
      <c r="U246" s="6"/>
      <c r="V246" s="6"/>
      <c r="W246" s="6"/>
      <c r="X246" s="6"/>
      <c r="Y246" s="6"/>
      <c r="Z246" s="6"/>
      <c r="AA246" s="6"/>
      <c r="AB246" s="6"/>
    </row>
    <row r="247" spans="1:28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85"/>
      <c r="T247" s="167"/>
      <c r="U247" s="6"/>
      <c r="V247" s="6"/>
      <c r="W247" s="6"/>
      <c r="X247" s="6"/>
      <c r="Y247" s="6"/>
      <c r="Z247" s="6"/>
      <c r="AA247" s="6"/>
      <c r="AB247" s="6"/>
    </row>
  </sheetData>
  <mergeCells count="575">
    <mergeCell ref="I80:J80"/>
    <mergeCell ref="I101:I104"/>
    <mergeCell ref="G96:G99"/>
    <mergeCell ref="G133:G135"/>
    <mergeCell ref="G117:G120"/>
    <mergeCell ref="Y74:Y75"/>
    <mergeCell ref="Y71:Y72"/>
    <mergeCell ref="Y69:Y70"/>
    <mergeCell ref="C51:C52"/>
    <mergeCell ref="D51:D52"/>
    <mergeCell ref="E51:E52"/>
    <mergeCell ref="F51:F52"/>
    <mergeCell ref="C83:C85"/>
    <mergeCell ref="E82:E85"/>
    <mergeCell ref="D82:D85"/>
    <mergeCell ref="E80:H80"/>
    <mergeCell ref="E89:H89"/>
    <mergeCell ref="H60:H62"/>
    <mergeCell ref="H77:H79"/>
    <mergeCell ref="H71:H73"/>
    <mergeCell ref="G71:G73"/>
    <mergeCell ref="G69:G70"/>
    <mergeCell ref="C53:C54"/>
    <mergeCell ref="H82:H85"/>
    <mergeCell ref="Y82:Y85"/>
    <mergeCell ref="I96:I99"/>
    <mergeCell ref="I170:I173"/>
    <mergeCell ref="Y121:AB121"/>
    <mergeCell ref="Y130:Y132"/>
    <mergeCell ref="AB148:AB149"/>
    <mergeCell ref="Z130:Z132"/>
    <mergeCell ref="Y112:Y114"/>
    <mergeCell ref="I143:I145"/>
    <mergeCell ref="AB160:AB161"/>
    <mergeCell ref="I81:I83"/>
    <mergeCell ref="AA148:AA149"/>
    <mergeCell ref="Y136:Y137"/>
    <mergeCell ref="I105:I108"/>
    <mergeCell ref="Y128:Y129"/>
    <mergeCell ref="Y139:Y140"/>
    <mergeCell ref="C122:AB122"/>
    <mergeCell ref="F118:F120"/>
    <mergeCell ref="H117:H120"/>
    <mergeCell ref="E117:E120"/>
    <mergeCell ref="Y117:Y120"/>
    <mergeCell ref="C110:J110"/>
    <mergeCell ref="Y170:Y171"/>
    <mergeCell ref="I86:I88"/>
    <mergeCell ref="I46:I50"/>
    <mergeCell ref="I112:I116"/>
    <mergeCell ref="Y187:Y188"/>
    <mergeCell ref="I109:J109"/>
    <mergeCell ref="Y148:Y149"/>
    <mergeCell ref="I148:I150"/>
    <mergeCell ref="Y183:Y185"/>
    <mergeCell ref="Y133:Y135"/>
    <mergeCell ref="Y146:AB146"/>
    <mergeCell ref="I156:I158"/>
    <mergeCell ref="Z148:Z149"/>
    <mergeCell ref="Y168:Y169"/>
    <mergeCell ref="AA160:AA161"/>
    <mergeCell ref="Y160:Y161"/>
    <mergeCell ref="Y125:Y126"/>
    <mergeCell ref="C146:J146"/>
    <mergeCell ref="H133:H135"/>
    <mergeCell ref="C143:C145"/>
    <mergeCell ref="AB130:AB132"/>
    <mergeCell ref="I142:J142"/>
    <mergeCell ref="G166:G169"/>
    <mergeCell ref="Z160:Z161"/>
    <mergeCell ref="F180:F182"/>
    <mergeCell ref="I174:J174"/>
    <mergeCell ref="G63:G66"/>
    <mergeCell ref="D60:D62"/>
    <mergeCell ref="H67:H68"/>
    <mergeCell ref="H90:H95"/>
    <mergeCell ref="C147:AB147"/>
    <mergeCell ref="E143:E145"/>
    <mergeCell ref="A46:A50"/>
    <mergeCell ref="B46:B50"/>
    <mergeCell ref="C46:C50"/>
    <mergeCell ref="D46:D50"/>
    <mergeCell ref="E46:E50"/>
    <mergeCell ref="F46:F50"/>
    <mergeCell ref="C111:AB111"/>
    <mergeCell ref="C105:C108"/>
    <mergeCell ref="E109:H109"/>
    <mergeCell ref="C55:C57"/>
    <mergeCell ref="D55:D57"/>
    <mergeCell ref="A53:A54"/>
    <mergeCell ref="B53:B54"/>
    <mergeCell ref="A51:A52"/>
    <mergeCell ref="B51:B52"/>
    <mergeCell ref="B55:B57"/>
    <mergeCell ref="D53:D54"/>
    <mergeCell ref="F55:F57"/>
    <mergeCell ref="I63:I65"/>
    <mergeCell ref="Y67:Y68"/>
    <mergeCell ref="I42:I45"/>
    <mergeCell ref="G46:G50"/>
    <mergeCell ref="H46:H50"/>
    <mergeCell ref="A77:A79"/>
    <mergeCell ref="A55:A57"/>
    <mergeCell ref="B67:B68"/>
    <mergeCell ref="A60:A62"/>
    <mergeCell ref="B60:B62"/>
    <mergeCell ref="B63:B66"/>
    <mergeCell ref="A63:A66"/>
    <mergeCell ref="G67:G68"/>
    <mergeCell ref="A67:A68"/>
    <mergeCell ref="C67:C68"/>
    <mergeCell ref="F67:F68"/>
    <mergeCell ref="F63:F66"/>
    <mergeCell ref="E63:E66"/>
    <mergeCell ref="D67:D68"/>
    <mergeCell ref="D63:D66"/>
    <mergeCell ref="C60:C62"/>
    <mergeCell ref="C63:C66"/>
    <mergeCell ref="F60:F62"/>
    <mergeCell ref="G60:G62"/>
    <mergeCell ref="A223:AB223"/>
    <mergeCell ref="A226:J226"/>
    <mergeCell ref="K226:N226"/>
    <mergeCell ref="Y77:Y79"/>
    <mergeCell ref="Y55:Y56"/>
    <mergeCell ref="Y20:Y24"/>
    <mergeCell ref="G51:G52"/>
    <mergeCell ref="Y63:Y66"/>
    <mergeCell ref="Y41:Y45"/>
    <mergeCell ref="Y59:Y62"/>
    <mergeCell ref="Y32:Y35"/>
    <mergeCell ref="I40:J40"/>
    <mergeCell ref="Y27:Y29"/>
    <mergeCell ref="I37:I39"/>
    <mergeCell ref="Y51:Y52"/>
    <mergeCell ref="Y53:Y54"/>
    <mergeCell ref="I51:I52"/>
    <mergeCell ref="I55:I57"/>
    <mergeCell ref="Y48:Y49"/>
    <mergeCell ref="I77:I79"/>
    <mergeCell ref="I74:I76"/>
    <mergeCell ref="I58:J58"/>
    <mergeCell ref="I69:I70"/>
    <mergeCell ref="I71:I73"/>
    <mergeCell ref="Y221:AB221"/>
    <mergeCell ref="AA130:AA132"/>
    <mergeCell ref="G136:G138"/>
    <mergeCell ref="H136:H138"/>
    <mergeCell ref="G178:G179"/>
    <mergeCell ref="H178:H179"/>
    <mergeCell ref="H175:H177"/>
    <mergeCell ref="I191:I193"/>
    <mergeCell ref="I194:I196"/>
    <mergeCell ref="Z198:Z199"/>
    <mergeCell ref="Y204:Y205"/>
    <mergeCell ref="Z200:Z201"/>
    <mergeCell ref="Y198:Y199"/>
    <mergeCell ref="Y200:Y201"/>
    <mergeCell ref="I197:J197"/>
    <mergeCell ref="Y191:Y193"/>
    <mergeCell ref="I186:I188"/>
    <mergeCell ref="I175:I176"/>
    <mergeCell ref="Y194:Y196"/>
    <mergeCell ref="I178:I179"/>
    <mergeCell ref="C190:AB190"/>
    <mergeCell ref="H209:H212"/>
    <mergeCell ref="Y202:Y203"/>
    <mergeCell ref="AB204:AB205"/>
    <mergeCell ref="E191:E193"/>
    <mergeCell ref="E195:E196"/>
    <mergeCell ref="Z204:Z205"/>
    <mergeCell ref="F209:F212"/>
    <mergeCell ref="B209:B212"/>
    <mergeCell ref="Y220:AB220"/>
    <mergeCell ref="H213:H215"/>
    <mergeCell ref="D216:D219"/>
    <mergeCell ref="E216:E219"/>
    <mergeCell ref="C209:C212"/>
    <mergeCell ref="D213:D215"/>
    <mergeCell ref="C216:C219"/>
    <mergeCell ref="G216:G219"/>
    <mergeCell ref="E202:E204"/>
    <mergeCell ref="Y209:Y210"/>
    <mergeCell ref="AA204:AA205"/>
    <mergeCell ref="Z202:Z203"/>
    <mergeCell ref="AB198:AB199"/>
    <mergeCell ref="AB200:AB201"/>
    <mergeCell ref="AB202:AB203"/>
    <mergeCell ref="Y206:Y207"/>
    <mergeCell ref="E213:E215"/>
    <mergeCell ref="F213:F215"/>
    <mergeCell ref="C213:C215"/>
    <mergeCell ref="A198:A208"/>
    <mergeCell ref="B222:J222"/>
    <mergeCell ref="S226:V226"/>
    <mergeCell ref="K228:N228"/>
    <mergeCell ref="O228:R228"/>
    <mergeCell ref="K227:N227"/>
    <mergeCell ref="O227:R227"/>
    <mergeCell ref="S227:V227"/>
    <mergeCell ref="A228:J228"/>
    <mergeCell ref="I208:J208"/>
    <mergeCell ref="O226:R226"/>
    <mergeCell ref="A224:AB224"/>
    <mergeCell ref="A213:A215"/>
    <mergeCell ref="Y222:AB222"/>
    <mergeCell ref="Y216:Y217"/>
    <mergeCell ref="I209:I217"/>
    <mergeCell ref="Y213:Y214"/>
    <mergeCell ref="B221:J221"/>
    <mergeCell ref="D209:D212"/>
    <mergeCell ref="B216:B219"/>
    <mergeCell ref="AA202:AA203"/>
    <mergeCell ref="AA198:AA199"/>
    <mergeCell ref="AA200:AA201"/>
    <mergeCell ref="I200:I207"/>
    <mergeCell ref="K239:N239"/>
    <mergeCell ref="S229:V229"/>
    <mergeCell ref="A229:J229"/>
    <mergeCell ref="S238:V238"/>
    <mergeCell ref="A239:J239"/>
    <mergeCell ref="K236:N236"/>
    <mergeCell ref="O236:R236"/>
    <mergeCell ref="S236:V236"/>
    <mergeCell ref="A237:J237"/>
    <mergeCell ref="K237:N237"/>
    <mergeCell ref="O237:R237"/>
    <mergeCell ref="K238:N238"/>
    <mergeCell ref="O238:R238"/>
    <mergeCell ref="A234:J234"/>
    <mergeCell ref="A235:J235"/>
    <mergeCell ref="O235:R235"/>
    <mergeCell ref="A230:J230"/>
    <mergeCell ref="K230:N230"/>
    <mergeCell ref="K231:N231"/>
    <mergeCell ref="O231:R231"/>
    <mergeCell ref="S231:V231"/>
    <mergeCell ref="S233:V233"/>
    <mergeCell ref="O229:R229"/>
    <mergeCell ref="K229:N229"/>
    <mergeCell ref="A240:J240"/>
    <mergeCell ref="K240:N240"/>
    <mergeCell ref="O240:R240"/>
    <mergeCell ref="S240:V240"/>
    <mergeCell ref="B191:B197"/>
    <mergeCell ref="F216:F219"/>
    <mergeCell ref="G213:G215"/>
    <mergeCell ref="H216:H219"/>
    <mergeCell ref="C220:J220"/>
    <mergeCell ref="S239:V239"/>
    <mergeCell ref="S237:V237"/>
    <mergeCell ref="A232:J232"/>
    <mergeCell ref="A227:J227"/>
    <mergeCell ref="O230:R230"/>
    <mergeCell ref="S230:V230"/>
    <mergeCell ref="O239:R239"/>
    <mergeCell ref="S235:V235"/>
    <mergeCell ref="A236:J236"/>
    <mergeCell ref="S234:V234"/>
    <mergeCell ref="K232:N232"/>
    <mergeCell ref="O232:R232"/>
    <mergeCell ref="S232:V232"/>
    <mergeCell ref="A231:J231"/>
    <mergeCell ref="S228:V228"/>
    <mergeCell ref="D180:D182"/>
    <mergeCell ref="F184:F185"/>
    <mergeCell ref="K234:N234"/>
    <mergeCell ref="O234:R234"/>
    <mergeCell ref="K235:N235"/>
    <mergeCell ref="A238:J238"/>
    <mergeCell ref="A209:A212"/>
    <mergeCell ref="A216:A219"/>
    <mergeCell ref="C189:J189"/>
    <mergeCell ref="G186:G188"/>
    <mergeCell ref="D186:D188"/>
    <mergeCell ref="E186:E188"/>
    <mergeCell ref="H186:H188"/>
    <mergeCell ref="C198:C208"/>
    <mergeCell ref="E209:E212"/>
    <mergeCell ref="G209:G212"/>
    <mergeCell ref="B213:B215"/>
    <mergeCell ref="E206:E207"/>
    <mergeCell ref="B198:B208"/>
    <mergeCell ref="E198:E201"/>
    <mergeCell ref="A225:X225"/>
    <mergeCell ref="A233:J233"/>
    <mergeCell ref="K233:N233"/>
    <mergeCell ref="O233:R233"/>
    <mergeCell ref="E112:E114"/>
    <mergeCell ref="E115:E116"/>
    <mergeCell ref="G105:G108"/>
    <mergeCell ref="H105:H108"/>
    <mergeCell ref="H69:H70"/>
    <mergeCell ref="G101:G104"/>
    <mergeCell ref="H101:H104"/>
    <mergeCell ref="H86:H88"/>
    <mergeCell ref="A186:A188"/>
    <mergeCell ref="B186:B188"/>
    <mergeCell ref="G180:G182"/>
    <mergeCell ref="D178:D179"/>
    <mergeCell ref="C180:C182"/>
    <mergeCell ref="H183:H185"/>
    <mergeCell ref="C186:C188"/>
    <mergeCell ref="B170:B173"/>
    <mergeCell ref="C178:C179"/>
    <mergeCell ref="A180:A182"/>
    <mergeCell ref="A175:A177"/>
    <mergeCell ref="A183:A185"/>
    <mergeCell ref="B183:B185"/>
    <mergeCell ref="C183:C185"/>
    <mergeCell ref="B175:B177"/>
    <mergeCell ref="B180:B182"/>
    <mergeCell ref="H53:H54"/>
    <mergeCell ref="E58:H58"/>
    <mergeCell ref="E60:E62"/>
    <mergeCell ref="H55:H57"/>
    <mergeCell ref="H51:H52"/>
    <mergeCell ref="I60:I61"/>
    <mergeCell ref="G55:G57"/>
    <mergeCell ref="F53:F54"/>
    <mergeCell ref="G53:G54"/>
    <mergeCell ref="E53:E54"/>
    <mergeCell ref="E55:E57"/>
    <mergeCell ref="H63:H66"/>
    <mergeCell ref="E67:E68"/>
    <mergeCell ref="I67:I68"/>
    <mergeCell ref="A1:AB1"/>
    <mergeCell ref="A2:AB2"/>
    <mergeCell ref="A3:AB3"/>
    <mergeCell ref="Z4:AB4"/>
    <mergeCell ref="A191:A197"/>
    <mergeCell ref="Y189:AB189"/>
    <mergeCell ref="F175:F177"/>
    <mergeCell ref="E175:E177"/>
    <mergeCell ref="A170:A174"/>
    <mergeCell ref="B5:B7"/>
    <mergeCell ref="C5:C7"/>
    <mergeCell ref="W5:W7"/>
    <mergeCell ref="F5:F7"/>
    <mergeCell ref="G5:G7"/>
    <mergeCell ref="D5:D7"/>
    <mergeCell ref="J5:J7"/>
    <mergeCell ref="K5:N5"/>
    <mergeCell ref="O5:R5"/>
    <mergeCell ref="R6:R7"/>
    <mergeCell ref="A32:A36"/>
    <mergeCell ref="E180:E182"/>
    <mergeCell ref="A13:A19"/>
    <mergeCell ref="B32:B36"/>
    <mergeCell ref="A9:AB9"/>
    <mergeCell ref="X5:X7"/>
    <mergeCell ref="G13:G19"/>
    <mergeCell ref="Y17:Y19"/>
    <mergeCell ref="A5:A7"/>
    <mergeCell ref="H13:H19"/>
    <mergeCell ref="Y13:Y15"/>
    <mergeCell ref="E13:E16"/>
    <mergeCell ref="Y6:Y7"/>
    <mergeCell ref="Z6:AB6"/>
    <mergeCell ref="I13:I19"/>
    <mergeCell ref="S6:S7"/>
    <mergeCell ref="T6:U6"/>
    <mergeCell ref="E5:E7"/>
    <mergeCell ref="I5:I7"/>
    <mergeCell ref="S5:V5"/>
    <mergeCell ref="L6:M6"/>
    <mergeCell ref="K6:K7"/>
    <mergeCell ref="E17:E19"/>
    <mergeCell ref="N6:N7"/>
    <mergeCell ref="A20:A26"/>
    <mergeCell ref="B10:AB10"/>
    <mergeCell ref="A42:A45"/>
    <mergeCell ref="B42:B45"/>
    <mergeCell ref="E32:E36"/>
    <mergeCell ref="D42:D45"/>
    <mergeCell ref="E42:E45"/>
    <mergeCell ref="B37:B39"/>
    <mergeCell ref="E40:H40"/>
    <mergeCell ref="F37:F39"/>
    <mergeCell ref="H20:H26"/>
    <mergeCell ref="C37:C39"/>
    <mergeCell ref="E37:E39"/>
    <mergeCell ref="G37:G39"/>
    <mergeCell ref="H37:H39"/>
    <mergeCell ref="H42:H45"/>
    <mergeCell ref="G42:G45"/>
    <mergeCell ref="A37:A39"/>
    <mergeCell ref="D27:D29"/>
    <mergeCell ref="E27:E31"/>
    <mergeCell ref="C32:C36"/>
    <mergeCell ref="D37:D39"/>
    <mergeCell ref="C42:C45"/>
    <mergeCell ref="F43:F45"/>
    <mergeCell ref="F20:F26"/>
    <mergeCell ref="D20:D26"/>
    <mergeCell ref="C20:C26"/>
    <mergeCell ref="D32:D36"/>
    <mergeCell ref="H5:H7"/>
    <mergeCell ref="F14:F19"/>
    <mergeCell ref="O6:O7"/>
    <mergeCell ref="P6:Q6"/>
    <mergeCell ref="F33:F36"/>
    <mergeCell ref="H32:H36"/>
    <mergeCell ref="G32:G36"/>
    <mergeCell ref="I32:I36"/>
    <mergeCell ref="F27:F31"/>
    <mergeCell ref="I27:I31"/>
    <mergeCell ref="B13:B19"/>
    <mergeCell ref="C13:C19"/>
    <mergeCell ref="D13:D19"/>
    <mergeCell ref="Y5:AB5"/>
    <mergeCell ref="V6:V7"/>
    <mergeCell ref="A8:AB8"/>
    <mergeCell ref="B20:B26"/>
    <mergeCell ref="A71:A73"/>
    <mergeCell ref="A74:A76"/>
    <mergeCell ref="A69:A70"/>
    <mergeCell ref="B69:B70"/>
    <mergeCell ref="C74:C76"/>
    <mergeCell ref="E69:E70"/>
    <mergeCell ref="F69:F70"/>
    <mergeCell ref="C71:C73"/>
    <mergeCell ref="C69:C70"/>
    <mergeCell ref="E71:E73"/>
    <mergeCell ref="D71:D73"/>
    <mergeCell ref="F71:F73"/>
    <mergeCell ref="D74:D76"/>
    <mergeCell ref="C11:AB11"/>
    <mergeCell ref="E20:E26"/>
    <mergeCell ref="G20:G26"/>
    <mergeCell ref="I20:I26"/>
    <mergeCell ref="B77:B79"/>
    <mergeCell ref="C77:C79"/>
    <mergeCell ref="D77:D79"/>
    <mergeCell ref="E77:E79"/>
    <mergeCell ref="F77:F79"/>
    <mergeCell ref="G77:G79"/>
    <mergeCell ref="D69:D70"/>
    <mergeCell ref="B71:B73"/>
    <mergeCell ref="E86:E88"/>
    <mergeCell ref="C86:C88"/>
    <mergeCell ref="E74:E76"/>
    <mergeCell ref="B74:B76"/>
    <mergeCell ref="F82:F85"/>
    <mergeCell ref="G82:G85"/>
    <mergeCell ref="G86:G88"/>
    <mergeCell ref="F86:F88"/>
    <mergeCell ref="A96:A99"/>
    <mergeCell ref="F102:F104"/>
    <mergeCell ref="D101:D104"/>
    <mergeCell ref="B96:B99"/>
    <mergeCell ref="C101:C104"/>
    <mergeCell ref="E96:E99"/>
    <mergeCell ref="A90:A95"/>
    <mergeCell ref="C96:C99"/>
    <mergeCell ref="E92:E93"/>
    <mergeCell ref="F96:F99"/>
    <mergeCell ref="E90:E91"/>
    <mergeCell ref="A83:A85"/>
    <mergeCell ref="B83:B85"/>
    <mergeCell ref="A117:A120"/>
    <mergeCell ref="D112:D116"/>
    <mergeCell ref="A112:A116"/>
    <mergeCell ref="A130:A132"/>
    <mergeCell ref="E107:E108"/>
    <mergeCell ref="E101:E104"/>
    <mergeCell ref="B117:B120"/>
    <mergeCell ref="E125:E126"/>
    <mergeCell ref="C117:C120"/>
    <mergeCell ref="A105:A108"/>
    <mergeCell ref="B105:B108"/>
    <mergeCell ref="C130:C132"/>
    <mergeCell ref="D96:D99"/>
    <mergeCell ref="A86:A88"/>
    <mergeCell ref="B86:B88"/>
    <mergeCell ref="B90:B95"/>
    <mergeCell ref="D90:D95"/>
    <mergeCell ref="B112:B116"/>
    <mergeCell ref="B130:B132"/>
    <mergeCell ref="A101:A104"/>
    <mergeCell ref="B101:B104"/>
    <mergeCell ref="C112:C116"/>
    <mergeCell ref="A143:A145"/>
    <mergeCell ref="E142:H142"/>
    <mergeCell ref="H139:H141"/>
    <mergeCell ref="F139:F141"/>
    <mergeCell ref="A139:A141"/>
    <mergeCell ref="G139:G141"/>
    <mergeCell ref="D156:D161"/>
    <mergeCell ref="F156:F161"/>
    <mergeCell ref="A156:A161"/>
    <mergeCell ref="B156:B161"/>
    <mergeCell ref="A148:A155"/>
    <mergeCell ref="G156:G161"/>
    <mergeCell ref="F144:F145"/>
    <mergeCell ref="F150:F153"/>
    <mergeCell ref="B143:B145"/>
    <mergeCell ref="B148:B155"/>
    <mergeCell ref="D143:D145"/>
    <mergeCell ref="B139:B141"/>
    <mergeCell ref="C148:C155"/>
    <mergeCell ref="H143:H145"/>
    <mergeCell ref="G143:G145"/>
    <mergeCell ref="H156:H161"/>
    <mergeCell ref="E150:E151"/>
    <mergeCell ref="C156:C161"/>
    <mergeCell ref="A133:A135"/>
    <mergeCell ref="C136:C138"/>
    <mergeCell ref="E133:E135"/>
    <mergeCell ref="F133:F135"/>
    <mergeCell ref="E136:E138"/>
    <mergeCell ref="A136:A138"/>
    <mergeCell ref="F136:F138"/>
    <mergeCell ref="D136:D138"/>
    <mergeCell ref="B133:B135"/>
    <mergeCell ref="B136:B138"/>
    <mergeCell ref="C133:C135"/>
    <mergeCell ref="D133:D135"/>
    <mergeCell ref="F130:F132"/>
    <mergeCell ref="I124:I127"/>
    <mergeCell ref="Y106:Y107"/>
    <mergeCell ref="Y90:Y95"/>
    <mergeCell ref="Y96:Y98"/>
    <mergeCell ref="Y101:Y103"/>
    <mergeCell ref="I90:I95"/>
    <mergeCell ref="I89:J89"/>
    <mergeCell ref="C121:J121"/>
    <mergeCell ref="C90:C95"/>
    <mergeCell ref="F113:F116"/>
    <mergeCell ref="G112:G116"/>
    <mergeCell ref="I117:I119"/>
    <mergeCell ref="D117:D120"/>
    <mergeCell ref="H96:H99"/>
    <mergeCell ref="F90:F95"/>
    <mergeCell ref="E105:E106"/>
    <mergeCell ref="D130:D132"/>
    <mergeCell ref="E130:E132"/>
    <mergeCell ref="H130:H132"/>
    <mergeCell ref="G130:G132"/>
    <mergeCell ref="G90:G95"/>
    <mergeCell ref="F105:F108"/>
    <mergeCell ref="H112:H116"/>
    <mergeCell ref="I166:I169"/>
    <mergeCell ref="A162:A164"/>
    <mergeCell ref="F178:F179"/>
    <mergeCell ref="H166:H169"/>
    <mergeCell ref="I162:I164"/>
    <mergeCell ref="F163:F164"/>
    <mergeCell ref="E178:E179"/>
    <mergeCell ref="G175:G177"/>
    <mergeCell ref="B162:B164"/>
    <mergeCell ref="G183:G185"/>
    <mergeCell ref="F166:F169"/>
    <mergeCell ref="F187:F188"/>
    <mergeCell ref="I183:I185"/>
    <mergeCell ref="H180:H182"/>
    <mergeCell ref="I180:I182"/>
    <mergeCell ref="C175:C177"/>
    <mergeCell ref="C170:C173"/>
    <mergeCell ref="C139:C141"/>
    <mergeCell ref="D139:D141"/>
    <mergeCell ref="E139:E141"/>
    <mergeCell ref="E148:E149"/>
    <mergeCell ref="C162:C164"/>
    <mergeCell ref="E156:E157"/>
    <mergeCell ref="E183:E185"/>
    <mergeCell ref="D175:D177"/>
    <mergeCell ref="D183:D185"/>
    <mergeCell ref="E170:E173"/>
    <mergeCell ref="D166:D169"/>
    <mergeCell ref="E166:E169"/>
    <mergeCell ref="E162:E164"/>
    <mergeCell ref="D150:D151"/>
    <mergeCell ref="E155:H155"/>
    <mergeCell ref="I155:J155"/>
  </mergeCells>
  <phoneticPr fontId="17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>
    <oddFooter>Puslapių &amp;P iš &amp;N</oddFooter>
  </headerFooter>
  <rowBreaks count="6" manualBreakCount="6">
    <brk id="45" max="27" man="1"/>
    <brk id="76" max="27" man="1"/>
    <brk id="110" max="27" man="1"/>
    <brk id="147" max="27" man="1"/>
    <brk id="174" max="27" man="1"/>
    <brk id="208" max="2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32" sqref="A32"/>
    </sheetView>
  </sheetViews>
  <sheetFormatPr defaultRowHeight="15.75" x14ac:dyDescent="0.2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 x14ac:dyDescent="0.25">
      <c r="A1" s="1476" t="s">
        <v>24</v>
      </c>
      <c r="B1" s="1476"/>
    </row>
    <row r="2" spans="1:2" ht="31.5" x14ac:dyDescent="0.25">
      <c r="A2" s="2" t="s">
        <v>4</v>
      </c>
      <c r="B2" s="1" t="s">
        <v>22</v>
      </c>
    </row>
    <row r="3" spans="1:2" ht="15.75" customHeight="1" x14ac:dyDescent="0.25">
      <c r="A3" s="176">
        <v>1</v>
      </c>
      <c r="B3" s="1" t="s">
        <v>25</v>
      </c>
    </row>
    <row r="4" spans="1:2" ht="15.75" customHeight="1" x14ac:dyDescent="0.25">
      <c r="A4" s="176">
        <v>2</v>
      </c>
      <c r="B4" s="1" t="s">
        <v>26</v>
      </c>
    </row>
    <row r="5" spans="1:2" ht="15.75" customHeight="1" x14ac:dyDescent="0.25">
      <c r="A5" s="176">
        <v>3</v>
      </c>
      <c r="B5" s="1" t="s">
        <v>27</v>
      </c>
    </row>
    <row r="6" spans="1:2" ht="15.75" customHeight="1" x14ac:dyDescent="0.25">
      <c r="A6" s="176">
        <v>4</v>
      </c>
      <c r="B6" s="1" t="s">
        <v>28</v>
      </c>
    </row>
    <row r="7" spans="1:2" ht="15.75" customHeight="1" x14ac:dyDescent="0.25">
      <c r="A7" s="176">
        <v>5</v>
      </c>
      <c r="B7" s="1" t="s">
        <v>29</v>
      </c>
    </row>
    <row r="8" spans="1:2" ht="15.75" customHeight="1" x14ac:dyDescent="0.25">
      <c r="A8" s="176">
        <v>6</v>
      </c>
      <c r="B8" s="1" t="s">
        <v>30</v>
      </c>
    </row>
    <row r="9" spans="1:2" ht="15.75" customHeight="1" x14ac:dyDescent="0.25"/>
    <row r="10" spans="1:2" ht="15.75" customHeight="1" x14ac:dyDescent="0.25">
      <c r="A10" s="1477" t="s">
        <v>33</v>
      </c>
      <c r="B10" s="1477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42" sqref="N4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2014-2016 SVP</vt:lpstr>
      <vt:lpstr>Aiškinamoji lentelė </vt:lpstr>
      <vt:lpstr>Asignavimų valdytojų kodai</vt:lpstr>
      <vt:lpstr>Lapas1</vt:lpstr>
      <vt:lpstr>'2014-2016 SVP'!Print_Area</vt:lpstr>
      <vt:lpstr>'Aiškinamoji lentelė '!Print_Area</vt:lpstr>
      <vt:lpstr>'2014-2016 SVP'!Print_Titles</vt:lpstr>
      <vt:lpstr>'Aiškinamoji lentelė 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2014-01-13T07:08:26Z</cp:lastPrinted>
  <dcterms:created xsi:type="dcterms:W3CDTF">2007-07-27T10:32:34Z</dcterms:created>
  <dcterms:modified xsi:type="dcterms:W3CDTF">2014-02-04T07:08:35Z</dcterms:modified>
</cp:coreProperties>
</file>