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465" windowWidth="15480" windowHeight="10920"/>
  </bookViews>
  <sheets>
    <sheet name="2014-2016 SVP" sheetId="7" r:id="rId1"/>
    <sheet name="Lyginamasis variantas " sheetId="6" state="hidden" r:id="rId2"/>
  </sheets>
  <definedNames>
    <definedName name="_xlnm.Print_Area" localSheetId="0">'2014-2016 SVP'!$A$1:$R$196</definedName>
    <definedName name="_xlnm.Print_Area" localSheetId="1">'Lyginamasis variantas '!$A$1:$R$179</definedName>
    <definedName name="_xlnm.Print_Titles" localSheetId="0">'2014-2016 SVP'!$5:$7</definedName>
    <definedName name="_xlnm.Print_Titles" localSheetId="1">'Lyginamasis variantas '!$6:$8</definedName>
  </definedNames>
  <calcPr calcId="145621"/>
</workbook>
</file>

<file path=xl/calcChain.xml><?xml version="1.0" encoding="utf-8"?>
<calcChain xmlns="http://schemas.openxmlformats.org/spreadsheetml/2006/main">
  <c r="J31" i="7" l="1"/>
  <c r="K31" i="7"/>
  <c r="L31" i="7"/>
  <c r="I31" i="7"/>
  <c r="I29" i="7"/>
  <c r="I30" i="6" l="1"/>
  <c r="J154" i="7"/>
  <c r="K154" i="7"/>
  <c r="L154" i="7"/>
  <c r="M154" i="7"/>
  <c r="N154" i="7"/>
  <c r="I154" i="7"/>
  <c r="N191" i="7"/>
  <c r="M191" i="7"/>
  <c r="N190" i="7"/>
  <c r="M190" i="7"/>
  <c r="N189" i="7"/>
  <c r="M189" i="7"/>
  <c r="I189" i="7"/>
  <c r="N188" i="7"/>
  <c r="N187" i="7" s="1"/>
  <c r="M188" i="7"/>
  <c r="M187" i="7" s="1"/>
  <c r="N186" i="7"/>
  <c r="M186" i="7"/>
  <c r="N183" i="7"/>
  <c r="M183" i="7"/>
  <c r="I183" i="7"/>
  <c r="N182" i="7"/>
  <c r="M182" i="7"/>
  <c r="N172" i="7"/>
  <c r="M172" i="7"/>
  <c r="L172" i="7"/>
  <c r="J172" i="7"/>
  <c r="I170" i="7"/>
  <c r="I172" i="7" s="1"/>
  <c r="N169" i="7"/>
  <c r="N173" i="7" s="1"/>
  <c r="M169" i="7"/>
  <c r="M173" i="7" s="1"/>
  <c r="L169" i="7"/>
  <c r="L173" i="7" s="1"/>
  <c r="K169" i="7"/>
  <c r="J169" i="7"/>
  <c r="I167" i="7"/>
  <c r="I169" i="7" s="1"/>
  <c r="N166" i="7"/>
  <c r="M166" i="7"/>
  <c r="L166" i="7"/>
  <c r="K166" i="7"/>
  <c r="J166" i="7"/>
  <c r="I160" i="7"/>
  <c r="I166" i="7" s="1"/>
  <c r="L158" i="7"/>
  <c r="N157" i="7"/>
  <c r="M157" i="7"/>
  <c r="L157" i="7"/>
  <c r="K157" i="7"/>
  <c r="K158" i="7" s="1"/>
  <c r="J157" i="7"/>
  <c r="I155" i="7"/>
  <c r="I157" i="7" s="1"/>
  <c r="I152" i="7"/>
  <c r="I158" i="7" s="1"/>
  <c r="N148" i="7"/>
  <c r="M148" i="7"/>
  <c r="L148" i="7"/>
  <c r="J148" i="7"/>
  <c r="I147" i="7"/>
  <c r="N146" i="7"/>
  <c r="M146" i="7"/>
  <c r="L146" i="7"/>
  <c r="K146" i="7"/>
  <c r="J146" i="7"/>
  <c r="I145" i="7"/>
  <c r="I144" i="7"/>
  <c r="I146" i="7" s="1"/>
  <c r="N143" i="7"/>
  <c r="M143" i="7"/>
  <c r="L143" i="7"/>
  <c r="K143" i="7"/>
  <c r="J143" i="7"/>
  <c r="I142" i="7"/>
  <c r="I141" i="7"/>
  <c r="I143" i="7" s="1"/>
  <c r="N140" i="7"/>
  <c r="M140" i="7"/>
  <c r="L140" i="7"/>
  <c r="K140" i="7"/>
  <c r="J140" i="7"/>
  <c r="I139" i="7"/>
  <c r="I138" i="7"/>
  <c r="I137" i="7"/>
  <c r="I140" i="7" s="1"/>
  <c r="N134" i="7"/>
  <c r="M134" i="7"/>
  <c r="L134" i="7"/>
  <c r="K134" i="7"/>
  <c r="J134" i="7"/>
  <c r="I133" i="7"/>
  <c r="I132" i="7"/>
  <c r="N131" i="7"/>
  <c r="M131" i="7"/>
  <c r="L131" i="7"/>
  <c r="K131" i="7"/>
  <c r="J131" i="7"/>
  <c r="I130" i="7"/>
  <c r="I129" i="7"/>
  <c r="N128" i="7"/>
  <c r="N135" i="7" s="1"/>
  <c r="M128" i="7"/>
  <c r="L128" i="7"/>
  <c r="K128" i="7"/>
  <c r="J128" i="7"/>
  <c r="I127" i="7"/>
  <c r="I126" i="7"/>
  <c r="N125" i="7"/>
  <c r="M125" i="7"/>
  <c r="L125" i="7"/>
  <c r="K125" i="7"/>
  <c r="J125" i="7"/>
  <c r="I124" i="7"/>
  <c r="I125" i="7" s="1"/>
  <c r="I123" i="7"/>
  <c r="N122" i="7"/>
  <c r="M122" i="7"/>
  <c r="L122" i="7"/>
  <c r="K122" i="7"/>
  <c r="J122" i="7"/>
  <c r="I118" i="7"/>
  <c r="I122" i="7" s="1"/>
  <c r="N117" i="7"/>
  <c r="M117" i="7"/>
  <c r="L117" i="7"/>
  <c r="K117" i="7"/>
  <c r="J117" i="7"/>
  <c r="I115" i="7"/>
  <c r="I117" i="7" s="1"/>
  <c r="N114" i="7"/>
  <c r="M114" i="7"/>
  <c r="L114" i="7"/>
  <c r="K114" i="7"/>
  <c r="J114" i="7"/>
  <c r="I113" i="7"/>
  <c r="I112" i="7"/>
  <c r="I111" i="7"/>
  <c r="N108" i="7"/>
  <c r="M108" i="7"/>
  <c r="L108" i="7"/>
  <c r="K108" i="7"/>
  <c r="J108" i="7"/>
  <c r="I96" i="7"/>
  <c r="I108" i="7" s="1"/>
  <c r="P94" i="7"/>
  <c r="I94" i="7"/>
  <c r="N93" i="7"/>
  <c r="M93" i="7"/>
  <c r="L93" i="7"/>
  <c r="K93" i="7"/>
  <c r="J93" i="7"/>
  <c r="I92" i="7"/>
  <c r="I190" i="7" s="1"/>
  <c r="I91" i="7"/>
  <c r="I90" i="7"/>
  <c r="N89" i="7"/>
  <c r="M89" i="7"/>
  <c r="L89" i="7"/>
  <c r="K89" i="7"/>
  <c r="J89" i="7"/>
  <c r="I87" i="7"/>
  <c r="I89" i="7" s="1"/>
  <c r="N86" i="7"/>
  <c r="M86" i="7"/>
  <c r="L86" i="7"/>
  <c r="K86" i="7"/>
  <c r="I84" i="7"/>
  <c r="I83" i="7"/>
  <c r="I82" i="7"/>
  <c r="I186" i="7" s="1"/>
  <c r="J81" i="7"/>
  <c r="I81" i="7" s="1"/>
  <c r="N80" i="7"/>
  <c r="M80" i="7"/>
  <c r="L80" i="7"/>
  <c r="K80" i="7"/>
  <c r="J80" i="7"/>
  <c r="I79" i="7"/>
  <c r="I78" i="7"/>
  <c r="R77" i="7"/>
  <c r="Q77" i="7"/>
  <c r="P77" i="7"/>
  <c r="N77" i="7"/>
  <c r="M77" i="7"/>
  <c r="I77" i="7"/>
  <c r="I80" i="7" s="1"/>
  <c r="N76" i="7"/>
  <c r="M76" i="7"/>
  <c r="L76" i="7"/>
  <c r="K76" i="7"/>
  <c r="J76" i="7"/>
  <c r="I72" i="7"/>
  <c r="L61" i="7"/>
  <c r="K61" i="7"/>
  <c r="I61" i="7"/>
  <c r="I76" i="7" s="1"/>
  <c r="N60" i="7"/>
  <c r="M60" i="7"/>
  <c r="K60" i="7"/>
  <c r="L45" i="7"/>
  <c r="I45" i="7" s="1"/>
  <c r="L44" i="7"/>
  <c r="J44" i="7"/>
  <c r="I44" i="7" s="1"/>
  <c r="L43" i="7"/>
  <c r="K43" i="7"/>
  <c r="J43" i="7"/>
  <c r="I42" i="7"/>
  <c r="I185" i="7" s="1"/>
  <c r="I41" i="7"/>
  <c r="I33" i="7"/>
  <c r="I182" i="7" s="1"/>
  <c r="N32" i="7"/>
  <c r="N181" i="7" s="1"/>
  <c r="N180" i="7" s="1"/>
  <c r="N192" i="7" s="1"/>
  <c r="M32" i="7"/>
  <c r="M43" i="7" s="1"/>
  <c r="I32" i="7"/>
  <c r="N31" i="7"/>
  <c r="M31" i="7"/>
  <c r="I27" i="7"/>
  <c r="I191" i="7" s="1"/>
  <c r="L12" i="7"/>
  <c r="J12" i="7"/>
  <c r="I12" i="7" l="1"/>
  <c r="I188" i="7"/>
  <c r="I187" i="7" s="1"/>
  <c r="K135" i="7"/>
  <c r="I134" i="7"/>
  <c r="K149" i="7"/>
  <c r="K109" i="7"/>
  <c r="K174" i="7" s="1"/>
  <c r="K175" i="7" s="1"/>
  <c r="I93" i="7"/>
  <c r="J135" i="7"/>
  <c r="L135" i="7"/>
  <c r="I131" i="7"/>
  <c r="L149" i="7"/>
  <c r="J173" i="7"/>
  <c r="L60" i="7"/>
  <c r="L109" i="7" s="1"/>
  <c r="L174" i="7" s="1"/>
  <c r="L175" i="7" s="1"/>
  <c r="I86" i="7"/>
  <c r="J86" i="7"/>
  <c r="I114" i="7"/>
  <c r="I128" i="7"/>
  <c r="I135" i="7" s="1"/>
  <c r="M135" i="7"/>
  <c r="M149" i="7"/>
  <c r="I148" i="7"/>
  <c r="I149" i="7" s="1"/>
  <c r="M158" i="7"/>
  <c r="J158" i="7"/>
  <c r="N158" i="7"/>
  <c r="K173" i="7"/>
  <c r="J149" i="7"/>
  <c r="N149" i="7"/>
  <c r="I60" i="7"/>
  <c r="J109" i="7"/>
  <c r="I173" i="7"/>
  <c r="M109" i="7"/>
  <c r="M174" i="7" s="1"/>
  <c r="M175" i="7" s="1"/>
  <c r="M181" i="7"/>
  <c r="M180" i="7" s="1"/>
  <c r="M192" i="7" s="1"/>
  <c r="I184" i="7"/>
  <c r="I43" i="7"/>
  <c r="I109" i="7" s="1"/>
  <c r="N43" i="7"/>
  <c r="N109" i="7" s="1"/>
  <c r="J60" i="7"/>
  <c r="J44" i="6"/>
  <c r="N174" i="7" l="1"/>
  <c r="N175" i="7" s="1"/>
  <c r="I181" i="7"/>
  <c r="I180" i="7" s="1"/>
  <c r="I192" i="7" s="1"/>
  <c r="I174" i="7"/>
  <c r="I175" i="7" s="1"/>
  <c r="J174" i="7"/>
  <c r="J175" i="7" s="1"/>
  <c r="I43" i="6"/>
  <c r="M32" i="6" l="1"/>
  <c r="I95" i="6"/>
  <c r="J45" i="6" l="1"/>
  <c r="L45" i="6"/>
  <c r="J13" i="6"/>
  <c r="L13" i="6"/>
  <c r="P95" i="6" l="1"/>
  <c r="J77" i="6"/>
  <c r="I73" i="6"/>
  <c r="I28" i="6"/>
  <c r="J82" i="6" l="1"/>
  <c r="J109" i="6"/>
  <c r="K109" i="6"/>
  <c r="L109" i="6"/>
  <c r="I97" i="6"/>
  <c r="K158" i="6" l="1"/>
  <c r="N158" i="6"/>
  <c r="I13" i="6"/>
  <c r="M109" i="6"/>
  <c r="N109" i="6"/>
  <c r="I109" i="6"/>
  <c r="N77" i="6"/>
  <c r="M77" i="6"/>
  <c r="I62" i="6"/>
  <c r="I77" i="6" s="1"/>
  <c r="K62" i="6"/>
  <c r="L62" i="6"/>
  <c r="J61" i="6"/>
  <c r="K61" i="6"/>
  <c r="M61" i="6"/>
  <c r="N61" i="6"/>
  <c r="L46" i="6"/>
  <c r="I46" i="6" s="1"/>
  <c r="I45" i="6"/>
  <c r="K44" i="6"/>
  <c r="L44" i="6"/>
  <c r="I34" i="6"/>
  <c r="I42" i="6"/>
  <c r="N33" i="6"/>
  <c r="N44" i="6" s="1"/>
  <c r="M33" i="6"/>
  <c r="M44" i="6" s="1"/>
  <c r="I33" i="6"/>
  <c r="N32" i="6"/>
  <c r="K32" i="6"/>
  <c r="L32" i="6"/>
  <c r="I44" i="6" l="1"/>
  <c r="I61" i="6"/>
  <c r="L61" i="6"/>
  <c r="N176" i="6"/>
  <c r="M176" i="6"/>
  <c r="L176" i="6"/>
  <c r="J176" i="6"/>
  <c r="I174" i="6"/>
  <c r="I176" i="6" s="1"/>
  <c r="N173" i="6"/>
  <c r="M173" i="6"/>
  <c r="L173" i="6"/>
  <c r="K173" i="6"/>
  <c r="J173" i="6"/>
  <c r="I171" i="6"/>
  <c r="I173" i="6" s="1"/>
  <c r="N170" i="6"/>
  <c r="M170" i="6"/>
  <c r="L170" i="6"/>
  <c r="K170" i="6"/>
  <c r="J170" i="6"/>
  <c r="I164" i="6"/>
  <c r="N161" i="6"/>
  <c r="N162" i="6" s="1"/>
  <c r="M161" i="6"/>
  <c r="L161" i="6"/>
  <c r="K161" i="6"/>
  <c r="K162" i="6" s="1"/>
  <c r="J161" i="6"/>
  <c r="J162" i="6" s="1"/>
  <c r="I159" i="6"/>
  <c r="I161" i="6" s="1"/>
  <c r="I156" i="6"/>
  <c r="N149" i="6"/>
  <c r="M149" i="6"/>
  <c r="L149" i="6"/>
  <c r="J149" i="6"/>
  <c r="I148" i="6"/>
  <c r="N147" i="6"/>
  <c r="M147" i="6"/>
  <c r="L147" i="6"/>
  <c r="K147" i="6"/>
  <c r="J147" i="6"/>
  <c r="I146" i="6"/>
  <c r="I145" i="6"/>
  <c r="N144" i="6"/>
  <c r="M144" i="6"/>
  <c r="M150" i="6" s="1"/>
  <c r="L144" i="6"/>
  <c r="K144" i="6"/>
  <c r="J144" i="6"/>
  <c r="I143" i="6"/>
  <c r="I142" i="6"/>
  <c r="N141" i="6"/>
  <c r="M141" i="6"/>
  <c r="L141" i="6"/>
  <c r="K141" i="6"/>
  <c r="J141" i="6"/>
  <c r="I140" i="6"/>
  <c r="I139" i="6"/>
  <c r="I138" i="6"/>
  <c r="N135" i="6"/>
  <c r="M135" i="6"/>
  <c r="L135" i="6"/>
  <c r="K135" i="6"/>
  <c r="J135" i="6"/>
  <c r="I134" i="6"/>
  <c r="I133" i="6"/>
  <c r="N132" i="6"/>
  <c r="M132" i="6"/>
  <c r="L132" i="6"/>
  <c r="K132" i="6"/>
  <c r="J132" i="6"/>
  <c r="I131" i="6"/>
  <c r="I130" i="6"/>
  <c r="N129" i="6"/>
  <c r="M129" i="6"/>
  <c r="L129" i="6"/>
  <c r="K129" i="6"/>
  <c r="J129" i="6"/>
  <c r="I128" i="6"/>
  <c r="I127" i="6"/>
  <c r="N126" i="6"/>
  <c r="M126" i="6"/>
  <c r="L126" i="6"/>
  <c r="K126" i="6"/>
  <c r="J126" i="6"/>
  <c r="I125" i="6"/>
  <c r="I124" i="6"/>
  <c r="N123" i="6"/>
  <c r="M123" i="6"/>
  <c r="L123" i="6"/>
  <c r="K123" i="6"/>
  <c r="J123" i="6"/>
  <c r="I119" i="6"/>
  <c r="N118" i="6"/>
  <c r="M118" i="6"/>
  <c r="L118" i="6"/>
  <c r="K118" i="6"/>
  <c r="J118" i="6"/>
  <c r="I116" i="6"/>
  <c r="N115" i="6"/>
  <c r="M115" i="6"/>
  <c r="L115" i="6"/>
  <c r="K115" i="6"/>
  <c r="J115" i="6"/>
  <c r="I114" i="6"/>
  <c r="I113" i="6"/>
  <c r="I112" i="6"/>
  <c r="N94" i="6"/>
  <c r="M94" i="6"/>
  <c r="L94" i="6"/>
  <c r="K94" i="6"/>
  <c r="J94" i="6"/>
  <c r="I93" i="6"/>
  <c r="I92" i="6"/>
  <c r="I91" i="6"/>
  <c r="N90" i="6"/>
  <c r="M90" i="6"/>
  <c r="L90" i="6"/>
  <c r="K90" i="6"/>
  <c r="J90" i="6"/>
  <c r="I88" i="6"/>
  <c r="N87" i="6"/>
  <c r="M87" i="6"/>
  <c r="L87" i="6"/>
  <c r="K87" i="6"/>
  <c r="J87" i="6"/>
  <c r="I85" i="6"/>
  <c r="I84" i="6"/>
  <c r="I83" i="6"/>
  <c r="I82" i="6"/>
  <c r="L81" i="6"/>
  <c r="K81" i="6"/>
  <c r="J81" i="6"/>
  <c r="I80" i="6"/>
  <c r="I79" i="6"/>
  <c r="R78" i="6"/>
  <c r="Q78" i="6"/>
  <c r="P78" i="6"/>
  <c r="N78" i="6"/>
  <c r="M78" i="6"/>
  <c r="I78" i="6"/>
  <c r="L77" i="6"/>
  <c r="K77" i="6"/>
  <c r="I87" i="6" l="1"/>
  <c r="J136" i="6"/>
  <c r="M81" i="6"/>
  <c r="M110" i="6" s="1"/>
  <c r="L110" i="6"/>
  <c r="K110" i="6"/>
  <c r="I81" i="6"/>
  <c r="I132" i="6"/>
  <c r="I118" i="6"/>
  <c r="I147" i="6"/>
  <c r="I90" i="6"/>
  <c r="I115" i="6"/>
  <c r="M136" i="6"/>
  <c r="J150" i="6"/>
  <c r="N150" i="6"/>
  <c r="L150" i="6"/>
  <c r="N177" i="6"/>
  <c r="I94" i="6"/>
  <c r="N136" i="6"/>
  <c r="K177" i="6"/>
  <c r="I126" i="6"/>
  <c r="I141" i="6"/>
  <c r="I144" i="6"/>
  <c r="K150" i="6"/>
  <c r="M177" i="6"/>
  <c r="I123" i="6"/>
  <c r="I129" i="6"/>
  <c r="L136" i="6"/>
  <c r="L177" i="6"/>
  <c r="N81" i="6"/>
  <c r="N110" i="6" s="1"/>
  <c r="I135" i="6"/>
  <c r="I149" i="6"/>
  <c r="I170" i="6"/>
  <c r="I177" i="6" s="1"/>
  <c r="K136" i="6"/>
  <c r="J177" i="6"/>
  <c r="I136" i="6" l="1"/>
  <c r="N178" i="6"/>
  <c r="N179" i="6" s="1"/>
  <c r="K178" i="6"/>
  <c r="K179" i="6" s="1"/>
  <c r="I150" i="6"/>
  <c r="I179" i="6" l="1"/>
</calcChain>
</file>

<file path=xl/comments1.xml><?xml version="1.0" encoding="utf-8"?>
<comments xmlns="http://schemas.openxmlformats.org/spreadsheetml/2006/main">
  <authors>
    <author>Audra Cepiene</author>
  </authors>
  <commentList>
    <comment ref="E99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00" authorId="0">
      <text>
        <r>
          <rPr>
            <sz val="9"/>
            <color indexed="81"/>
            <rFont val="Tahoma"/>
            <family val="2"/>
            <charset val="186"/>
          </rPr>
          <t xml:space="preserve">Pertvarkyti II vandenvietę, pritaikant buvusią infrastruktūrą švietimo, sporto, saviraiškos reikmėms (naudojant pažangias technologijas ir atsinaujinančius energijos šaltinius)
</t>
        </r>
      </text>
    </comment>
  </commentList>
</comments>
</file>

<file path=xl/sharedStrings.xml><?xml version="1.0" encoding="utf-8"?>
<sst xmlns="http://schemas.openxmlformats.org/spreadsheetml/2006/main" count="847" uniqueCount="225">
  <si>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</si>
  <si>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</si>
  <si>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</si>
  <si>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</si>
  <si>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</si>
  <si>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</si>
  <si>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</si>
  <si>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</si>
  <si>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</si>
  <si>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</si>
  <si>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</si>
  <si>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</si>
  <si>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</si>
  <si>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</si>
  <si>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</si>
  <si>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</si>
  <si>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</si>
  <si>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</si>
  <si>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</si>
  <si>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</si>
  <si>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</si>
  <si>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</si>
  <si>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</si>
  <si>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</si>
  <si>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</si>
  <si>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</si>
  <si>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Specialiosios programos lėšos (pajamos už atsitiktines paslaugas) </t>
    </r>
    <r>
      <rPr>
        <b/>
        <sz val="10"/>
        <rFont val="Times New Roman"/>
        <family val="1"/>
        <charset val="186"/>
      </rPr>
      <t>SB(SP)</t>
    </r>
  </si>
  <si>
    <r>
      <t xml:space="preserve">Daugiabučių namų savininkų bendrijų fondo lėšos </t>
    </r>
    <r>
      <rPr>
        <b/>
        <sz val="10"/>
        <rFont val="Times New Roman"/>
        <family val="1"/>
        <charset val="186"/>
      </rPr>
      <t>SB(F)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</si>
  <si>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</si>
  <si>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</si>
  <si>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r>
      <t xml:space="preserve">Kelių priežiūros ir plėtros programos lėšos </t>
    </r>
    <r>
      <rPr>
        <b/>
        <sz val="10"/>
        <rFont val="Times New Roman"/>
        <family val="1"/>
        <charset val="186"/>
      </rPr>
      <t>KPP</t>
    </r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</si>
  <si>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</si>
  <si>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</si>
  <si>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>2015-ųjų metų lėšų projektas</t>
  </si>
  <si>
    <t>2014-ieji metai</t>
  </si>
  <si>
    <t>2015-ieji metai</t>
  </si>
  <si>
    <t>SB</t>
  </si>
  <si>
    <t>MIESTO INFRASTRUKTŪROS OBJEKTŲ PRIEŽIŪROS IR MODERNIZAVIMO PROGRAMOS (NR. 07)</t>
  </si>
  <si>
    <t>03</t>
  </si>
  <si>
    <t>Daugiabučių namų savininkų bendrijų (DNSB), modernizuojančių bendrojo naudojimo objektus, rėmimas</t>
  </si>
  <si>
    <t>6</t>
  </si>
  <si>
    <t>06</t>
  </si>
  <si>
    <t>10</t>
  </si>
  <si>
    <t>Vaikų žaidimo aikštelių daugiabučių namų kiemuose atnaujinimas ir remontas</t>
  </si>
  <si>
    <t>08</t>
  </si>
  <si>
    <t>Atnaujinta vaikų žaidimo aikštelių, vnt.</t>
  </si>
  <si>
    <t>Gėlynų atnaujinimas ir įrengimas</t>
  </si>
  <si>
    <t>Fontanų priežiūra, remontas ir atnaujinimas</t>
  </si>
  <si>
    <t>Miesto viešų teritorijų inventoriaus priežiūra, įrengimas ir įsigijimas</t>
  </si>
  <si>
    <t>Prižiūrima fontanų, vnt.</t>
  </si>
  <si>
    <t>Įrengta suoliukų, vnt.</t>
  </si>
  <si>
    <t>Įsigyta gėlinių, vnt.</t>
  </si>
  <si>
    <t>Įsigyta šiukšliadėžių, vnt.</t>
  </si>
  <si>
    <t>04</t>
  </si>
  <si>
    <t>05</t>
  </si>
  <si>
    <t>07</t>
  </si>
  <si>
    <t>Miesto viešųjų tualetų remontas, priežiūra ir nuoma</t>
  </si>
  <si>
    <t>Nugriauta statinių, vnt.</t>
  </si>
  <si>
    <t>Prižiūrima viešųjų tualetų, vnt.</t>
  </si>
  <si>
    <t>Viešojo tualeto paslaugų teikimas Melnragės paplūdimyje</t>
  </si>
  <si>
    <t>Etatų skaičius tualeto priežiūrai, vnt.</t>
  </si>
  <si>
    <t>SB(SP)</t>
  </si>
  <si>
    <t>Sezoninių darbuotojų skaičius, vnt.</t>
  </si>
  <si>
    <t>Nuolatinių darbuotojų skaičius, vnt.</t>
  </si>
  <si>
    <t>Apšvietimo tinklų ir įrangos eksploatacija, avarinių gedimų likvidavimas ir radiofikacijos linijų remontas</t>
  </si>
  <si>
    <t>Elektros energijos įsigijimas miesto viešosioms erdvėms ir gatvėms apšviesti, šviesoforams</t>
  </si>
  <si>
    <t>Pėsčiųjų perėjų papildomas apšvietimas ar modernizavimas</t>
  </si>
  <si>
    <t>Gatvių ir kiemų apšvietimo galios reguliatorių įdiegimas</t>
  </si>
  <si>
    <t>Įdiegta reguliatorių, vnt.</t>
  </si>
  <si>
    <t>Įrengta apšvietimo tinklų, km</t>
  </si>
  <si>
    <t>Siekti, kad miesto viešosios erdvės būtų tvarkingos, jaukios ir saugios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</si>
  <si>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</si>
  <si>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</si>
  <si>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Eksploatuoti, remontuoti ir plėtoti inžinerinio aprūpinimo sistemas</t>
  </si>
  <si>
    <t>Prižiūrima kapinių (tarp jų ir senųjų kapinaičių 16 vnt.), vnt.</t>
  </si>
  <si>
    <t>Senųjų kapinaičių sutvarkymas</t>
  </si>
  <si>
    <t>Išvežta mirusiųjų iš įvykio vietos, vnt.</t>
  </si>
  <si>
    <t>Mirusiųjų palaikų laikinas laikymas (saugojimas), vnt.</t>
  </si>
  <si>
    <t>Renovuota vamzdynų, km</t>
  </si>
  <si>
    <t>Suremontuota takų, m</t>
  </si>
  <si>
    <t>Kapaviečių ženklų įsigijimas ir įrengimas</t>
  </si>
  <si>
    <t>Įrengta kapaviečių ženklų, vnt.</t>
  </si>
  <si>
    <t>Savivaldybei priskirtų daugiabučių namų kiemų teritorijų sanitarinis valymas (šaligatvių, asfaltuotų, žvyruotų dangų, žaliųjų plotų valymas ir šienavimas)</t>
  </si>
  <si>
    <t>Lietaus nuotekų tinklų eksploatacija ir einamasis remontas</t>
  </si>
  <si>
    <t>Eksploatuojama lietaus nuotekų tinklų, km</t>
  </si>
  <si>
    <t>07 Miesto infrastruktūros objektų priežiūros ir modernizavimo programa</t>
  </si>
  <si>
    <t>Valoma jūros pakrantė, ha</t>
  </si>
  <si>
    <t>Valoma Danės upės pakrantė (poilsio zona), ha</t>
  </si>
  <si>
    <t>SB(P)</t>
  </si>
  <si>
    <t>Lėbartų kapinių V-B, VI, VIII-A, VII-B eilės ir kolumbariumo statybos techninio projekto parengimas ir įgyvendinimas</t>
  </si>
  <si>
    <t>5</t>
  </si>
  <si>
    <t>I</t>
  </si>
  <si>
    <t>ES</t>
  </si>
  <si>
    <t>LRVB</t>
  </si>
  <si>
    <t>Kt</t>
  </si>
  <si>
    <t>1</t>
  </si>
  <si>
    <t>Lėbartų kapinių vandentiekio sistemos remontas</t>
  </si>
  <si>
    <r>
      <t>Tvarkomų gėlynų plotas, tūkst. m</t>
    </r>
    <r>
      <rPr>
        <vertAlign val="superscript"/>
        <sz val="10"/>
        <rFont val="Times New Roman"/>
        <family val="1"/>
        <charset val="186"/>
      </rPr>
      <t>2</t>
    </r>
  </si>
  <si>
    <t>Prižūrima ekskrementų dėžių, vnt.</t>
  </si>
  <si>
    <t>Naminių gyvūnų (šunų, kačių) inden-tifikavimas, beglobių  gyvūnų gaudymas, karantinavimas ir utilizavimas</t>
  </si>
  <si>
    <t>Suvartota el. energijos, tūkst. MWh</t>
  </si>
  <si>
    <t>Aptarnaujama naminių gyvūnų ir jų savininkų duomenų bazė, vnt.</t>
  </si>
  <si>
    <t>Sutvarkyta perėjų, vnt.</t>
  </si>
  <si>
    <t>Eksploatuojama kamerų, sk.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</si>
  <si>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</si>
  <si>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t>Įrengta informacinių stendų, vnt.</t>
  </si>
  <si>
    <t>Patenkinta paraiškų, vnt.</t>
  </si>
  <si>
    <t>Joniškės kapinių takų remontas</t>
  </si>
  <si>
    <t>Kapinių priežiūra (valymas, apsauga, administravimas, elektros energijos pirkimas, vandens įrenginių priežiūra, kvartalinių žymeklių įrengimas, kapinių inventorizavimas)</t>
  </si>
  <si>
    <t xml:space="preserve">05 </t>
  </si>
  <si>
    <t>Racionaliai ir taupiai naudoti energetinius išteklius savivaldybės biudžetinėse įstaigose</t>
  </si>
  <si>
    <t>Įsigyta viešųjų konteinerinių tualetų, vnt.</t>
  </si>
  <si>
    <t>Miesto aikščių, skverų ir kitų bendro naudojimo teritorijų priežiūra:</t>
  </si>
  <si>
    <t>Įsigyta autobusų stotelių paviljonų, vnt.</t>
  </si>
  <si>
    <t>Švaros ir tvarkos užtikrinimas bendro naudojimo teritorijose:</t>
  </si>
  <si>
    <t>Miesto paplūdimių priežiūros organizavimas:</t>
  </si>
  <si>
    <t>Miesto viešųjų erdvių ir gatvių apšvietimo užtikrinimas:</t>
  </si>
  <si>
    <t>Apšviesta kiemų, sk.</t>
  </si>
  <si>
    <t>Biudžetinių įstaigų patalpų šildymas:</t>
  </si>
  <si>
    <t xml:space="preserve">Klaipėdos skęstančiųjų gelbėjimo tarnybos </t>
  </si>
  <si>
    <t xml:space="preserve">Kultūros įstaigų </t>
  </si>
  <si>
    <t xml:space="preserve">Sporto įstaigų </t>
  </si>
  <si>
    <t xml:space="preserve">Socialinių įstaigų </t>
  </si>
  <si>
    <t xml:space="preserve">Švietimo įstaigų </t>
  </si>
  <si>
    <t xml:space="preserve">Šîldoma įstaigų, sk. </t>
  </si>
  <si>
    <t>Paplūdimių elektrifikacijos ir radiofikacijos linijų eksploatacija ir remontas</t>
  </si>
  <si>
    <t>Pastatyta atramų, vnt.</t>
  </si>
  <si>
    <t>Sumontuota garsiakalbių, vnt.</t>
  </si>
  <si>
    <t xml:space="preserve">Iš viso  programai: </t>
  </si>
  <si>
    <t xml:space="preserve">Statinių, keliančių pavojų gyvybei ir sveikatai, griovimas 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</si>
  <si>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</si>
  <si>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</si>
  <si>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Švietimo įstaigų kiemų apšvietimo tinklų išplėtimas ar įrengimas</t>
  </si>
  <si>
    <t>Viešųjų erdvių, gatvių ir kiemų apšvietimo tinklų išplėtimas ar įrengimas</t>
  </si>
  <si>
    <t>Bendrojo naudojimo lietaus nuotekų tinklų tiesimas teritorijoje ties Bangų g. 5A, Klaipėdoje</t>
  </si>
  <si>
    <t>Strateginis tikslas 02. Kurti mieste patrauklią, švarią ir saugią gyvenamąją aplinką</t>
  </si>
  <si>
    <t>Teikti miesto gyventojams kokybiškas komunalines ir viešųjų erdvių priežiūros paslaugas</t>
  </si>
  <si>
    <t>Nutiesta lietaus nuotekų tinklų – 100 m, Užbaigtumas proc.</t>
  </si>
  <si>
    <r>
      <t>Parengtas 16,8 ha plotas laidojimui, 17405 laidojimo vietų, 9500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 automobilių stovėjimo aikštelės plotas,  įrengtos 173 stovėjimo vietos automobilių stovėjimo aikštelėje. 
Užbaigtumas, proc.</t>
    </r>
  </si>
  <si>
    <t>Palaidota mirusiųjų, sk</t>
  </si>
  <si>
    <t>Įrengta kalėdinė eglė</t>
  </si>
  <si>
    <t>2014-ųjų metų asignavimų planas</t>
  </si>
  <si>
    <t>2016-ųjų metų lėšų projektas</t>
  </si>
  <si>
    <t>2016-ieji metai</t>
  </si>
  <si>
    <t>Pirties paslaugų teikimas Smiltynės paplūdimyje</t>
  </si>
  <si>
    <t>Nupirkta girliandų, vnt.</t>
  </si>
  <si>
    <t>Atsinaujinančių energijos šaltinių panaudojimo plėtros plano parengimas</t>
  </si>
  <si>
    <t>Įsigyta krypties nuorodų Danės krantinėse, vnt.</t>
  </si>
  <si>
    <r>
      <t>Valoma teritorija, km</t>
    </r>
    <r>
      <rPr>
        <vertAlign val="superscript"/>
        <sz val="10"/>
        <rFont val="Times New Roman"/>
        <family val="1"/>
        <charset val="186"/>
      </rPr>
      <t>2</t>
    </r>
  </si>
  <si>
    <t>Sugautų, karantinuotų ir utilizuota gyvūnų, t</t>
  </si>
  <si>
    <t>Plėtros plano parengimas, vnt.</t>
  </si>
  <si>
    <t>Įsigytas traktorius, sk.</t>
  </si>
  <si>
    <t>Įrengta vaikų žaidimo ir sveikatingumo aikštelė, sk.</t>
  </si>
  <si>
    <t>Traktoriaus įsigijimas</t>
  </si>
  <si>
    <r>
      <t xml:space="preserve">Viešųjų tualetų įrengimas ir atnaujinimas </t>
    </r>
    <r>
      <rPr>
        <sz val="1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paslaugas)“)</t>
    </r>
  </si>
  <si>
    <t>Parengta techn. projektų, sk.</t>
  </si>
  <si>
    <t>Pastato Garažų g. 6 remonto darbai</t>
  </si>
  <si>
    <t>Savivaldybės įstaigų eksploatuojamų pastatų energetinių auditų parengimas</t>
  </si>
  <si>
    <t>Parengtas energ. auditas, sk.</t>
  </si>
  <si>
    <t xml:space="preserve">Parengtas vieno gyvenamojo kvartalo techn. projektas </t>
  </si>
  <si>
    <t>Vaikų žaidimų aikštelių paplūdimiuose įrengimas</t>
  </si>
  <si>
    <t>09</t>
  </si>
  <si>
    <t>Atlikta darbų, proc.</t>
  </si>
  <si>
    <t>Parengta projektų, sk.</t>
  </si>
  <si>
    <t>Paplūdimių sanitarinis ir mechanizuotas valymas, inventoriaus priežiūra ir sutvarkymas (Melnragės ir Girulių paplūdimių valymo paslaugos įsigijimas)</t>
  </si>
  <si>
    <t xml:space="preserve">Gyvenamųjų namų kiemų kompleksinis tvarkymas tikslinėje teritorijoje (vieno gyvenamųjų namų kvartalo techninio projekto parengimas) </t>
  </si>
  <si>
    <t>Vandens tiekimo ir nuotekų tinklų tvarkymas:</t>
  </si>
  <si>
    <t>Integruotos stebėjimo sistemos viešose vietose nuoma ir retransliuojamo vaizdo stebėjimo paslaugos pirkimas (papildomai bus perkamos kameros Piliavietės teritorijoje ir Vasaros estradoje)</t>
  </si>
  <si>
    <t>Pastato Taikos pr. 76 šilumos trasų vamzdynų remontas</t>
  </si>
  <si>
    <t>P2.4.1.2</t>
  </si>
  <si>
    <t>P2.4.2.8</t>
  </si>
  <si>
    <t>P3.2.1.7</t>
  </si>
  <si>
    <t xml:space="preserve">Stadiono perspektyvų regione studijos parengimas </t>
  </si>
  <si>
    <t xml:space="preserve">Sporto akademijos, kaip pamainos rengimo bazės, galimybių studijos su investiciniu projektu parengimas </t>
  </si>
  <si>
    <t>Galimybių studijos, pritaikant II vandenvietę švietimo, sporto, saviraiškos reikmėms parengimas</t>
  </si>
  <si>
    <t>Tikslinės teritorijos gyvenamųjų teritorijų ir gretimų visuomeninių erdvių tvarkymo galimybių studija</t>
  </si>
  <si>
    <t xml:space="preserve">Parengta galimybių studija </t>
  </si>
  <si>
    <t>Parengtų galimybių studijų ir  techn. projektų sk.</t>
  </si>
  <si>
    <t>Galimybių studijų Klaipėdos mieste parengimas:</t>
  </si>
  <si>
    <t xml:space="preserve">Dokumentacijos parengimas tikslinės integruotos teritorijos projektams įgyvendinti: </t>
  </si>
  <si>
    <r>
      <t xml:space="preserve">Vietinių rinkliavų lėšos </t>
    </r>
    <r>
      <rPr>
        <b/>
        <sz val="10"/>
        <rFont val="Times New Roman"/>
        <family val="1"/>
        <charset val="186"/>
      </rPr>
      <t>SB(VR)</t>
    </r>
  </si>
  <si>
    <t>SB(VR)</t>
  </si>
  <si>
    <t>P1.6.3.7</t>
  </si>
  <si>
    <t>P1.4.3.8</t>
  </si>
  <si>
    <t>P2</t>
  </si>
  <si>
    <t>Suremontuota vamzdynų, proc.</t>
  </si>
  <si>
    <t xml:space="preserve">Parengtas techn. projektas, vnt </t>
  </si>
  <si>
    <t>Atlikta remonto darbų, proc.</t>
  </si>
  <si>
    <t xml:space="preserve">Danės upės krantinių nuo Biržos tilto iki Mokyklos gatvės tilto rekonstravimas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</si>
  <si>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</si>
  <si>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K. Donelaičio ir Kuršių aikščių sutvarkymas</t>
  </si>
  <si>
    <t>Savivaldybei priskirtų teritorijų sanitarinis valymas, parkų, skverų, žaliųjų plotų želdinimas ir aplinkotvarka</t>
  </si>
  <si>
    <t>Viešosios erdvės prie buvusio „Vaidilos“ kino teatro konversija („Vaidilos“ aikštės techninio projekto parengimas)</t>
  </si>
  <si>
    <r>
      <t>Prižiūrima želdynų, km</t>
    </r>
    <r>
      <rPr>
        <vertAlign val="superscript"/>
        <sz val="10"/>
        <rFont val="Times New Roman"/>
        <family val="1"/>
        <charset val="186"/>
      </rPr>
      <t>2</t>
    </r>
  </si>
  <si>
    <t>Nuomojama kilnojamųjų tualetų švenčių metu, vnt.</t>
  </si>
  <si>
    <t>Etatų skaičius pirties priežiūrai, vnt.</t>
  </si>
  <si>
    <t>Eksploatuojama šviestuvų, tūkst. vnt.</t>
  </si>
  <si>
    <t>Suremontuota atramų, vnt.</t>
  </si>
  <si>
    <r>
      <t>Prižiūrimas daugiabučių kiemų plotas (3 rūšių sezoniniai darbai), km</t>
    </r>
    <r>
      <rPr>
        <vertAlign val="superscript"/>
        <sz val="10"/>
        <rFont val="Times New Roman"/>
        <family val="1"/>
        <charset val="186"/>
      </rPr>
      <t>2</t>
    </r>
  </si>
  <si>
    <r>
      <t>Sutvarkytos prieigos – 500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,</t>
    </r>
    <r>
      <rPr>
        <vertAlign val="superscript"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proc.</t>
    </r>
  </si>
  <si>
    <r>
      <t>Suremontuota Danės upės krantinė nuo Biržos tilto iki įplaukos prie Jono kalnelio – 310 m, proc. 
Sutvarkytos prieigos – 500 m</t>
    </r>
    <r>
      <rPr>
        <vertAlign val="superscript"/>
        <sz val="9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 xml:space="preserve">
</t>
    </r>
  </si>
  <si>
    <t>Debreceno ir Pempininkų aikščių atnaujinimas (2014 m. – Debreceno, 2015 m. – Pempininkų)</t>
  </si>
  <si>
    <t xml:space="preserve"> 2014–2016 M. KLAIPĖDOS MIESTO SAVIVALDYBĖS</t>
  </si>
  <si>
    <t>3</t>
  </si>
  <si>
    <t>Atlikta Garažų g. 6 remonto darbų, %</t>
  </si>
  <si>
    <t>Skęstančiųjų gelbėjimo paslaugų teikimas (BĮ "Klaipėdos paplūdimiai" veiklos organizavimas – be šildymo)</t>
  </si>
  <si>
    <r>
      <rPr>
        <b/>
        <strike/>
        <sz val="10"/>
        <color rgb="FFFF0000"/>
        <rFont val="Times New Roman"/>
        <family val="1"/>
        <charset val="186"/>
      </rPr>
      <t>410,7</t>
    </r>
    <r>
      <rPr>
        <b/>
        <sz val="10"/>
        <color rgb="FFFF0000"/>
        <rFont val="Times New Roman"/>
        <family val="1"/>
        <charset val="186"/>
      </rPr>
      <t xml:space="preserve">  310,7 </t>
    </r>
  </si>
  <si>
    <r>
      <rPr>
        <b/>
        <strike/>
        <sz val="10"/>
        <color rgb="FFFF0000"/>
        <rFont val="Times New Roman"/>
        <family val="1"/>
        <charset val="186"/>
      </rPr>
      <t xml:space="preserve">366,0 </t>
    </r>
    <r>
      <rPr>
        <b/>
        <sz val="10"/>
        <color rgb="FFFF0000"/>
        <rFont val="Times New Roman"/>
        <family val="1"/>
        <charset val="186"/>
      </rPr>
      <t xml:space="preserve">      266,0</t>
    </r>
  </si>
  <si>
    <r>
      <rPr>
        <b/>
        <strike/>
        <sz val="10"/>
        <color rgb="FFFF0000"/>
        <rFont val="Times New Roman"/>
        <family val="1"/>
        <charset val="186"/>
      </rPr>
      <t>465,7</t>
    </r>
    <r>
      <rPr>
        <b/>
        <sz val="10"/>
        <color rgb="FFFF0000"/>
        <rFont val="Times New Roman"/>
        <family val="1"/>
        <charset val="186"/>
      </rPr>
      <t xml:space="preserve">   265,7</t>
    </r>
  </si>
  <si>
    <r>
      <rPr>
        <b/>
        <strike/>
        <sz val="10"/>
        <color rgb="FFFF0000"/>
        <rFont val="Times New Roman"/>
        <family val="1"/>
        <charset val="186"/>
      </rPr>
      <t xml:space="preserve">514,3 </t>
    </r>
    <r>
      <rPr>
        <b/>
        <sz val="10"/>
        <color rgb="FFFF0000"/>
        <rFont val="Times New Roman"/>
        <family val="1"/>
        <charset val="186"/>
      </rPr>
      <t xml:space="preserve">  314,3</t>
    </r>
  </si>
  <si>
    <t xml:space="preserve">Pastato Bangų g. 5A sklypo ir teritorijos link Jono kalnelio aplinkos sutvarkymas </t>
  </si>
  <si>
    <t>Sutvarkytos teritorijos plotas, ha</t>
  </si>
  <si>
    <t>P2.3.1.3.</t>
  </si>
  <si>
    <r>
      <rPr>
        <b/>
        <strike/>
        <sz val="10"/>
        <color rgb="FFFF0000"/>
        <rFont val="Times New Roman"/>
        <family val="1"/>
        <charset val="186"/>
      </rPr>
      <t>1129,7</t>
    </r>
    <r>
      <rPr>
        <b/>
        <sz val="10"/>
        <color rgb="FFFF0000"/>
        <rFont val="Times New Roman"/>
        <family val="1"/>
        <charset val="186"/>
      </rPr>
      <t xml:space="preserve">  1329,7</t>
    </r>
  </si>
  <si>
    <r>
      <rPr>
        <b/>
        <strike/>
        <sz val="10"/>
        <color rgb="FFFF0000"/>
        <rFont val="Times New Roman"/>
        <family val="1"/>
        <charset val="186"/>
      </rPr>
      <t>999,8</t>
    </r>
    <r>
      <rPr>
        <b/>
        <sz val="10"/>
        <color rgb="FFFF0000"/>
        <rFont val="Times New Roman"/>
        <family val="1"/>
        <charset val="186"/>
      </rPr>
      <t xml:space="preserve"> 1199,8</t>
    </r>
  </si>
  <si>
    <r>
      <rPr>
        <b/>
        <strike/>
        <sz val="10"/>
        <color rgb="FFFF0000"/>
        <rFont val="Times New Roman"/>
        <family val="1"/>
        <charset val="186"/>
      </rPr>
      <t>19279,1</t>
    </r>
    <r>
      <rPr>
        <b/>
        <sz val="10"/>
        <color rgb="FFFF0000"/>
        <rFont val="Times New Roman"/>
        <family val="1"/>
        <charset val="186"/>
      </rPr>
      <t xml:space="preserve">   19479,1</t>
    </r>
  </si>
  <si>
    <r>
      <rPr>
        <b/>
        <strike/>
        <sz val="10"/>
        <color rgb="FFFF0000"/>
        <rFont val="Times New Roman"/>
        <family val="1"/>
        <charset val="186"/>
      </rPr>
      <t xml:space="preserve">17904,4 </t>
    </r>
    <r>
      <rPr>
        <b/>
        <sz val="10"/>
        <color rgb="FFFF0000"/>
        <rFont val="Times New Roman"/>
        <family val="1"/>
        <charset val="186"/>
      </rPr>
      <t xml:space="preserve"> 18104,4</t>
    </r>
  </si>
  <si>
    <r>
      <rPr>
        <b/>
        <strike/>
        <sz val="10"/>
        <color rgb="FFFF0000"/>
        <rFont val="Times New Roman"/>
        <family val="1"/>
        <charset val="186"/>
      </rPr>
      <t>32915,9</t>
    </r>
    <r>
      <rPr>
        <b/>
        <sz val="10"/>
        <color rgb="FFFF0000"/>
        <rFont val="Times New Roman"/>
        <family val="1"/>
        <charset val="186"/>
      </rPr>
      <t xml:space="preserve">   33115,9</t>
    </r>
  </si>
  <si>
    <r>
      <rPr>
        <b/>
        <strike/>
        <sz val="10"/>
        <color rgb="FFFF0000"/>
        <rFont val="Times New Roman"/>
        <family val="1"/>
        <charset val="186"/>
      </rPr>
      <t xml:space="preserve">2049,9 </t>
    </r>
    <r>
      <rPr>
        <b/>
        <sz val="10"/>
        <color rgb="FFFF0000"/>
        <rFont val="Times New Roman"/>
        <family val="1"/>
        <charset val="186"/>
      </rPr>
      <t xml:space="preserve">  1849,9</t>
    </r>
  </si>
  <si>
    <r>
      <rPr>
        <b/>
        <strike/>
        <sz val="10"/>
        <color rgb="FFFF0000"/>
        <rFont val="Times New Roman"/>
        <family val="1"/>
        <charset val="186"/>
      </rPr>
      <t>39302,2</t>
    </r>
    <r>
      <rPr>
        <b/>
        <sz val="10"/>
        <color rgb="FFFF0000"/>
        <rFont val="Times New Roman"/>
        <family val="1"/>
        <charset val="186"/>
      </rPr>
      <t xml:space="preserve">   39202,2</t>
    </r>
  </si>
  <si>
    <t>Lyginamasis variantas</t>
  </si>
  <si>
    <t>2015-ųjų metų lėšų planas</t>
  </si>
  <si>
    <t>2016-ųjų metų lėšų planas</t>
  </si>
  <si>
    <t>2015-ųjų m. lėšų planas</t>
  </si>
  <si>
    <t>2016-ųjų m. lėšų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</si>
</sst>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1"/>
      <name val="Tahoma"/>
      <family val="2"/>
      <charset val="186"/>
    </font>
    <font>
      <sz val="10"/>
      <name val="Times New Roman"/>
      <family val="1"/>
    </font>
    <font>
      <vertAlign val="superscript"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9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vertAlign val="superscript"/>
      <sz val="9"/>
      <name val="Times New Roman"/>
      <family val="1"/>
      <charset val="186"/>
    </font>
    <font>
      <strike/>
      <sz val="1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b/>
      <strike/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2"/>
      <name val="Times New Roman"/>
      <family val="1"/>
      <charset val="186"/>
    </font>
    <font>
      <sz val="12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3" fillId="2" borderId="1" applyBorder="0">
      <alignment horizontal="left" vertical="top" wrapText="1"/>
    </xf>
  </cellStyleXfs>
  <cellXfs count="1085">
    <xf numFmtId="0" fontId="0" fillId="0" borderId="0" xfId="0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49" fontId="5" fillId="3" borderId="5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3" borderId="22" xfId="0" applyNumberFormat="1" applyFont="1" applyFill="1" applyBorder="1" applyAlignment="1">
      <alignment horizontal="right" vertical="top"/>
    </xf>
    <xf numFmtId="0" fontId="3" fillId="0" borderId="23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center" vertical="top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8" fillId="0" borderId="25" xfId="0" applyFont="1" applyBorder="1" applyAlignment="1">
      <alignment horizontal="center" vertical="center" wrapText="1"/>
    </xf>
    <xf numFmtId="164" fontId="3" fillId="0" borderId="24" xfId="0" applyNumberFormat="1" applyFont="1" applyBorder="1" applyAlignment="1">
      <alignment horizontal="right" vertical="top"/>
    </xf>
    <xf numFmtId="0" fontId="7" fillId="0" borderId="0" xfId="0" applyFont="1"/>
    <xf numFmtId="3" fontId="3" fillId="0" borderId="17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 wrapText="1"/>
    </xf>
    <xf numFmtId="164" fontId="3" fillId="0" borderId="9" xfId="0" applyNumberFormat="1" applyFont="1" applyFill="1" applyBorder="1" applyAlignment="1">
      <alignment horizontal="right" vertical="top"/>
    </xf>
    <xf numFmtId="164" fontId="3" fillId="0" borderId="24" xfId="0" applyNumberFormat="1" applyFont="1" applyFill="1" applyBorder="1" applyAlignment="1">
      <alignment horizontal="right" vertical="top"/>
    </xf>
    <xf numFmtId="165" fontId="3" fillId="0" borderId="29" xfId="0" applyNumberFormat="1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6" xfId="0" applyFont="1" applyFill="1" applyBorder="1" applyAlignment="1">
      <alignment horizontal="center" vertical="top" wrapText="1"/>
    </xf>
    <xf numFmtId="164" fontId="3" fillId="0" borderId="7" xfId="0" applyNumberFormat="1" applyFont="1" applyFill="1" applyBorder="1" applyAlignment="1">
      <alignment horizontal="right" vertical="top" wrapText="1"/>
    </xf>
    <xf numFmtId="165" fontId="3" fillId="0" borderId="17" xfId="0" applyNumberFormat="1" applyFont="1" applyFill="1" applyBorder="1" applyAlignment="1">
      <alignment vertical="top" textRotation="90"/>
    </xf>
    <xf numFmtId="165" fontId="3" fillId="0" borderId="28" xfId="0" applyNumberFormat="1" applyFont="1" applyFill="1" applyBorder="1" applyAlignment="1">
      <alignment vertical="top"/>
    </xf>
    <xf numFmtId="165" fontId="3" fillId="0" borderId="29" xfId="0" applyNumberFormat="1" applyFont="1" applyFill="1" applyBorder="1" applyAlignment="1">
      <alignment vertical="top"/>
    </xf>
    <xf numFmtId="164" fontId="3" fillId="0" borderId="9" xfId="0" applyNumberFormat="1" applyFont="1" applyFill="1" applyBorder="1" applyAlignment="1">
      <alignment horizontal="right" vertical="top" wrapText="1"/>
    </xf>
    <xf numFmtId="164" fontId="3" fillId="2" borderId="7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vertical="center"/>
    </xf>
    <xf numFmtId="0" fontId="3" fillId="0" borderId="40" xfId="0" applyFont="1" applyBorder="1" applyAlignment="1">
      <alignment vertical="top"/>
    </xf>
    <xf numFmtId="0" fontId="3" fillId="0" borderId="10" xfId="0" applyFont="1" applyFill="1" applyBorder="1" applyAlignment="1">
      <alignment vertical="center" textRotation="90" wrapText="1"/>
    </xf>
    <xf numFmtId="0" fontId="3" fillId="0" borderId="11" xfId="0" applyFont="1" applyFill="1" applyBorder="1" applyAlignment="1">
      <alignment vertical="center" textRotation="90" wrapText="1"/>
    </xf>
    <xf numFmtId="164" fontId="3" fillId="2" borderId="23" xfId="0" applyNumberFormat="1" applyFont="1" applyFill="1" applyBorder="1" applyAlignment="1">
      <alignment horizontal="right" vertical="top" wrapText="1"/>
    </xf>
    <xf numFmtId="0" fontId="11" fillId="0" borderId="0" xfId="0" applyFont="1" applyBorder="1" applyAlignment="1">
      <alignment vertical="top"/>
    </xf>
    <xf numFmtId="0" fontId="3" fillId="0" borderId="42" xfId="0" applyNumberFormat="1" applyFont="1" applyFill="1" applyBorder="1" applyAlignment="1">
      <alignment horizontal="center" vertical="top"/>
    </xf>
    <xf numFmtId="0" fontId="3" fillId="0" borderId="21" xfId="0" applyNumberFormat="1" applyFont="1" applyFill="1" applyBorder="1" applyAlignment="1">
      <alignment horizontal="center" vertical="top"/>
    </xf>
    <xf numFmtId="164" fontId="3" fillId="2" borderId="44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165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horizontal="left" vertical="top"/>
    </xf>
    <xf numFmtId="3" fontId="3" fillId="0" borderId="34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/>
    </xf>
    <xf numFmtId="1" fontId="2" fillId="0" borderId="17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horizontal="center" vertical="top"/>
    </xf>
    <xf numFmtId="164" fontId="3" fillId="0" borderId="24" xfId="0" applyNumberFormat="1" applyFont="1" applyFill="1" applyBorder="1" applyAlignment="1">
      <alignment horizontal="right" vertical="top" wrapText="1"/>
    </xf>
    <xf numFmtId="0" fontId="3" fillId="0" borderId="16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 wrapText="1"/>
    </xf>
    <xf numFmtId="49" fontId="5" fillId="2" borderId="17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left" vertical="top"/>
    </xf>
    <xf numFmtId="0" fontId="9" fillId="0" borderId="46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left" vertical="top" wrapText="1"/>
    </xf>
    <xf numFmtId="0" fontId="9" fillId="0" borderId="28" xfId="0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/>
    </xf>
    <xf numFmtId="3" fontId="3" fillId="2" borderId="19" xfId="0" applyNumberFormat="1" applyFont="1" applyFill="1" applyBorder="1" applyAlignment="1">
      <alignment horizontal="center" vertical="top"/>
    </xf>
    <xf numFmtId="0" fontId="3" fillId="0" borderId="31" xfId="0" applyFont="1" applyBorder="1" applyAlignment="1">
      <alignment vertical="top" wrapText="1"/>
    </xf>
    <xf numFmtId="3" fontId="3" fillId="2" borderId="34" xfId="0" applyNumberFormat="1" applyFont="1" applyFill="1" applyBorder="1" applyAlignment="1">
      <alignment horizontal="center" vertical="top"/>
    </xf>
    <xf numFmtId="164" fontId="3" fillId="2" borderId="46" xfId="0" applyNumberFormat="1" applyFont="1" applyFill="1" applyBorder="1" applyAlignment="1">
      <alignment horizontal="right" vertical="top" wrapText="1"/>
    </xf>
    <xf numFmtId="164" fontId="3" fillId="0" borderId="0" xfId="0" applyNumberFormat="1" applyFont="1" applyAlignment="1">
      <alignment vertical="top"/>
    </xf>
    <xf numFmtId="164" fontId="3" fillId="2" borderId="0" xfId="0" applyNumberFormat="1" applyFont="1" applyFill="1" applyBorder="1" applyAlignment="1">
      <alignment horizontal="right" vertical="top" wrapText="1"/>
    </xf>
    <xf numFmtId="164" fontId="3" fillId="0" borderId="42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5" fillId="0" borderId="53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vertical="top" wrapText="1"/>
    </xf>
    <xf numFmtId="3" fontId="3" fillId="0" borderId="27" xfId="0" applyNumberFormat="1" applyFont="1" applyFill="1" applyBorder="1" applyAlignment="1">
      <alignment vertical="top" wrapText="1"/>
    </xf>
    <xf numFmtId="164" fontId="3" fillId="0" borderId="0" xfId="0" applyNumberFormat="1" applyFont="1" applyBorder="1" applyAlignment="1">
      <alignment vertical="top"/>
    </xf>
    <xf numFmtId="49" fontId="5" fillId="3" borderId="28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9" fontId="5" fillId="0" borderId="54" xfId="0" applyNumberFormat="1" applyFont="1" applyBorder="1" applyAlignment="1">
      <alignment horizontal="center" vertical="top"/>
    </xf>
    <xf numFmtId="49" fontId="5" fillId="0" borderId="36" xfId="0" applyNumberFormat="1" applyFont="1" applyBorder="1" applyAlignment="1">
      <alignment horizontal="center" vertical="top"/>
    </xf>
    <xf numFmtId="49" fontId="5" fillId="4" borderId="56" xfId="0" applyNumberFormat="1" applyFont="1" applyFill="1" applyBorder="1" applyAlignment="1">
      <alignment horizontal="center" vertical="top"/>
    </xf>
    <xf numFmtId="49" fontId="5" fillId="4" borderId="40" xfId="0" applyNumberFormat="1" applyFont="1" applyFill="1" applyBorder="1" applyAlignment="1">
      <alignment horizontal="center" vertical="top"/>
    </xf>
    <xf numFmtId="49" fontId="5" fillId="4" borderId="31" xfId="0" applyNumberFormat="1" applyFont="1" applyFill="1" applyBorder="1" applyAlignment="1">
      <alignment horizontal="center" vertical="top"/>
    </xf>
    <xf numFmtId="49" fontId="5" fillId="3" borderId="34" xfId="0" applyNumberFormat="1" applyFont="1" applyFill="1" applyBorder="1" applyAlignment="1">
      <alignment horizontal="center" vertical="top"/>
    </xf>
    <xf numFmtId="49" fontId="5" fillId="4" borderId="16" xfId="0" applyNumberFormat="1" applyFont="1" applyFill="1" applyBorder="1" applyAlignment="1">
      <alignment horizontal="center" vertical="top" wrapText="1"/>
    </xf>
    <xf numFmtId="49" fontId="5" fillId="4" borderId="35" xfId="0" applyNumberFormat="1" applyFont="1" applyFill="1" applyBorder="1" applyAlignment="1">
      <alignment horizontal="center" vertical="top"/>
    </xf>
    <xf numFmtId="49" fontId="5" fillId="4" borderId="63" xfId="0" applyNumberFormat="1" applyFont="1" applyFill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right" vertical="top"/>
    </xf>
    <xf numFmtId="49" fontId="5" fillId="5" borderId="56" xfId="0" applyNumberFormat="1" applyFont="1" applyFill="1" applyBorder="1" applyAlignment="1">
      <alignment horizontal="center" vertical="top"/>
    </xf>
    <xf numFmtId="164" fontId="5" fillId="5" borderId="56" xfId="0" applyNumberFormat="1" applyFont="1" applyFill="1" applyBorder="1" applyAlignment="1">
      <alignment horizontal="right" vertical="top"/>
    </xf>
    <xf numFmtId="164" fontId="5" fillId="5" borderId="25" xfId="0" applyNumberFormat="1" applyFont="1" applyFill="1" applyBorder="1" applyAlignment="1">
      <alignment horizontal="right" vertical="top"/>
    </xf>
    <xf numFmtId="164" fontId="5" fillId="5" borderId="7" xfId="0" applyNumberFormat="1" applyFont="1" applyFill="1" applyBorder="1" applyAlignment="1">
      <alignment horizontal="right" vertical="top"/>
    </xf>
    <xf numFmtId="164" fontId="5" fillId="5" borderId="24" xfId="0" applyNumberFormat="1" applyFont="1" applyFill="1" applyBorder="1" applyAlignment="1">
      <alignment horizontal="right" vertical="top"/>
    </xf>
    <xf numFmtId="164" fontId="5" fillId="6" borderId="66" xfId="0" applyNumberFormat="1" applyFont="1" applyFill="1" applyBorder="1" applyAlignment="1">
      <alignment horizontal="right" vertical="top"/>
    </xf>
    <xf numFmtId="3" fontId="3" fillId="0" borderId="17" xfId="1" applyNumberFormat="1" applyFont="1" applyFill="1" applyBorder="1" applyAlignment="1">
      <alignment horizontal="center" vertical="top"/>
    </xf>
    <xf numFmtId="164" fontId="3" fillId="2" borderId="53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 wrapText="1"/>
    </xf>
    <xf numFmtId="164" fontId="3" fillId="0" borderId="53" xfId="0" applyNumberFormat="1" applyFont="1" applyFill="1" applyBorder="1" applyAlignment="1">
      <alignment horizontal="right" vertical="top" wrapText="1"/>
    </xf>
    <xf numFmtId="1" fontId="3" fillId="0" borderId="17" xfId="0" applyNumberFormat="1" applyFont="1" applyFill="1" applyBorder="1" applyAlignment="1">
      <alignment horizontal="center" vertical="center" wrapText="1"/>
    </xf>
    <xf numFmtId="1" fontId="3" fillId="0" borderId="19" xfId="0" applyNumberFormat="1" applyFont="1" applyFill="1" applyBorder="1" applyAlignment="1">
      <alignment horizontal="center" vertical="center" wrapText="1"/>
    </xf>
    <xf numFmtId="164" fontId="3" fillId="2" borderId="65" xfId="0" applyNumberFormat="1" applyFont="1" applyFill="1" applyBorder="1" applyAlignment="1">
      <alignment horizontal="right" vertical="top" wrapText="1"/>
    </xf>
    <xf numFmtId="164" fontId="3" fillId="2" borderId="58" xfId="0" applyNumberFormat="1" applyFont="1" applyFill="1" applyBorder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165" fontId="3" fillId="2" borderId="21" xfId="0" applyNumberFormat="1" applyFont="1" applyFill="1" applyBorder="1" applyAlignment="1">
      <alignment horizontal="center" vertical="top"/>
    </xf>
    <xf numFmtId="165" fontId="3" fillId="2" borderId="1" xfId="0" applyNumberFormat="1" applyFont="1" applyFill="1" applyBorder="1" applyAlignment="1">
      <alignment horizontal="center" vertical="top"/>
    </xf>
    <xf numFmtId="0" fontId="3" fillId="0" borderId="16" xfId="0" applyFont="1" applyFill="1" applyBorder="1" applyAlignment="1">
      <alignment vertical="top" wrapText="1"/>
    </xf>
    <xf numFmtId="165" fontId="3" fillId="0" borderId="2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vertical="top" wrapText="1"/>
    </xf>
    <xf numFmtId="0" fontId="9" fillId="0" borderId="24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left" vertical="top" wrapText="1"/>
    </xf>
    <xf numFmtId="0" fontId="16" fillId="2" borderId="47" xfId="0" applyFont="1" applyFill="1" applyBorder="1" applyAlignment="1">
      <alignment horizontal="left" vertical="top" wrapText="1"/>
    </xf>
    <xf numFmtId="0" fontId="3" fillId="2" borderId="37" xfId="0" applyFont="1" applyFill="1" applyBorder="1" applyAlignment="1">
      <alignment horizontal="left" vertical="top" wrapText="1"/>
    </xf>
    <xf numFmtId="164" fontId="3" fillId="2" borderId="71" xfId="0" applyNumberFormat="1" applyFont="1" applyFill="1" applyBorder="1" applyAlignment="1">
      <alignment horizontal="right" vertical="top" wrapText="1"/>
    </xf>
    <xf numFmtId="164" fontId="3" fillId="2" borderId="43" xfId="0" applyNumberFormat="1" applyFont="1" applyFill="1" applyBorder="1" applyAlignment="1">
      <alignment horizontal="right" vertical="top" wrapText="1"/>
    </xf>
    <xf numFmtId="164" fontId="3" fillId="0" borderId="23" xfId="0" applyNumberFormat="1" applyFont="1" applyFill="1" applyBorder="1" applyAlignment="1">
      <alignment horizontal="right" vertical="top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165" fontId="3" fillId="0" borderId="28" xfId="0" applyNumberFormat="1" applyFont="1" applyFill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3" fillId="0" borderId="0" xfId="0" applyNumberFormat="1" applyFont="1" applyFill="1" applyBorder="1" applyAlignment="1">
      <alignment horizontal="center" vertical="top"/>
    </xf>
    <xf numFmtId="0" fontId="3" fillId="0" borderId="70" xfId="0" applyFont="1" applyBorder="1" applyAlignment="1">
      <alignment vertical="top" wrapText="1"/>
    </xf>
    <xf numFmtId="0" fontId="3" fillId="0" borderId="34" xfId="0" applyNumberFormat="1" applyFont="1" applyBorder="1" applyAlignment="1">
      <alignment horizontal="center" vertical="top"/>
    </xf>
    <xf numFmtId="0" fontId="3" fillId="0" borderId="19" xfId="0" applyNumberFormat="1" applyFont="1" applyBorder="1" applyAlignment="1">
      <alignment horizontal="center" vertical="top"/>
    </xf>
    <xf numFmtId="0" fontId="3" fillId="2" borderId="18" xfId="0" applyFont="1" applyFill="1" applyBorder="1" applyAlignment="1">
      <alignment vertical="top" wrapText="1"/>
    </xf>
    <xf numFmtId="0" fontId="3" fillId="0" borderId="40" xfId="0" applyFont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7" fillId="0" borderId="35" xfId="0" applyFont="1" applyBorder="1" applyAlignment="1">
      <alignment vertical="top" wrapText="1"/>
    </xf>
    <xf numFmtId="0" fontId="7" fillId="0" borderId="26" xfId="0" applyNumberFormat="1" applyFont="1" applyBorder="1" applyAlignment="1">
      <alignment horizontal="center" vertical="top" wrapText="1"/>
    </xf>
    <xf numFmtId="0" fontId="17" fillId="0" borderId="30" xfId="0" applyNumberFormat="1" applyFont="1" applyFill="1" applyBorder="1" applyAlignment="1">
      <alignment horizontal="center" vertical="top"/>
    </xf>
    <xf numFmtId="0" fontId="17" fillId="0" borderId="27" xfId="0" applyNumberFormat="1" applyFont="1" applyFill="1" applyBorder="1" applyAlignment="1">
      <alignment horizontal="center" vertical="top"/>
    </xf>
    <xf numFmtId="0" fontId="3" fillId="0" borderId="40" xfId="1" applyFont="1" applyFill="1" applyBorder="1" applyAlignment="1">
      <alignment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/>
    </xf>
    <xf numFmtId="0" fontId="3" fillId="0" borderId="24" xfId="0" applyFont="1" applyFill="1" applyBorder="1" applyAlignment="1">
      <alignment horizontal="center" vertical="top" wrapText="1"/>
    </xf>
    <xf numFmtId="3" fontId="3" fillId="2" borderId="28" xfId="0" applyNumberFormat="1" applyFont="1" applyFill="1" applyBorder="1" applyAlignment="1">
      <alignment horizontal="center" vertical="top"/>
    </xf>
    <xf numFmtId="3" fontId="3" fillId="2" borderId="29" xfId="0" applyNumberFormat="1" applyFont="1" applyFill="1" applyBorder="1" applyAlignment="1">
      <alignment horizontal="center" vertical="top"/>
    </xf>
    <xf numFmtId="3" fontId="3" fillId="2" borderId="33" xfId="0" applyNumberFormat="1" applyFont="1" applyFill="1" applyBorder="1" applyAlignment="1">
      <alignment horizontal="center" vertical="top"/>
    </xf>
    <xf numFmtId="49" fontId="17" fillId="3" borderId="17" xfId="0" applyNumberFormat="1" applyFont="1" applyFill="1" applyBorder="1" applyAlignment="1">
      <alignment vertical="top"/>
    </xf>
    <xf numFmtId="49" fontId="5" fillId="2" borderId="17" xfId="0" applyNumberFormat="1" applyFont="1" applyFill="1" applyBorder="1" applyAlignment="1">
      <alignment vertical="top"/>
    </xf>
    <xf numFmtId="0" fontId="11" fillId="2" borderId="44" xfId="0" applyFont="1" applyFill="1" applyBorder="1" applyAlignment="1">
      <alignment horizontal="center" vertical="top" wrapText="1"/>
    </xf>
    <xf numFmtId="164" fontId="11" fillId="2" borderId="23" xfId="0" applyNumberFormat="1" applyFont="1" applyFill="1" applyBorder="1" applyAlignment="1">
      <alignment horizontal="center" vertical="top" wrapText="1"/>
    </xf>
    <xf numFmtId="164" fontId="11" fillId="2" borderId="44" xfId="0" applyNumberFormat="1" applyFont="1" applyFill="1" applyBorder="1" applyAlignment="1">
      <alignment horizontal="center" vertical="top" wrapText="1"/>
    </xf>
    <xf numFmtId="0" fontId="22" fillId="2" borderId="21" xfId="0" applyNumberFormat="1" applyFont="1" applyFill="1" applyBorder="1" applyAlignment="1">
      <alignment horizontal="center" vertical="top" wrapText="1"/>
    </xf>
    <xf numFmtId="0" fontId="22" fillId="2" borderId="52" xfId="0" applyNumberFormat="1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center" wrapText="1"/>
    </xf>
    <xf numFmtId="0" fontId="5" fillId="0" borderId="19" xfId="0" applyNumberFormat="1" applyFont="1" applyBorder="1" applyAlignment="1">
      <alignment vertical="center"/>
    </xf>
    <xf numFmtId="0" fontId="11" fillId="2" borderId="52" xfId="0" applyFont="1" applyFill="1" applyBorder="1" applyAlignment="1">
      <alignment horizontal="center" vertical="top" wrapText="1"/>
    </xf>
    <xf numFmtId="0" fontId="22" fillId="2" borderId="17" xfId="0" applyNumberFormat="1" applyFont="1" applyFill="1" applyBorder="1" applyAlignment="1">
      <alignment horizontal="center" vertical="top" wrapText="1"/>
    </xf>
    <xf numFmtId="0" fontId="22" fillId="2" borderId="53" xfId="0" applyNumberFormat="1" applyFont="1" applyFill="1" applyBorder="1" applyAlignment="1">
      <alignment horizontal="center" vertical="top" wrapText="1"/>
    </xf>
    <xf numFmtId="0" fontId="22" fillId="0" borderId="17" xfId="0" applyFont="1" applyBorder="1" applyAlignment="1">
      <alignment vertical="top"/>
    </xf>
    <xf numFmtId="0" fontId="22" fillId="0" borderId="53" xfId="0" applyFont="1" applyBorder="1" applyAlignment="1">
      <alignment vertical="top"/>
    </xf>
    <xf numFmtId="49" fontId="17" fillId="3" borderId="28" xfId="0" applyNumberFormat="1" applyFont="1" applyFill="1" applyBorder="1" applyAlignment="1">
      <alignment vertical="top"/>
    </xf>
    <xf numFmtId="49" fontId="5" fillId="2" borderId="28" xfId="0" applyNumberFormat="1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/>
    </xf>
    <xf numFmtId="49" fontId="17" fillId="3" borderId="26" xfId="0" applyNumberFormat="1" applyFont="1" applyFill="1" applyBorder="1" applyAlignment="1">
      <alignment vertical="top"/>
    </xf>
    <xf numFmtId="49" fontId="5" fillId="2" borderId="26" xfId="0" applyNumberFormat="1" applyFont="1" applyFill="1" applyBorder="1" applyAlignment="1">
      <alignment vertical="top"/>
    </xf>
    <xf numFmtId="0" fontId="5" fillId="0" borderId="11" xfId="0" applyFont="1" applyFill="1" applyBorder="1" applyAlignment="1">
      <alignment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top"/>
    </xf>
    <xf numFmtId="164" fontId="3" fillId="0" borderId="44" xfId="0" applyNumberFormat="1" applyFont="1" applyFill="1" applyBorder="1" applyAlignment="1">
      <alignment horizontal="right" vertical="top"/>
    </xf>
    <xf numFmtId="164" fontId="3" fillId="0" borderId="53" xfId="0" applyNumberFormat="1" applyFont="1" applyFill="1" applyBorder="1" applyAlignment="1">
      <alignment horizontal="right" vertical="top"/>
    </xf>
    <xf numFmtId="164" fontId="5" fillId="3" borderId="56" xfId="0" applyNumberFormat="1" applyFont="1" applyFill="1" applyBorder="1" applyAlignment="1">
      <alignment horizontal="right" vertical="top"/>
    </xf>
    <xf numFmtId="164" fontId="5" fillId="3" borderId="69" xfId="0" applyNumberFormat="1" applyFont="1" applyFill="1" applyBorder="1" applyAlignment="1">
      <alignment horizontal="right" vertical="top"/>
    </xf>
    <xf numFmtId="0" fontId="3" fillId="0" borderId="17" xfId="0" applyNumberFormat="1" applyFont="1" applyBorder="1" applyAlignment="1">
      <alignment horizontal="center" vertical="top"/>
    </xf>
    <xf numFmtId="0" fontId="3" fillId="0" borderId="40" xfId="0" applyFont="1" applyBorder="1" applyAlignment="1">
      <alignment vertical="top" wrapText="1"/>
    </xf>
    <xf numFmtId="0" fontId="3" fillId="0" borderId="76" xfId="0" applyFont="1" applyBorder="1" applyAlignment="1">
      <alignment vertical="top" wrapText="1"/>
    </xf>
    <xf numFmtId="0" fontId="3" fillId="0" borderId="2" xfId="0" applyNumberFormat="1" applyFont="1" applyBorder="1" applyAlignment="1">
      <alignment horizontal="center" vertical="top"/>
    </xf>
    <xf numFmtId="0" fontId="3" fillId="0" borderId="18" xfId="0" applyNumberFormat="1" applyFont="1" applyBorder="1" applyAlignment="1">
      <alignment horizontal="center" vertical="top"/>
    </xf>
    <xf numFmtId="3" fontId="5" fillId="0" borderId="34" xfId="0" applyNumberFormat="1" applyFont="1" applyFill="1" applyBorder="1" applyAlignment="1">
      <alignment horizontal="center" vertical="top" wrapText="1"/>
    </xf>
    <xf numFmtId="3" fontId="5" fillId="0" borderId="28" xfId="0" applyNumberFormat="1" applyFont="1" applyFill="1" applyBorder="1" applyAlignment="1">
      <alignment horizontal="center" vertical="top" wrapText="1"/>
    </xf>
    <xf numFmtId="0" fontId="0" fillId="0" borderId="31" xfId="0" applyBorder="1" applyAlignment="1"/>
    <xf numFmtId="49" fontId="3" fillId="0" borderId="28" xfId="0" applyNumberFormat="1" applyFont="1" applyFill="1" applyBorder="1" applyAlignment="1">
      <alignment horizontal="center" vertical="top"/>
    </xf>
    <xf numFmtId="49" fontId="3" fillId="0" borderId="17" xfId="0" applyNumberFormat="1" applyFont="1" applyFill="1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49" fontId="5" fillId="0" borderId="29" xfId="0" applyNumberFormat="1" applyFont="1" applyFill="1" applyBorder="1" applyAlignment="1">
      <alignment horizontal="center" vertical="top"/>
    </xf>
    <xf numFmtId="49" fontId="5" fillId="0" borderId="19" xfId="0" applyNumberFormat="1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70" xfId="0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9" fontId="3" fillId="0" borderId="34" xfId="0" applyNumberFormat="1" applyFont="1" applyFill="1" applyBorder="1" applyAlignment="1">
      <alignment horizontal="center" vertical="top"/>
    </xf>
    <xf numFmtId="49" fontId="5" fillId="0" borderId="33" xfId="0" applyNumberFormat="1" applyFont="1" applyFill="1" applyBorder="1" applyAlignment="1">
      <alignment horizontal="center" vertical="top"/>
    </xf>
    <xf numFmtId="3" fontId="3" fillId="0" borderId="34" xfId="1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vertical="top" wrapText="1"/>
    </xf>
    <xf numFmtId="0" fontId="3" fillId="0" borderId="45" xfId="1" applyFont="1" applyFill="1" applyBorder="1" applyAlignment="1">
      <alignment vertical="top" wrapText="1"/>
    </xf>
    <xf numFmtId="3" fontId="3" fillId="0" borderId="21" xfId="1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vertical="top" wrapText="1"/>
    </xf>
    <xf numFmtId="0" fontId="3" fillId="0" borderId="10" xfId="0" applyFont="1" applyBorder="1" applyAlignment="1">
      <alignment textRotation="90"/>
    </xf>
    <xf numFmtId="164" fontId="3" fillId="0" borderId="65" xfId="0" applyNumberFormat="1" applyFont="1" applyFill="1" applyBorder="1" applyAlignment="1">
      <alignment vertical="top"/>
    </xf>
    <xf numFmtId="164" fontId="3" fillId="0" borderId="44" xfId="0" applyNumberFormat="1" applyFont="1" applyFill="1" applyBorder="1" applyAlignment="1">
      <alignment vertical="top"/>
    </xf>
    <xf numFmtId="164" fontId="3" fillId="0" borderId="53" xfId="0" applyNumberFormat="1" applyFont="1" applyFill="1" applyBorder="1" applyAlignment="1">
      <alignment vertical="top"/>
    </xf>
    <xf numFmtId="0" fontId="22" fillId="2" borderId="28" xfId="0" applyNumberFormat="1" applyFont="1" applyFill="1" applyBorder="1" applyAlignment="1">
      <alignment horizontal="center" vertical="top" wrapText="1"/>
    </xf>
    <xf numFmtId="0" fontId="22" fillId="0" borderId="26" xfId="0" applyFont="1" applyBorder="1" applyAlignment="1">
      <alignment vertical="top"/>
    </xf>
    <xf numFmtId="0" fontId="3" fillId="0" borderId="21" xfId="0" applyFont="1" applyBorder="1" applyAlignment="1">
      <alignment horizontal="left" vertical="center" wrapText="1"/>
    </xf>
    <xf numFmtId="3" fontId="21" fillId="0" borderId="17" xfId="0" applyNumberFormat="1" applyFont="1" applyBorder="1" applyAlignment="1">
      <alignment horizontal="center"/>
    </xf>
    <xf numFmtId="3" fontId="21" fillId="0" borderId="17" xfId="0" applyNumberFormat="1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4" fontId="3" fillId="10" borderId="20" xfId="0" applyNumberFormat="1" applyFont="1" applyFill="1" applyBorder="1" applyAlignment="1">
      <alignment horizontal="right" vertical="top"/>
    </xf>
    <xf numFmtId="164" fontId="3" fillId="10" borderId="34" xfId="0" applyNumberFormat="1" applyFont="1" applyFill="1" applyBorder="1" applyAlignment="1">
      <alignment horizontal="right" vertical="top"/>
    </xf>
    <xf numFmtId="164" fontId="3" fillId="10" borderId="32" xfId="0" applyNumberFormat="1" applyFont="1" applyFill="1" applyBorder="1" applyAlignment="1">
      <alignment horizontal="right" vertical="top"/>
    </xf>
    <xf numFmtId="164" fontId="3" fillId="10" borderId="51" xfId="0" applyNumberFormat="1" applyFont="1" applyFill="1" applyBorder="1" applyAlignment="1">
      <alignment horizontal="right" vertical="top"/>
    </xf>
    <xf numFmtId="164" fontId="3" fillId="10" borderId="17" xfId="0" applyNumberFormat="1" applyFont="1" applyFill="1" applyBorder="1" applyAlignment="1">
      <alignment horizontal="right" vertical="top"/>
    </xf>
    <xf numFmtId="164" fontId="3" fillId="10" borderId="50" xfId="0" applyNumberFormat="1" applyFont="1" applyFill="1" applyBorder="1" applyAlignment="1">
      <alignment horizontal="right" vertical="top"/>
    </xf>
    <xf numFmtId="164" fontId="3" fillId="10" borderId="38" xfId="0" applyNumberFormat="1" applyFont="1" applyFill="1" applyBorder="1" applyAlignment="1">
      <alignment horizontal="right" vertical="top"/>
    </xf>
    <xf numFmtId="164" fontId="3" fillId="10" borderId="2" xfId="0" applyNumberFormat="1" applyFont="1" applyFill="1" applyBorder="1" applyAlignment="1">
      <alignment horizontal="right" vertical="top"/>
    </xf>
    <xf numFmtId="164" fontId="3" fillId="10" borderId="37" xfId="0" applyNumberFormat="1" applyFont="1" applyFill="1" applyBorder="1" applyAlignment="1">
      <alignment horizontal="right" vertical="top"/>
    </xf>
    <xf numFmtId="164" fontId="3" fillId="10" borderId="21" xfId="0" applyNumberFormat="1" applyFont="1" applyFill="1" applyBorder="1" applyAlignment="1">
      <alignment horizontal="right" vertical="top"/>
    </xf>
    <xf numFmtId="164" fontId="3" fillId="10" borderId="48" xfId="0" applyNumberFormat="1" applyFont="1" applyFill="1" applyBorder="1" applyAlignment="1">
      <alignment horizontal="right" vertical="top"/>
    </xf>
    <xf numFmtId="164" fontId="5" fillId="10" borderId="51" xfId="0" applyNumberFormat="1" applyFont="1" applyFill="1" applyBorder="1" applyAlignment="1">
      <alignment horizontal="right" vertical="top"/>
    </xf>
    <xf numFmtId="164" fontId="5" fillId="10" borderId="21" xfId="0" applyNumberFormat="1" applyFont="1" applyFill="1" applyBorder="1" applyAlignment="1">
      <alignment horizontal="right" vertical="top"/>
    </xf>
    <xf numFmtId="164" fontId="3" fillId="10" borderId="58" xfId="0" applyNumberFormat="1" applyFont="1" applyFill="1" applyBorder="1" applyAlignment="1">
      <alignment horizontal="right" vertical="top"/>
    </xf>
    <xf numFmtId="164" fontId="3" fillId="10" borderId="13" xfId="0" applyNumberFormat="1" applyFont="1" applyFill="1" applyBorder="1" applyAlignment="1">
      <alignment horizontal="right" vertical="top"/>
    </xf>
    <xf numFmtId="164" fontId="3" fillId="10" borderId="14" xfId="0" applyNumberFormat="1" applyFont="1" applyFill="1" applyBorder="1" applyAlignment="1">
      <alignment horizontal="right" vertical="top"/>
    </xf>
    <xf numFmtId="164" fontId="3" fillId="10" borderId="31" xfId="0" applyNumberFormat="1" applyFont="1" applyFill="1" applyBorder="1" applyAlignment="1">
      <alignment horizontal="right" vertical="top"/>
    </xf>
    <xf numFmtId="164" fontId="3" fillId="10" borderId="33" xfId="0" applyNumberFormat="1" applyFont="1" applyFill="1" applyBorder="1" applyAlignment="1">
      <alignment horizontal="right" vertical="top"/>
    </xf>
    <xf numFmtId="164" fontId="3" fillId="10" borderId="16" xfId="0" applyNumberFormat="1" applyFont="1" applyFill="1" applyBorder="1" applyAlignment="1">
      <alignment horizontal="right" vertical="top"/>
    </xf>
    <xf numFmtId="164" fontId="3" fillId="10" borderId="18" xfId="0" applyNumberFormat="1" applyFont="1" applyFill="1" applyBorder="1" applyAlignment="1">
      <alignment horizontal="right" vertical="top"/>
    </xf>
    <xf numFmtId="164" fontId="19" fillId="10" borderId="16" xfId="0" applyNumberFormat="1" applyFont="1" applyFill="1" applyBorder="1" applyAlignment="1">
      <alignment horizontal="right" vertical="top"/>
    </xf>
    <xf numFmtId="164" fontId="5" fillId="10" borderId="16" xfId="0" applyNumberFormat="1" applyFont="1" applyFill="1" applyBorder="1" applyAlignment="1">
      <alignment horizontal="right" vertical="top"/>
    </xf>
    <xf numFmtId="164" fontId="5" fillId="10" borderId="60" xfId="0" applyNumberFormat="1" applyFont="1" applyFill="1" applyBorder="1" applyAlignment="1">
      <alignment horizontal="right" vertical="top"/>
    </xf>
    <xf numFmtId="164" fontId="5" fillId="10" borderId="3" xfId="0" applyNumberFormat="1" applyFont="1" applyFill="1" applyBorder="1" applyAlignment="1">
      <alignment horizontal="right" vertical="top"/>
    </xf>
    <xf numFmtId="164" fontId="5" fillId="10" borderId="4" xfId="0" applyNumberFormat="1" applyFont="1" applyFill="1" applyBorder="1" applyAlignment="1">
      <alignment horizontal="right" vertical="top"/>
    </xf>
    <xf numFmtId="164" fontId="5" fillId="10" borderId="38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top"/>
    </xf>
    <xf numFmtId="164" fontId="3" fillId="10" borderId="15" xfId="0" applyNumberFormat="1" applyFont="1" applyFill="1" applyBorder="1" applyAlignment="1">
      <alignment horizontal="right" vertical="top"/>
    </xf>
    <xf numFmtId="164" fontId="5" fillId="10" borderId="74" xfId="0" applyNumberFormat="1" applyFont="1" applyFill="1" applyBorder="1" applyAlignment="1">
      <alignment horizontal="right" vertical="top"/>
    </xf>
    <xf numFmtId="164" fontId="5" fillId="10" borderId="59" xfId="0" applyNumberFormat="1" applyFont="1" applyFill="1" applyBorder="1" applyAlignment="1">
      <alignment horizontal="right" vertical="top"/>
    </xf>
    <xf numFmtId="164" fontId="3" fillId="10" borderId="19" xfId="0" applyNumberFormat="1" applyFont="1" applyFill="1" applyBorder="1" applyAlignment="1">
      <alignment horizontal="right" vertical="top"/>
    </xf>
    <xf numFmtId="164" fontId="3" fillId="10" borderId="1" xfId="0" applyNumberFormat="1" applyFont="1" applyFill="1" applyBorder="1" applyAlignment="1">
      <alignment horizontal="right" vertical="top"/>
    </xf>
    <xf numFmtId="164" fontId="5" fillId="10" borderId="64" xfId="0" applyNumberFormat="1" applyFont="1" applyFill="1" applyBorder="1" applyAlignment="1">
      <alignment horizontal="right" vertical="top"/>
    </xf>
    <xf numFmtId="164" fontId="3" fillId="10" borderId="39" xfId="0" applyNumberFormat="1" applyFont="1" applyFill="1" applyBorder="1" applyAlignment="1">
      <alignment horizontal="right" vertical="top"/>
    </xf>
    <xf numFmtId="164" fontId="5" fillId="10" borderId="67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vertical="top"/>
    </xf>
    <xf numFmtId="164" fontId="3" fillId="10" borderId="13" xfId="0" applyNumberFormat="1" applyFont="1" applyFill="1" applyBorder="1" applyAlignment="1">
      <alignment vertical="top"/>
    </xf>
    <xf numFmtId="164" fontId="3" fillId="10" borderId="15" xfId="0" applyNumberFormat="1" applyFont="1" applyFill="1" applyBorder="1" applyAlignment="1">
      <alignment vertical="top"/>
    </xf>
    <xf numFmtId="164" fontId="3" fillId="10" borderId="16" xfId="0" applyNumberFormat="1" applyFont="1" applyFill="1" applyBorder="1" applyAlignment="1">
      <alignment vertical="top"/>
    </xf>
    <xf numFmtId="164" fontId="3" fillId="10" borderId="2" xfId="0" applyNumberFormat="1" applyFont="1" applyFill="1" applyBorder="1" applyAlignment="1">
      <alignment vertical="top"/>
    </xf>
    <xf numFmtId="164" fontId="3" fillId="10" borderId="18" xfId="0" applyNumberFormat="1" applyFont="1" applyFill="1" applyBorder="1" applyAlignment="1">
      <alignment vertical="top"/>
    </xf>
    <xf numFmtId="164" fontId="3" fillId="10" borderId="10" xfId="0" applyNumberFormat="1" applyFont="1" applyFill="1" applyBorder="1" applyAlignment="1">
      <alignment vertical="top"/>
    </xf>
    <xf numFmtId="164" fontId="3" fillId="10" borderId="17" xfId="0" applyNumberFormat="1" applyFont="1" applyFill="1" applyBorder="1" applyAlignment="1">
      <alignment vertical="top"/>
    </xf>
    <xf numFmtId="164" fontId="3" fillId="10" borderId="19" xfId="0" applyNumberFormat="1" applyFont="1" applyFill="1" applyBorder="1" applyAlignment="1">
      <alignment vertical="top"/>
    </xf>
    <xf numFmtId="164" fontId="19" fillId="10" borderId="12" xfId="0" applyNumberFormat="1" applyFont="1" applyFill="1" applyBorder="1" applyAlignment="1">
      <alignment horizontal="right" vertical="top"/>
    </xf>
    <xf numFmtId="164" fontId="19" fillId="10" borderId="13" xfId="0" applyNumberFormat="1" applyFont="1" applyFill="1" applyBorder="1" applyAlignment="1">
      <alignment horizontal="right" vertical="top"/>
    </xf>
    <xf numFmtId="164" fontId="19" fillId="10" borderId="31" xfId="0" applyNumberFormat="1" applyFont="1" applyFill="1" applyBorder="1" applyAlignment="1">
      <alignment horizontal="right" vertical="top"/>
    </xf>
    <xf numFmtId="164" fontId="19" fillId="10" borderId="17" xfId="0" applyNumberFormat="1" applyFont="1" applyFill="1" applyBorder="1" applyAlignment="1">
      <alignment horizontal="right" vertical="top"/>
    </xf>
    <xf numFmtId="164" fontId="19" fillId="10" borderId="20" xfId="0" applyNumberFormat="1" applyFont="1" applyFill="1" applyBorder="1" applyAlignment="1">
      <alignment horizontal="right" vertical="top"/>
    </xf>
    <xf numFmtId="164" fontId="20" fillId="10" borderId="59" xfId="0" applyNumberFormat="1" applyFont="1" applyFill="1" applyBorder="1" applyAlignment="1">
      <alignment horizontal="right" vertical="top"/>
    </xf>
    <xf numFmtId="164" fontId="20" fillId="10" borderId="3" xfId="0" applyNumberFormat="1" applyFont="1" applyFill="1" applyBorder="1" applyAlignment="1">
      <alignment horizontal="right" vertical="top"/>
    </xf>
    <xf numFmtId="164" fontId="3" fillId="10" borderId="12" xfId="0" applyNumberFormat="1" applyFont="1" applyFill="1" applyBorder="1" applyAlignment="1">
      <alignment horizontal="right" vertical="center"/>
    </xf>
    <xf numFmtId="164" fontId="3" fillId="10" borderId="58" xfId="0" applyNumberFormat="1" applyFont="1" applyFill="1" applyBorder="1" applyAlignment="1">
      <alignment horizontal="right" vertical="center"/>
    </xf>
    <xf numFmtId="164" fontId="3" fillId="10" borderId="71" xfId="0" applyNumberFormat="1" applyFont="1" applyFill="1" applyBorder="1" applyAlignment="1">
      <alignment horizontal="right" vertical="center"/>
    </xf>
    <xf numFmtId="164" fontId="3" fillId="10" borderId="8" xfId="0" applyNumberFormat="1" applyFont="1" applyFill="1" applyBorder="1" applyAlignment="1">
      <alignment horizontal="right" vertical="top"/>
    </xf>
    <xf numFmtId="165" fontId="9" fillId="10" borderId="28" xfId="0" applyNumberFormat="1" applyFont="1" applyFill="1" applyBorder="1" applyAlignment="1">
      <alignment vertical="top" wrapText="1"/>
    </xf>
    <xf numFmtId="164" fontId="3" fillId="10" borderId="28" xfId="0" applyNumberFormat="1" applyFont="1" applyFill="1" applyBorder="1" applyAlignment="1">
      <alignment horizontal="right" vertical="top"/>
    </xf>
    <xf numFmtId="164" fontId="3" fillId="10" borderId="47" xfId="0" applyNumberFormat="1" applyFont="1" applyFill="1" applyBorder="1" applyAlignment="1">
      <alignment horizontal="right" vertical="top"/>
    </xf>
    <xf numFmtId="164" fontId="5" fillId="10" borderId="75" xfId="0" applyNumberFormat="1" applyFont="1" applyFill="1" applyBorder="1" applyAlignment="1">
      <alignment horizontal="right" vertical="top"/>
    </xf>
    <xf numFmtId="164" fontId="5" fillId="10" borderId="36" xfId="0" applyNumberFormat="1" applyFont="1" applyFill="1" applyBorder="1" applyAlignment="1">
      <alignment horizontal="right" vertical="top"/>
    </xf>
    <xf numFmtId="0" fontId="5" fillId="10" borderId="76" xfId="0" applyFont="1" applyFill="1" applyBorder="1" applyAlignment="1">
      <alignment horizontal="center" vertical="top"/>
    </xf>
    <xf numFmtId="0" fontId="5" fillId="10" borderId="57" xfId="0" applyFont="1" applyFill="1" applyBorder="1" applyAlignment="1">
      <alignment horizontal="center" vertical="top"/>
    </xf>
    <xf numFmtId="164" fontId="5" fillId="10" borderId="45" xfId="0" applyNumberFormat="1" applyFont="1" applyFill="1" applyBorder="1" applyAlignment="1">
      <alignment horizontal="right" vertical="top"/>
    </xf>
    <xf numFmtId="164" fontId="5" fillId="10" borderId="1" xfId="0" applyNumberFormat="1" applyFont="1" applyFill="1" applyBorder="1" applyAlignment="1">
      <alignment horizontal="right" vertical="top"/>
    </xf>
    <xf numFmtId="164" fontId="5" fillId="10" borderId="42" xfId="0" applyNumberFormat="1" applyFont="1" applyFill="1" applyBorder="1" applyAlignment="1">
      <alignment horizontal="right" vertical="top"/>
    </xf>
    <xf numFmtId="164" fontId="5" fillId="10" borderId="6" xfId="0" applyNumberFormat="1" applyFont="1" applyFill="1" applyBorder="1" applyAlignment="1">
      <alignment horizontal="right" vertical="top"/>
    </xf>
    <xf numFmtId="0" fontId="5" fillId="10" borderId="73" xfId="0" applyFont="1" applyFill="1" applyBorder="1" applyAlignment="1">
      <alignment horizontal="center" vertical="top"/>
    </xf>
    <xf numFmtId="164" fontId="5" fillId="10" borderId="61" xfId="0" applyNumberFormat="1" applyFont="1" applyFill="1" applyBorder="1" applyAlignment="1">
      <alignment horizontal="right" vertical="top"/>
    </xf>
    <xf numFmtId="0" fontId="5" fillId="10" borderId="6" xfId="0" applyFont="1" applyFill="1" applyBorder="1" applyAlignment="1">
      <alignment horizontal="center" vertical="top"/>
    </xf>
    <xf numFmtId="0" fontId="5" fillId="10" borderId="61" xfId="0" applyFont="1" applyFill="1" applyBorder="1" applyAlignment="1">
      <alignment horizontal="center" vertical="top"/>
    </xf>
    <xf numFmtId="0" fontId="3" fillId="8" borderId="7" xfId="0" applyFont="1" applyFill="1" applyBorder="1" applyAlignment="1">
      <alignment horizontal="center" vertical="top"/>
    </xf>
    <xf numFmtId="0" fontId="3" fillId="8" borderId="23" xfId="0" applyFont="1" applyFill="1" applyBorder="1" applyAlignment="1">
      <alignment horizontal="center" vertical="top"/>
    </xf>
    <xf numFmtId="0" fontId="5" fillId="10" borderId="66" xfId="0" applyFont="1" applyFill="1" applyBorder="1" applyAlignment="1">
      <alignment horizontal="center" vertical="top"/>
    </xf>
    <xf numFmtId="164" fontId="5" fillId="10" borderId="30" xfId="0" applyNumberFormat="1" applyFont="1" applyFill="1" applyBorder="1" applyAlignment="1">
      <alignment horizontal="right" vertical="top"/>
    </xf>
    <xf numFmtId="164" fontId="5" fillId="10" borderId="73" xfId="0" applyNumberFormat="1" applyFont="1" applyFill="1" applyBorder="1" applyAlignment="1">
      <alignment horizontal="right" vertical="top"/>
    </xf>
    <xf numFmtId="164" fontId="5" fillId="10" borderId="66" xfId="0" applyNumberFormat="1" applyFont="1" applyFill="1" applyBorder="1" applyAlignment="1">
      <alignment horizontal="right" vertical="top"/>
    </xf>
    <xf numFmtId="164" fontId="5" fillId="7" borderId="56" xfId="0" applyNumberFormat="1" applyFont="1" applyFill="1" applyBorder="1" applyAlignment="1">
      <alignment horizontal="right" vertical="top"/>
    </xf>
    <xf numFmtId="0" fontId="5" fillId="10" borderId="52" xfId="0" applyFont="1" applyFill="1" applyBorder="1" applyAlignment="1">
      <alignment horizontal="center" vertical="top" wrapText="1"/>
    </xf>
    <xf numFmtId="164" fontId="5" fillId="10" borderId="6" xfId="0" applyNumberFormat="1" applyFont="1" applyFill="1" applyBorder="1" applyAlignment="1">
      <alignment horizontal="center" vertical="top" wrapText="1"/>
    </xf>
    <xf numFmtId="164" fontId="5" fillId="10" borderId="52" xfId="0" applyNumberFormat="1" applyFont="1" applyFill="1" applyBorder="1" applyAlignment="1">
      <alignment horizontal="center" vertical="top" wrapText="1"/>
    </xf>
    <xf numFmtId="164" fontId="23" fillId="0" borderId="0" xfId="0" applyNumberFormat="1" applyFont="1" applyAlignment="1">
      <alignment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164" fontId="3" fillId="2" borderId="46" xfId="0" applyNumberFormat="1" applyFont="1" applyFill="1" applyBorder="1" applyAlignment="1">
      <alignment horizontal="right" vertical="top"/>
    </xf>
    <xf numFmtId="0" fontId="3" fillId="8" borderId="40" xfId="0" applyFont="1" applyFill="1" applyBorder="1" applyAlignment="1">
      <alignment horizontal="center" vertical="top" wrapText="1"/>
    </xf>
    <xf numFmtId="164" fontId="3" fillId="8" borderId="0" xfId="0" applyNumberFormat="1" applyFont="1" applyFill="1" applyBorder="1" applyAlignment="1">
      <alignment horizontal="right" vertical="top"/>
    </xf>
    <xf numFmtId="164" fontId="3" fillId="8" borderId="9" xfId="0" applyNumberFormat="1" applyFont="1" applyFill="1" applyBorder="1" applyAlignment="1">
      <alignment horizontal="right" vertical="top"/>
    </xf>
    <xf numFmtId="49" fontId="5" fillId="8" borderId="17" xfId="0" applyNumberFormat="1" applyFont="1" applyFill="1" applyBorder="1" applyAlignment="1">
      <alignment horizontal="center" vertical="top"/>
    </xf>
    <xf numFmtId="164" fontId="3" fillId="10" borderId="10" xfId="0" applyNumberFormat="1" applyFont="1" applyFill="1" applyBorder="1" applyAlignment="1">
      <alignment horizontal="right" vertical="top"/>
    </xf>
    <xf numFmtId="164" fontId="3" fillId="0" borderId="0" xfId="0" applyNumberFormat="1" applyFont="1" applyFill="1" applyBorder="1" applyAlignment="1">
      <alignment horizontal="right" vertical="top" wrapText="1"/>
    </xf>
    <xf numFmtId="164" fontId="19" fillId="10" borderId="10" xfId="0" applyNumberFormat="1" applyFont="1" applyFill="1" applyBorder="1" applyAlignment="1">
      <alignment horizontal="right" vertical="top"/>
    </xf>
    <xf numFmtId="0" fontId="5" fillId="8" borderId="40" xfId="0" applyFont="1" applyFill="1" applyBorder="1" applyAlignment="1">
      <alignment horizontal="center" vertical="top"/>
    </xf>
    <xf numFmtId="164" fontId="20" fillId="10" borderId="10" xfId="0" applyNumberFormat="1" applyFont="1" applyFill="1" applyBorder="1" applyAlignment="1">
      <alignment horizontal="right" vertical="top"/>
    </xf>
    <xf numFmtId="164" fontId="5" fillId="10" borderId="17" xfId="0" applyNumberFormat="1" applyFont="1" applyFill="1" applyBorder="1" applyAlignment="1">
      <alignment horizontal="right" vertical="top"/>
    </xf>
    <xf numFmtId="164" fontId="5" fillId="10" borderId="19" xfId="0" applyNumberFormat="1" applyFont="1" applyFill="1" applyBorder="1" applyAlignment="1">
      <alignment horizontal="right" vertical="top"/>
    </xf>
    <xf numFmtId="164" fontId="5" fillId="8" borderId="0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 wrapText="1"/>
    </xf>
    <xf numFmtId="164" fontId="3" fillId="8" borderId="9" xfId="0" applyNumberFormat="1" applyFont="1" applyFill="1" applyBorder="1" applyAlignment="1">
      <alignment horizontal="right" vertical="top" wrapText="1"/>
    </xf>
    <xf numFmtId="0" fontId="3" fillId="8" borderId="40" xfId="0" applyFont="1" applyFill="1" applyBorder="1" applyAlignment="1">
      <alignment horizontal="center" vertical="top"/>
    </xf>
    <xf numFmtId="164" fontId="3" fillId="8" borderId="53" xfId="0" applyNumberFormat="1" applyFont="1" applyFill="1" applyBorder="1" applyAlignment="1">
      <alignment horizontal="right" vertical="top"/>
    </xf>
    <xf numFmtId="164" fontId="5" fillId="8" borderId="53" xfId="0" applyNumberFormat="1" applyFont="1" applyFill="1" applyBorder="1" applyAlignment="1">
      <alignment horizontal="right" vertical="top"/>
    </xf>
    <xf numFmtId="0" fontId="9" fillId="0" borderId="10" xfId="0" applyFont="1" applyFill="1" applyBorder="1" applyAlignment="1">
      <alignment vertical="top" wrapText="1"/>
    </xf>
    <xf numFmtId="0" fontId="3" fillId="0" borderId="11" xfId="1" applyFont="1" applyFill="1" applyBorder="1" applyAlignment="1">
      <alignment vertical="top" wrapText="1"/>
    </xf>
    <xf numFmtId="3" fontId="3" fillId="0" borderId="26" xfId="1" applyNumberFormat="1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 wrapText="1"/>
    </xf>
    <xf numFmtId="3" fontId="3" fillId="2" borderId="21" xfId="0" applyNumberFormat="1" applyFont="1" applyFill="1" applyBorder="1" applyAlignment="1">
      <alignment horizontal="center" vertical="top" wrapText="1"/>
    </xf>
    <xf numFmtId="0" fontId="5" fillId="8" borderId="9" xfId="0" applyFont="1" applyFill="1" applyBorder="1" applyAlignment="1">
      <alignment horizontal="center" vertical="top"/>
    </xf>
    <xf numFmtId="164" fontId="5" fillId="10" borderId="39" xfId="0" applyNumberFormat="1" applyFont="1" applyFill="1" applyBorder="1" applyAlignment="1">
      <alignment horizontal="right" vertical="top"/>
    </xf>
    <xf numFmtId="164" fontId="5" fillId="10" borderId="50" xfId="0" applyNumberFormat="1" applyFont="1" applyFill="1" applyBorder="1" applyAlignment="1">
      <alignment horizontal="right" vertical="top"/>
    </xf>
    <xf numFmtId="164" fontId="3" fillId="8" borderId="53" xfId="0" applyNumberFormat="1" applyFont="1" applyFill="1" applyBorder="1" applyAlignment="1">
      <alignment horizontal="right" vertical="top" wrapText="1"/>
    </xf>
    <xf numFmtId="164" fontId="3" fillId="0" borderId="46" xfId="0" applyNumberFormat="1" applyFont="1" applyFill="1" applyBorder="1" applyAlignment="1">
      <alignment horizontal="right" vertical="top" wrapText="1"/>
    </xf>
    <xf numFmtId="0" fontId="3" fillId="0" borderId="46" xfId="0" applyFont="1" applyFill="1" applyBorder="1" applyAlignment="1">
      <alignment horizontal="center" vertical="top" wrapText="1"/>
    </xf>
    <xf numFmtId="164" fontId="3" fillId="10" borderId="72" xfId="0" applyNumberFormat="1" applyFont="1" applyFill="1" applyBorder="1" applyAlignment="1">
      <alignment horizontal="right" vertical="top"/>
    </xf>
    <xf numFmtId="164" fontId="3" fillId="8" borderId="65" xfId="0" applyNumberFormat="1" applyFont="1" applyFill="1" applyBorder="1" applyAlignment="1">
      <alignment horizontal="right" vertical="top"/>
    </xf>
    <xf numFmtId="49" fontId="5" fillId="8" borderId="26" xfId="0" applyNumberFormat="1" applyFont="1" applyFill="1" applyBorder="1" applyAlignment="1">
      <alignment horizontal="center" vertical="top"/>
    </xf>
    <xf numFmtId="164" fontId="3" fillId="10" borderId="26" xfId="0" applyNumberFormat="1" applyFont="1" applyFill="1" applyBorder="1" applyAlignment="1">
      <alignment horizontal="right" vertical="top"/>
    </xf>
    <xf numFmtId="164" fontId="3" fillId="10" borderId="62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3" fillId="10" borderId="41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0" fontId="5" fillId="0" borderId="9" xfId="0" applyFont="1" applyFill="1" applyBorder="1" applyAlignment="1">
      <alignment horizontal="center" vertical="top"/>
    </xf>
    <xf numFmtId="0" fontId="3" fillId="0" borderId="66" xfId="0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right" vertical="top"/>
    </xf>
    <xf numFmtId="164" fontId="5" fillId="0" borderId="53" xfId="0" applyNumberFormat="1" applyFont="1" applyFill="1" applyBorder="1" applyAlignment="1">
      <alignment horizontal="right" vertical="top"/>
    </xf>
    <xf numFmtId="0" fontId="5" fillId="0" borderId="32" xfId="0" applyFont="1" applyBorder="1" applyAlignment="1">
      <alignment horizontal="left" vertical="top" wrapText="1"/>
    </xf>
    <xf numFmtId="164" fontId="3" fillId="10" borderId="29" xfId="0" applyNumberFormat="1" applyFont="1" applyFill="1" applyBorder="1" applyAlignment="1">
      <alignment horizontal="right" vertical="top"/>
    </xf>
    <xf numFmtId="164" fontId="5" fillId="10" borderId="10" xfId="0" applyNumberFormat="1" applyFont="1" applyFill="1" applyBorder="1" applyAlignment="1">
      <alignment vertical="top"/>
    </xf>
    <xf numFmtId="164" fontId="5" fillId="10" borderId="17" xfId="0" applyNumberFormat="1" applyFont="1" applyFill="1" applyBorder="1" applyAlignment="1">
      <alignment vertical="top"/>
    </xf>
    <xf numFmtId="164" fontId="5" fillId="10" borderId="19" xfId="0" applyNumberFormat="1" applyFont="1" applyFill="1" applyBorder="1" applyAlignment="1">
      <alignment vertical="top"/>
    </xf>
    <xf numFmtId="164" fontId="5" fillId="0" borderId="39" xfId="0" applyNumberFormat="1" applyFont="1" applyFill="1" applyBorder="1" applyAlignment="1">
      <alignment vertical="top"/>
    </xf>
    <xf numFmtId="164" fontId="3" fillId="0" borderId="6" xfId="0" applyNumberFormat="1" applyFont="1" applyFill="1" applyBorder="1" applyAlignment="1">
      <alignment horizontal="right" vertical="top" wrapText="1"/>
    </xf>
    <xf numFmtId="164" fontId="3" fillId="0" borderId="52" xfId="0" applyNumberFormat="1" applyFont="1" applyFill="1" applyBorder="1" applyAlignment="1">
      <alignment horizontal="right" vertical="top" wrapText="1"/>
    </xf>
    <xf numFmtId="0" fontId="3" fillId="0" borderId="57" xfId="0" applyFont="1" applyFill="1" applyBorder="1" applyAlignment="1">
      <alignment horizontal="center" vertical="top" wrapText="1"/>
    </xf>
    <xf numFmtId="164" fontId="3" fillId="10" borderId="45" xfId="0" applyNumberFormat="1" applyFont="1" applyFill="1" applyBorder="1" applyAlignment="1">
      <alignment horizontal="right" vertical="top"/>
    </xf>
    <xf numFmtId="0" fontId="7" fillId="0" borderId="17" xfId="0" applyFont="1" applyFill="1" applyBorder="1" applyAlignment="1">
      <alignment horizontal="center" vertical="top"/>
    </xf>
    <xf numFmtId="0" fontId="7" fillId="11" borderId="10" xfId="0" applyFont="1" applyFill="1" applyBorder="1" applyAlignment="1">
      <alignment horizontal="center" vertical="top"/>
    </xf>
    <xf numFmtId="0" fontId="7" fillId="12" borderId="50" xfId="0" applyFont="1" applyFill="1" applyBorder="1" applyAlignment="1">
      <alignment horizontal="center" vertical="top"/>
    </xf>
    <xf numFmtId="49" fontId="5" fillId="4" borderId="77" xfId="0" applyNumberFormat="1" applyFont="1" applyFill="1" applyBorder="1" applyAlignment="1">
      <alignment horizontal="center" vertical="top"/>
    </xf>
    <xf numFmtId="0" fontId="7" fillId="11" borderId="40" xfId="0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top"/>
    </xf>
    <xf numFmtId="0" fontId="3" fillId="8" borderId="4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 wrapText="1"/>
    </xf>
    <xf numFmtId="164" fontId="3" fillId="2" borderId="9" xfId="0" applyNumberFormat="1" applyFont="1" applyFill="1" applyBorder="1" applyAlignment="1">
      <alignment horizontal="right" vertical="top"/>
    </xf>
    <xf numFmtId="0" fontId="3" fillId="0" borderId="9" xfId="0" applyFont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/>
    </xf>
    <xf numFmtId="164" fontId="3" fillId="2" borderId="54" xfId="0" applyNumberFormat="1" applyFont="1" applyFill="1" applyBorder="1" applyAlignment="1">
      <alignment horizontal="right" vertical="top" wrapText="1"/>
    </xf>
    <xf numFmtId="164" fontId="3" fillId="2" borderId="41" xfId="0" applyNumberFormat="1" applyFont="1" applyFill="1" applyBorder="1" applyAlignment="1">
      <alignment horizontal="right" vertical="top" wrapText="1"/>
    </xf>
    <xf numFmtId="0" fontId="3" fillId="0" borderId="24" xfId="0" applyFont="1" applyBorder="1" applyAlignment="1">
      <alignment horizontal="center" vertical="top" wrapText="1"/>
    </xf>
    <xf numFmtId="164" fontId="3" fillId="2" borderId="49" xfId="0" applyNumberFormat="1" applyFont="1" applyFill="1" applyBorder="1" applyAlignment="1">
      <alignment horizontal="right" vertical="top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0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right" vertical="top"/>
    </xf>
    <xf numFmtId="164" fontId="23" fillId="10" borderId="17" xfId="0" applyNumberFormat="1" applyFont="1" applyFill="1" applyBorder="1" applyAlignment="1">
      <alignment horizontal="right" vertical="top"/>
    </xf>
    <xf numFmtId="164" fontId="3" fillId="10" borderId="0" xfId="0" applyNumberFormat="1" applyFont="1" applyFill="1" applyBorder="1" applyAlignment="1">
      <alignment horizontal="center" vertical="top"/>
    </xf>
    <xf numFmtId="164" fontId="3" fillId="10" borderId="19" xfId="0" applyNumberFormat="1" applyFont="1" applyFill="1" applyBorder="1" applyAlignment="1">
      <alignment horizontal="center" vertical="top"/>
    </xf>
    <xf numFmtId="0" fontId="23" fillId="0" borderId="0" xfId="0" applyFont="1" applyAlignment="1">
      <alignment vertical="top"/>
    </xf>
    <xf numFmtId="164" fontId="3" fillId="10" borderId="71" xfId="0" applyNumberFormat="1" applyFont="1" applyFill="1" applyBorder="1" applyAlignment="1">
      <alignment horizontal="right" vertical="top"/>
    </xf>
    <xf numFmtId="164" fontId="3" fillId="0" borderId="55" xfId="0" applyNumberFormat="1" applyFont="1" applyFill="1" applyBorder="1" applyAlignment="1">
      <alignment horizontal="right" vertical="top"/>
    </xf>
    <xf numFmtId="164" fontId="3" fillId="8" borderId="7" xfId="0" applyNumberFormat="1" applyFont="1" applyFill="1" applyBorder="1" applyAlignment="1">
      <alignment horizontal="right" vertical="top"/>
    </xf>
    <xf numFmtId="49" fontId="3" fillId="0" borderId="26" xfId="0" applyNumberFormat="1" applyFont="1" applyBorder="1" applyAlignment="1">
      <alignment horizontal="center" vertical="top" wrapText="1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horizontal="center" vertical="top" textRotation="90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0" fontId="3" fillId="2" borderId="48" xfId="0" applyFont="1" applyFill="1" applyBorder="1" applyAlignment="1">
      <alignment horizontal="left" vertical="top" wrapText="1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0" fontId="5" fillId="8" borderId="24" xfId="0" applyFont="1" applyFill="1" applyBorder="1" applyAlignment="1">
      <alignment horizontal="center" vertical="top"/>
    </xf>
    <xf numFmtId="0" fontId="3" fillId="8" borderId="70" xfId="0" applyFont="1" applyFill="1" applyBorder="1" applyAlignment="1">
      <alignment horizontal="center" vertical="top"/>
    </xf>
    <xf numFmtId="164" fontId="5" fillId="10" borderId="34" xfId="0" applyNumberFormat="1" applyFont="1" applyFill="1" applyBorder="1" applyAlignment="1">
      <alignment horizontal="right" vertical="top"/>
    </xf>
    <xf numFmtId="164" fontId="5" fillId="10" borderId="33" xfId="0" applyNumberFormat="1" applyFont="1" applyFill="1" applyBorder="1" applyAlignment="1">
      <alignment horizontal="right" vertical="top"/>
    </xf>
    <xf numFmtId="164" fontId="3" fillId="8" borderId="49" xfId="0" applyNumberFormat="1" applyFont="1" applyFill="1" applyBorder="1" applyAlignment="1">
      <alignment horizontal="right" vertical="top"/>
    </xf>
    <xf numFmtId="164" fontId="5" fillId="8" borderId="24" xfId="0" applyNumberFormat="1" applyFont="1" applyFill="1" applyBorder="1" applyAlignment="1">
      <alignment horizontal="right" vertical="top"/>
    </xf>
    <xf numFmtId="0" fontId="3" fillId="8" borderId="57" xfId="0" applyFont="1" applyFill="1" applyBorder="1" applyAlignment="1">
      <alignment horizontal="center" vertical="top"/>
    </xf>
    <xf numFmtId="164" fontId="3" fillId="8" borderId="42" xfId="0" applyNumberFormat="1" applyFont="1" applyFill="1" applyBorder="1" applyAlignment="1">
      <alignment horizontal="right" vertical="top"/>
    </xf>
    <xf numFmtId="164" fontId="5" fillId="8" borderId="6" xfId="0" applyNumberFormat="1" applyFont="1" applyFill="1" applyBorder="1" applyAlignment="1">
      <alignment horizontal="right" vertical="top"/>
    </xf>
    <xf numFmtId="0" fontId="5" fillId="8" borderId="70" xfId="0" applyFont="1" applyFill="1" applyBorder="1" applyAlignment="1">
      <alignment horizontal="center" vertical="top"/>
    </xf>
    <xf numFmtId="164" fontId="5" fillId="10" borderId="31" xfId="0" applyNumberFormat="1" applyFont="1" applyFill="1" applyBorder="1" applyAlignment="1">
      <alignment horizontal="right" vertical="top"/>
    </xf>
    <xf numFmtId="164" fontId="5" fillId="8" borderId="49" xfId="0" applyNumberFormat="1" applyFont="1" applyFill="1" applyBorder="1" applyAlignment="1">
      <alignment horizontal="right" vertical="top"/>
    </xf>
    <xf numFmtId="164" fontId="5" fillId="10" borderId="20" xfId="0" applyNumberFormat="1" applyFont="1" applyFill="1" applyBorder="1" applyAlignment="1">
      <alignment horizontal="right" vertical="top"/>
    </xf>
    <xf numFmtId="164" fontId="5" fillId="10" borderId="32" xfId="0" applyNumberFormat="1" applyFont="1" applyFill="1" applyBorder="1" applyAlignment="1">
      <alignment horizontal="right" vertical="top"/>
    </xf>
    <xf numFmtId="164" fontId="5" fillId="8" borderId="55" xfId="0" applyNumberFormat="1" applyFont="1" applyFill="1" applyBorder="1" applyAlignment="1">
      <alignment horizontal="right" vertical="top"/>
    </xf>
    <xf numFmtId="164" fontId="5" fillId="0" borderId="24" xfId="0" applyNumberFormat="1" applyFont="1" applyFill="1" applyBorder="1" applyAlignment="1">
      <alignment horizontal="right" vertical="top"/>
    </xf>
    <xf numFmtId="164" fontId="5" fillId="0" borderId="55" xfId="0" applyNumberFormat="1" applyFont="1" applyFill="1" applyBorder="1" applyAlignment="1">
      <alignment horizontal="right" vertical="top"/>
    </xf>
    <xf numFmtId="0" fontId="3" fillId="0" borderId="46" xfId="0" applyFont="1" applyFill="1" applyBorder="1" applyAlignment="1">
      <alignment horizontal="center" vertical="top"/>
    </xf>
    <xf numFmtId="164" fontId="19" fillId="10" borderId="8" xfId="0" applyNumberFormat="1" applyFont="1" applyFill="1" applyBorder="1" applyAlignment="1">
      <alignment horizontal="right" vertical="top"/>
    </xf>
    <xf numFmtId="164" fontId="19" fillId="10" borderId="28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center"/>
    </xf>
    <xf numFmtId="0" fontId="3" fillId="0" borderId="46" xfId="0" applyFont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vertical="top" wrapText="1"/>
    </xf>
    <xf numFmtId="0" fontId="9" fillId="0" borderId="10" xfId="0" applyFont="1" applyBorder="1" applyAlignment="1">
      <alignment vertical="center" textRotation="90" wrapText="1"/>
    </xf>
    <xf numFmtId="0" fontId="24" fillId="0" borderId="31" xfId="0" applyFont="1" applyBorder="1" applyAlignment="1">
      <alignment vertical="center" textRotation="90" wrapText="1"/>
    </xf>
    <xf numFmtId="164" fontId="3" fillId="10" borderId="31" xfId="0" applyNumberFormat="1" applyFont="1" applyFill="1" applyBorder="1" applyAlignment="1">
      <alignment vertical="top"/>
    </xf>
    <xf numFmtId="164" fontId="3" fillId="10" borderId="34" xfId="0" applyNumberFormat="1" applyFont="1" applyFill="1" applyBorder="1" applyAlignment="1">
      <alignment vertical="top"/>
    </xf>
    <xf numFmtId="164" fontId="3" fillId="10" borderId="33" xfId="0" applyNumberFormat="1" applyFont="1" applyFill="1" applyBorder="1" applyAlignment="1">
      <alignment vertical="top"/>
    </xf>
    <xf numFmtId="164" fontId="3" fillId="0" borderId="55" xfId="0" applyNumberFormat="1" applyFont="1" applyFill="1" applyBorder="1" applyAlignment="1">
      <alignment vertical="top"/>
    </xf>
    <xf numFmtId="0" fontId="7" fillId="12" borderId="17" xfId="0" applyFont="1" applyFill="1" applyBorder="1" applyAlignment="1">
      <alignment horizontal="center" vertical="top"/>
    </xf>
    <xf numFmtId="164" fontId="5" fillId="0" borderId="0" xfId="0" applyNumberFormat="1" applyFont="1" applyAlignment="1">
      <alignment horizontal="left" vertical="top"/>
    </xf>
    <xf numFmtId="164" fontId="5" fillId="5" borderId="69" xfId="0" applyNumberFormat="1" applyFont="1" applyFill="1" applyBorder="1" applyAlignment="1">
      <alignment horizontal="right" vertical="top"/>
    </xf>
    <xf numFmtId="164" fontId="5" fillId="3" borderId="25" xfId="0" applyNumberFormat="1" applyFont="1" applyFill="1" applyBorder="1" applyAlignment="1">
      <alignment horizontal="right" vertical="top"/>
    </xf>
    <xf numFmtId="164" fontId="5" fillId="4" borderId="72" xfId="0" applyNumberFormat="1" applyFont="1" applyFill="1" applyBorder="1" applyAlignment="1">
      <alignment horizontal="right" vertical="top"/>
    </xf>
    <xf numFmtId="164" fontId="5" fillId="5" borderId="5" xfId="0" applyNumberFormat="1" applyFont="1" applyFill="1" applyBorder="1" applyAlignment="1">
      <alignment horizontal="right" vertical="top"/>
    </xf>
    <xf numFmtId="164" fontId="5" fillId="5" borderId="80" xfId="0" applyNumberFormat="1" applyFont="1" applyFill="1" applyBorder="1" applyAlignment="1">
      <alignment horizontal="right" vertical="top"/>
    </xf>
    <xf numFmtId="164" fontId="5" fillId="4" borderId="8" xfId="0" applyNumberFormat="1" applyFont="1" applyFill="1" applyBorder="1" applyAlignment="1">
      <alignment horizontal="right" vertical="top"/>
    </xf>
    <xf numFmtId="164" fontId="5" fillId="4" borderId="54" xfId="0" applyNumberFormat="1" applyFont="1" applyFill="1" applyBorder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164" fontId="11" fillId="10" borderId="38" xfId="0" applyNumberFormat="1" applyFont="1" applyFill="1" applyBorder="1" applyAlignment="1">
      <alignment horizontal="right" vertical="top" wrapText="1"/>
    </xf>
    <xf numFmtId="164" fontId="11" fillId="10" borderId="2" xfId="0" applyNumberFormat="1" applyFont="1" applyFill="1" applyBorder="1" applyAlignment="1">
      <alignment horizontal="right" vertical="top" wrapText="1"/>
    </xf>
    <xf numFmtId="164" fontId="11" fillId="10" borderId="18" xfId="0" applyNumberFormat="1" applyFont="1" applyFill="1" applyBorder="1" applyAlignment="1">
      <alignment horizontal="right" vertical="top" wrapText="1"/>
    </xf>
    <xf numFmtId="164" fontId="11" fillId="10" borderId="51" xfId="0" applyNumberFormat="1" applyFont="1" applyFill="1" applyBorder="1" applyAlignment="1">
      <alignment horizontal="right" vertical="top" wrapText="1"/>
    </xf>
    <xf numFmtId="164" fontId="11" fillId="10" borderId="48" xfId="0" applyNumberFormat="1" applyFont="1" applyFill="1" applyBorder="1" applyAlignment="1">
      <alignment horizontal="right" vertical="top" wrapText="1"/>
    </xf>
    <xf numFmtId="164" fontId="11" fillId="10" borderId="1" xfId="0" applyNumberFormat="1" applyFont="1" applyFill="1" applyBorder="1" applyAlignment="1">
      <alignment horizontal="right" vertical="top" wrapText="1"/>
    </xf>
    <xf numFmtId="164" fontId="5" fillId="10" borderId="51" xfId="0" applyNumberFormat="1" applyFont="1" applyFill="1" applyBorder="1" applyAlignment="1">
      <alignment horizontal="right" vertical="top" wrapText="1"/>
    </xf>
    <xf numFmtId="164" fontId="5" fillId="10" borderId="48" xfId="0" applyNumberFormat="1" applyFont="1" applyFill="1" applyBorder="1" applyAlignment="1">
      <alignment horizontal="right" vertical="top" wrapText="1"/>
    </xf>
    <xf numFmtId="164" fontId="5" fillId="10" borderId="1" xfId="0" applyNumberFormat="1" applyFont="1" applyFill="1" applyBorder="1" applyAlignment="1">
      <alignment horizontal="right" vertical="top" wrapText="1"/>
    </xf>
    <xf numFmtId="49" fontId="3" fillId="0" borderId="78" xfId="0" applyNumberFormat="1" applyFont="1" applyFill="1" applyBorder="1" applyAlignment="1">
      <alignment horizontal="center" vertical="top"/>
    </xf>
    <xf numFmtId="49" fontId="3" fillId="0" borderId="76" xfId="0" applyNumberFormat="1" applyFont="1" applyFill="1" applyBorder="1" applyAlignment="1">
      <alignment horizontal="center" vertical="top"/>
    </xf>
    <xf numFmtId="49" fontId="3" fillId="0" borderId="70" xfId="0" applyNumberFormat="1" applyFont="1" applyFill="1" applyBorder="1" applyAlignment="1">
      <alignment horizontal="center" vertical="top"/>
    </xf>
    <xf numFmtId="49" fontId="3" fillId="0" borderId="40" xfId="0" applyNumberFormat="1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 wrapText="1"/>
    </xf>
    <xf numFmtId="0" fontId="3" fillId="0" borderId="57" xfId="0" applyFont="1" applyFill="1" applyBorder="1" applyAlignment="1">
      <alignment horizontal="center" vertical="top"/>
    </xf>
    <xf numFmtId="0" fontId="3" fillId="0" borderId="40" xfId="0" applyFont="1" applyFill="1" applyBorder="1" applyAlignment="1">
      <alignment horizontal="center" vertical="top"/>
    </xf>
    <xf numFmtId="0" fontId="5" fillId="0" borderId="40" xfId="0" applyFont="1" applyFill="1" applyBorder="1" applyAlignment="1">
      <alignment horizontal="center" vertical="top"/>
    </xf>
    <xf numFmtId="164" fontId="5" fillId="0" borderId="53" xfId="0" applyNumberFormat="1" applyFont="1" applyFill="1" applyBorder="1" applyAlignment="1">
      <alignment vertical="top"/>
    </xf>
    <xf numFmtId="164" fontId="5" fillId="10" borderId="10" xfId="0" applyNumberFormat="1" applyFont="1" applyFill="1" applyBorder="1" applyAlignment="1">
      <alignment horizontal="right" vertical="top"/>
    </xf>
    <xf numFmtId="164" fontId="5" fillId="10" borderId="53" xfId="0" applyNumberFormat="1" applyFont="1" applyFill="1" applyBorder="1" applyAlignment="1">
      <alignment horizontal="right" vertical="top"/>
    </xf>
    <xf numFmtId="164" fontId="5" fillId="3" borderId="5" xfId="0" applyNumberFormat="1" applyFont="1" applyFill="1" applyBorder="1" applyAlignment="1">
      <alignment horizontal="right" vertical="top"/>
    </xf>
    <xf numFmtId="164" fontId="5" fillId="3" borderId="8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3" fillId="0" borderId="45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49" fontId="5" fillId="4" borderId="11" xfId="0" applyNumberFormat="1" applyFont="1" applyFill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vertical="top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 wrapText="1"/>
    </xf>
    <xf numFmtId="0" fontId="3" fillId="0" borderId="27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0" fontId="3" fillId="0" borderId="8" xfId="0" applyFont="1" applyFill="1" applyBorder="1" applyAlignment="1">
      <alignment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0" borderId="19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8" xfId="0" applyNumberFormat="1" applyFont="1" applyFill="1" applyBorder="1" applyAlignment="1">
      <alignment horizontal="center" vertical="top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34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0" borderId="31" xfId="0" applyFont="1" applyFill="1" applyBorder="1" applyAlignment="1">
      <alignment horizontal="left" vertical="top" wrapText="1"/>
    </xf>
    <xf numFmtId="49" fontId="5" fillId="3" borderId="50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0" fontId="3" fillId="2" borderId="33" xfId="0" applyFont="1" applyFill="1" applyBorder="1" applyAlignment="1">
      <alignment horizontal="left" vertical="top" wrapText="1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0" fontId="15" fillId="0" borderId="29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center" vertical="center" textRotation="90" wrapText="1"/>
    </xf>
    <xf numFmtId="0" fontId="3" fillId="0" borderId="45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3" fontId="3" fillId="0" borderId="27" xfId="0" applyNumberFormat="1" applyFont="1" applyFill="1" applyBorder="1" applyAlignment="1">
      <alignment horizontal="center" vertical="top" wrapText="1"/>
    </xf>
    <xf numFmtId="3" fontId="3" fillId="0" borderId="26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3" fillId="0" borderId="21" xfId="0" applyNumberFormat="1" applyFont="1" applyFill="1" applyBorder="1" applyAlignment="1">
      <alignment horizontal="center" vertical="top" wrapText="1"/>
    </xf>
    <xf numFmtId="0" fontId="26" fillId="0" borderId="0" xfId="0" applyFont="1" applyBorder="1" applyAlignment="1">
      <alignment vertical="top"/>
    </xf>
    <xf numFmtId="0" fontId="27" fillId="0" borderId="6" xfId="0" applyFont="1" applyFill="1" applyBorder="1" applyAlignment="1">
      <alignment horizontal="center" vertical="top" wrapText="1"/>
    </xf>
    <xf numFmtId="164" fontId="27" fillId="10" borderId="45" xfId="0" applyNumberFormat="1" applyFont="1" applyFill="1" applyBorder="1" applyAlignment="1">
      <alignment horizontal="right" vertical="top"/>
    </xf>
    <xf numFmtId="164" fontId="23" fillId="10" borderId="21" xfId="0" applyNumberFormat="1" applyFont="1" applyFill="1" applyBorder="1" applyAlignment="1">
      <alignment horizontal="right" vertical="top"/>
    </xf>
    <xf numFmtId="164" fontId="23" fillId="2" borderId="52" xfId="0" applyNumberFormat="1" applyFont="1" applyFill="1" applyBorder="1" applyAlignment="1">
      <alignment horizontal="right" vertical="top" wrapText="1"/>
    </xf>
    <xf numFmtId="3" fontId="23" fillId="0" borderId="21" xfId="0" applyNumberFormat="1" applyFont="1" applyFill="1" applyBorder="1" applyAlignment="1">
      <alignment horizontal="center" vertical="top"/>
    </xf>
    <xf numFmtId="0" fontId="23" fillId="0" borderId="24" xfId="0" applyFont="1" applyFill="1" applyBorder="1" applyAlignment="1">
      <alignment horizontal="center" vertical="top" wrapText="1"/>
    </xf>
    <xf numFmtId="164" fontId="23" fillId="10" borderId="31" xfId="0" applyNumberFormat="1" applyFont="1" applyFill="1" applyBorder="1" applyAlignment="1">
      <alignment horizontal="right" vertical="top"/>
    </xf>
    <xf numFmtId="164" fontId="23" fillId="0" borderId="53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/>
    </xf>
    <xf numFmtId="3" fontId="23" fillId="0" borderId="0" xfId="0" applyNumberFormat="1" applyFont="1" applyFill="1" applyBorder="1" applyAlignment="1">
      <alignment horizontal="center" vertical="top"/>
    </xf>
    <xf numFmtId="0" fontId="29" fillId="0" borderId="66" xfId="0" applyFont="1" applyFill="1" applyBorder="1" applyAlignment="1">
      <alignment horizontal="center" vertical="top"/>
    </xf>
    <xf numFmtId="164" fontId="29" fillId="10" borderId="60" xfId="0" applyNumberFormat="1" applyFont="1" applyFill="1" applyBorder="1" applyAlignment="1">
      <alignment horizontal="right" vertical="top"/>
    </xf>
    <xf numFmtId="164" fontId="29" fillId="10" borderId="59" xfId="0" applyNumberFormat="1" applyFont="1" applyFill="1" applyBorder="1" applyAlignment="1">
      <alignment horizontal="right" vertical="top"/>
    </xf>
    <xf numFmtId="164" fontId="29" fillId="0" borderId="64" xfId="0" applyNumberFormat="1" applyFont="1" applyFill="1" applyBorder="1" applyAlignment="1">
      <alignment horizontal="right" vertical="top"/>
    </xf>
    <xf numFmtId="3" fontId="27" fillId="0" borderId="26" xfId="0" applyNumberFormat="1" applyFont="1" applyFill="1" applyBorder="1" applyAlignment="1">
      <alignment horizontal="center" vertical="top"/>
    </xf>
    <xf numFmtId="3" fontId="27" fillId="0" borderId="3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 wrapText="1"/>
    </xf>
    <xf numFmtId="164" fontId="5" fillId="10" borderId="59" xfId="0" applyNumberFormat="1" applyFont="1" applyFill="1" applyBorder="1" applyAlignment="1">
      <alignment horizontal="right" vertical="top" wrapText="1"/>
    </xf>
    <xf numFmtId="164" fontId="27" fillId="2" borderId="52" xfId="0" applyNumberFormat="1" applyFont="1" applyFill="1" applyBorder="1" applyAlignment="1">
      <alignment horizontal="right" vertical="top" wrapText="1"/>
    </xf>
    <xf numFmtId="164" fontId="27" fillId="10" borderId="1" xfId="0" applyNumberFormat="1" applyFont="1" applyFill="1" applyBorder="1" applyAlignment="1">
      <alignment horizontal="right" vertical="top"/>
    </xf>
    <xf numFmtId="164" fontId="23" fillId="10" borderId="19" xfId="0" applyNumberFormat="1" applyFont="1" applyFill="1" applyBorder="1" applyAlignment="1">
      <alignment horizontal="right" vertical="top"/>
    </xf>
    <xf numFmtId="164" fontId="29" fillId="10" borderId="64" xfId="0" applyNumberFormat="1" applyFont="1" applyFill="1" applyBorder="1" applyAlignment="1">
      <alignment horizontal="right" vertical="top"/>
    </xf>
    <xf numFmtId="164" fontId="27" fillId="12" borderId="4" xfId="0" applyNumberFormat="1" applyFont="1" applyFill="1" applyBorder="1" applyAlignment="1">
      <alignment horizontal="right" vertical="top"/>
    </xf>
    <xf numFmtId="164" fontId="29" fillId="3" borderId="22" xfId="0" applyNumberFormat="1" applyFont="1" applyFill="1" applyBorder="1" applyAlignment="1">
      <alignment horizontal="right" vertical="top" wrapText="1"/>
    </xf>
    <xf numFmtId="164" fontId="29" fillId="10" borderId="64" xfId="0" applyNumberFormat="1" applyFont="1" applyFill="1" applyBorder="1" applyAlignment="1">
      <alignment horizontal="center" vertical="top" wrapText="1"/>
    </xf>
    <xf numFmtId="164" fontId="29" fillId="10" borderId="60" xfId="0" applyNumberFormat="1" applyFont="1" applyFill="1" applyBorder="1" applyAlignment="1">
      <alignment horizontal="right" vertical="top" wrapText="1"/>
    </xf>
    <xf numFmtId="164" fontId="29" fillId="3" borderId="56" xfId="0" applyNumberFormat="1" applyFont="1" applyFill="1" applyBorder="1" applyAlignment="1">
      <alignment horizontal="right" vertical="top" wrapText="1"/>
    </xf>
    <xf numFmtId="164" fontId="5" fillId="8" borderId="40" xfId="0" applyNumberFormat="1" applyFont="1" applyFill="1" applyBorder="1" applyAlignment="1">
      <alignment horizontal="right" vertical="top"/>
    </xf>
    <xf numFmtId="49" fontId="23" fillId="0" borderId="21" xfId="0" applyNumberFormat="1" applyFont="1" applyBorder="1" applyAlignment="1">
      <alignment horizontal="center" vertical="top"/>
    </xf>
    <xf numFmtId="49" fontId="29" fillId="0" borderId="53" xfId="0" applyNumberFormat="1" applyFont="1" applyBorder="1" applyAlignment="1">
      <alignment horizontal="center" vertical="top"/>
    </xf>
    <xf numFmtId="0" fontId="23" fillId="8" borderId="40" xfId="0" applyFont="1" applyFill="1" applyBorder="1" applyAlignment="1">
      <alignment horizontal="center" vertical="top"/>
    </xf>
    <xf numFmtId="164" fontId="23" fillId="10" borderId="10" xfId="0" applyNumberFormat="1" applyFont="1" applyFill="1" applyBorder="1" applyAlignment="1">
      <alignment horizontal="right" vertical="top"/>
    </xf>
    <xf numFmtId="164" fontId="29" fillId="10" borderId="17" xfId="0" applyNumberFormat="1" applyFont="1" applyFill="1" applyBorder="1" applyAlignment="1">
      <alignment horizontal="right" vertical="top"/>
    </xf>
    <xf numFmtId="164" fontId="29" fillId="10" borderId="19" xfId="0" applyNumberFormat="1" applyFont="1" applyFill="1" applyBorder="1" applyAlignment="1">
      <alignment horizontal="right" vertical="top"/>
    </xf>
    <xf numFmtId="164" fontId="29" fillId="8" borderId="0" xfId="0" applyNumberFormat="1" applyFont="1" applyFill="1" applyBorder="1" applyAlignment="1">
      <alignment horizontal="right" vertical="top"/>
    </xf>
    <xf numFmtId="164" fontId="29" fillId="8" borderId="40" xfId="0" applyNumberFormat="1" applyFont="1" applyFill="1" applyBorder="1" applyAlignment="1">
      <alignment horizontal="right" vertical="top"/>
    </xf>
    <xf numFmtId="3" fontId="23" fillId="0" borderId="17" xfId="0" applyNumberFormat="1" applyFont="1" applyFill="1" applyBorder="1" applyAlignment="1">
      <alignment horizontal="center" vertical="top" wrapText="1"/>
    </xf>
    <xf numFmtId="49" fontId="23" fillId="0" borderId="34" xfId="0" applyNumberFormat="1" applyFont="1" applyBorder="1" applyAlignment="1">
      <alignment horizontal="center" vertical="top"/>
    </xf>
    <xf numFmtId="0" fontId="29" fillId="8" borderId="40" xfId="0" applyFont="1" applyFill="1" applyBorder="1" applyAlignment="1">
      <alignment horizontal="center" vertical="top"/>
    </xf>
    <xf numFmtId="164" fontId="29" fillId="10" borderId="10" xfId="0" applyNumberFormat="1" applyFont="1" applyFill="1" applyBorder="1" applyAlignment="1">
      <alignment horizontal="right" vertical="top"/>
    </xf>
    <xf numFmtId="49" fontId="5" fillId="0" borderId="34" xfId="0" applyNumberFormat="1" applyFont="1" applyBorder="1" applyAlignment="1">
      <alignment horizontal="center" vertical="top"/>
    </xf>
    <xf numFmtId="164" fontId="29" fillId="10" borderId="3" xfId="0" applyNumberFormat="1" applyFont="1" applyFill="1" applyBorder="1" applyAlignment="1">
      <alignment horizontal="right" vertical="top" wrapText="1"/>
    </xf>
    <xf numFmtId="0" fontId="23" fillId="0" borderId="17" xfId="1" applyNumberFormat="1" applyFont="1" applyFill="1" applyBorder="1" applyAlignment="1">
      <alignment horizontal="left" vertical="top"/>
    </xf>
    <xf numFmtId="0" fontId="23" fillId="0" borderId="17" xfId="1" applyNumberFormat="1" applyFont="1" applyFill="1" applyBorder="1" applyAlignment="1">
      <alignment horizontal="center" vertical="top"/>
    </xf>
    <xf numFmtId="0" fontId="3" fillId="0" borderId="26" xfId="1" applyNumberFormat="1" applyFont="1" applyFill="1" applyBorder="1" applyAlignment="1">
      <alignment horizontal="center" vertical="top"/>
    </xf>
    <xf numFmtId="164" fontId="29" fillId="3" borderId="5" xfId="0" applyNumberFormat="1" applyFont="1" applyFill="1" applyBorder="1" applyAlignment="1">
      <alignment horizontal="right" vertical="top" wrapText="1"/>
    </xf>
    <xf numFmtId="0" fontId="15" fillId="0" borderId="15" xfId="0" applyFont="1" applyFill="1" applyBorder="1" applyAlignment="1">
      <alignment horizontal="left" vertical="top" wrapText="1"/>
    </xf>
    <xf numFmtId="164" fontId="29" fillId="4" borderId="72" xfId="0" applyNumberFormat="1" applyFont="1" applyFill="1" applyBorder="1" applyAlignment="1">
      <alignment horizontal="right" vertical="top" wrapText="1"/>
    </xf>
    <xf numFmtId="164" fontId="29" fillId="4" borderId="54" xfId="0" applyNumberFormat="1" applyFont="1" applyFill="1" applyBorder="1" applyAlignment="1">
      <alignment horizontal="right" vertical="top" wrapText="1"/>
    </xf>
    <xf numFmtId="164" fontId="29" fillId="4" borderId="25" xfId="0" applyNumberFormat="1" applyFont="1" applyFill="1" applyBorder="1" applyAlignment="1">
      <alignment horizontal="right" vertical="top" wrapText="1"/>
    </xf>
    <xf numFmtId="164" fontId="5" fillId="7" borderId="5" xfId="0" applyNumberFormat="1" applyFont="1" applyFill="1" applyBorder="1" applyAlignment="1">
      <alignment horizontal="right" vertical="top"/>
    </xf>
    <xf numFmtId="164" fontId="29" fillId="7" borderId="25" xfId="0" applyNumberFormat="1" applyFont="1" applyFill="1" applyBorder="1" applyAlignment="1">
      <alignment horizontal="right" vertical="top" wrapText="1"/>
    </xf>
    <xf numFmtId="164" fontId="5" fillId="7" borderId="25" xfId="0" applyNumberFormat="1" applyFont="1" applyFill="1" applyBorder="1" applyAlignment="1">
      <alignment horizontal="right" vertical="top"/>
    </xf>
    <xf numFmtId="164" fontId="29" fillId="7" borderId="22" xfId="0" applyNumberFormat="1" applyFont="1" applyFill="1" applyBorder="1" applyAlignment="1">
      <alignment horizontal="right" vertical="top" wrapText="1"/>
    </xf>
    <xf numFmtId="164" fontId="29" fillId="7" borderId="69" xfId="0" applyNumberFormat="1" applyFont="1" applyFill="1" applyBorder="1" applyAlignment="1">
      <alignment horizontal="right" vertical="top" wrapText="1"/>
    </xf>
    <xf numFmtId="164" fontId="3" fillId="0" borderId="54" xfId="0" applyNumberFormat="1" applyFont="1" applyFill="1" applyBorder="1" applyAlignment="1">
      <alignment horizontal="right" vertical="top" wrapText="1"/>
    </xf>
    <xf numFmtId="0" fontId="5" fillId="0" borderId="66" xfId="0" applyFont="1" applyFill="1" applyBorder="1" applyAlignment="1">
      <alignment horizontal="center" vertical="top"/>
    </xf>
    <xf numFmtId="164" fontId="5" fillId="10" borderId="26" xfId="0" applyNumberFormat="1" applyFont="1" applyFill="1" applyBorder="1" applyAlignment="1">
      <alignment horizontal="right" vertical="top"/>
    </xf>
    <xf numFmtId="164" fontId="5" fillId="10" borderId="62" xfId="0" applyNumberFormat="1" applyFont="1" applyFill="1" applyBorder="1" applyAlignment="1">
      <alignment horizontal="right" vertical="top"/>
    </xf>
    <xf numFmtId="164" fontId="5" fillId="0" borderId="66" xfId="0" applyNumberFormat="1" applyFont="1" applyFill="1" applyBorder="1" applyAlignment="1">
      <alignment horizontal="right" vertical="top"/>
    </xf>
    <xf numFmtId="164" fontId="5" fillId="0" borderId="36" xfId="0" applyNumberFormat="1" applyFont="1" applyFill="1" applyBorder="1" applyAlignment="1">
      <alignment horizontal="right" vertical="top"/>
    </xf>
    <xf numFmtId="0" fontId="5" fillId="8" borderId="35" xfId="0" applyFont="1" applyFill="1" applyBorder="1" applyAlignment="1">
      <alignment horizontal="center" vertical="top"/>
    </xf>
    <xf numFmtId="164" fontId="5" fillId="10" borderId="11" xfId="0" applyNumberFormat="1" applyFont="1" applyFill="1" applyBorder="1" applyAlignment="1">
      <alignment horizontal="right" vertical="top"/>
    </xf>
    <xf numFmtId="164" fontId="5" fillId="10" borderId="27" xfId="0" applyNumberFormat="1" applyFont="1" applyFill="1" applyBorder="1" applyAlignment="1">
      <alignment horizontal="right" vertical="top"/>
    </xf>
    <xf numFmtId="164" fontId="5" fillId="8" borderId="30" xfId="0" applyNumberFormat="1" applyFont="1" applyFill="1" applyBorder="1" applyAlignment="1">
      <alignment horizontal="right" vertical="top"/>
    </xf>
    <xf numFmtId="164" fontId="5" fillId="8" borderId="66" xfId="0" applyNumberFormat="1" applyFont="1" applyFill="1" applyBorder="1" applyAlignment="1">
      <alignment horizontal="right" vertical="top"/>
    </xf>
    <xf numFmtId="0" fontId="3" fillId="8" borderId="77" xfId="0" applyFont="1" applyFill="1" applyBorder="1" applyAlignment="1">
      <alignment horizontal="center" vertical="top"/>
    </xf>
    <xf numFmtId="164" fontId="5" fillId="10" borderId="28" xfId="0" applyNumberFormat="1" applyFont="1" applyFill="1" applyBorder="1" applyAlignment="1">
      <alignment horizontal="right" vertical="top"/>
    </xf>
    <xf numFmtId="164" fontId="5" fillId="10" borderId="29" xfId="0" applyNumberFormat="1" applyFont="1" applyFill="1" applyBorder="1" applyAlignment="1">
      <alignment horizontal="right" vertical="top"/>
    </xf>
    <xf numFmtId="164" fontId="5" fillId="8" borderId="41" xfId="0" applyNumberFormat="1" applyFont="1" applyFill="1" applyBorder="1" applyAlignment="1">
      <alignment horizontal="right" vertical="top"/>
    </xf>
    <xf numFmtId="164" fontId="5" fillId="8" borderId="77" xfId="0" applyNumberFormat="1" applyFont="1" applyFill="1" applyBorder="1" applyAlignment="1">
      <alignment horizontal="right" vertical="top"/>
    </xf>
    <xf numFmtId="0" fontId="3" fillId="0" borderId="28" xfId="1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vertical="top" wrapText="1"/>
    </xf>
    <xf numFmtId="164" fontId="3" fillId="10" borderId="75" xfId="0" applyNumberFormat="1" applyFont="1" applyFill="1" applyBorder="1" applyAlignment="1">
      <alignment horizontal="right" vertical="top"/>
    </xf>
    <xf numFmtId="164" fontId="3" fillId="0" borderId="66" xfId="0" applyNumberFormat="1" applyFont="1" applyFill="1" applyBorder="1" applyAlignment="1">
      <alignment horizontal="right" vertical="top" wrapText="1"/>
    </xf>
    <xf numFmtId="164" fontId="3" fillId="0" borderId="36" xfId="0" applyNumberFormat="1" applyFont="1" applyFill="1" applyBorder="1" applyAlignment="1">
      <alignment horizontal="right" vertical="top" wrapText="1"/>
    </xf>
    <xf numFmtId="0" fontId="5" fillId="0" borderId="62" xfId="0" applyFont="1" applyBorder="1" applyAlignment="1">
      <alignment horizontal="left" vertical="top" wrapText="1"/>
    </xf>
    <xf numFmtId="49" fontId="3" fillId="0" borderId="26" xfId="0" applyNumberFormat="1" applyFont="1" applyFill="1" applyBorder="1" applyAlignment="1">
      <alignment horizontal="center" vertical="top"/>
    </xf>
    <xf numFmtId="49" fontId="5" fillId="0" borderId="27" xfId="0" applyNumberFormat="1" applyFont="1" applyFill="1" applyBorder="1" applyAlignment="1">
      <alignment horizontal="center" vertical="top"/>
    </xf>
    <xf numFmtId="49" fontId="3" fillId="0" borderId="73" xfId="0" applyNumberFormat="1" applyFont="1" applyFill="1" applyBorder="1" applyAlignment="1">
      <alignment horizontal="center" vertical="top"/>
    </xf>
    <xf numFmtId="164" fontId="3" fillId="10" borderId="60" xfId="0" applyNumberFormat="1" applyFont="1" applyFill="1" applyBorder="1" applyAlignment="1">
      <alignment vertical="top"/>
    </xf>
    <xf numFmtId="164" fontId="3" fillId="10" borderId="3" xfId="0" applyNumberFormat="1" applyFont="1" applyFill="1" applyBorder="1" applyAlignment="1">
      <alignment vertical="top"/>
    </xf>
    <xf numFmtId="164" fontId="3" fillId="10" borderId="4" xfId="0" applyNumberFormat="1" applyFont="1" applyFill="1" applyBorder="1" applyAlignment="1">
      <alignment vertical="top"/>
    </xf>
    <xf numFmtId="164" fontId="3" fillId="0" borderId="64" xfId="0" applyNumberFormat="1" applyFont="1" applyFill="1" applyBorder="1" applyAlignment="1">
      <alignment vertical="top"/>
    </xf>
    <xf numFmtId="0" fontId="0" fillId="0" borderId="35" xfId="0" applyBorder="1" applyAlignment="1">
      <alignment vertical="top" wrapText="1"/>
    </xf>
    <xf numFmtId="3" fontId="5" fillId="0" borderId="26" xfId="0" applyNumberFormat="1" applyFont="1" applyFill="1" applyBorder="1" applyAlignment="1">
      <alignment horizontal="center" vertical="top" wrapText="1"/>
    </xf>
    <xf numFmtId="0" fontId="7" fillId="11" borderId="77" xfId="0" applyFont="1" applyFill="1" applyBorder="1" applyAlignment="1">
      <alignment horizontal="center" vertical="top"/>
    </xf>
    <xf numFmtId="0" fontId="7" fillId="12" borderId="28" xfId="0" applyFont="1" applyFill="1" applyBorder="1" applyAlignment="1">
      <alignment horizontal="center" vertical="top"/>
    </xf>
    <xf numFmtId="0" fontId="7" fillId="0" borderId="28" xfId="0" applyFont="1" applyFill="1" applyBorder="1" applyAlignment="1">
      <alignment horizontal="center" vertical="top"/>
    </xf>
    <xf numFmtId="0" fontId="3" fillId="0" borderId="13" xfId="0" applyFont="1" applyBorder="1" applyAlignment="1">
      <alignment vertical="top" wrapText="1"/>
    </xf>
    <xf numFmtId="0" fontId="24" fillId="0" borderId="12" xfId="0" applyFont="1" applyBorder="1" applyAlignment="1">
      <alignment vertical="center" textRotation="90" wrapText="1"/>
    </xf>
    <xf numFmtId="0" fontId="0" fillId="0" borderId="13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3" fillId="0" borderId="78" xfId="0" applyFont="1" applyBorder="1" applyAlignment="1">
      <alignment vertical="top" wrapText="1"/>
    </xf>
    <xf numFmtId="0" fontId="3" fillId="0" borderId="13" xfId="0" applyNumberFormat="1" applyFont="1" applyBorder="1" applyAlignment="1">
      <alignment horizontal="center" vertical="top"/>
    </xf>
    <xf numFmtId="0" fontId="3" fillId="0" borderId="15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4" borderId="11" xfId="0" applyNumberFormat="1" applyFont="1" applyFill="1" applyBorder="1" applyAlignment="1">
      <alignment horizontal="center" vertical="top"/>
    </xf>
    <xf numFmtId="0" fontId="3" fillId="2" borderId="62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7" xfId="0" applyNumberFormat="1" applyFont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3" fontId="3" fillId="2" borderId="17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Border="1" applyAlignment="1">
      <alignment horizontal="center" vertical="top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3" fillId="8" borderId="35" xfId="0" applyFont="1" applyFill="1" applyBorder="1" applyAlignment="1">
      <alignment horizontal="center" vertical="top"/>
    </xf>
    <xf numFmtId="164" fontId="19" fillId="10" borderId="11" xfId="0" applyNumberFormat="1" applyFont="1" applyFill="1" applyBorder="1" applyAlignment="1">
      <alignment horizontal="right" vertical="top"/>
    </xf>
    <xf numFmtId="164" fontId="3" fillId="8" borderId="30" xfId="0" applyNumberFormat="1" applyFont="1" applyFill="1" applyBorder="1" applyAlignment="1">
      <alignment horizontal="right" vertical="top"/>
    </xf>
    <xf numFmtId="3" fontId="21" fillId="0" borderId="26" xfId="0" applyNumberFormat="1" applyFont="1" applyFill="1" applyBorder="1" applyAlignment="1">
      <alignment horizontal="center" vertical="center" wrapText="1"/>
    </xf>
    <xf numFmtId="164" fontId="3" fillId="8" borderId="41" xfId="0" applyNumberFormat="1" applyFont="1" applyFill="1" applyBorder="1" applyAlignment="1">
      <alignment horizontal="right" vertical="top"/>
    </xf>
    <xf numFmtId="164" fontId="5" fillId="8" borderId="46" xfId="0" applyNumberFormat="1" applyFont="1" applyFill="1" applyBorder="1" applyAlignment="1">
      <alignment horizontal="right" vertical="top"/>
    </xf>
    <xf numFmtId="0" fontId="3" fillId="0" borderId="8" xfId="1" applyFont="1" applyFill="1" applyBorder="1" applyAlignment="1">
      <alignment vertical="top" wrapText="1"/>
    </xf>
    <xf numFmtId="3" fontId="3" fillId="0" borderId="28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textRotation="90" wrapText="1"/>
    </xf>
    <xf numFmtId="0" fontId="9" fillId="0" borderId="27" xfId="0" applyFont="1" applyFill="1" applyBorder="1" applyAlignment="1">
      <alignment horizontal="center" vertical="center" textRotation="90" wrapText="1"/>
    </xf>
    <xf numFmtId="0" fontId="3" fillId="0" borderId="4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6" xfId="0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35" xfId="0" applyFont="1" applyBorder="1" applyAlignment="1">
      <alignment horizontal="center" vertical="center" textRotation="90" wrapText="1"/>
    </xf>
    <xf numFmtId="0" fontId="9" fillId="0" borderId="28" xfId="0" applyFont="1" applyBorder="1" applyAlignment="1">
      <alignment horizontal="center" vertical="center" textRotation="90" wrapText="1"/>
    </xf>
    <xf numFmtId="0" fontId="9" fillId="0" borderId="17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49" fontId="3" fillId="0" borderId="50" xfId="0" applyNumberFormat="1" applyFont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/>
    </xf>
    <xf numFmtId="0" fontId="3" fillId="2" borderId="10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4" fontId="3" fillId="2" borderId="17" xfId="0" applyNumberFormat="1" applyFont="1" applyFill="1" applyBorder="1" applyAlignment="1">
      <alignment horizontal="center" vertical="top"/>
    </xf>
    <xf numFmtId="4" fontId="3" fillId="2" borderId="34" xfId="0" applyNumberFormat="1" applyFont="1" applyFill="1" applyBorder="1" applyAlignment="1">
      <alignment horizontal="center" vertical="top"/>
    </xf>
    <xf numFmtId="4" fontId="3" fillId="2" borderId="19" xfId="0" applyNumberFormat="1" applyFont="1" applyFill="1" applyBorder="1" applyAlignment="1">
      <alignment horizontal="center" vertical="top"/>
    </xf>
    <xf numFmtId="4" fontId="3" fillId="2" borderId="33" xfId="0" applyNumberFormat="1" applyFont="1" applyFill="1" applyBorder="1" applyAlignment="1">
      <alignment horizontal="center" vertical="top"/>
    </xf>
    <xf numFmtId="0" fontId="3" fillId="0" borderId="3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49" fontId="5" fillId="9" borderId="78" xfId="0" applyNumberFormat="1" applyFont="1" applyFill="1" applyBorder="1" applyAlignment="1">
      <alignment horizontal="left" vertical="top" wrapText="1"/>
    </xf>
    <xf numFmtId="49" fontId="5" fillId="9" borderId="71" xfId="0" applyNumberFormat="1" applyFont="1" applyFill="1" applyBorder="1" applyAlignment="1">
      <alignment horizontal="left" vertical="top" wrapText="1"/>
    </xf>
    <xf numFmtId="49" fontId="5" fillId="9" borderId="65" xfId="0" applyNumberFormat="1" applyFont="1" applyFill="1" applyBorder="1" applyAlignment="1">
      <alignment horizontal="left" vertical="top" wrapText="1"/>
    </xf>
    <xf numFmtId="0" fontId="5" fillId="5" borderId="76" xfId="0" applyFont="1" applyFill="1" applyBorder="1" applyAlignment="1">
      <alignment horizontal="left" vertical="top" wrapText="1"/>
    </xf>
    <xf numFmtId="0" fontId="5" fillId="5" borderId="4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0" fontId="5" fillId="4" borderId="37" xfId="0" applyFont="1" applyFill="1" applyBorder="1" applyAlignment="1">
      <alignment horizontal="left" vertical="top"/>
    </xf>
    <xf numFmtId="0" fontId="5" fillId="4" borderId="43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3" borderId="37" xfId="0" applyFont="1" applyFill="1" applyBorder="1" applyAlignment="1">
      <alignment horizontal="left" vertical="top" wrapText="1"/>
    </xf>
    <xf numFmtId="0" fontId="5" fillId="3" borderId="43" xfId="0" applyFont="1" applyFill="1" applyBorder="1" applyAlignment="1">
      <alignment horizontal="left" vertical="top" wrapText="1"/>
    </xf>
    <xf numFmtId="0" fontId="5" fillId="3" borderId="44" xfId="0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/>
    </xf>
    <xf numFmtId="49" fontId="5" fillId="3" borderId="50" xfId="0" applyNumberFormat="1" applyFont="1" applyFill="1" applyBorder="1" applyAlignment="1">
      <alignment horizontal="center" vertical="top"/>
    </xf>
    <xf numFmtId="49" fontId="5" fillId="8" borderId="17" xfId="0" applyNumberFormat="1" applyFont="1" applyFill="1" applyBorder="1" applyAlignment="1">
      <alignment horizontal="center" vertical="top"/>
    </xf>
    <xf numFmtId="0" fontId="5" fillId="0" borderId="50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center" vertical="center" textRotation="90" wrapText="1"/>
    </xf>
    <xf numFmtId="0" fontId="3" fillId="0" borderId="54" xfId="0" applyNumberFormat="1" applyFont="1" applyBorder="1" applyAlignment="1">
      <alignment horizontal="center" vertical="center" textRotation="90" wrapText="1"/>
    </xf>
    <xf numFmtId="0" fontId="3" fillId="0" borderId="53" xfId="0" applyNumberFormat="1" applyFont="1" applyBorder="1" applyAlignment="1">
      <alignment horizontal="center" vertical="center" textRotation="90" wrapText="1"/>
    </xf>
    <xf numFmtId="0" fontId="3" fillId="0" borderId="36" xfId="0" applyNumberFormat="1" applyFont="1" applyBorder="1" applyAlignment="1">
      <alignment horizontal="center" vertical="center" textRotation="90" wrapText="1"/>
    </xf>
    <xf numFmtId="0" fontId="3" fillId="0" borderId="46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textRotation="90" wrapText="1"/>
    </xf>
    <xf numFmtId="0" fontId="9" fillId="0" borderId="9" xfId="0" applyFont="1" applyBorder="1" applyAlignment="1">
      <alignment horizontal="center" vertical="center" textRotation="90" wrapText="1"/>
    </xf>
    <xf numFmtId="0" fontId="9" fillId="0" borderId="66" xfId="0" applyFont="1" applyBorder="1" applyAlignment="1">
      <alignment horizontal="center" vertical="center" textRotation="90" wrapText="1"/>
    </xf>
    <xf numFmtId="0" fontId="5" fillId="0" borderId="78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textRotation="90" wrapText="1"/>
    </xf>
    <xf numFmtId="0" fontId="3" fillId="0" borderId="38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top"/>
    </xf>
    <xf numFmtId="49" fontId="5" fillId="0" borderId="33" xfId="0" applyNumberFormat="1" applyFont="1" applyBorder="1" applyAlignment="1">
      <alignment horizontal="center" vertical="top"/>
    </xf>
    <xf numFmtId="0" fontId="3" fillId="2" borderId="45" xfId="0" applyFont="1" applyFill="1" applyBorder="1" applyAlignment="1">
      <alignment horizontal="left" vertical="top" wrapText="1"/>
    </xf>
    <xf numFmtId="0" fontId="3" fillId="2" borderId="5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textRotation="90" wrapText="1"/>
    </xf>
    <xf numFmtId="49" fontId="3" fillId="0" borderId="17" xfId="0" applyNumberFormat="1" applyFont="1" applyBorder="1" applyAlignment="1">
      <alignment horizontal="center" vertical="top"/>
    </xf>
    <xf numFmtId="0" fontId="3" fillId="0" borderId="45" xfId="0" applyFont="1" applyFill="1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3" fillId="2" borderId="48" xfId="0" applyFont="1" applyFill="1" applyBorder="1" applyAlignment="1">
      <alignment horizontal="left" vertical="top" wrapText="1"/>
    </xf>
    <xf numFmtId="0" fontId="3" fillId="2" borderId="32" xfId="0" applyFont="1" applyFill="1" applyBorder="1" applyAlignment="1">
      <alignment horizontal="left" vertical="top" wrapText="1"/>
    </xf>
    <xf numFmtId="0" fontId="3" fillId="0" borderId="57" xfId="0" applyFont="1" applyFill="1" applyBorder="1" applyAlignment="1">
      <alignment horizontal="center" vertical="center" textRotation="90" wrapText="1"/>
    </xf>
    <xf numFmtId="0" fontId="3" fillId="0" borderId="70" xfId="0" applyFont="1" applyFill="1" applyBorder="1" applyAlignment="1">
      <alignment horizontal="center" vertical="center" textRotation="90" wrapText="1"/>
    </xf>
    <xf numFmtId="49" fontId="3" fillId="0" borderId="48" xfId="0" applyNumberFormat="1" applyFont="1" applyBorder="1" applyAlignment="1">
      <alignment horizontal="center" vertical="top" wrapText="1"/>
    </xf>
    <xf numFmtId="49" fontId="3" fillId="0" borderId="32" xfId="0" applyNumberFormat="1" applyFont="1" applyBorder="1" applyAlignment="1">
      <alignment horizontal="center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8" borderId="1" xfId="0" applyFont="1" applyFill="1" applyBorder="1" applyAlignment="1">
      <alignment horizontal="left" vertical="top" wrapText="1"/>
    </xf>
    <xf numFmtId="0" fontId="3" fillId="8" borderId="33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center" vertical="center" textRotation="90" wrapText="1"/>
    </xf>
    <xf numFmtId="0" fontId="0" fillId="0" borderId="10" xfId="0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9" fillId="0" borderId="45" xfId="0" applyFont="1" applyFill="1" applyBorder="1" applyAlignment="1">
      <alignment horizontal="center" vertical="center" textRotation="90" wrapText="1"/>
    </xf>
    <xf numFmtId="0" fontId="18" fillId="0" borderId="11" xfId="0" applyFont="1" applyBorder="1" applyAlignment="1">
      <alignment horizontal="center" vertical="center" textRotation="90" wrapText="1"/>
    </xf>
    <xf numFmtId="0" fontId="3" fillId="0" borderId="31" xfId="0" applyFont="1" applyFill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top"/>
    </xf>
    <xf numFmtId="0" fontId="3" fillId="2" borderId="19" xfId="0" applyFont="1" applyFill="1" applyBorder="1" applyAlignment="1">
      <alignment horizontal="left" vertical="top" wrapText="1"/>
    </xf>
    <xf numFmtId="0" fontId="3" fillId="2" borderId="33" xfId="0" applyFont="1" applyFill="1" applyBorder="1" applyAlignment="1">
      <alignment horizontal="left" vertical="top" wrapText="1"/>
    </xf>
    <xf numFmtId="49" fontId="3" fillId="0" borderId="34" xfId="0" applyNumberFormat="1" applyFont="1" applyBorder="1" applyAlignment="1">
      <alignment horizontal="center" vertical="top"/>
    </xf>
    <xf numFmtId="0" fontId="5" fillId="0" borderId="32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3" fontId="3" fillId="0" borderId="17" xfId="0" applyNumberFormat="1" applyFont="1" applyFill="1" applyBorder="1" applyAlignment="1">
      <alignment horizontal="center" vertical="top" wrapText="1"/>
    </xf>
    <xf numFmtId="3" fontId="3" fillId="0" borderId="34" xfId="0" applyNumberFormat="1" applyFont="1" applyFill="1" applyBorder="1" applyAlignment="1">
      <alignment horizontal="center" vertical="top" wrapText="1"/>
    </xf>
    <xf numFmtId="3" fontId="3" fillId="0" borderId="19" xfId="0" applyNumberFormat="1" applyFont="1" applyFill="1" applyBorder="1" applyAlignment="1">
      <alignment horizontal="center" vertical="top" wrapText="1"/>
    </xf>
    <xf numFmtId="3" fontId="3" fillId="0" borderId="33" xfId="0" applyNumberFormat="1" applyFont="1" applyFill="1" applyBorder="1" applyAlignment="1">
      <alignment horizontal="center" vertical="top" wrapText="1"/>
    </xf>
    <xf numFmtId="0" fontId="7" fillId="0" borderId="10" xfId="0" applyFont="1" applyBorder="1" applyAlignment="1">
      <alignment vertical="top" wrapText="1"/>
    </xf>
    <xf numFmtId="49" fontId="5" fillId="0" borderId="29" xfId="0" applyNumberFormat="1" applyFont="1" applyBorder="1" applyAlignment="1">
      <alignment horizontal="center" vertical="top"/>
    </xf>
    <xf numFmtId="49" fontId="5" fillId="4" borderId="8" xfId="0" applyNumberFormat="1" applyFont="1" applyFill="1" applyBorder="1" applyAlignment="1">
      <alignment horizontal="center" vertical="top"/>
    </xf>
    <xf numFmtId="49" fontId="5" fillId="3" borderId="47" xfId="0" applyNumberFormat="1" applyFont="1" applyFill="1" applyBorder="1" applyAlignment="1">
      <alignment horizontal="center" vertical="top"/>
    </xf>
    <xf numFmtId="49" fontId="5" fillId="8" borderId="28" xfId="0" applyNumberFormat="1" applyFont="1" applyFill="1" applyBorder="1" applyAlignment="1">
      <alignment horizontal="center" vertical="top"/>
    </xf>
    <xf numFmtId="0" fontId="15" fillId="0" borderId="29" xfId="0" applyFont="1" applyFill="1" applyBorder="1" applyAlignment="1">
      <alignment horizontal="left" vertical="top" wrapText="1"/>
    </xf>
    <xf numFmtId="0" fontId="13" fillId="0" borderId="19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49" fontId="3" fillId="0" borderId="28" xfId="0" applyNumberFormat="1" applyFont="1" applyBorder="1" applyAlignment="1">
      <alignment horizontal="center" vertical="top"/>
    </xf>
    <xf numFmtId="49" fontId="5" fillId="0" borderId="27" xfId="0" applyNumberFormat="1" applyFont="1" applyBorder="1" applyAlignment="1">
      <alignment horizontal="center" vertical="top"/>
    </xf>
    <xf numFmtId="0" fontId="3" fillId="0" borderId="11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2" borderId="27" xfId="0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center" vertical="top"/>
    </xf>
    <xf numFmtId="49" fontId="5" fillId="3" borderId="62" xfId="0" applyNumberFormat="1" applyFont="1" applyFill="1" applyBorder="1" applyAlignment="1">
      <alignment horizontal="center" vertical="top"/>
    </xf>
    <xf numFmtId="49" fontId="5" fillId="8" borderId="26" xfId="0" applyNumberFormat="1" applyFont="1" applyFill="1" applyBorder="1" applyAlignment="1">
      <alignment horizontal="center" vertical="top"/>
    </xf>
    <xf numFmtId="0" fontId="3" fillId="0" borderId="11" xfId="0" applyFont="1" applyFill="1" applyBorder="1" applyAlignment="1">
      <alignment horizontal="center" vertical="center" textRotation="90" wrapText="1"/>
    </xf>
    <xf numFmtId="49" fontId="3" fillId="0" borderId="26" xfId="0" applyNumberFormat="1" applyFont="1" applyBorder="1" applyAlignment="1">
      <alignment horizontal="center" vertical="top"/>
    </xf>
    <xf numFmtId="165" fontId="3" fillId="0" borderId="21" xfId="0" applyNumberFormat="1" applyFont="1" applyFill="1" applyBorder="1" applyAlignment="1">
      <alignment horizontal="center" vertical="top" wrapText="1"/>
    </xf>
    <xf numFmtId="165" fontId="3" fillId="0" borderId="17" xfId="0" applyNumberFormat="1" applyFont="1" applyFill="1" applyBorder="1" applyAlignment="1">
      <alignment horizontal="center"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165" fontId="3" fillId="0" borderId="19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top" wrapText="1"/>
    </xf>
    <xf numFmtId="0" fontId="19" fillId="2" borderId="29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left" vertical="top" wrapText="1"/>
    </xf>
    <xf numFmtId="0" fontId="19" fillId="2" borderId="27" xfId="0" applyFont="1" applyFill="1" applyBorder="1" applyAlignment="1">
      <alignment horizontal="left" vertical="top" wrapText="1"/>
    </xf>
    <xf numFmtId="49" fontId="5" fillId="0" borderId="47" xfId="0" applyNumberFormat="1" applyFont="1" applyBorder="1" applyAlignment="1">
      <alignment horizontal="center" vertical="top"/>
    </xf>
    <xf numFmtId="49" fontId="5" fillId="0" borderId="50" xfId="0" applyNumberFormat="1" applyFont="1" applyBorder="1" applyAlignment="1">
      <alignment horizontal="center" vertical="top"/>
    </xf>
    <xf numFmtId="49" fontId="5" fillId="0" borderId="62" xfId="0" applyNumberFormat="1" applyFont="1" applyBorder="1" applyAlignment="1">
      <alignment horizontal="center" vertical="top"/>
    </xf>
    <xf numFmtId="3" fontId="3" fillId="2" borderId="28" xfId="0" applyNumberFormat="1" applyFont="1" applyFill="1" applyBorder="1" applyAlignment="1">
      <alignment horizontal="center" vertical="top" wrapText="1"/>
    </xf>
    <xf numFmtId="3" fontId="3" fillId="2" borderId="17" xfId="0" applyNumberFormat="1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49" fontId="5" fillId="0" borderId="28" xfId="0" applyNumberFormat="1" applyFont="1" applyFill="1" applyBorder="1" applyAlignment="1">
      <alignment horizontal="center" vertical="top"/>
    </xf>
    <xf numFmtId="49" fontId="5" fillId="0" borderId="17" xfId="0" applyNumberFormat="1" applyFont="1" applyFill="1" applyBorder="1" applyAlignment="1">
      <alignment horizontal="center" vertical="top"/>
    </xf>
    <xf numFmtId="49" fontId="5" fillId="0" borderId="26" xfId="0" applyNumberFormat="1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0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49" fontId="3" fillId="0" borderId="47" xfId="0" applyNumberFormat="1" applyFont="1" applyBorder="1" applyAlignment="1">
      <alignment horizontal="center" vertical="top" wrapText="1"/>
    </xf>
    <xf numFmtId="49" fontId="3" fillId="0" borderId="62" xfId="0" applyNumberFormat="1" applyFont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0" fillId="0" borderId="31" xfId="0" applyBorder="1" applyAlignment="1">
      <alignment vertical="top" wrapText="1"/>
    </xf>
    <xf numFmtId="49" fontId="5" fillId="12" borderId="50" xfId="0" applyNumberFormat="1" applyFont="1" applyFill="1" applyBorder="1" applyAlignment="1">
      <alignment horizontal="center" vertical="top"/>
    </xf>
    <xf numFmtId="0" fontId="3" fillId="2" borderId="19" xfId="0" applyFont="1" applyFill="1" applyBorder="1" applyAlignment="1">
      <alignment vertical="top" wrapText="1"/>
    </xf>
    <xf numFmtId="0" fontId="3" fillId="2" borderId="33" xfId="0" applyFont="1" applyFill="1" applyBorder="1" applyAlignment="1">
      <alignment vertical="top" wrapText="1"/>
    </xf>
    <xf numFmtId="0" fontId="5" fillId="0" borderId="31" xfId="0" applyFont="1" applyFill="1" applyBorder="1" applyAlignment="1">
      <alignment horizontal="center" vertical="top" wrapText="1"/>
    </xf>
    <xf numFmtId="164" fontId="9" fillId="2" borderId="45" xfId="0" applyNumberFormat="1" applyFont="1" applyFill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3" fillId="0" borderId="10" xfId="1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49" fontId="5" fillId="3" borderId="68" xfId="0" applyNumberFormat="1" applyFont="1" applyFill="1" applyBorder="1" applyAlignment="1">
      <alignment horizontal="right" vertical="top"/>
    </xf>
    <xf numFmtId="49" fontId="5" fillId="3" borderId="79" xfId="0" applyNumberFormat="1" applyFont="1" applyFill="1" applyBorder="1" applyAlignment="1">
      <alignment horizontal="left" vertical="top"/>
    </xf>
    <xf numFmtId="49" fontId="5" fillId="3" borderId="68" xfId="0" applyNumberFormat="1" applyFont="1" applyFill="1" applyBorder="1" applyAlignment="1">
      <alignment horizontal="left" vertical="top"/>
    </xf>
    <xf numFmtId="49" fontId="5" fillId="3" borderId="30" xfId="0" applyNumberFormat="1" applyFont="1" applyFill="1" applyBorder="1" applyAlignment="1">
      <alignment horizontal="left" vertical="top"/>
    </xf>
    <xf numFmtId="49" fontId="5" fillId="3" borderId="69" xfId="0" applyNumberFormat="1" applyFont="1" applyFill="1" applyBorder="1" applyAlignment="1">
      <alignment horizontal="left" vertical="top"/>
    </xf>
    <xf numFmtId="49" fontId="5" fillId="3" borderId="28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3" borderId="26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7" xfId="0" applyNumberFormat="1" applyFont="1" applyBorder="1" applyAlignment="1">
      <alignment horizontal="center" vertical="top"/>
    </xf>
    <xf numFmtId="49" fontId="5" fillId="0" borderId="26" xfId="0" applyNumberFormat="1" applyFont="1" applyBorder="1" applyAlignment="1">
      <alignment horizontal="center" vertical="top"/>
    </xf>
    <xf numFmtId="0" fontId="3" fillId="2" borderId="29" xfId="0" applyFont="1" applyFill="1" applyBorder="1" applyAlignment="1">
      <alignment vertical="top" wrapText="1"/>
    </xf>
    <xf numFmtId="0" fontId="3" fillId="2" borderId="27" xfId="0" applyFont="1" applyFill="1" applyBorder="1" applyAlignment="1">
      <alignment vertical="top" wrapText="1"/>
    </xf>
    <xf numFmtId="0" fontId="3" fillId="0" borderId="77" xfId="0" applyFont="1" applyFill="1" applyBorder="1" applyAlignment="1">
      <alignment horizontal="center" vertical="top" textRotation="90" wrapText="1"/>
    </xf>
    <xf numFmtId="0" fontId="3" fillId="0" borderId="40" xfId="0" applyFont="1" applyFill="1" applyBorder="1" applyAlignment="1">
      <alignment horizontal="center" vertical="top" textRotation="90" wrapText="1"/>
    </xf>
    <xf numFmtId="0" fontId="3" fillId="0" borderId="35" xfId="0" applyFont="1" applyFill="1" applyBorder="1" applyAlignment="1">
      <alignment horizontal="center" vertical="top" textRotation="90" wrapText="1"/>
    </xf>
    <xf numFmtId="165" fontId="9" fillId="0" borderId="28" xfId="0" applyNumberFormat="1" applyFont="1" applyFill="1" applyBorder="1" applyAlignment="1">
      <alignment horizontal="center" vertical="top"/>
    </xf>
    <xf numFmtId="165" fontId="9" fillId="0" borderId="17" xfId="0" applyNumberFormat="1" applyFont="1" applyFill="1" applyBorder="1" applyAlignment="1">
      <alignment horizontal="center" vertical="top"/>
    </xf>
    <xf numFmtId="0" fontId="3" fillId="0" borderId="29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5" fillId="2" borderId="29" xfId="0" applyFont="1" applyFill="1" applyBorder="1" applyAlignment="1">
      <alignment vertical="top" wrapText="1"/>
    </xf>
    <xf numFmtId="0" fontId="5" fillId="2" borderId="19" xfId="0" applyFont="1" applyFill="1" applyBorder="1" applyAlignment="1">
      <alignment vertical="top" wrapText="1"/>
    </xf>
    <xf numFmtId="0" fontId="5" fillId="2" borderId="27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49" fontId="5" fillId="3" borderId="69" xfId="0" applyNumberFormat="1" applyFont="1" applyFill="1" applyBorder="1" applyAlignment="1">
      <alignment horizontal="right" vertical="top"/>
    </xf>
    <xf numFmtId="0" fontId="3" fillId="3" borderId="63" xfId="0" applyFont="1" applyFill="1" applyBorder="1" applyAlignment="1">
      <alignment horizontal="center" vertical="top" wrapText="1"/>
    </xf>
    <xf numFmtId="0" fontId="3" fillId="3" borderId="68" xfId="0" applyFont="1" applyFill="1" applyBorder="1" applyAlignment="1">
      <alignment horizontal="center" vertical="top" wrapText="1"/>
    </xf>
    <xf numFmtId="0" fontId="3" fillId="3" borderId="69" xfId="0" applyFont="1" applyFill="1" applyBorder="1" applyAlignment="1">
      <alignment horizontal="center" vertical="top" wrapText="1"/>
    </xf>
    <xf numFmtId="0" fontId="3" fillId="0" borderId="77" xfId="0" applyFont="1" applyFill="1" applyBorder="1" applyAlignment="1">
      <alignment horizontal="center" vertical="center" textRotation="90" wrapText="1"/>
    </xf>
    <xf numFmtId="0" fontId="3" fillId="0" borderId="35" xfId="0" applyFont="1" applyFill="1" applyBorder="1" applyAlignment="1">
      <alignment horizontal="center" vertical="center" textRotation="90" wrapText="1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6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0" fontId="5" fillId="3" borderId="47" xfId="0" applyFont="1" applyFill="1" applyBorder="1" applyAlignment="1">
      <alignment horizontal="left" vertical="top" wrapText="1"/>
    </xf>
    <xf numFmtId="0" fontId="5" fillId="3" borderId="41" xfId="0" applyFont="1" applyFill="1" applyBorder="1" applyAlignment="1">
      <alignment horizontal="left" vertical="top" wrapText="1"/>
    </xf>
    <xf numFmtId="0" fontId="5" fillId="3" borderId="54" xfId="0" applyFont="1" applyFill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30" xfId="0" applyNumberFormat="1" applyFont="1" applyBorder="1" applyAlignment="1">
      <alignment horizontal="center" vertical="top"/>
    </xf>
    <xf numFmtId="0" fontId="3" fillId="2" borderId="11" xfId="0" applyFont="1" applyFill="1" applyBorder="1" applyAlignment="1">
      <alignment horizontal="left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3" borderId="17" xfId="0" applyNumberFormat="1" applyFont="1" applyFill="1" applyBorder="1" applyAlignment="1">
      <alignment horizontal="center" vertical="top" wrapText="1"/>
    </xf>
    <xf numFmtId="49" fontId="5" fillId="8" borderId="17" xfId="0" applyNumberFormat="1" applyFont="1" applyFill="1" applyBorder="1" applyAlignment="1">
      <alignment horizontal="center" vertical="top" wrapText="1"/>
    </xf>
    <xf numFmtId="49" fontId="5" fillId="0" borderId="19" xfId="0" applyNumberFormat="1" applyFont="1" applyBorder="1" applyAlignment="1">
      <alignment horizontal="center" vertical="top" wrapText="1"/>
    </xf>
    <xf numFmtId="49" fontId="5" fillId="3" borderId="79" xfId="0" applyNumberFormat="1" applyFont="1" applyFill="1" applyBorder="1" applyAlignment="1">
      <alignment horizontal="right" vertical="top"/>
    </xf>
    <xf numFmtId="0" fontId="5" fillId="3" borderId="79" xfId="0" applyFont="1" applyFill="1" applyBorder="1" applyAlignment="1">
      <alignment horizontal="left" vertical="top" wrapText="1"/>
    </xf>
    <xf numFmtId="0" fontId="5" fillId="3" borderId="68" xfId="0" applyFont="1" applyFill="1" applyBorder="1" applyAlignment="1">
      <alignment horizontal="left" vertical="top" wrapText="1"/>
    </xf>
    <xf numFmtId="0" fontId="5" fillId="3" borderId="69" xfId="0" applyFont="1" applyFill="1" applyBorder="1" applyAlignment="1">
      <alignment horizontal="left" vertical="top" wrapText="1"/>
    </xf>
    <xf numFmtId="0" fontId="5" fillId="2" borderId="77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5" fillId="2" borderId="35" xfId="0" applyFont="1" applyFill="1" applyBorder="1" applyAlignment="1">
      <alignment horizontal="center" vertical="top" wrapText="1"/>
    </xf>
    <xf numFmtId="49" fontId="3" fillId="2" borderId="28" xfId="0" applyNumberFormat="1" applyFont="1" applyFill="1" applyBorder="1" applyAlignment="1">
      <alignment horizontal="center" vertical="top" wrapText="1"/>
    </xf>
    <xf numFmtId="49" fontId="3" fillId="2" borderId="17" xfId="0" applyNumberFormat="1" applyFont="1" applyFill="1" applyBorder="1" applyAlignment="1">
      <alignment horizontal="center" vertical="top" wrapText="1"/>
    </xf>
    <xf numFmtId="49" fontId="3" fillId="2" borderId="26" xfId="0" applyNumberFormat="1" applyFont="1" applyFill="1" applyBorder="1" applyAlignment="1">
      <alignment horizontal="center" vertical="top" wrapText="1"/>
    </xf>
    <xf numFmtId="0" fontId="5" fillId="2" borderId="54" xfId="0" applyFont="1" applyFill="1" applyBorder="1" applyAlignment="1">
      <alignment horizontal="center" vertical="top" wrapText="1"/>
    </xf>
    <xf numFmtId="0" fontId="5" fillId="2" borderId="53" xfId="0" applyFont="1" applyFill="1" applyBorder="1" applyAlignment="1">
      <alignment horizontal="center" vertical="top" wrapText="1"/>
    </xf>
    <xf numFmtId="0" fontId="5" fillId="2" borderId="36" xfId="0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7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 wrapText="1"/>
    </xf>
    <xf numFmtId="49" fontId="3" fillId="0" borderId="26" xfId="0" applyNumberFormat="1" applyFont="1" applyBorder="1" applyAlignment="1">
      <alignment horizontal="center" vertical="top" wrapText="1"/>
    </xf>
    <xf numFmtId="0" fontId="3" fillId="2" borderId="57" xfId="0" applyNumberFormat="1" applyFont="1" applyFill="1" applyBorder="1" applyAlignment="1">
      <alignment horizontal="left" vertical="top" wrapText="1"/>
    </xf>
    <xf numFmtId="0" fontId="22" fillId="2" borderId="4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center" vertical="top" wrapText="1"/>
    </xf>
    <xf numFmtId="49" fontId="5" fillId="3" borderId="26" xfId="0" applyNumberFormat="1" applyFont="1" applyFill="1" applyBorder="1" applyAlignment="1">
      <alignment horizontal="center" vertical="top" wrapText="1"/>
    </xf>
    <xf numFmtId="0" fontId="3" fillId="2" borderId="62" xfId="0" applyFont="1" applyFill="1" applyBorder="1" applyAlignment="1">
      <alignment horizontal="left" vertical="top" wrapText="1"/>
    </xf>
    <xf numFmtId="49" fontId="5" fillId="3" borderId="62" xfId="0" applyNumberFormat="1" applyFont="1" applyFill="1" applyBorder="1" applyAlignment="1">
      <alignment horizontal="right" vertical="top"/>
    </xf>
    <xf numFmtId="49" fontId="5" fillId="3" borderId="30" xfId="0" applyNumberFormat="1" applyFont="1" applyFill="1" applyBorder="1" applyAlignment="1">
      <alignment horizontal="right" vertical="top"/>
    </xf>
    <xf numFmtId="49" fontId="5" fillId="4" borderId="79" xfId="0" applyNumberFormat="1" applyFont="1" applyFill="1" applyBorder="1" applyAlignment="1">
      <alignment horizontal="right" vertical="top"/>
    </xf>
    <xf numFmtId="49" fontId="5" fillId="4" borderId="68" xfId="0" applyNumberFormat="1" applyFont="1" applyFill="1" applyBorder="1" applyAlignment="1">
      <alignment horizontal="right" vertical="top"/>
    </xf>
    <xf numFmtId="49" fontId="5" fillId="4" borderId="69" xfId="0" applyNumberFormat="1" applyFont="1" applyFill="1" applyBorder="1" applyAlignment="1">
      <alignment horizontal="right" vertical="top"/>
    </xf>
    <xf numFmtId="0" fontId="3" fillId="4" borderId="63" xfId="0" applyFont="1" applyFill="1" applyBorder="1" applyAlignment="1">
      <alignment horizontal="center" vertical="top"/>
    </xf>
    <xf numFmtId="0" fontId="3" fillId="4" borderId="68" xfId="0" applyFont="1" applyFill="1" applyBorder="1" applyAlignment="1">
      <alignment horizontal="center" vertical="top"/>
    </xf>
    <xf numFmtId="0" fontId="3" fillId="4" borderId="69" xfId="0" applyFont="1" applyFill="1" applyBorder="1" applyAlignment="1">
      <alignment horizontal="center" vertical="top"/>
    </xf>
    <xf numFmtId="49" fontId="5" fillId="5" borderId="79" xfId="0" applyNumberFormat="1" applyFont="1" applyFill="1" applyBorder="1" applyAlignment="1">
      <alignment horizontal="right" vertical="top"/>
    </xf>
    <xf numFmtId="49" fontId="5" fillId="5" borderId="68" xfId="0" applyNumberFormat="1" applyFont="1" applyFill="1" applyBorder="1" applyAlignment="1">
      <alignment horizontal="right" vertical="top"/>
    </xf>
    <xf numFmtId="0" fontId="3" fillId="5" borderId="63" xfId="0" applyFont="1" applyFill="1" applyBorder="1" applyAlignment="1">
      <alignment horizontal="center" vertical="top"/>
    </xf>
    <xf numFmtId="0" fontId="3" fillId="5" borderId="68" xfId="0" applyFont="1" applyFill="1" applyBorder="1" applyAlignment="1">
      <alignment horizontal="center" vertical="top"/>
    </xf>
    <xf numFmtId="0" fontId="3" fillId="5" borderId="69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0" fontId="0" fillId="0" borderId="10" xfId="0" applyBorder="1" applyAlignment="1">
      <alignment vertical="top" wrapText="1"/>
    </xf>
    <xf numFmtId="165" fontId="3" fillId="0" borderId="76" xfId="0" applyNumberFormat="1" applyFont="1" applyBorder="1" applyAlignment="1">
      <alignment horizontal="center" vertical="top" wrapText="1"/>
    </xf>
    <xf numFmtId="165" fontId="3" fillId="0" borderId="43" xfId="0" applyNumberFormat="1" applyFont="1" applyBorder="1" applyAlignment="1">
      <alignment horizontal="center" vertical="top" wrapText="1"/>
    </xf>
    <xf numFmtId="165" fontId="3" fillId="0" borderId="44" xfId="0" applyNumberFormat="1" applyFont="1" applyBorder="1" applyAlignment="1">
      <alignment horizontal="center" vertical="top" wrapText="1"/>
    </xf>
    <xf numFmtId="0" fontId="3" fillId="0" borderId="76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41" xfId="0" applyNumberFormat="1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63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5" borderId="78" xfId="0" applyFont="1" applyFill="1" applyBorder="1" applyAlignment="1">
      <alignment horizontal="right" vertical="top" wrapText="1"/>
    </xf>
    <xf numFmtId="0" fontId="5" fillId="5" borderId="71" xfId="0" applyFont="1" applyFill="1" applyBorder="1" applyAlignment="1">
      <alignment horizontal="right" vertical="top" wrapText="1"/>
    </xf>
    <xf numFmtId="0" fontId="5" fillId="5" borderId="65" xfId="0" applyFont="1" applyFill="1" applyBorder="1" applyAlignment="1">
      <alignment horizontal="right" vertical="top" wrapText="1"/>
    </xf>
    <xf numFmtId="165" fontId="5" fillId="5" borderId="78" xfId="0" applyNumberFormat="1" applyFont="1" applyFill="1" applyBorder="1" applyAlignment="1">
      <alignment horizontal="center" vertical="top" wrapText="1"/>
    </xf>
    <xf numFmtId="165" fontId="5" fillId="5" borderId="71" xfId="0" applyNumberFormat="1" applyFont="1" applyFill="1" applyBorder="1" applyAlignment="1">
      <alignment horizontal="center" vertical="top" wrapText="1"/>
    </xf>
    <xf numFmtId="165" fontId="5" fillId="5" borderId="65" xfId="0" applyNumberFormat="1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18" fillId="0" borderId="8" xfId="0" applyFont="1" applyBorder="1" applyAlignment="1">
      <alignment horizontal="center" vertical="center" textRotation="90" wrapText="1"/>
    </xf>
    <xf numFmtId="0" fontId="7" fillId="0" borderId="31" xfId="0" applyFont="1" applyBorder="1" applyAlignment="1">
      <alignment horizontal="center" vertical="center" textRotation="90" wrapText="1"/>
    </xf>
    <xf numFmtId="0" fontId="5" fillId="6" borderId="35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36" xfId="0" applyFont="1" applyFill="1" applyBorder="1" applyAlignment="1">
      <alignment horizontal="right" vertical="top" wrapText="1"/>
    </xf>
    <xf numFmtId="0" fontId="5" fillId="6" borderId="35" xfId="0" applyNumberFormat="1" applyFont="1" applyFill="1" applyBorder="1" applyAlignment="1">
      <alignment horizontal="center" vertical="top" wrapText="1"/>
    </xf>
    <xf numFmtId="0" fontId="5" fillId="6" borderId="30" xfId="0" applyNumberFormat="1" applyFont="1" applyFill="1" applyBorder="1" applyAlignment="1">
      <alignment horizontal="center" vertical="top" wrapText="1"/>
    </xf>
    <xf numFmtId="0" fontId="5" fillId="6" borderId="36" xfId="0" applyNumberFormat="1" applyFont="1" applyFill="1" applyBorder="1" applyAlignment="1">
      <alignment horizontal="center" vertical="top" wrapText="1"/>
    </xf>
    <xf numFmtId="0" fontId="5" fillId="5" borderId="76" xfId="0" applyFont="1" applyFill="1" applyBorder="1" applyAlignment="1">
      <alignment horizontal="right" vertical="top" wrapText="1"/>
    </xf>
    <xf numFmtId="0" fontId="5" fillId="5" borderId="43" xfId="0" applyFont="1" applyFill="1" applyBorder="1" applyAlignment="1">
      <alignment horizontal="right" vertical="top" wrapText="1"/>
    </xf>
    <xf numFmtId="0" fontId="5" fillId="5" borderId="44" xfId="0" applyFont="1" applyFill="1" applyBorder="1" applyAlignment="1">
      <alignment horizontal="right" vertical="top" wrapText="1"/>
    </xf>
    <xf numFmtId="165" fontId="5" fillId="5" borderId="76" xfId="0" applyNumberFormat="1" applyFont="1" applyFill="1" applyBorder="1" applyAlignment="1">
      <alignment horizontal="center" vertical="top" wrapText="1"/>
    </xf>
    <xf numFmtId="165" fontId="5" fillId="5" borderId="43" xfId="0" applyNumberFormat="1" applyFont="1" applyFill="1" applyBorder="1" applyAlignment="1">
      <alignment horizontal="center" vertical="top" wrapText="1"/>
    </xf>
    <xf numFmtId="165" fontId="5" fillId="5" borderId="44" xfId="0" applyNumberFormat="1" applyFont="1" applyFill="1" applyBorder="1" applyAlignment="1">
      <alignment horizontal="center" vertical="top" wrapText="1"/>
    </xf>
    <xf numFmtId="0" fontId="3" fillId="2" borderId="70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3" fillId="2" borderId="55" xfId="0" applyFont="1" applyFill="1" applyBorder="1" applyAlignment="1">
      <alignment horizontal="left" vertical="top" wrapText="1"/>
    </xf>
    <xf numFmtId="0" fontId="3" fillId="2" borderId="76" xfId="0" applyFont="1" applyFill="1" applyBorder="1" applyAlignment="1">
      <alignment horizontal="left" vertical="top" wrapText="1"/>
    </xf>
    <xf numFmtId="0" fontId="3" fillId="2" borderId="43" xfId="0" applyFont="1" applyFill="1" applyBorder="1" applyAlignment="1">
      <alignment horizontal="left" vertical="top" wrapText="1"/>
    </xf>
    <xf numFmtId="0" fontId="3" fillId="2" borderId="44" xfId="0" applyFont="1" applyFill="1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0" fontId="3" fillId="0" borderId="49" xfId="0" applyFont="1" applyBorder="1" applyAlignment="1">
      <alignment horizontal="left" vertical="top" wrapText="1"/>
    </xf>
    <xf numFmtId="0" fontId="3" fillId="0" borderId="55" xfId="0" applyFont="1" applyBorder="1" applyAlignment="1">
      <alignment horizontal="left" vertical="top" wrapText="1"/>
    </xf>
    <xf numFmtId="0" fontId="32" fillId="0" borderId="0" xfId="0" applyFont="1" applyAlignment="1">
      <alignment vertical="top"/>
    </xf>
    <xf numFmtId="0" fontId="33" fillId="0" borderId="0" xfId="0" applyFont="1" applyAlignment="1">
      <alignment vertical="top"/>
    </xf>
    <xf numFmtId="49" fontId="5" fillId="7" borderId="79" xfId="0" applyNumberFormat="1" applyFont="1" applyFill="1" applyBorder="1" applyAlignment="1">
      <alignment horizontal="right" vertical="top"/>
    </xf>
    <xf numFmtId="49" fontId="5" fillId="7" borderId="68" xfId="0" applyNumberFormat="1" applyFont="1" applyFill="1" applyBorder="1" applyAlignment="1">
      <alignment horizontal="right" vertical="top"/>
    </xf>
    <xf numFmtId="0" fontId="3" fillId="7" borderId="63" xfId="0" applyFont="1" applyFill="1" applyBorder="1" applyAlignment="1">
      <alignment horizontal="center" vertical="top"/>
    </xf>
    <xf numFmtId="0" fontId="3" fillId="7" borderId="68" xfId="0" applyFont="1" applyFill="1" applyBorder="1" applyAlignment="1">
      <alignment horizontal="center" vertical="top"/>
    </xf>
    <xf numFmtId="0" fontId="3" fillId="7" borderId="69" xfId="0" applyFont="1" applyFill="1" applyBorder="1" applyAlignment="1">
      <alignment horizontal="center" vertical="top"/>
    </xf>
    <xf numFmtId="49" fontId="5" fillId="0" borderId="29" xfId="0" applyNumberFormat="1" applyFont="1" applyBorder="1" applyAlignment="1">
      <alignment horizontal="center" vertical="top" wrapText="1"/>
    </xf>
    <xf numFmtId="49" fontId="28" fillId="0" borderId="1" xfId="0" applyNumberFormat="1" applyFont="1" applyBorder="1" applyAlignment="1">
      <alignment horizontal="center" vertical="top"/>
    </xf>
    <xf numFmtId="49" fontId="28" fillId="0" borderId="19" xfId="0" applyNumberFormat="1" applyFont="1" applyBorder="1" applyAlignment="1">
      <alignment horizontal="center" vertical="top"/>
    </xf>
    <xf numFmtId="49" fontId="28" fillId="0" borderId="27" xfId="0" applyNumberFormat="1" applyFont="1" applyBorder="1" applyAlignment="1">
      <alignment horizontal="center" vertical="top"/>
    </xf>
    <xf numFmtId="0" fontId="27" fillId="0" borderId="45" xfId="0" applyFont="1" applyFill="1" applyBorder="1" applyAlignment="1">
      <alignment horizontal="left" vertical="top" wrapText="1"/>
    </xf>
    <xf numFmtId="0" fontId="27" fillId="0" borderId="10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49" fontId="5" fillId="4" borderId="8" xfId="0" applyNumberFormat="1" applyFont="1" applyFill="1" applyBorder="1" applyAlignment="1">
      <alignment horizontal="center" vertical="top" wrapText="1"/>
    </xf>
    <xf numFmtId="49" fontId="5" fillId="3" borderId="28" xfId="0" applyNumberFormat="1" applyFont="1" applyFill="1" applyBorder="1" applyAlignment="1">
      <alignment horizontal="center" vertical="top" wrapText="1"/>
    </xf>
    <xf numFmtId="49" fontId="5" fillId="8" borderId="28" xfId="0" applyNumberFormat="1" applyFont="1" applyFill="1" applyBorder="1" applyAlignment="1">
      <alignment horizontal="center" vertical="top" wrapText="1"/>
    </xf>
    <xf numFmtId="49" fontId="5" fillId="8" borderId="26" xfId="0" applyNumberFormat="1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left" vertical="top" wrapText="1"/>
    </xf>
    <xf numFmtId="0" fontId="27" fillId="0" borderId="19" xfId="0" applyFont="1" applyFill="1" applyBorder="1" applyAlignment="1">
      <alignment horizontal="left" vertical="top" wrapText="1"/>
    </xf>
    <xf numFmtId="0" fontId="27" fillId="0" borderId="27" xfId="0" applyFont="1" applyFill="1" applyBorder="1" applyAlignment="1">
      <alignment horizontal="left" vertical="top" wrapText="1"/>
    </xf>
    <xf numFmtId="0" fontId="28" fillId="0" borderId="45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horizontal="center" vertical="top" wrapText="1"/>
    </xf>
    <xf numFmtId="0" fontId="28" fillId="0" borderId="11" xfId="0" applyFont="1" applyFill="1" applyBorder="1" applyAlignment="1">
      <alignment horizontal="center" vertical="top" wrapText="1"/>
    </xf>
    <xf numFmtId="49" fontId="27" fillId="0" borderId="21" xfId="0" applyNumberFormat="1" applyFont="1" applyBorder="1" applyAlignment="1">
      <alignment horizontal="center" vertical="top" wrapText="1"/>
    </xf>
    <xf numFmtId="49" fontId="27" fillId="0" borderId="17" xfId="0" applyNumberFormat="1" applyFont="1" applyBorder="1" applyAlignment="1">
      <alignment horizontal="center" vertical="top" wrapText="1"/>
    </xf>
    <xf numFmtId="49" fontId="27" fillId="0" borderId="26" xfId="0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center" textRotation="90" wrapText="1"/>
    </xf>
    <xf numFmtId="0" fontId="3" fillId="8" borderId="27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center" vertical="center" textRotation="90" wrapText="1"/>
    </xf>
    <xf numFmtId="0" fontId="3" fillId="2" borderId="47" xfId="0" applyFont="1" applyFill="1" applyBorder="1" applyAlignment="1">
      <alignment horizontal="left" vertical="top" wrapText="1"/>
    </xf>
    <xf numFmtId="0" fontId="7" fillId="2" borderId="50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textRotation="90" wrapText="1"/>
    </xf>
    <xf numFmtId="0" fontId="18" fillId="0" borderId="10" xfId="0" applyFont="1" applyBorder="1" applyAlignment="1">
      <alignment horizontal="center" vertical="center" textRotation="90" wrapText="1"/>
    </xf>
    <xf numFmtId="0" fontId="23" fillId="2" borderId="1" xfId="0" applyFont="1" applyFill="1" applyBorder="1" applyAlignment="1">
      <alignment horizontal="left" vertical="top" wrapText="1"/>
    </xf>
    <xf numFmtId="0" fontId="23" fillId="0" borderId="33" xfId="0" applyFont="1" applyBorder="1" applyAlignment="1">
      <alignment horizontal="left" vertical="top" wrapText="1"/>
    </xf>
    <xf numFmtId="0" fontId="23" fillId="0" borderId="45" xfId="0" applyFont="1" applyBorder="1" applyAlignment="1">
      <alignment vertical="top" wrapText="1"/>
    </xf>
    <xf numFmtId="0" fontId="31" fillId="0" borderId="10" xfId="0" applyFont="1" applyBorder="1" applyAlignment="1">
      <alignment vertical="top" wrapText="1"/>
    </xf>
    <xf numFmtId="0" fontId="30" fillId="0" borderId="45" xfId="0" applyFont="1" applyBorder="1" applyAlignment="1">
      <alignment horizontal="center" vertical="center" textRotation="90" wrapText="1"/>
    </xf>
    <xf numFmtId="0" fontId="31" fillId="0" borderId="31" xfId="0" applyFont="1" applyBorder="1" applyAlignment="1">
      <alignment horizontal="center" vertical="center" textRotation="90" wrapText="1"/>
    </xf>
  </cellXfs>
  <cellStyles count="3">
    <cellStyle name="Įprastas" xfId="0" builtinId="0"/>
    <cellStyle name="Įprastas 2" xfId="1"/>
    <cellStyle name="Stilius 1" xfId="2"/>
  </cellStyles>
  <dxfs count="0"/>
  <tableStyles count="0" defaultTableStyle="TableStyleMedium2" defaultPivotStyle="PivotStyleLight16"/>
  <colors>
    <mruColors>
      <color rgb="FFCCFFCC"/>
      <color rgb="FFCCCCFF"/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96"/>
  <sheetViews>
    <sheetView tabSelected="1" zoomScaleNormal="100" zoomScaleSheetLayoutView="100" workbookViewId="0">
      <selection activeCell="Y11" sqref="Y11"/>
    </sheetView>
  </sheetViews>
  <sheetFormatPr defaultRowHeight="12.75" x14ac:dyDescent="0.2"/>
  <cols>
    <col min="1" max="3" width="2.7109375" style="10" customWidth="1"/>
    <col min="4" max="4" width="29.42578125" style="10" customWidth="1"/>
    <col min="5" max="5" width="2.7109375" style="48" customWidth="1"/>
    <col min="6" max="6" width="2.7109375" style="10" customWidth="1"/>
    <col min="7" max="7" width="2.7109375" style="65" customWidth="1"/>
    <col min="8" max="8" width="7.7109375" style="91" customWidth="1"/>
    <col min="9" max="9" width="8.5703125" style="10" customWidth="1"/>
    <col min="10" max="10" width="7.42578125" style="10" customWidth="1"/>
    <col min="11" max="11" width="6.140625" style="10" customWidth="1"/>
    <col min="12" max="12" width="6.7109375" style="10" customWidth="1"/>
    <col min="13" max="13" width="8.140625" style="10" customWidth="1"/>
    <col min="14" max="14" width="7.5703125" style="10" customWidth="1"/>
    <col min="15" max="15" width="23.5703125" style="10" customWidth="1"/>
    <col min="16" max="16" width="4" style="10" customWidth="1"/>
    <col min="17" max="17" width="3.7109375" style="10" customWidth="1"/>
    <col min="18" max="18" width="3.85546875" style="10" customWidth="1"/>
    <col min="19" max="16384" width="9.140625" style="5"/>
  </cols>
  <sheetData>
    <row r="1" spans="1:22" ht="15.75" x14ac:dyDescent="0.2">
      <c r="A1" s="748" t="s">
        <v>202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  <c r="P1" s="748"/>
      <c r="Q1" s="748"/>
      <c r="R1" s="748"/>
    </row>
    <row r="2" spans="1:22" ht="15.75" x14ac:dyDescent="0.2">
      <c r="A2" s="749" t="s">
        <v>37</v>
      </c>
      <c r="B2" s="749"/>
      <c r="C2" s="749"/>
      <c r="D2" s="749"/>
      <c r="E2" s="749"/>
      <c r="F2" s="749"/>
      <c r="G2" s="749"/>
      <c r="H2" s="749"/>
      <c r="I2" s="749"/>
      <c r="J2" s="749"/>
      <c r="K2" s="749"/>
      <c r="L2" s="749"/>
      <c r="M2" s="749"/>
      <c r="N2" s="749"/>
      <c r="O2" s="749"/>
      <c r="P2" s="749"/>
      <c r="Q2" s="749"/>
      <c r="R2" s="749"/>
    </row>
    <row r="3" spans="1:22" ht="15.75" x14ac:dyDescent="0.2">
      <c r="A3" s="750" t="s">
        <v>23</v>
      </c>
      <c r="B3" s="750"/>
      <c r="C3" s="750"/>
      <c r="D3" s="750"/>
      <c r="E3" s="750"/>
      <c r="F3" s="750"/>
      <c r="G3" s="750"/>
      <c r="H3" s="750"/>
      <c r="I3" s="750"/>
      <c r="J3" s="750"/>
      <c r="K3" s="750"/>
      <c r="L3" s="750"/>
      <c r="M3" s="750"/>
      <c r="N3" s="750"/>
      <c r="O3" s="750"/>
      <c r="P3" s="750"/>
      <c r="Q3" s="750"/>
      <c r="R3" s="750"/>
      <c r="S3" s="1"/>
      <c r="T3" s="1"/>
      <c r="U3" s="1"/>
      <c r="V3" s="1"/>
    </row>
    <row r="4" spans="1:22" ht="13.5" thickBot="1" x14ac:dyDescent="0.25">
      <c r="P4" s="751" t="s">
        <v>0</v>
      </c>
      <c r="Q4" s="751"/>
      <c r="R4" s="751"/>
    </row>
    <row r="5" spans="1:22" ht="21.75" customHeight="1" x14ac:dyDescent="0.2">
      <c r="A5" s="752" t="s">
        <v>24</v>
      </c>
      <c r="B5" s="755" t="s">
        <v>1</v>
      </c>
      <c r="C5" s="755" t="s">
        <v>2</v>
      </c>
      <c r="D5" s="758" t="s">
        <v>16</v>
      </c>
      <c r="E5" s="761" t="s">
        <v>3</v>
      </c>
      <c r="F5" s="764" t="s">
        <v>189</v>
      </c>
      <c r="G5" s="795" t="s">
        <v>4</v>
      </c>
      <c r="H5" s="798" t="s">
        <v>5</v>
      </c>
      <c r="I5" s="801" t="s">
        <v>141</v>
      </c>
      <c r="J5" s="802"/>
      <c r="K5" s="802"/>
      <c r="L5" s="803"/>
      <c r="M5" s="804" t="s">
        <v>221</v>
      </c>
      <c r="N5" s="804" t="s">
        <v>222</v>
      </c>
      <c r="O5" s="807" t="s">
        <v>15</v>
      </c>
      <c r="P5" s="808"/>
      <c r="Q5" s="808"/>
      <c r="R5" s="809"/>
    </row>
    <row r="6" spans="1:22" ht="11.25" customHeight="1" x14ac:dyDescent="0.2">
      <c r="A6" s="753"/>
      <c r="B6" s="756"/>
      <c r="C6" s="756"/>
      <c r="D6" s="759"/>
      <c r="E6" s="762"/>
      <c r="F6" s="765"/>
      <c r="G6" s="796"/>
      <c r="H6" s="799"/>
      <c r="I6" s="810" t="s">
        <v>6</v>
      </c>
      <c r="J6" s="775" t="s">
        <v>7</v>
      </c>
      <c r="K6" s="811"/>
      <c r="L6" s="744" t="s">
        <v>22</v>
      </c>
      <c r="M6" s="805"/>
      <c r="N6" s="805"/>
      <c r="O6" s="746" t="s">
        <v>16</v>
      </c>
      <c r="P6" s="775" t="s">
        <v>8</v>
      </c>
      <c r="Q6" s="776"/>
      <c r="R6" s="777"/>
    </row>
    <row r="7" spans="1:22" ht="70.5" customHeight="1" thickBot="1" x14ac:dyDescent="0.25">
      <c r="A7" s="754"/>
      <c r="B7" s="757"/>
      <c r="C7" s="757"/>
      <c r="D7" s="760"/>
      <c r="E7" s="763"/>
      <c r="F7" s="766"/>
      <c r="G7" s="797"/>
      <c r="H7" s="800"/>
      <c r="I7" s="754"/>
      <c r="J7" s="7" t="s">
        <v>6</v>
      </c>
      <c r="K7" s="6" t="s">
        <v>17</v>
      </c>
      <c r="L7" s="745"/>
      <c r="M7" s="806"/>
      <c r="N7" s="806"/>
      <c r="O7" s="747"/>
      <c r="P7" s="8" t="s">
        <v>34</v>
      </c>
      <c r="Q7" s="8" t="s">
        <v>35</v>
      </c>
      <c r="R7" s="9" t="s">
        <v>143</v>
      </c>
    </row>
    <row r="8" spans="1:22" s="31" customFormat="1" x14ac:dyDescent="0.2">
      <c r="A8" s="778" t="s">
        <v>135</v>
      </c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80"/>
    </row>
    <row r="9" spans="1:22" s="31" customFormat="1" x14ac:dyDescent="0.2">
      <c r="A9" s="781" t="s">
        <v>85</v>
      </c>
      <c r="B9" s="782"/>
      <c r="C9" s="782"/>
      <c r="D9" s="782"/>
      <c r="E9" s="782"/>
      <c r="F9" s="782"/>
      <c r="G9" s="782"/>
      <c r="H9" s="782"/>
      <c r="I9" s="782"/>
      <c r="J9" s="782"/>
      <c r="K9" s="782"/>
      <c r="L9" s="782"/>
      <c r="M9" s="782"/>
      <c r="N9" s="782"/>
      <c r="O9" s="782"/>
      <c r="P9" s="782"/>
      <c r="Q9" s="782"/>
      <c r="R9" s="783"/>
    </row>
    <row r="10" spans="1:22" ht="15" customHeight="1" x14ac:dyDescent="0.2">
      <c r="A10" s="98" t="s">
        <v>9</v>
      </c>
      <c r="B10" s="784" t="s">
        <v>136</v>
      </c>
      <c r="C10" s="785"/>
      <c r="D10" s="785"/>
      <c r="E10" s="785"/>
      <c r="F10" s="785"/>
      <c r="G10" s="785"/>
      <c r="H10" s="785"/>
      <c r="I10" s="785"/>
      <c r="J10" s="785"/>
      <c r="K10" s="785"/>
      <c r="L10" s="785"/>
      <c r="M10" s="785"/>
      <c r="N10" s="785"/>
      <c r="O10" s="785"/>
      <c r="P10" s="785"/>
      <c r="Q10" s="785"/>
      <c r="R10" s="786"/>
    </row>
    <row r="11" spans="1:22" x14ac:dyDescent="0.2">
      <c r="A11" s="96" t="s">
        <v>9</v>
      </c>
      <c r="B11" s="97" t="s">
        <v>9</v>
      </c>
      <c r="C11" s="787" t="s">
        <v>70</v>
      </c>
      <c r="D11" s="788"/>
      <c r="E11" s="788"/>
      <c r="F11" s="788"/>
      <c r="G11" s="788"/>
      <c r="H11" s="788"/>
      <c r="I11" s="788"/>
      <c r="J11" s="788"/>
      <c r="K11" s="788"/>
      <c r="L11" s="788"/>
      <c r="M11" s="788"/>
      <c r="N11" s="788"/>
      <c r="O11" s="788"/>
      <c r="P11" s="788"/>
      <c r="Q11" s="788"/>
      <c r="R11" s="789"/>
    </row>
    <row r="12" spans="1:22" ht="12.75" customHeight="1" x14ac:dyDescent="0.2">
      <c r="A12" s="790" t="s">
        <v>9</v>
      </c>
      <c r="B12" s="791" t="s">
        <v>9</v>
      </c>
      <c r="C12" s="792" t="s">
        <v>9</v>
      </c>
      <c r="D12" s="793" t="s">
        <v>112</v>
      </c>
      <c r="E12" s="794"/>
      <c r="F12" s="767" t="s">
        <v>44</v>
      </c>
      <c r="G12" s="768" t="s">
        <v>40</v>
      </c>
      <c r="H12" s="141" t="s">
        <v>36</v>
      </c>
      <c r="I12" s="331">
        <f>J12+L12</f>
        <v>979.7</v>
      </c>
      <c r="J12" s="230">
        <f>949.7-99.9</f>
        <v>849.80000000000007</v>
      </c>
      <c r="K12" s="230"/>
      <c r="L12" s="256">
        <f>30+99.9</f>
        <v>129.9</v>
      </c>
      <c r="M12" s="332">
        <v>1841.4</v>
      </c>
      <c r="N12" s="46">
        <v>826.4</v>
      </c>
      <c r="O12" s="769"/>
      <c r="P12" s="771"/>
      <c r="Q12" s="771"/>
      <c r="R12" s="773"/>
    </row>
    <row r="13" spans="1:22" ht="25.5" customHeight="1" x14ac:dyDescent="0.2">
      <c r="A13" s="790"/>
      <c r="B13" s="791"/>
      <c r="C13" s="792"/>
      <c r="D13" s="793"/>
      <c r="E13" s="794"/>
      <c r="F13" s="767"/>
      <c r="G13" s="768"/>
      <c r="H13" s="141"/>
      <c r="I13" s="331"/>
      <c r="J13" s="230"/>
      <c r="K13" s="230"/>
      <c r="L13" s="256"/>
      <c r="M13" s="82"/>
      <c r="N13" s="70"/>
      <c r="O13" s="770"/>
      <c r="P13" s="772"/>
      <c r="Q13" s="772"/>
      <c r="R13" s="774"/>
    </row>
    <row r="14" spans="1:22" ht="12.75" customHeight="1" x14ac:dyDescent="0.2">
      <c r="A14" s="790"/>
      <c r="B14" s="791"/>
      <c r="C14" s="792"/>
      <c r="D14" s="820" t="s">
        <v>46</v>
      </c>
      <c r="E14" s="822"/>
      <c r="F14" s="824"/>
      <c r="G14" s="812"/>
      <c r="H14" s="141"/>
      <c r="I14" s="333"/>
      <c r="J14" s="230"/>
      <c r="K14" s="230"/>
      <c r="L14" s="256"/>
      <c r="M14" s="332"/>
      <c r="N14" s="46"/>
      <c r="O14" s="814" t="s">
        <v>97</v>
      </c>
      <c r="P14" s="119">
        <v>3.5</v>
      </c>
      <c r="Q14" s="119">
        <v>3.4</v>
      </c>
      <c r="R14" s="120">
        <v>3.5</v>
      </c>
    </row>
    <row r="15" spans="1:22" ht="14.25" customHeight="1" x14ac:dyDescent="0.2">
      <c r="A15" s="790"/>
      <c r="B15" s="791"/>
      <c r="C15" s="792"/>
      <c r="D15" s="821"/>
      <c r="E15" s="823"/>
      <c r="F15" s="825"/>
      <c r="G15" s="813"/>
      <c r="H15" s="334"/>
      <c r="I15" s="335"/>
      <c r="J15" s="336"/>
      <c r="K15" s="336"/>
      <c r="L15" s="337"/>
      <c r="M15" s="338"/>
      <c r="N15" s="339"/>
      <c r="O15" s="770"/>
      <c r="P15" s="60"/>
      <c r="Q15" s="60"/>
      <c r="R15" s="150"/>
      <c r="S15" s="14"/>
      <c r="U15" s="13"/>
    </row>
    <row r="16" spans="1:22" x14ac:dyDescent="0.2">
      <c r="A16" s="790"/>
      <c r="B16" s="791"/>
      <c r="C16" s="792"/>
      <c r="D16" s="815" t="s">
        <v>47</v>
      </c>
      <c r="E16" s="816"/>
      <c r="F16" s="817"/>
      <c r="G16" s="768"/>
      <c r="H16" s="327"/>
      <c r="I16" s="333"/>
      <c r="J16" s="230"/>
      <c r="K16" s="230"/>
      <c r="L16" s="256"/>
      <c r="M16" s="340"/>
      <c r="N16" s="341"/>
      <c r="O16" s="818" t="s">
        <v>49</v>
      </c>
      <c r="P16" s="594">
        <v>5</v>
      </c>
      <c r="Q16" s="594">
        <v>5</v>
      </c>
      <c r="R16" s="596">
        <v>5</v>
      </c>
    </row>
    <row r="17" spans="1:28" x14ac:dyDescent="0.2">
      <c r="A17" s="790"/>
      <c r="B17" s="791"/>
      <c r="C17" s="792"/>
      <c r="D17" s="815"/>
      <c r="E17" s="816"/>
      <c r="F17" s="817"/>
      <c r="G17" s="768"/>
      <c r="H17" s="334"/>
      <c r="I17" s="335"/>
      <c r="J17" s="336"/>
      <c r="K17" s="336"/>
      <c r="L17" s="337"/>
      <c r="M17" s="338"/>
      <c r="N17" s="339"/>
      <c r="O17" s="819"/>
      <c r="P17" s="594"/>
      <c r="Q17" s="594"/>
      <c r="R17" s="596"/>
    </row>
    <row r="18" spans="1:28" x14ac:dyDescent="0.2">
      <c r="A18" s="790"/>
      <c r="B18" s="791"/>
      <c r="C18" s="792"/>
      <c r="D18" s="820" t="s">
        <v>48</v>
      </c>
      <c r="E18" s="829"/>
      <c r="F18" s="836"/>
      <c r="G18" s="812"/>
      <c r="H18" s="327"/>
      <c r="I18" s="333"/>
      <c r="J18" s="230"/>
      <c r="K18" s="230"/>
      <c r="L18" s="256"/>
      <c r="M18" s="340"/>
      <c r="N18" s="341"/>
      <c r="O18" s="818" t="s">
        <v>113</v>
      </c>
      <c r="P18" s="611">
        <v>4</v>
      </c>
      <c r="Q18" s="611">
        <v>4</v>
      </c>
      <c r="R18" s="610">
        <v>4</v>
      </c>
    </row>
    <row r="19" spans="1:28" x14ac:dyDescent="0.2">
      <c r="A19" s="790"/>
      <c r="B19" s="791"/>
      <c r="C19" s="792"/>
      <c r="D19" s="815"/>
      <c r="E19" s="816"/>
      <c r="F19" s="817"/>
      <c r="G19" s="768"/>
      <c r="H19" s="327"/>
      <c r="I19" s="333"/>
      <c r="J19" s="230"/>
      <c r="K19" s="230"/>
      <c r="L19" s="256"/>
      <c r="M19" s="340"/>
      <c r="N19" s="341"/>
      <c r="O19" s="826"/>
      <c r="P19" s="594"/>
      <c r="Q19" s="594"/>
      <c r="R19" s="596"/>
    </row>
    <row r="20" spans="1:28" ht="25.5" x14ac:dyDescent="0.2">
      <c r="A20" s="790"/>
      <c r="B20" s="791"/>
      <c r="C20" s="792"/>
      <c r="D20" s="815"/>
      <c r="E20" s="816"/>
      <c r="F20" s="817"/>
      <c r="G20" s="768"/>
      <c r="H20" s="327"/>
      <c r="I20" s="333"/>
      <c r="J20" s="230"/>
      <c r="K20" s="230"/>
      <c r="L20" s="256"/>
      <c r="M20" s="340"/>
      <c r="N20" s="341"/>
      <c r="O20" s="567" t="s">
        <v>147</v>
      </c>
      <c r="P20" s="594">
        <v>20</v>
      </c>
      <c r="Q20" s="594"/>
      <c r="R20" s="596"/>
    </row>
    <row r="21" spans="1:28" x14ac:dyDescent="0.2">
      <c r="A21" s="790"/>
      <c r="B21" s="791"/>
      <c r="C21" s="792"/>
      <c r="D21" s="815"/>
      <c r="E21" s="816"/>
      <c r="F21" s="817"/>
      <c r="G21" s="768"/>
      <c r="H21" s="327"/>
      <c r="I21" s="333"/>
      <c r="J21" s="230"/>
      <c r="K21" s="230"/>
      <c r="L21" s="256"/>
      <c r="M21" s="340"/>
      <c r="N21" s="341"/>
      <c r="O21" s="17" t="s">
        <v>140</v>
      </c>
      <c r="P21" s="594">
        <v>1</v>
      </c>
      <c r="Q21" s="594">
        <v>1</v>
      </c>
      <c r="R21" s="596">
        <v>1</v>
      </c>
    </row>
    <row r="22" spans="1:28" x14ac:dyDescent="0.2">
      <c r="A22" s="790"/>
      <c r="B22" s="791"/>
      <c r="C22" s="792"/>
      <c r="D22" s="815"/>
      <c r="E22" s="816"/>
      <c r="F22" s="817"/>
      <c r="G22" s="768"/>
      <c r="H22" s="327"/>
      <c r="I22" s="333"/>
      <c r="J22" s="230"/>
      <c r="K22" s="230"/>
      <c r="L22" s="256"/>
      <c r="M22" s="328"/>
      <c r="N22" s="329"/>
      <c r="O22" s="17" t="s">
        <v>50</v>
      </c>
      <c r="P22" s="594">
        <v>44</v>
      </c>
      <c r="Q22" s="594">
        <v>30</v>
      </c>
      <c r="R22" s="596">
        <v>30</v>
      </c>
    </row>
    <row r="23" spans="1:28" x14ac:dyDescent="0.2">
      <c r="A23" s="790"/>
      <c r="B23" s="791"/>
      <c r="C23" s="792"/>
      <c r="D23" s="815"/>
      <c r="E23" s="816"/>
      <c r="F23" s="817"/>
      <c r="G23" s="768"/>
      <c r="H23" s="327"/>
      <c r="I23" s="333"/>
      <c r="J23" s="230"/>
      <c r="K23" s="230"/>
      <c r="L23" s="256"/>
      <c r="M23" s="328"/>
      <c r="N23" s="329"/>
      <c r="O23" s="17" t="s">
        <v>51</v>
      </c>
      <c r="P23" s="594">
        <v>8</v>
      </c>
      <c r="Q23" s="594">
        <v>10</v>
      </c>
      <c r="R23" s="596">
        <v>10</v>
      </c>
    </row>
    <row r="24" spans="1:28" ht="13.5" customHeight="1" x14ac:dyDescent="0.2">
      <c r="A24" s="790"/>
      <c r="B24" s="791"/>
      <c r="C24" s="792"/>
      <c r="D24" s="815"/>
      <c r="E24" s="835"/>
      <c r="F24" s="817"/>
      <c r="G24" s="768"/>
      <c r="H24" s="334"/>
      <c r="I24" s="335"/>
      <c r="J24" s="336"/>
      <c r="K24" s="336"/>
      <c r="L24" s="337"/>
      <c r="M24" s="338"/>
      <c r="N24" s="339"/>
      <c r="O24" s="62" t="s">
        <v>52</v>
      </c>
      <c r="P24" s="605">
        <v>28</v>
      </c>
      <c r="Q24" s="605">
        <v>30</v>
      </c>
      <c r="R24" s="606">
        <v>30</v>
      </c>
    </row>
    <row r="25" spans="1:28" ht="25.5" x14ac:dyDescent="0.2">
      <c r="A25" s="95"/>
      <c r="B25" s="578"/>
      <c r="C25" s="586"/>
      <c r="D25" s="827" t="s">
        <v>201</v>
      </c>
      <c r="E25" s="829" t="s">
        <v>171</v>
      </c>
      <c r="F25" s="604"/>
      <c r="G25" s="85"/>
      <c r="H25" s="342"/>
      <c r="I25" s="333"/>
      <c r="J25" s="230"/>
      <c r="K25" s="336"/>
      <c r="L25" s="337"/>
      <c r="M25" s="328"/>
      <c r="N25" s="339"/>
      <c r="O25" s="216" t="s">
        <v>186</v>
      </c>
      <c r="P25" s="217">
        <v>1</v>
      </c>
      <c r="Q25" s="206">
        <v>1</v>
      </c>
      <c r="R25" s="86"/>
      <c r="AA25" s="14"/>
      <c r="AB25" s="14"/>
    </row>
    <row r="26" spans="1:28" ht="14.25" customHeight="1" x14ac:dyDescent="0.2">
      <c r="A26" s="95"/>
      <c r="B26" s="578"/>
      <c r="C26" s="586"/>
      <c r="D26" s="828"/>
      <c r="E26" s="830"/>
      <c r="F26" s="574"/>
      <c r="G26" s="85"/>
      <c r="H26" s="427"/>
      <c r="I26" s="272"/>
      <c r="J26" s="227"/>
      <c r="K26" s="428"/>
      <c r="L26" s="429"/>
      <c r="M26" s="430"/>
      <c r="N26" s="431"/>
      <c r="O26" s="17" t="s">
        <v>187</v>
      </c>
      <c r="P26" s="218">
        <v>100</v>
      </c>
      <c r="Q26" s="206">
        <v>100</v>
      </c>
      <c r="R26" s="86"/>
      <c r="AA26" s="14"/>
      <c r="AB26" s="14"/>
    </row>
    <row r="27" spans="1:28" x14ac:dyDescent="0.2">
      <c r="A27" s="95"/>
      <c r="B27" s="578"/>
      <c r="C27" s="586"/>
      <c r="D27" s="831" t="s">
        <v>190</v>
      </c>
      <c r="E27" s="833" t="s">
        <v>171</v>
      </c>
      <c r="F27" s="574"/>
      <c r="G27" s="85"/>
      <c r="H27" s="432" t="s">
        <v>94</v>
      </c>
      <c r="I27" s="377">
        <f>J27</f>
        <v>150</v>
      </c>
      <c r="J27" s="235">
        <v>150</v>
      </c>
      <c r="K27" s="238"/>
      <c r="L27" s="289"/>
      <c r="M27" s="433">
        <v>100</v>
      </c>
      <c r="N27" s="434"/>
      <c r="O27" s="207" t="s">
        <v>163</v>
      </c>
      <c r="P27" s="208">
        <v>1</v>
      </c>
      <c r="Q27" s="611"/>
      <c r="R27" s="209"/>
      <c r="S27" s="148"/>
      <c r="AA27" s="14"/>
      <c r="AB27" s="14"/>
    </row>
    <row r="28" spans="1:28" ht="13.5" thickBot="1" x14ac:dyDescent="0.25">
      <c r="A28" s="99"/>
      <c r="B28" s="582"/>
      <c r="C28" s="587"/>
      <c r="D28" s="832"/>
      <c r="E28" s="834"/>
      <c r="F28" s="592"/>
      <c r="G28" s="93"/>
      <c r="H28" s="674"/>
      <c r="I28" s="675"/>
      <c r="J28" s="670"/>
      <c r="K28" s="670"/>
      <c r="L28" s="676"/>
      <c r="M28" s="677"/>
      <c r="N28" s="678"/>
      <c r="O28" s="28" t="s">
        <v>162</v>
      </c>
      <c r="P28" s="347">
        <v>50</v>
      </c>
      <c r="Q28" s="609">
        <v>50</v>
      </c>
      <c r="R28" s="88"/>
      <c r="AA28" s="14"/>
      <c r="AB28" s="14"/>
    </row>
    <row r="29" spans="1:28" ht="21.75" customHeight="1" x14ac:dyDescent="0.2">
      <c r="A29" s="381"/>
      <c r="B29" s="581"/>
      <c r="C29" s="585"/>
      <c r="D29" s="858" t="s">
        <v>210</v>
      </c>
      <c r="E29" s="1020" t="s">
        <v>212</v>
      </c>
      <c r="F29" s="573"/>
      <c r="G29" s="92" t="s">
        <v>90</v>
      </c>
      <c r="H29" s="679" t="s">
        <v>36</v>
      </c>
      <c r="I29" s="280">
        <f>L29</f>
        <v>200</v>
      </c>
      <c r="J29" s="282"/>
      <c r="K29" s="680"/>
      <c r="L29" s="369">
        <v>200</v>
      </c>
      <c r="M29" s="682"/>
      <c r="N29" s="683"/>
      <c r="O29" s="1019" t="s">
        <v>211</v>
      </c>
      <c r="P29" s="684">
        <v>0.33</v>
      </c>
      <c r="Q29" s="593"/>
      <c r="R29" s="685"/>
      <c r="AA29" s="14"/>
      <c r="AB29" s="14"/>
    </row>
    <row r="30" spans="1:28" ht="16.5" customHeight="1" x14ac:dyDescent="0.2">
      <c r="A30" s="95"/>
      <c r="B30" s="578"/>
      <c r="C30" s="586"/>
      <c r="D30" s="1018"/>
      <c r="E30" s="1021"/>
      <c r="F30" s="653"/>
      <c r="G30" s="85"/>
      <c r="H30" s="334"/>
      <c r="I30" s="495"/>
      <c r="J30" s="336"/>
      <c r="K30" s="336"/>
      <c r="L30" s="337"/>
      <c r="M30" s="338"/>
      <c r="N30" s="640"/>
      <c r="O30" s="999"/>
      <c r="P30" s="109"/>
      <c r="Q30" s="594"/>
      <c r="R30" s="86"/>
      <c r="AA30" s="14"/>
      <c r="AB30" s="14"/>
    </row>
    <row r="31" spans="1:28" ht="16.5" customHeight="1" thickBot="1" x14ac:dyDescent="0.25">
      <c r="A31" s="562"/>
      <c r="B31" s="582"/>
      <c r="C31" s="587"/>
      <c r="D31" s="563"/>
      <c r="E31" s="590"/>
      <c r="F31" s="592"/>
      <c r="G31" s="558"/>
      <c r="H31" s="292" t="s">
        <v>10</v>
      </c>
      <c r="I31" s="300">
        <f>I29+I27+I12</f>
        <v>1329.7</v>
      </c>
      <c r="J31" s="249">
        <f t="shared" ref="J31:L31" si="0">J29+J27+J12</f>
        <v>999.80000000000007</v>
      </c>
      <c r="K31" s="249">
        <f t="shared" si="0"/>
        <v>0</v>
      </c>
      <c r="L31" s="258">
        <f t="shared" si="0"/>
        <v>329.9</v>
      </c>
      <c r="M31" s="255">
        <f>M12+M27</f>
        <v>1941.4</v>
      </c>
      <c r="N31" s="248">
        <f>N12</f>
        <v>826.4</v>
      </c>
      <c r="O31" s="346"/>
      <c r="P31" s="347"/>
      <c r="Q31" s="87"/>
      <c r="R31" s="88"/>
      <c r="AA31" s="14"/>
      <c r="AB31" s="14"/>
    </row>
    <row r="32" spans="1:28" x14ac:dyDescent="0.2">
      <c r="A32" s="790" t="s">
        <v>9</v>
      </c>
      <c r="B32" s="791" t="s">
        <v>9</v>
      </c>
      <c r="C32" s="792" t="s">
        <v>11</v>
      </c>
      <c r="D32" s="793" t="s">
        <v>114</v>
      </c>
      <c r="E32" s="816"/>
      <c r="F32" s="817" t="s">
        <v>54</v>
      </c>
      <c r="G32" s="768" t="s">
        <v>40</v>
      </c>
      <c r="H32" s="16" t="s">
        <v>36</v>
      </c>
      <c r="I32" s="259">
        <f>J32+L32</f>
        <v>6410.1</v>
      </c>
      <c r="J32" s="230">
        <v>6405.6</v>
      </c>
      <c r="K32" s="230"/>
      <c r="L32" s="231">
        <v>4.5</v>
      </c>
      <c r="M32" s="354">
        <f>7481+130</f>
        <v>7611</v>
      </c>
      <c r="N32" s="113">
        <f>7481+130</f>
        <v>7611</v>
      </c>
      <c r="O32" s="345"/>
      <c r="P32" s="520"/>
      <c r="Q32" s="520"/>
      <c r="R32" s="518"/>
    </row>
    <row r="33" spans="1:18" x14ac:dyDescent="0.2">
      <c r="A33" s="790"/>
      <c r="B33" s="791"/>
      <c r="C33" s="792"/>
      <c r="D33" s="840"/>
      <c r="E33" s="816"/>
      <c r="F33" s="817"/>
      <c r="G33" s="768"/>
      <c r="H33" s="348" t="s">
        <v>61</v>
      </c>
      <c r="I33" s="259">
        <f>J33+L33</f>
        <v>3.5</v>
      </c>
      <c r="J33" s="230">
        <v>3.5</v>
      </c>
      <c r="K33" s="230"/>
      <c r="L33" s="231"/>
      <c r="M33" s="341">
        <v>3.5</v>
      </c>
      <c r="N33" s="353">
        <v>3.5</v>
      </c>
      <c r="O33" s="17"/>
      <c r="P33" s="520"/>
      <c r="Q33" s="520"/>
      <c r="R33" s="518"/>
    </row>
    <row r="34" spans="1:18" ht="18" customHeight="1" x14ac:dyDescent="0.2">
      <c r="A34" s="790"/>
      <c r="B34" s="791"/>
      <c r="C34" s="792"/>
      <c r="D34" s="831" t="s">
        <v>191</v>
      </c>
      <c r="E34" s="829"/>
      <c r="F34" s="836" t="s">
        <v>41</v>
      </c>
      <c r="G34" s="812"/>
      <c r="H34" s="16"/>
      <c r="I34" s="259"/>
      <c r="J34" s="230"/>
      <c r="K34" s="230"/>
      <c r="L34" s="231"/>
      <c r="M34" s="46"/>
      <c r="N34" s="113"/>
      <c r="O34" s="61" t="s">
        <v>148</v>
      </c>
      <c r="P34" s="519">
        <v>3.7</v>
      </c>
      <c r="Q34" s="519">
        <v>3.7</v>
      </c>
      <c r="R34" s="517">
        <v>3.7</v>
      </c>
    </row>
    <row r="35" spans="1:18" ht="18.75" customHeight="1" x14ac:dyDescent="0.2">
      <c r="A35" s="790"/>
      <c r="B35" s="791"/>
      <c r="C35" s="792"/>
      <c r="D35" s="837"/>
      <c r="E35" s="816"/>
      <c r="F35" s="817"/>
      <c r="G35" s="768"/>
      <c r="H35" s="348"/>
      <c r="I35" s="259"/>
      <c r="J35" s="230"/>
      <c r="K35" s="230"/>
      <c r="L35" s="231"/>
      <c r="M35" s="70"/>
      <c r="N35" s="110"/>
      <c r="O35" s="17" t="s">
        <v>193</v>
      </c>
      <c r="P35" s="520">
        <v>2.5</v>
      </c>
      <c r="Q35" s="520">
        <v>2.5</v>
      </c>
      <c r="R35" s="518">
        <v>2.5</v>
      </c>
    </row>
    <row r="36" spans="1:18" x14ac:dyDescent="0.2">
      <c r="A36" s="790"/>
      <c r="B36" s="791"/>
      <c r="C36" s="792"/>
      <c r="D36" s="837"/>
      <c r="E36" s="816"/>
      <c r="F36" s="817"/>
      <c r="G36" s="768"/>
      <c r="H36" s="348"/>
      <c r="I36" s="259"/>
      <c r="J36" s="230"/>
      <c r="K36" s="230"/>
      <c r="L36" s="231"/>
      <c r="M36" s="36"/>
      <c r="N36" s="182"/>
      <c r="O36" s="826" t="s">
        <v>98</v>
      </c>
      <c r="P36" s="842">
        <v>20</v>
      </c>
      <c r="Q36" s="842">
        <v>20</v>
      </c>
      <c r="R36" s="844">
        <v>20</v>
      </c>
    </row>
    <row r="37" spans="1:18" x14ac:dyDescent="0.2">
      <c r="A37" s="790"/>
      <c r="B37" s="791"/>
      <c r="C37" s="792"/>
      <c r="D37" s="838"/>
      <c r="E37" s="835"/>
      <c r="F37" s="839"/>
      <c r="G37" s="813"/>
      <c r="H37" s="350"/>
      <c r="I37" s="351"/>
      <c r="J37" s="336"/>
      <c r="K37" s="336"/>
      <c r="L37" s="352"/>
      <c r="M37" s="339"/>
      <c r="N37" s="344"/>
      <c r="O37" s="841"/>
      <c r="P37" s="843"/>
      <c r="Q37" s="843"/>
      <c r="R37" s="845"/>
    </row>
    <row r="38" spans="1:18" ht="18" customHeight="1" x14ac:dyDescent="0.2">
      <c r="A38" s="790"/>
      <c r="B38" s="791"/>
      <c r="C38" s="792"/>
      <c r="D38" s="837" t="s">
        <v>56</v>
      </c>
      <c r="E38" s="816"/>
      <c r="F38" s="817"/>
      <c r="G38" s="768"/>
      <c r="H38" s="348"/>
      <c r="I38" s="259"/>
      <c r="J38" s="230"/>
      <c r="K38" s="230"/>
      <c r="L38" s="231"/>
      <c r="M38" s="341"/>
      <c r="N38" s="353"/>
      <c r="O38" s="506" t="s">
        <v>58</v>
      </c>
      <c r="P38" s="508">
        <v>44</v>
      </c>
      <c r="Q38" s="508">
        <v>44</v>
      </c>
      <c r="R38" s="510">
        <v>44</v>
      </c>
    </row>
    <row r="39" spans="1:18" x14ac:dyDescent="0.2">
      <c r="A39" s="790"/>
      <c r="B39" s="791"/>
      <c r="C39" s="792"/>
      <c r="D39" s="837"/>
      <c r="E39" s="816"/>
      <c r="F39" s="817"/>
      <c r="G39" s="768"/>
      <c r="H39" s="348"/>
      <c r="I39" s="259"/>
      <c r="J39" s="230"/>
      <c r="K39" s="230"/>
      <c r="L39" s="231"/>
      <c r="M39" s="329"/>
      <c r="N39" s="343"/>
      <c r="O39" s="826" t="s">
        <v>194</v>
      </c>
      <c r="P39" s="842">
        <v>387</v>
      </c>
      <c r="Q39" s="842">
        <v>387</v>
      </c>
      <c r="R39" s="844">
        <v>387</v>
      </c>
    </row>
    <row r="40" spans="1:18" x14ac:dyDescent="0.2">
      <c r="A40" s="790"/>
      <c r="B40" s="791"/>
      <c r="C40" s="792"/>
      <c r="D40" s="837"/>
      <c r="E40" s="816"/>
      <c r="F40" s="817"/>
      <c r="G40" s="768"/>
      <c r="H40" s="426"/>
      <c r="I40" s="438"/>
      <c r="J40" s="428"/>
      <c r="K40" s="428"/>
      <c r="L40" s="439"/>
      <c r="M40" s="431"/>
      <c r="N40" s="440"/>
      <c r="O40" s="826"/>
      <c r="P40" s="843"/>
      <c r="Q40" s="843"/>
      <c r="R40" s="845"/>
    </row>
    <row r="41" spans="1:18" ht="27.75" customHeight="1" x14ac:dyDescent="0.2">
      <c r="A41" s="502"/>
      <c r="B41" s="503"/>
      <c r="C41" s="504"/>
      <c r="D41" s="831" t="s">
        <v>99</v>
      </c>
      <c r="E41" s="829"/>
      <c r="F41" s="836"/>
      <c r="G41" s="812"/>
      <c r="H41" s="16" t="s">
        <v>36</v>
      </c>
      <c r="I41" s="259">
        <f>J41+L41</f>
        <v>114.5</v>
      </c>
      <c r="J41" s="230">
        <v>114.5</v>
      </c>
      <c r="K41" s="230"/>
      <c r="L41" s="231"/>
      <c r="M41" s="46"/>
      <c r="N41" s="113"/>
      <c r="O41" s="121" t="s">
        <v>149</v>
      </c>
      <c r="P41" s="122">
        <v>2.5</v>
      </c>
      <c r="Q41" s="68">
        <v>3</v>
      </c>
      <c r="R41" s="69">
        <v>3</v>
      </c>
    </row>
    <row r="42" spans="1:18" ht="18.75" customHeight="1" x14ac:dyDescent="0.2">
      <c r="A42" s="502"/>
      <c r="B42" s="503"/>
      <c r="C42" s="504"/>
      <c r="D42" s="837"/>
      <c r="E42" s="816"/>
      <c r="F42" s="817"/>
      <c r="G42" s="768"/>
      <c r="H42" s="152" t="s">
        <v>181</v>
      </c>
      <c r="I42" s="226">
        <f>J42+L42</f>
        <v>15</v>
      </c>
      <c r="J42" s="227">
        <v>15</v>
      </c>
      <c r="K42" s="227"/>
      <c r="L42" s="228"/>
      <c r="M42" s="66"/>
      <c r="N42" s="112"/>
      <c r="O42" s="818" t="s">
        <v>101</v>
      </c>
      <c r="P42" s="349">
        <v>1</v>
      </c>
      <c r="Q42" s="547">
        <v>1</v>
      </c>
      <c r="R42" s="550">
        <v>1</v>
      </c>
    </row>
    <row r="43" spans="1:18" ht="19.5" customHeight="1" thickBot="1" x14ac:dyDescent="0.25">
      <c r="A43" s="95"/>
      <c r="B43" s="503"/>
      <c r="C43" s="504"/>
      <c r="D43" s="837"/>
      <c r="E43" s="816"/>
      <c r="F43" s="817"/>
      <c r="G43" s="768"/>
      <c r="H43" s="294" t="s">
        <v>10</v>
      </c>
      <c r="I43" s="237">
        <f>I41+I33+I32+I42</f>
        <v>6543.1</v>
      </c>
      <c r="J43" s="237">
        <f>J41+J33+J32+J42</f>
        <v>6538.6</v>
      </c>
      <c r="K43" s="237">
        <f t="shared" ref="K43:N43" si="1">K41+K33+K32</f>
        <v>0</v>
      </c>
      <c r="L43" s="290">
        <f t="shared" si="1"/>
        <v>4.5</v>
      </c>
      <c r="M43" s="291">
        <f t="shared" si="1"/>
        <v>7614.5</v>
      </c>
      <c r="N43" s="237">
        <f t="shared" si="1"/>
        <v>7614.5</v>
      </c>
      <c r="O43" s="846"/>
      <c r="P43" s="527"/>
      <c r="Q43" s="508"/>
      <c r="R43" s="510"/>
    </row>
    <row r="44" spans="1:18" ht="12.75" customHeight="1" x14ac:dyDescent="0.2">
      <c r="A44" s="848" t="s">
        <v>9</v>
      </c>
      <c r="B44" s="849" t="s">
        <v>9</v>
      </c>
      <c r="C44" s="850" t="s">
        <v>38</v>
      </c>
      <c r="D44" s="851" t="s">
        <v>115</v>
      </c>
      <c r="E44" s="853" t="s">
        <v>170</v>
      </c>
      <c r="F44" s="855" t="s">
        <v>41</v>
      </c>
      <c r="G44" s="847" t="s">
        <v>40</v>
      </c>
      <c r="H44" s="15" t="s">
        <v>36</v>
      </c>
      <c r="I44" s="239">
        <f>J44+L44</f>
        <v>1355.2</v>
      </c>
      <c r="J44" s="239">
        <f>1292.2+10</f>
        <v>1302.2</v>
      </c>
      <c r="K44" s="239">
        <v>710.7</v>
      </c>
      <c r="L44" s="400">
        <f>63-10</f>
        <v>53</v>
      </c>
      <c r="M44" s="402">
        <v>1592.1</v>
      </c>
      <c r="N44" s="357">
        <v>1146.0999999999999</v>
      </c>
      <c r="O44" s="559"/>
      <c r="P44" s="133"/>
      <c r="Q44" s="133"/>
      <c r="R44" s="38"/>
    </row>
    <row r="45" spans="1:18" x14ac:dyDescent="0.2">
      <c r="A45" s="790"/>
      <c r="B45" s="791"/>
      <c r="C45" s="792"/>
      <c r="D45" s="852"/>
      <c r="E45" s="816"/>
      <c r="F45" s="817"/>
      <c r="G45" s="768"/>
      <c r="H45" s="16" t="s">
        <v>61</v>
      </c>
      <c r="I45" s="259">
        <f>J45+L45</f>
        <v>116.2</v>
      </c>
      <c r="J45" s="259">
        <v>116.2</v>
      </c>
      <c r="K45" s="259">
        <v>31.7</v>
      </c>
      <c r="L45" s="395">
        <f>L50+L52+L55</f>
        <v>0</v>
      </c>
      <c r="M45" s="329">
        <v>115.8</v>
      </c>
      <c r="N45" s="343">
        <v>115.8</v>
      </c>
      <c r="O45" s="567"/>
      <c r="P45" s="600"/>
      <c r="Q45" s="600"/>
      <c r="R45" s="598"/>
    </row>
    <row r="46" spans="1:18" ht="21" customHeight="1" x14ac:dyDescent="0.2">
      <c r="A46" s="790"/>
      <c r="B46" s="791"/>
      <c r="C46" s="792"/>
      <c r="D46" s="831" t="s">
        <v>164</v>
      </c>
      <c r="E46" s="854"/>
      <c r="F46" s="817"/>
      <c r="G46" s="768"/>
      <c r="H46" s="16"/>
      <c r="I46" s="259"/>
      <c r="J46" s="230"/>
      <c r="K46" s="230"/>
      <c r="L46" s="231"/>
      <c r="M46" s="46"/>
      <c r="N46" s="113"/>
      <c r="O46" s="61" t="s">
        <v>86</v>
      </c>
      <c r="P46" s="599">
        <v>0.17649999999999999</v>
      </c>
      <c r="Q46" s="599">
        <v>0.17649999999999999</v>
      </c>
      <c r="R46" s="597">
        <v>0.17649999999999999</v>
      </c>
    </row>
    <row r="47" spans="1:18" ht="14.25" customHeight="1" x14ac:dyDescent="0.2">
      <c r="A47" s="790"/>
      <c r="B47" s="791"/>
      <c r="C47" s="792"/>
      <c r="D47" s="837"/>
      <c r="E47" s="854"/>
      <c r="F47" s="817"/>
      <c r="G47" s="768"/>
      <c r="H47" s="16"/>
      <c r="I47" s="259"/>
      <c r="J47" s="230"/>
      <c r="K47" s="230"/>
      <c r="L47" s="231"/>
      <c r="M47" s="46"/>
      <c r="N47" s="113"/>
      <c r="O47" s="826" t="s">
        <v>87</v>
      </c>
      <c r="P47" s="600">
        <v>5.0299999999999997E-2</v>
      </c>
      <c r="Q47" s="600">
        <v>5.0299999999999997E-2</v>
      </c>
      <c r="R47" s="598">
        <v>5.0299999999999997E-2</v>
      </c>
    </row>
    <row r="48" spans="1:18" ht="29.25" customHeight="1" x14ac:dyDescent="0.2">
      <c r="A48" s="790"/>
      <c r="B48" s="791"/>
      <c r="C48" s="792"/>
      <c r="D48" s="838"/>
      <c r="E48" s="854"/>
      <c r="F48" s="817"/>
      <c r="G48" s="768"/>
      <c r="H48" s="364"/>
      <c r="I48" s="351"/>
      <c r="J48" s="336"/>
      <c r="K48" s="336"/>
      <c r="L48" s="352"/>
      <c r="M48" s="366"/>
      <c r="N48" s="367"/>
      <c r="O48" s="841"/>
      <c r="P48" s="605"/>
      <c r="Q48" s="605"/>
      <c r="R48" s="606"/>
    </row>
    <row r="49" spans="1:21" ht="12.75" customHeight="1" x14ac:dyDescent="0.2">
      <c r="A49" s="790"/>
      <c r="B49" s="791"/>
      <c r="C49" s="792"/>
      <c r="D49" s="831" t="s">
        <v>59</v>
      </c>
      <c r="E49" s="816"/>
      <c r="F49" s="817"/>
      <c r="G49" s="768"/>
      <c r="H49" s="16"/>
      <c r="I49" s="259"/>
      <c r="J49" s="230"/>
      <c r="K49" s="230"/>
      <c r="L49" s="231"/>
      <c r="M49" s="46"/>
      <c r="N49" s="113"/>
      <c r="O49" s="826" t="s">
        <v>60</v>
      </c>
      <c r="P49" s="594">
        <v>3</v>
      </c>
      <c r="Q49" s="594">
        <v>3</v>
      </c>
      <c r="R49" s="596">
        <v>3</v>
      </c>
    </row>
    <row r="50" spans="1:21" x14ac:dyDescent="0.2">
      <c r="A50" s="790"/>
      <c r="B50" s="791"/>
      <c r="C50" s="792"/>
      <c r="D50" s="837"/>
      <c r="E50" s="816"/>
      <c r="F50" s="817"/>
      <c r="G50" s="768"/>
      <c r="H50" s="16"/>
      <c r="I50" s="259"/>
      <c r="J50" s="230"/>
      <c r="K50" s="230"/>
      <c r="L50" s="231"/>
      <c r="M50" s="46"/>
      <c r="N50" s="113"/>
      <c r="O50" s="826"/>
      <c r="P50" s="594"/>
      <c r="Q50" s="594"/>
      <c r="R50" s="596"/>
    </row>
    <row r="51" spans="1:21" x14ac:dyDescent="0.2">
      <c r="A51" s="790"/>
      <c r="B51" s="791"/>
      <c r="C51" s="792"/>
      <c r="D51" s="831" t="s">
        <v>144</v>
      </c>
      <c r="E51" s="816"/>
      <c r="F51" s="817"/>
      <c r="G51" s="768"/>
      <c r="H51" s="16"/>
      <c r="I51" s="259"/>
      <c r="J51" s="230"/>
      <c r="K51" s="230"/>
      <c r="L51" s="231"/>
      <c r="M51" s="46"/>
      <c r="N51" s="113"/>
      <c r="O51" s="818" t="s">
        <v>195</v>
      </c>
      <c r="P51" s="611">
        <v>2</v>
      </c>
      <c r="Q51" s="611">
        <v>2</v>
      </c>
      <c r="R51" s="610">
        <v>2</v>
      </c>
    </row>
    <row r="52" spans="1:21" ht="13.5" thickBot="1" x14ac:dyDescent="0.25">
      <c r="A52" s="863"/>
      <c r="B52" s="864"/>
      <c r="C52" s="865"/>
      <c r="D52" s="862"/>
      <c r="E52" s="866"/>
      <c r="F52" s="867"/>
      <c r="G52" s="856"/>
      <c r="H52" s="365"/>
      <c r="I52" s="686"/>
      <c r="J52" s="359"/>
      <c r="K52" s="359"/>
      <c r="L52" s="360"/>
      <c r="M52" s="687"/>
      <c r="N52" s="688"/>
      <c r="O52" s="857"/>
      <c r="P52" s="609"/>
      <c r="Q52" s="609"/>
      <c r="R52" s="608"/>
    </row>
    <row r="53" spans="1:21" x14ac:dyDescent="0.2">
      <c r="A53" s="560"/>
      <c r="B53" s="581"/>
      <c r="C53" s="585"/>
      <c r="D53" s="858" t="s">
        <v>205</v>
      </c>
      <c r="E53" s="588"/>
      <c r="F53" s="591" t="s">
        <v>38</v>
      </c>
      <c r="G53" s="556"/>
      <c r="H53" s="355"/>
      <c r="I53" s="280"/>
      <c r="J53" s="282"/>
      <c r="K53" s="282"/>
      <c r="L53" s="283"/>
      <c r="M53" s="354"/>
      <c r="N53" s="668"/>
      <c r="O53" s="861" t="s">
        <v>63</v>
      </c>
      <c r="P53" s="133">
        <v>15.5</v>
      </c>
      <c r="Q53" s="133">
        <v>15.5</v>
      </c>
      <c r="R53" s="38">
        <v>15.5</v>
      </c>
    </row>
    <row r="54" spans="1:21" x14ac:dyDescent="0.2">
      <c r="A54" s="561"/>
      <c r="B54" s="578"/>
      <c r="C54" s="586"/>
      <c r="D54" s="859"/>
      <c r="E54" s="589"/>
      <c r="F54" s="574"/>
      <c r="G54" s="557"/>
      <c r="H54" s="16"/>
      <c r="I54" s="331"/>
      <c r="J54" s="230"/>
      <c r="K54" s="230"/>
      <c r="L54" s="231"/>
      <c r="M54" s="46"/>
      <c r="N54" s="113"/>
      <c r="O54" s="826"/>
      <c r="P54" s="594"/>
      <c r="Q54" s="594"/>
      <c r="R54" s="596"/>
      <c r="U54" s="89"/>
    </row>
    <row r="55" spans="1:21" ht="25.5" x14ac:dyDescent="0.2">
      <c r="A55" s="561"/>
      <c r="B55" s="578"/>
      <c r="C55" s="586"/>
      <c r="D55" s="860"/>
      <c r="E55" s="602"/>
      <c r="F55" s="575"/>
      <c r="G55" s="576"/>
      <c r="H55" s="152"/>
      <c r="I55" s="242"/>
      <c r="J55" s="227"/>
      <c r="K55" s="227"/>
      <c r="L55" s="228"/>
      <c r="M55" s="37"/>
      <c r="N55" s="401"/>
      <c r="O55" s="67" t="s">
        <v>62</v>
      </c>
      <c r="P55" s="68">
        <v>102</v>
      </c>
      <c r="Q55" s="68">
        <v>102</v>
      </c>
      <c r="R55" s="69">
        <v>102</v>
      </c>
      <c r="U55" s="89"/>
    </row>
    <row r="56" spans="1:21" ht="25.5" x14ac:dyDescent="0.2">
      <c r="A56" s="561"/>
      <c r="B56" s="578"/>
      <c r="C56" s="586"/>
      <c r="D56" s="580" t="s">
        <v>160</v>
      </c>
      <c r="E56" s="589"/>
      <c r="F56" s="574"/>
      <c r="G56" s="557"/>
      <c r="H56" s="16"/>
      <c r="I56" s="331"/>
      <c r="J56" s="230"/>
      <c r="K56" s="230"/>
      <c r="L56" s="231"/>
      <c r="M56" s="36"/>
      <c r="N56" s="182"/>
      <c r="O56" s="577" t="s">
        <v>152</v>
      </c>
      <c r="P56" s="605">
        <v>1</v>
      </c>
      <c r="Q56" s="605"/>
      <c r="R56" s="606"/>
    </row>
    <row r="57" spans="1:21" x14ac:dyDescent="0.2">
      <c r="A57" s="502"/>
      <c r="B57" s="503"/>
      <c r="C57" s="504"/>
      <c r="D57" s="125" t="s">
        <v>153</v>
      </c>
      <c r="E57" s="499"/>
      <c r="F57" s="500"/>
      <c r="G57" s="501"/>
      <c r="H57" s="16"/>
      <c r="I57" s="331"/>
      <c r="J57" s="230"/>
      <c r="K57" s="230"/>
      <c r="L57" s="231"/>
      <c r="M57" s="36"/>
      <c r="N57" s="182"/>
      <c r="O57" s="67" t="s">
        <v>151</v>
      </c>
      <c r="P57" s="68">
        <v>1</v>
      </c>
      <c r="Q57" s="68"/>
      <c r="R57" s="69"/>
    </row>
    <row r="58" spans="1:21" ht="14.25" customHeight="1" x14ac:dyDescent="0.2">
      <c r="A58" s="502"/>
      <c r="B58" s="503"/>
      <c r="C58" s="504"/>
      <c r="D58" s="140" t="s">
        <v>156</v>
      </c>
      <c r="E58" s="499"/>
      <c r="F58" s="500"/>
      <c r="G58" s="501"/>
      <c r="H58" s="348"/>
      <c r="I58" s="331"/>
      <c r="J58" s="230"/>
      <c r="K58" s="230"/>
      <c r="L58" s="231"/>
      <c r="M58" s="36"/>
      <c r="N58" s="182"/>
      <c r="O58" s="818" t="s">
        <v>204</v>
      </c>
      <c r="P58" s="547"/>
      <c r="Q58" s="547">
        <v>10</v>
      </c>
      <c r="R58" s="550">
        <v>90</v>
      </c>
    </row>
    <row r="59" spans="1:21" ht="15" customHeight="1" x14ac:dyDescent="0.2">
      <c r="A59" s="502"/>
      <c r="B59" s="503"/>
      <c r="C59" s="504"/>
      <c r="D59" s="837"/>
      <c r="E59" s="499"/>
      <c r="F59" s="500"/>
      <c r="G59" s="501"/>
      <c r="H59" s="152"/>
      <c r="I59" s="242"/>
      <c r="J59" s="227"/>
      <c r="K59" s="227"/>
      <c r="L59" s="228"/>
      <c r="M59" s="37"/>
      <c r="N59" s="401"/>
      <c r="O59" s="841"/>
      <c r="P59" s="509"/>
      <c r="Q59" s="509"/>
      <c r="R59" s="511"/>
    </row>
    <row r="60" spans="1:21" ht="27" customHeight="1" thickBot="1" x14ac:dyDescent="0.25">
      <c r="A60" s="521"/>
      <c r="B60" s="523"/>
      <c r="C60" s="524"/>
      <c r="D60" s="862"/>
      <c r="E60" s="525"/>
      <c r="F60" s="526"/>
      <c r="G60" s="522"/>
      <c r="H60" s="295" t="s">
        <v>10</v>
      </c>
      <c r="I60" s="300">
        <f t="shared" ref="I60:N60" si="2">I44+I45</f>
        <v>1471.4</v>
      </c>
      <c r="J60" s="249">
        <f t="shared" si="2"/>
        <v>1418.4</v>
      </c>
      <c r="K60" s="249">
        <f t="shared" si="2"/>
        <v>742.40000000000009</v>
      </c>
      <c r="L60" s="260">
        <f t="shared" si="2"/>
        <v>53</v>
      </c>
      <c r="M60" s="293">
        <f t="shared" si="2"/>
        <v>1707.8999999999999</v>
      </c>
      <c r="N60" s="260">
        <f t="shared" si="2"/>
        <v>1261.8999999999999</v>
      </c>
      <c r="O60" s="531"/>
      <c r="P60" s="549"/>
      <c r="Q60" s="549"/>
      <c r="R60" s="548"/>
    </row>
    <row r="61" spans="1:21" ht="15" customHeight="1" x14ac:dyDescent="0.2">
      <c r="A61" s="848" t="s">
        <v>9</v>
      </c>
      <c r="B61" s="849" t="s">
        <v>9</v>
      </c>
      <c r="C61" s="850" t="s">
        <v>53</v>
      </c>
      <c r="D61" s="851" t="s">
        <v>116</v>
      </c>
      <c r="E61" s="853"/>
      <c r="F61" s="855" t="s">
        <v>41</v>
      </c>
      <c r="G61" s="847" t="s">
        <v>40</v>
      </c>
      <c r="H61" s="355" t="s">
        <v>36</v>
      </c>
      <c r="I61" s="356">
        <f>J61</f>
        <v>6017.6</v>
      </c>
      <c r="J61" s="356">
        <v>6017.6</v>
      </c>
      <c r="K61" s="356">
        <f t="shared" ref="K61:L61" si="3">K63+K66</f>
        <v>0</v>
      </c>
      <c r="L61" s="362">
        <f t="shared" si="3"/>
        <v>0</v>
      </c>
      <c r="M61" s="361">
        <v>7827.6</v>
      </c>
      <c r="N61" s="363">
        <v>8062</v>
      </c>
      <c r="O61" s="861"/>
      <c r="P61" s="872"/>
      <c r="Q61" s="872"/>
      <c r="R61" s="873"/>
    </row>
    <row r="62" spans="1:21" x14ac:dyDescent="0.2">
      <c r="A62" s="790"/>
      <c r="B62" s="791"/>
      <c r="C62" s="792"/>
      <c r="D62" s="852"/>
      <c r="E62" s="816"/>
      <c r="F62" s="817"/>
      <c r="G62" s="768"/>
      <c r="H62" s="16"/>
      <c r="I62" s="259"/>
      <c r="J62" s="230"/>
      <c r="K62" s="230"/>
      <c r="L62" s="231"/>
      <c r="M62" s="46"/>
      <c r="N62" s="113"/>
      <c r="O62" s="826"/>
      <c r="P62" s="842"/>
      <c r="Q62" s="842"/>
      <c r="R62" s="844"/>
    </row>
    <row r="63" spans="1:21" ht="12.75" customHeight="1" x14ac:dyDescent="0.2">
      <c r="A63" s="790"/>
      <c r="B63" s="791"/>
      <c r="C63" s="792"/>
      <c r="D63" s="831" t="s">
        <v>65</v>
      </c>
      <c r="E63" s="816"/>
      <c r="F63" s="817"/>
      <c r="G63" s="768"/>
      <c r="H63" s="16"/>
      <c r="I63" s="259"/>
      <c r="J63" s="230"/>
      <c r="K63" s="230"/>
      <c r="L63" s="231"/>
      <c r="M63" s="46"/>
      <c r="N63" s="113"/>
      <c r="O63" s="818" t="s">
        <v>100</v>
      </c>
      <c r="P63" s="868">
        <v>7.7</v>
      </c>
      <c r="Q63" s="868">
        <v>7.8</v>
      </c>
      <c r="R63" s="870">
        <v>7.8</v>
      </c>
    </row>
    <row r="64" spans="1:21" x14ac:dyDescent="0.2">
      <c r="A64" s="790"/>
      <c r="B64" s="791"/>
      <c r="C64" s="792"/>
      <c r="D64" s="837"/>
      <c r="E64" s="816"/>
      <c r="F64" s="817"/>
      <c r="G64" s="768"/>
      <c r="H64" s="16"/>
      <c r="I64" s="259"/>
      <c r="J64" s="230"/>
      <c r="K64" s="230"/>
      <c r="L64" s="231"/>
      <c r="M64" s="46"/>
      <c r="N64" s="113"/>
      <c r="O64" s="826"/>
      <c r="P64" s="869"/>
      <c r="Q64" s="869"/>
      <c r="R64" s="871"/>
    </row>
    <row r="65" spans="1:19" x14ac:dyDescent="0.2">
      <c r="A65" s="790"/>
      <c r="B65" s="791"/>
      <c r="C65" s="792"/>
      <c r="D65" s="837"/>
      <c r="E65" s="816"/>
      <c r="F65" s="817"/>
      <c r="G65" s="768"/>
      <c r="H65" s="364"/>
      <c r="I65" s="351"/>
      <c r="J65" s="336"/>
      <c r="K65" s="336"/>
      <c r="L65" s="352"/>
      <c r="M65" s="366"/>
      <c r="N65" s="367"/>
      <c r="O65" s="62"/>
      <c r="P65" s="605"/>
      <c r="Q65" s="605"/>
      <c r="R65" s="606"/>
    </row>
    <row r="66" spans="1:19" ht="12.75" customHeight="1" x14ac:dyDescent="0.2">
      <c r="A66" s="790"/>
      <c r="B66" s="791"/>
      <c r="C66" s="792"/>
      <c r="D66" s="831" t="s">
        <v>64</v>
      </c>
      <c r="E66" s="876" t="s">
        <v>184</v>
      </c>
      <c r="F66" s="817"/>
      <c r="G66" s="768"/>
      <c r="H66" s="16"/>
      <c r="I66" s="259"/>
      <c r="J66" s="230"/>
      <c r="K66" s="230"/>
      <c r="L66" s="231"/>
      <c r="M66" s="46"/>
      <c r="N66" s="113"/>
      <c r="O66" s="826" t="s">
        <v>196</v>
      </c>
      <c r="P66" s="874">
        <v>14.215999999999999</v>
      </c>
      <c r="Q66" s="874">
        <v>14.4</v>
      </c>
      <c r="R66" s="875">
        <v>14.6</v>
      </c>
    </row>
    <row r="67" spans="1:19" x14ac:dyDescent="0.2">
      <c r="A67" s="790"/>
      <c r="B67" s="791"/>
      <c r="C67" s="792"/>
      <c r="D67" s="837"/>
      <c r="E67" s="876"/>
      <c r="F67" s="817"/>
      <c r="G67" s="768"/>
      <c r="H67" s="16"/>
      <c r="I67" s="259"/>
      <c r="J67" s="230"/>
      <c r="K67" s="230"/>
      <c r="L67" s="231"/>
      <c r="M67" s="46"/>
      <c r="N67" s="113"/>
      <c r="O67" s="826"/>
      <c r="P67" s="874"/>
      <c r="Q67" s="874"/>
      <c r="R67" s="875"/>
    </row>
    <row r="68" spans="1:19" ht="17.25" customHeight="1" x14ac:dyDescent="0.2">
      <c r="A68" s="790"/>
      <c r="B68" s="791"/>
      <c r="C68" s="792"/>
      <c r="D68" s="837"/>
      <c r="E68" s="876"/>
      <c r="F68" s="817"/>
      <c r="G68" s="768"/>
      <c r="H68" s="16"/>
      <c r="I68" s="259"/>
      <c r="J68" s="230"/>
      <c r="K68" s="230"/>
      <c r="L68" s="231"/>
      <c r="M68" s="36"/>
      <c r="N68" s="182"/>
      <c r="O68" s="17" t="s">
        <v>145</v>
      </c>
      <c r="P68" s="114">
        <v>420</v>
      </c>
      <c r="Q68" s="114">
        <v>0</v>
      </c>
      <c r="R68" s="115">
        <v>0</v>
      </c>
    </row>
    <row r="69" spans="1:19" x14ac:dyDescent="0.2">
      <c r="A69" s="790"/>
      <c r="B69" s="791"/>
      <c r="C69" s="792"/>
      <c r="D69" s="838"/>
      <c r="E69" s="876"/>
      <c r="F69" s="817"/>
      <c r="G69" s="768"/>
      <c r="H69" s="364"/>
      <c r="I69" s="351"/>
      <c r="J69" s="336"/>
      <c r="K69" s="336"/>
      <c r="L69" s="352"/>
      <c r="M69" s="366"/>
      <c r="N69" s="367"/>
      <c r="O69" s="62" t="s">
        <v>197</v>
      </c>
      <c r="P69" s="605">
        <v>89</v>
      </c>
      <c r="Q69" s="605">
        <v>100</v>
      </c>
      <c r="R69" s="606">
        <v>100</v>
      </c>
    </row>
    <row r="70" spans="1:19" x14ac:dyDescent="0.2">
      <c r="A70" s="790"/>
      <c r="B70" s="791"/>
      <c r="C70" s="792"/>
      <c r="D70" s="837" t="s">
        <v>66</v>
      </c>
      <c r="E70" s="816"/>
      <c r="F70" s="817"/>
      <c r="G70" s="768"/>
      <c r="H70" s="16"/>
      <c r="I70" s="259"/>
      <c r="J70" s="230"/>
      <c r="K70" s="230"/>
      <c r="L70" s="231"/>
      <c r="M70" s="46"/>
      <c r="N70" s="113"/>
      <c r="O70" s="61" t="s">
        <v>102</v>
      </c>
      <c r="P70" s="611"/>
      <c r="Q70" s="611">
        <v>27</v>
      </c>
      <c r="R70" s="610"/>
    </row>
    <row r="71" spans="1:19" x14ac:dyDescent="0.2">
      <c r="A71" s="790"/>
      <c r="B71" s="791"/>
      <c r="C71" s="792"/>
      <c r="D71" s="838"/>
      <c r="E71" s="816"/>
      <c r="F71" s="817"/>
      <c r="G71" s="768"/>
      <c r="H71" s="364"/>
      <c r="I71" s="351"/>
      <c r="J71" s="336"/>
      <c r="K71" s="336"/>
      <c r="L71" s="352"/>
      <c r="M71" s="366"/>
      <c r="N71" s="367"/>
      <c r="O71" s="62"/>
      <c r="P71" s="605"/>
      <c r="Q71" s="605"/>
      <c r="R71" s="606"/>
    </row>
    <row r="72" spans="1:19" x14ac:dyDescent="0.2">
      <c r="A72" s="790"/>
      <c r="B72" s="791"/>
      <c r="C72" s="792"/>
      <c r="D72" s="837" t="s">
        <v>67</v>
      </c>
      <c r="E72" s="816"/>
      <c r="F72" s="817"/>
      <c r="G72" s="768"/>
      <c r="H72" s="12" t="s">
        <v>94</v>
      </c>
      <c r="I72" s="229">
        <f>J72</f>
        <v>2038</v>
      </c>
      <c r="J72" s="235">
        <v>2038</v>
      </c>
      <c r="K72" s="235"/>
      <c r="L72" s="236"/>
      <c r="M72" s="374"/>
      <c r="N72" s="375"/>
      <c r="O72" s="17" t="s">
        <v>68</v>
      </c>
      <c r="P72" s="594"/>
      <c r="Q72" s="594">
        <v>94</v>
      </c>
      <c r="R72" s="596"/>
    </row>
    <row r="73" spans="1:19" ht="18" customHeight="1" x14ac:dyDescent="0.2">
      <c r="A73" s="790"/>
      <c r="B73" s="791"/>
      <c r="C73" s="792"/>
      <c r="D73" s="838"/>
      <c r="E73" s="816"/>
      <c r="F73" s="817"/>
      <c r="G73" s="768"/>
      <c r="H73" s="388"/>
      <c r="I73" s="438"/>
      <c r="J73" s="428"/>
      <c r="K73" s="428"/>
      <c r="L73" s="439"/>
      <c r="M73" s="441"/>
      <c r="N73" s="442"/>
      <c r="O73" s="62"/>
      <c r="P73" s="605"/>
      <c r="Q73" s="605"/>
      <c r="R73" s="606"/>
    </row>
    <row r="74" spans="1:19" ht="25.5" customHeight="1" x14ac:dyDescent="0.2">
      <c r="A74" s="561"/>
      <c r="B74" s="578"/>
      <c r="C74" s="586"/>
      <c r="D74" s="125" t="s">
        <v>132</v>
      </c>
      <c r="E74" s="589"/>
      <c r="F74" s="574"/>
      <c r="G74" s="557"/>
      <c r="H74" s="16"/>
      <c r="I74" s="259"/>
      <c r="J74" s="230"/>
      <c r="K74" s="230"/>
      <c r="L74" s="231"/>
      <c r="M74" s="46"/>
      <c r="N74" s="113"/>
      <c r="O74" s="121" t="s">
        <v>117</v>
      </c>
      <c r="P74" s="68"/>
      <c r="Q74" s="68">
        <v>33</v>
      </c>
      <c r="R74" s="69">
        <v>33</v>
      </c>
    </row>
    <row r="75" spans="1:19" ht="17.25" customHeight="1" x14ac:dyDescent="0.2">
      <c r="A75" s="790"/>
      <c r="B75" s="791"/>
      <c r="C75" s="792"/>
      <c r="D75" s="837" t="s">
        <v>133</v>
      </c>
      <c r="E75" s="816"/>
      <c r="F75" s="817"/>
      <c r="G75" s="768"/>
      <c r="H75" s="152"/>
      <c r="I75" s="226"/>
      <c r="J75" s="227"/>
      <c r="K75" s="227"/>
      <c r="L75" s="228"/>
      <c r="M75" s="66"/>
      <c r="N75" s="112"/>
      <c r="O75" s="826" t="s">
        <v>69</v>
      </c>
      <c r="P75" s="594"/>
      <c r="Q75" s="594">
        <v>9</v>
      </c>
      <c r="R75" s="596">
        <v>7</v>
      </c>
    </row>
    <row r="76" spans="1:19" ht="24.75" customHeight="1" thickBot="1" x14ac:dyDescent="0.25">
      <c r="A76" s="863"/>
      <c r="B76" s="864"/>
      <c r="C76" s="865"/>
      <c r="D76" s="862"/>
      <c r="E76" s="866"/>
      <c r="F76" s="867"/>
      <c r="G76" s="856"/>
      <c r="H76" s="295" t="s">
        <v>10</v>
      </c>
      <c r="I76" s="255">
        <f>I61+I72</f>
        <v>8055.6</v>
      </c>
      <c r="J76" s="249">
        <f>J61+J72</f>
        <v>8055.6</v>
      </c>
      <c r="K76" s="249">
        <f t="shared" ref="K76:L76" si="4">SUM(K75:K75)</f>
        <v>0</v>
      </c>
      <c r="L76" s="254">
        <f t="shared" si="4"/>
        <v>0</v>
      </c>
      <c r="M76" s="293">
        <f>M61</f>
        <v>7827.6</v>
      </c>
      <c r="N76" s="258">
        <f>N61</f>
        <v>8062</v>
      </c>
      <c r="O76" s="857"/>
      <c r="P76" s="609"/>
      <c r="Q76" s="609"/>
      <c r="R76" s="608"/>
    </row>
    <row r="77" spans="1:19" ht="19.5" customHeight="1" x14ac:dyDescent="0.2">
      <c r="A77" s="848" t="s">
        <v>9</v>
      </c>
      <c r="B77" s="849" t="s">
        <v>9</v>
      </c>
      <c r="C77" s="850" t="s">
        <v>54</v>
      </c>
      <c r="D77" s="877" t="s">
        <v>167</v>
      </c>
      <c r="E77" s="853"/>
      <c r="F77" s="855" t="s">
        <v>38</v>
      </c>
      <c r="G77" s="880" t="s">
        <v>95</v>
      </c>
      <c r="H77" s="15" t="s">
        <v>36</v>
      </c>
      <c r="I77" s="252">
        <f>J77+L77</f>
        <v>610.4</v>
      </c>
      <c r="J77" s="240">
        <v>610.4</v>
      </c>
      <c r="K77" s="240"/>
      <c r="L77" s="253"/>
      <c r="M77" s="47">
        <f>50+577</f>
        <v>627</v>
      </c>
      <c r="N77" s="47">
        <f>50+577</f>
        <v>627</v>
      </c>
      <c r="O77" s="861" t="s">
        <v>103</v>
      </c>
      <c r="P77" s="515">
        <f>57+15</f>
        <v>72</v>
      </c>
      <c r="Q77" s="515">
        <f>15+57</f>
        <v>72</v>
      </c>
      <c r="R77" s="516">
        <f>15+57</f>
        <v>72</v>
      </c>
    </row>
    <row r="78" spans="1:19" ht="21" customHeight="1" x14ac:dyDescent="0.2">
      <c r="A78" s="790"/>
      <c r="B78" s="791"/>
      <c r="C78" s="792"/>
      <c r="D78" s="878"/>
      <c r="E78" s="816"/>
      <c r="F78" s="817"/>
      <c r="G78" s="881"/>
      <c r="H78" s="25"/>
      <c r="I78" s="244">
        <f>J78+L78</f>
        <v>0</v>
      </c>
      <c r="J78" s="230"/>
      <c r="K78" s="230"/>
      <c r="L78" s="256"/>
      <c r="M78" s="70"/>
      <c r="N78" s="70"/>
      <c r="O78" s="826"/>
      <c r="P78" s="508"/>
      <c r="Q78" s="508"/>
      <c r="R78" s="510"/>
    </row>
    <row r="79" spans="1:19" ht="16.5" customHeight="1" x14ac:dyDescent="0.2">
      <c r="A79" s="790"/>
      <c r="B79" s="791"/>
      <c r="C79" s="792"/>
      <c r="D79" s="878"/>
      <c r="E79" s="816"/>
      <c r="F79" s="817"/>
      <c r="G79" s="881"/>
      <c r="H79" s="16"/>
      <c r="I79" s="242">
        <f>J79+L79</f>
        <v>0</v>
      </c>
      <c r="J79" s="235"/>
      <c r="K79" s="235"/>
      <c r="L79" s="257"/>
      <c r="M79" s="23"/>
      <c r="N79" s="23"/>
      <c r="O79" s="17"/>
      <c r="P79" s="508"/>
      <c r="Q79" s="508"/>
      <c r="R79" s="510"/>
      <c r="S79" s="49"/>
    </row>
    <row r="80" spans="1:19" ht="22.5" customHeight="1" thickBot="1" x14ac:dyDescent="0.25">
      <c r="A80" s="863"/>
      <c r="B80" s="864"/>
      <c r="C80" s="865"/>
      <c r="D80" s="879"/>
      <c r="E80" s="866"/>
      <c r="F80" s="867"/>
      <c r="G80" s="882"/>
      <c r="H80" s="295" t="s">
        <v>10</v>
      </c>
      <c r="I80" s="248">
        <f t="shared" ref="I80:N80" si="5">SUM(I77:I79)</f>
        <v>610.4</v>
      </c>
      <c r="J80" s="255">
        <f t="shared" si="5"/>
        <v>610.4</v>
      </c>
      <c r="K80" s="255">
        <f t="shared" si="5"/>
        <v>0</v>
      </c>
      <c r="L80" s="258">
        <f t="shared" si="5"/>
        <v>0</v>
      </c>
      <c r="M80" s="293">
        <f t="shared" si="5"/>
        <v>627</v>
      </c>
      <c r="N80" s="293">
        <f t="shared" si="5"/>
        <v>627</v>
      </c>
      <c r="O80" s="18"/>
      <c r="P80" s="549"/>
      <c r="Q80" s="549"/>
      <c r="R80" s="548"/>
    </row>
    <row r="81" spans="1:21" ht="16.5" customHeight="1" x14ac:dyDescent="0.2">
      <c r="A81" s="848" t="s">
        <v>9</v>
      </c>
      <c r="B81" s="849" t="s">
        <v>9</v>
      </c>
      <c r="C81" s="850" t="s">
        <v>41</v>
      </c>
      <c r="D81" s="887" t="s">
        <v>154</v>
      </c>
      <c r="E81" s="890" t="s">
        <v>91</v>
      </c>
      <c r="F81" s="855" t="s">
        <v>54</v>
      </c>
      <c r="G81" s="556" t="s">
        <v>90</v>
      </c>
      <c r="H81" s="15" t="s">
        <v>36</v>
      </c>
      <c r="I81" s="239">
        <f>J81+L81</f>
        <v>3.5</v>
      </c>
      <c r="J81" s="240">
        <f>1.9+1.6</f>
        <v>3.5</v>
      </c>
      <c r="K81" s="240"/>
      <c r="L81" s="241"/>
      <c r="M81" s="47"/>
      <c r="N81" s="116"/>
      <c r="O81" s="861" t="s">
        <v>111</v>
      </c>
      <c r="P81" s="883">
        <v>12</v>
      </c>
      <c r="Q81" s="872"/>
      <c r="R81" s="873"/>
    </row>
    <row r="82" spans="1:21" ht="16.5" customHeight="1" x14ac:dyDescent="0.2">
      <c r="A82" s="790"/>
      <c r="B82" s="791"/>
      <c r="C82" s="792"/>
      <c r="D82" s="888"/>
      <c r="E82" s="891"/>
      <c r="F82" s="817"/>
      <c r="G82" s="557"/>
      <c r="H82" s="25" t="s">
        <v>88</v>
      </c>
      <c r="I82" s="232">
        <f>J82+L82</f>
        <v>598.79999999999995</v>
      </c>
      <c r="J82" s="230"/>
      <c r="K82" s="230"/>
      <c r="L82" s="231">
        <v>598.79999999999995</v>
      </c>
      <c r="M82" s="70"/>
      <c r="N82" s="110"/>
      <c r="O82" s="826"/>
      <c r="P82" s="884"/>
      <c r="Q82" s="842"/>
      <c r="R82" s="844"/>
    </row>
    <row r="83" spans="1:21" ht="17.25" customHeight="1" x14ac:dyDescent="0.2">
      <c r="A83" s="790"/>
      <c r="B83" s="791"/>
      <c r="C83" s="792"/>
      <c r="D83" s="888"/>
      <c r="E83" s="50"/>
      <c r="F83" s="817"/>
      <c r="G83" s="568" t="s">
        <v>203</v>
      </c>
      <c r="H83" s="25" t="s">
        <v>92</v>
      </c>
      <c r="I83" s="226">
        <f>J83+L83</f>
        <v>0</v>
      </c>
      <c r="J83" s="235"/>
      <c r="K83" s="235"/>
      <c r="L83" s="236"/>
      <c r="M83" s="23"/>
      <c r="N83" s="111"/>
      <c r="O83" s="826"/>
      <c r="P83" s="64"/>
      <c r="Q83" s="64"/>
      <c r="R83" s="596"/>
    </row>
    <row r="84" spans="1:21" ht="20.25" customHeight="1" x14ac:dyDescent="0.2">
      <c r="A84" s="790"/>
      <c r="B84" s="791"/>
      <c r="C84" s="792"/>
      <c r="D84" s="888"/>
      <c r="E84" s="50"/>
      <c r="F84" s="817"/>
      <c r="G84" s="557"/>
      <c r="H84" s="25" t="s">
        <v>36</v>
      </c>
      <c r="I84" s="232">
        <f>J84+L84</f>
        <v>0.5</v>
      </c>
      <c r="J84" s="233">
        <v>0.5</v>
      </c>
      <c r="K84" s="233">
        <v>0.3</v>
      </c>
      <c r="L84" s="234"/>
      <c r="M84" s="130"/>
      <c r="N84" s="181"/>
      <c r="O84" s="885"/>
      <c r="P84" s="594"/>
      <c r="Q84" s="594"/>
      <c r="R84" s="596"/>
    </row>
    <row r="85" spans="1:21" ht="14.25" customHeight="1" x14ac:dyDescent="0.2">
      <c r="A85" s="790"/>
      <c r="B85" s="791"/>
      <c r="C85" s="792"/>
      <c r="D85" s="888"/>
      <c r="E85" s="50"/>
      <c r="F85" s="817"/>
      <c r="G85" s="557"/>
      <c r="H85" s="16" t="s">
        <v>36</v>
      </c>
      <c r="I85" s="259"/>
      <c r="J85" s="230"/>
      <c r="K85" s="230"/>
      <c r="L85" s="231"/>
      <c r="M85" s="36"/>
      <c r="N85" s="182"/>
      <c r="O85" s="885"/>
      <c r="P85" s="64"/>
      <c r="Q85" s="64"/>
      <c r="R85" s="596"/>
    </row>
    <row r="86" spans="1:21" ht="21.75" customHeight="1" thickBot="1" x14ac:dyDescent="0.25">
      <c r="A86" s="863"/>
      <c r="B86" s="864"/>
      <c r="C86" s="865"/>
      <c r="D86" s="889"/>
      <c r="E86" s="51"/>
      <c r="F86" s="867"/>
      <c r="G86" s="558"/>
      <c r="H86" s="295" t="s">
        <v>10</v>
      </c>
      <c r="I86" s="255">
        <f>SUM(I81:I85)</f>
        <v>602.79999999999995</v>
      </c>
      <c r="J86" s="255">
        <f t="shared" ref="J86:N86" si="6">SUM(J81:J85)</f>
        <v>4</v>
      </c>
      <c r="K86" s="255">
        <f t="shared" si="6"/>
        <v>0.3</v>
      </c>
      <c r="L86" s="260">
        <f t="shared" si="6"/>
        <v>598.79999999999995</v>
      </c>
      <c r="M86" s="293">
        <f>M85</f>
        <v>0</v>
      </c>
      <c r="N86" s="255">
        <f t="shared" si="6"/>
        <v>0</v>
      </c>
      <c r="O86" s="886"/>
      <c r="P86" s="609"/>
      <c r="Q86" s="609"/>
      <c r="R86" s="608"/>
    </row>
    <row r="87" spans="1:21" ht="12.75" customHeight="1" x14ac:dyDescent="0.2">
      <c r="A87" s="848" t="s">
        <v>9</v>
      </c>
      <c r="B87" s="849" t="s">
        <v>9</v>
      </c>
      <c r="C87" s="850" t="s">
        <v>55</v>
      </c>
      <c r="D87" s="858" t="s">
        <v>129</v>
      </c>
      <c r="E87" s="853"/>
      <c r="F87" s="855" t="s">
        <v>54</v>
      </c>
      <c r="G87" s="847" t="s">
        <v>40</v>
      </c>
      <c r="H87" s="15" t="s">
        <v>36</v>
      </c>
      <c r="I87" s="252">
        <f>J87+L87</f>
        <v>150</v>
      </c>
      <c r="J87" s="240">
        <v>150</v>
      </c>
      <c r="K87" s="240"/>
      <c r="L87" s="241"/>
      <c r="M87" s="47"/>
      <c r="N87" s="47"/>
      <c r="O87" s="559" t="s">
        <v>57</v>
      </c>
      <c r="P87" s="594">
        <v>4</v>
      </c>
      <c r="Q87" s="594"/>
      <c r="R87" s="596"/>
    </row>
    <row r="88" spans="1:21" x14ac:dyDescent="0.2">
      <c r="A88" s="790"/>
      <c r="B88" s="791"/>
      <c r="C88" s="792"/>
      <c r="D88" s="837"/>
      <c r="E88" s="816"/>
      <c r="F88" s="817"/>
      <c r="G88" s="768"/>
      <c r="H88" s="124"/>
      <c r="I88" s="244"/>
      <c r="J88" s="233"/>
      <c r="K88" s="233"/>
      <c r="L88" s="234"/>
      <c r="M88" s="52"/>
      <c r="N88" s="52"/>
      <c r="O88" s="17"/>
      <c r="P88" s="594"/>
      <c r="Q88" s="594"/>
      <c r="R88" s="596"/>
    </row>
    <row r="89" spans="1:21" ht="13.5" thickBot="1" x14ac:dyDescent="0.25">
      <c r="A89" s="863"/>
      <c r="B89" s="864"/>
      <c r="C89" s="865"/>
      <c r="D89" s="862"/>
      <c r="E89" s="866"/>
      <c r="F89" s="867"/>
      <c r="G89" s="558"/>
      <c r="H89" s="295" t="s">
        <v>10</v>
      </c>
      <c r="I89" s="255">
        <f t="shared" ref="I89:N89" si="7">SUM(I87:I88)</f>
        <v>150</v>
      </c>
      <c r="J89" s="249">
        <f t="shared" si="7"/>
        <v>150</v>
      </c>
      <c r="K89" s="249">
        <f t="shared" si="7"/>
        <v>0</v>
      </c>
      <c r="L89" s="249">
        <f t="shared" si="7"/>
        <v>0</v>
      </c>
      <c r="M89" s="293">
        <f t="shared" si="7"/>
        <v>0</v>
      </c>
      <c r="N89" s="293">
        <f t="shared" si="7"/>
        <v>0</v>
      </c>
      <c r="O89" s="18"/>
      <c r="P89" s="609"/>
      <c r="Q89" s="609"/>
      <c r="R89" s="608"/>
    </row>
    <row r="90" spans="1:21" ht="21" customHeight="1" x14ac:dyDescent="0.2">
      <c r="A90" s="848" t="s">
        <v>9</v>
      </c>
      <c r="B90" s="849" t="s">
        <v>9</v>
      </c>
      <c r="C90" s="892" t="s">
        <v>44</v>
      </c>
      <c r="D90" s="887" t="s">
        <v>188</v>
      </c>
      <c r="E90" s="895" t="s">
        <v>169</v>
      </c>
      <c r="F90" s="898" t="s">
        <v>53</v>
      </c>
      <c r="G90" s="847" t="s">
        <v>90</v>
      </c>
      <c r="H90" s="12" t="s">
        <v>92</v>
      </c>
      <c r="I90" s="226">
        <f>J90+L90</f>
        <v>445</v>
      </c>
      <c r="J90" s="235"/>
      <c r="K90" s="235"/>
      <c r="L90" s="236">
        <v>445</v>
      </c>
      <c r="M90" s="326">
        <v>49.5</v>
      </c>
      <c r="N90" s="116"/>
      <c r="O90" s="900" t="s">
        <v>200</v>
      </c>
      <c r="P90" s="153">
        <v>50</v>
      </c>
      <c r="Q90" s="153">
        <v>50</v>
      </c>
      <c r="R90" s="154"/>
    </row>
    <row r="91" spans="1:21" ht="18" customHeight="1" x14ac:dyDescent="0.2">
      <c r="A91" s="790"/>
      <c r="B91" s="791"/>
      <c r="C91" s="893"/>
      <c r="D91" s="888"/>
      <c r="E91" s="896"/>
      <c r="F91" s="767"/>
      <c r="G91" s="768"/>
      <c r="H91" s="12" t="s">
        <v>36</v>
      </c>
      <c r="I91" s="226">
        <f>L91</f>
        <v>0.1</v>
      </c>
      <c r="J91" s="235"/>
      <c r="K91" s="235"/>
      <c r="L91" s="236">
        <v>0.1</v>
      </c>
      <c r="M91" s="84"/>
      <c r="N91" s="56"/>
      <c r="O91" s="769"/>
      <c r="P91" s="76"/>
      <c r="Q91" s="76"/>
      <c r="R91" s="77"/>
    </row>
    <row r="92" spans="1:21" ht="27" customHeight="1" x14ac:dyDescent="0.2">
      <c r="A92" s="790"/>
      <c r="B92" s="791"/>
      <c r="C92" s="893"/>
      <c r="D92" s="888"/>
      <c r="E92" s="896"/>
      <c r="F92" s="767"/>
      <c r="G92" s="768"/>
      <c r="H92" s="12" t="s">
        <v>93</v>
      </c>
      <c r="I92" s="226">
        <f>J92+L92</f>
        <v>93.4</v>
      </c>
      <c r="J92" s="235"/>
      <c r="K92" s="235"/>
      <c r="L92" s="236">
        <v>93.4</v>
      </c>
      <c r="M92" s="84">
        <v>10.4</v>
      </c>
      <c r="N92" s="110"/>
      <c r="O92" s="770"/>
      <c r="P92" s="79"/>
      <c r="Q92" s="79"/>
      <c r="R92" s="155"/>
    </row>
    <row r="93" spans="1:21" ht="29.25" thickBot="1" x14ac:dyDescent="0.25">
      <c r="A93" s="863"/>
      <c r="B93" s="864"/>
      <c r="C93" s="894"/>
      <c r="D93" s="889"/>
      <c r="E93" s="897"/>
      <c r="F93" s="899"/>
      <c r="G93" s="856"/>
      <c r="H93" s="295" t="s">
        <v>10</v>
      </c>
      <c r="I93" s="255">
        <f t="shared" ref="I93:N93" si="8">SUM(I90:I92)</f>
        <v>538.5</v>
      </c>
      <c r="J93" s="255">
        <f t="shared" si="8"/>
        <v>0</v>
      </c>
      <c r="K93" s="255">
        <f t="shared" si="8"/>
        <v>0</v>
      </c>
      <c r="L93" s="260">
        <f t="shared" si="8"/>
        <v>538.5</v>
      </c>
      <c r="M93" s="293">
        <f>SUM(M90:M92)</f>
        <v>59.9</v>
      </c>
      <c r="N93" s="255">
        <f t="shared" si="8"/>
        <v>0</v>
      </c>
      <c r="O93" s="143" t="s">
        <v>199</v>
      </c>
      <c r="P93" s="570">
        <v>50</v>
      </c>
      <c r="Q93" s="570">
        <v>50</v>
      </c>
      <c r="R93" s="572"/>
      <c r="S93" s="14"/>
      <c r="U93" s="13"/>
    </row>
    <row r="94" spans="1:21" ht="18" customHeight="1" x14ac:dyDescent="0.2">
      <c r="A94" s="381" t="s">
        <v>9</v>
      </c>
      <c r="B94" s="564" t="s">
        <v>9</v>
      </c>
      <c r="C94" s="583" t="s">
        <v>161</v>
      </c>
      <c r="D94" s="887" t="s">
        <v>179</v>
      </c>
      <c r="E94" s="588"/>
      <c r="F94" s="193"/>
      <c r="G94" s="197"/>
      <c r="H94" s="486" t="s">
        <v>36</v>
      </c>
      <c r="I94" s="261">
        <f>J94+L94</f>
        <v>69.2</v>
      </c>
      <c r="J94" s="262">
        <v>19.2</v>
      </c>
      <c r="K94" s="262"/>
      <c r="L94" s="263">
        <v>50</v>
      </c>
      <c r="M94" s="211">
        <v>150</v>
      </c>
      <c r="N94" s="211"/>
      <c r="O94" s="902" t="s">
        <v>177</v>
      </c>
      <c r="P94" s="191">
        <f>P97+P98+P99+P100+P101+P105</f>
        <v>4</v>
      </c>
      <c r="Q94" s="593">
        <v>2</v>
      </c>
      <c r="R94" s="595"/>
    </row>
    <row r="95" spans="1:21" ht="22.5" customHeight="1" x14ac:dyDescent="0.2">
      <c r="A95" s="95"/>
      <c r="B95" s="565"/>
      <c r="C95" s="579"/>
      <c r="D95" s="901"/>
      <c r="E95" s="602"/>
      <c r="F95" s="203"/>
      <c r="G95" s="204"/>
      <c r="H95" s="487" t="s">
        <v>88</v>
      </c>
      <c r="I95" s="264"/>
      <c r="J95" s="265"/>
      <c r="K95" s="265"/>
      <c r="L95" s="266"/>
      <c r="M95" s="212">
        <v>227.3</v>
      </c>
      <c r="N95" s="212">
        <v>243.3</v>
      </c>
      <c r="O95" s="903"/>
      <c r="P95" s="190"/>
      <c r="Q95" s="605"/>
      <c r="R95" s="606"/>
    </row>
    <row r="96" spans="1:21" ht="26.25" thickBot="1" x14ac:dyDescent="0.25">
      <c r="A96" s="99"/>
      <c r="B96" s="566"/>
      <c r="C96" s="584"/>
      <c r="D96" s="689" t="s">
        <v>178</v>
      </c>
      <c r="E96" s="590"/>
      <c r="F96" s="690" t="s">
        <v>41</v>
      </c>
      <c r="G96" s="691" t="s">
        <v>90</v>
      </c>
      <c r="H96" s="692" t="s">
        <v>92</v>
      </c>
      <c r="I96" s="693">
        <f>J96</f>
        <v>108.4</v>
      </c>
      <c r="J96" s="694">
        <v>108.4</v>
      </c>
      <c r="K96" s="694"/>
      <c r="L96" s="695"/>
      <c r="M96" s="696">
        <v>2802.7</v>
      </c>
      <c r="N96" s="696">
        <v>2999.4</v>
      </c>
      <c r="O96" s="697"/>
      <c r="P96" s="698"/>
      <c r="Q96" s="609"/>
      <c r="R96" s="608"/>
    </row>
    <row r="97" spans="1:21" ht="30" customHeight="1" x14ac:dyDescent="0.2">
      <c r="A97" s="699"/>
      <c r="B97" s="700"/>
      <c r="C97" s="701"/>
      <c r="D97" s="702" t="s">
        <v>172</v>
      </c>
      <c r="E97" s="703" t="s">
        <v>182</v>
      </c>
      <c r="F97" s="704"/>
      <c r="G97" s="705"/>
      <c r="H97" s="486"/>
      <c r="I97" s="261"/>
      <c r="J97" s="262"/>
      <c r="K97" s="262"/>
      <c r="L97" s="263"/>
      <c r="M97" s="211"/>
      <c r="N97" s="211"/>
      <c r="O97" s="706" t="s">
        <v>176</v>
      </c>
      <c r="P97" s="707">
        <v>1</v>
      </c>
      <c r="Q97" s="707"/>
      <c r="R97" s="708"/>
    </row>
    <row r="98" spans="1:21" ht="41.25" customHeight="1" x14ac:dyDescent="0.2">
      <c r="A98" s="379"/>
      <c r="B98" s="380"/>
      <c r="C98" s="378"/>
      <c r="D98" s="459" t="s">
        <v>173</v>
      </c>
      <c r="E98" s="460" t="s">
        <v>182</v>
      </c>
      <c r="F98" s="195"/>
      <c r="G98" s="199"/>
      <c r="H98" s="489"/>
      <c r="I98" s="267"/>
      <c r="J98" s="268"/>
      <c r="K98" s="268"/>
      <c r="L98" s="269"/>
      <c r="M98" s="213"/>
      <c r="N98" s="213"/>
      <c r="O98" s="186" t="s">
        <v>176</v>
      </c>
      <c r="P98" s="185">
        <v>1</v>
      </c>
      <c r="Q98" s="185"/>
      <c r="R98" s="139"/>
    </row>
    <row r="99" spans="1:21" ht="38.25" x14ac:dyDescent="0.2">
      <c r="A99" s="379"/>
      <c r="B99" s="380"/>
      <c r="C99" s="378"/>
      <c r="D99" s="202" t="s">
        <v>174</v>
      </c>
      <c r="E99" s="210" t="s">
        <v>183</v>
      </c>
      <c r="F99" s="195"/>
      <c r="G99" s="199"/>
      <c r="H99" s="489"/>
      <c r="I99" s="267"/>
      <c r="J99" s="268"/>
      <c r="K99" s="268"/>
      <c r="L99" s="269"/>
      <c r="M99" s="213"/>
      <c r="N99" s="213"/>
      <c r="O99" s="187" t="s">
        <v>176</v>
      </c>
      <c r="P99" s="188">
        <v>1</v>
      </c>
      <c r="Q99" s="188"/>
      <c r="R99" s="189"/>
    </row>
    <row r="100" spans="1:21" ht="38.25" x14ac:dyDescent="0.2">
      <c r="A100" s="379"/>
      <c r="B100" s="380"/>
      <c r="C100" s="378"/>
      <c r="D100" s="202" t="s">
        <v>175</v>
      </c>
      <c r="E100" s="192"/>
      <c r="F100" s="196"/>
      <c r="G100" s="200"/>
      <c r="H100" s="490"/>
      <c r="I100" s="370"/>
      <c r="J100" s="371"/>
      <c r="K100" s="371"/>
      <c r="L100" s="372"/>
      <c r="M100" s="494"/>
      <c r="N100" s="373"/>
      <c r="O100" s="137" t="s">
        <v>176</v>
      </c>
      <c r="P100" s="185">
        <v>1</v>
      </c>
      <c r="Q100" s="185"/>
      <c r="R100" s="139"/>
    </row>
    <row r="101" spans="1:21" ht="12.75" customHeight="1" x14ac:dyDescent="0.2">
      <c r="A101" s="790"/>
      <c r="B101" s="904"/>
      <c r="C101" s="893"/>
      <c r="D101" s="905" t="s">
        <v>165</v>
      </c>
      <c r="E101" s="891" t="s">
        <v>91</v>
      </c>
      <c r="F101" s="767" t="s">
        <v>53</v>
      </c>
      <c r="G101" s="768" t="s">
        <v>90</v>
      </c>
      <c r="H101" s="491"/>
      <c r="I101" s="377"/>
      <c r="J101" s="235"/>
      <c r="K101" s="235"/>
      <c r="L101" s="257"/>
      <c r="M101" s="375"/>
      <c r="N101" s="375"/>
      <c r="O101" s="908" t="s">
        <v>159</v>
      </c>
      <c r="P101" s="55"/>
      <c r="Q101" s="54">
        <v>1</v>
      </c>
      <c r="R101" s="180"/>
      <c r="U101" s="13"/>
    </row>
    <row r="102" spans="1:21" x14ac:dyDescent="0.2">
      <c r="A102" s="790"/>
      <c r="B102" s="904"/>
      <c r="C102" s="893"/>
      <c r="D102" s="905"/>
      <c r="E102" s="891"/>
      <c r="F102" s="767"/>
      <c r="G102" s="768"/>
      <c r="H102" s="492"/>
      <c r="I102" s="331"/>
      <c r="J102" s="230"/>
      <c r="K102" s="230"/>
      <c r="L102" s="256"/>
      <c r="M102" s="113"/>
      <c r="N102" s="113"/>
      <c r="O102" s="909"/>
      <c r="P102" s="135"/>
      <c r="Q102" s="136"/>
      <c r="R102" s="139"/>
      <c r="U102" s="13"/>
    </row>
    <row r="103" spans="1:21" x14ac:dyDescent="0.2">
      <c r="A103" s="790"/>
      <c r="B103" s="904"/>
      <c r="C103" s="893"/>
      <c r="D103" s="905"/>
      <c r="E103" s="891"/>
      <c r="F103" s="767"/>
      <c r="G103" s="768"/>
      <c r="H103" s="492"/>
      <c r="I103" s="331"/>
      <c r="J103" s="230"/>
      <c r="K103" s="230"/>
      <c r="L103" s="256"/>
      <c r="M103" s="113"/>
      <c r="N103" s="113"/>
      <c r="O103" s="910"/>
      <c r="P103" s="135"/>
      <c r="Q103" s="136"/>
      <c r="R103" s="139"/>
      <c r="U103" s="13"/>
    </row>
    <row r="104" spans="1:21" ht="24.75" customHeight="1" x14ac:dyDescent="0.2">
      <c r="A104" s="790"/>
      <c r="B104" s="904"/>
      <c r="C104" s="893"/>
      <c r="D104" s="906"/>
      <c r="E104" s="907"/>
      <c r="F104" s="825"/>
      <c r="G104" s="813"/>
      <c r="H104" s="493"/>
      <c r="I104" s="495"/>
      <c r="J104" s="351"/>
      <c r="K104" s="351"/>
      <c r="L104" s="496"/>
      <c r="M104" s="367"/>
      <c r="N104" s="367"/>
      <c r="O104" s="911"/>
      <c r="P104" s="60"/>
      <c r="Q104" s="60"/>
      <c r="R104" s="150"/>
      <c r="U104" s="13"/>
    </row>
    <row r="105" spans="1:21" ht="12.75" customHeight="1" x14ac:dyDescent="0.2">
      <c r="A105" s="790"/>
      <c r="B105" s="791"/>
      <c r="C105" s="893"/>
      <c r="D105" s="837" t="s">
        <v>192</v>
      </c>
      <c r="E105" s="891" t="s">
        <v>91</v>
      </c>
      <c r="F105" s="817" t="s">
        <v>44</v>
      </c>
      <c r="G105" s="768" t="s">
        <v>90</v>
      </c>
      <c r="H105" s="376"/>
      <c r="I105" s="377"/>
      <c r="J105" s="235"/>
      <c r="K105" s="235"/>
      <c r="L105" s="257"/>
      <c r="M105" s="375"/>
      <c r="N105" s="375"/>
      <c r="O105" s="912" t="s">
        <v>155</v>
      </c>
      <c r="P105" s="594"/>
      <c r="Q105" s="594">
        <v>1</v>
      </c>
      <c r="R105" s="596"/>
    </row>
    <row r="106" spans="1:21" x14ac:dyDescent="0.2">
      <c r="A106" s="790"/>
      <c r="B106" s="791"/>
      <c r="C106" s="893"/>
      <c r="D106" s="837"/>
      <c r="E106" s="891"/>
      <c r="F106" s="817"/>
      <c r="G106" s="768"/>
      <c r="H106" s="142"/>
      <c r="I106" s="331"/>
      <c r="J106" s="230"/>
      <c r="K106" s="230"/>
      <c r="L106" s="256"/>
      <c r="M106" s="113"/>
      <c r="N106" s="113"/>
      <c r="O106" s="846"/>
      <c r="P106" s="594"/>
      <c r="Q106" s="594"/>
      <c r="R106" s="596"/>
    </row>
    <row r="107" spans="1:21" x14ac:dyDescent="0.2">
      <c r="A107" s="790"/>
      <c r="B107" s="791"/>
      <c r="C107" s="893"/>
      <c r="D107" s="837"/>
      <c r="E107" s="891"/>
      <c r="F107" s="817"/>
      <c r="G107" s="768"/>
      <c r="H107" s="142"/>
      <c r="I107" s="242"/>
      <c r="J107" s="230"/>
      <c r="K107" s="230"/>
      <c r="L107" s="256"/>
      <c r="M107" s="182"/>
      <c r="N107" s="182"/>
      <c r="O107" s="826"/>
      <c r="P107" s="594"/>
      <c r="Q107" s="594"/>
      <c r="R107" s="596"/>
    </row>
    <row r="108" spans="1:21" ht="15" customHeight="1" thickBot="1" x14ac:dyDescent="0.25">
      <c r="A108" s="790"/>
      <c r="B108" s="791"/>
      <c r="C108" s="893"/>
      <c r="D108" s="838"/>
      <c r="E108" s="907"/>
      <c r="F108" s="839"/>
      <c r="G108" s="813"/>
      <c r="H108" s="286" t="s">
        <v>10</v>
      </c>
      <c r="I108" s="288">
        <f>I96+I94</f>
        <v>177.60000000000002</v>
      </c>
      <c r="J108" s="238">
        <f t="shared" ref="J108:L108" si="9">J96+J94</f>
        <v>127.60000000000001</v>
      </c>
      <c r="K108" s="238">
        <f t="shared" si="9"/>
        <v>0</v>
      </c>
      <c r="L108" s="289">
        <f t="shared" si="9"/>
        <v>50</v>
      </c>
      <c r="M108" s="251">
        <f>M94+M95+M96</f>
        <v>3180</v>
      </c>
      <c r="N108" s="247">
        <f t="shared" ref="N108" si="10">N94+N95+N96</f>
        <v>3242.7000000000003</v>
      </c>
      <c r="O108" s="841"/>
      <c r="P108" s="605"/>
      <c r="Q108" s="605"/>
      <c r="R108" s="606"/>
    </row>
    <row r="109" spans="1:21" ht="13.5" customHeight="1" thickBot="1" x14ac:dyDescent="0.25">
      <c r="A109" s="94" t="s">
        <v>9</v>
      </c>
      <c r="B109" s="11" t="s">
        <v>9</v>
      </c>
      <c r="C109" s="914" t="s">
        <v>12</v>
      </c>
      <c r="D109" s="914"/>
      <c r="E109" s="914"/>
      <c r="F109" s="914"/>
      <c r="G109" s="914"/>
      <c r="H109" s="914"/>
      <c r="I109" s="183">
        <f t="shared" ref="I109:N109" si="11">I108+I93+I89+I86+I80+I76+I60+I43+I31</f>
        <v>19479.100000000002</v>
      </c>
      <c r="J109" s="497">
        <f t="shared" si="11"/>
        <v>17904.399999999998</v>
      </c>
      <c r="K109" s="497">
        <f t="shared" si="11"/>
        <v>742.7</v>
      </c>
      <c r="L109" s="498">
        <f t="shared" si="11"/>
        <v>1574.6999999999998</v>
      </c>
      <c r="M109" s="24">
        <f t="shared" si="11"/>
        <v>22958.300000000003</v>
      </c>
      <c r="N109" s="183">
        <f t="shared" si="11"/>
        <v>21634.5</v>
      </c>
      <c r="O109" s="39"/>
      <c r="P109" s="40"/>
      <c r="Q109" s="40"/>
      <c r="R109" s="41"/>
    </row>
    <row r="110" spans="1:21" ht="16.5" customHeight="1" thickBot="1" x14ac:dyDescent="0.25">
      <c r="A110" s="94" t="s">
        <v>9</v>
      </c>
      <c r="B110" s="11" t="s">
        <v>11</v>
      </c>
      <c r="C110" s="915" t="s">
        <v>71</v>
      </c>
      <c r="D110" s="916"/>
      <c r="E110" s="916"/>
      <c r="F110" s="916"/>
      <c r="G110" s="916"/>
      <c r="H110" s="916"/>
      <c r="I110" s="917"/>
      <c r="J110" s="917"/>
      <c r="K110" s="917"/>
      <c r="L110" s="917"/>
      <c r="M110" s="916"/>
      <c r="N110" s="916"/>
      <c r="O110" s="916"/>
      <c r="P110" s="916"/>
      <c r="Q110" s="916"/>
      <c r="R110" s="918"/>
    </row>
    <row r="111" spans="1:21" ht="16.5" customHeight="1" x14ac:dyDescent="0.2">
      <c r="A111" s="848" t="s">
        <v>9</v>
      </c>
      <c r="B111" s="919" t="s">
        <v>11</v>
      </c>
      <c r="C111" s="922" t="s">
        <v>9</v>
      </c>
      <c r="D111" s="925" t="s">
        <v>108</v>
      </c>
      <c r="E111" s="927"/>
      <c r="F111" s="898" t="s">
        <v>54</v>
      </c>
      <c r="G111" s="847" t="s">
        <v>40</v>
      </c>
      <c r="H111" s="19" t="s">
        <v>36</v>
      </c>
      <c r="I111" s="252">
        <f>J111+L111</f>
        <v>513.5</v>
      </c>
      <c r="J111" s="240">
        <v>513.5</v>
      </c>
      <c r="K111" s="240"/>
      <c r="L111" s="241"/>
      <c r="M111" s="42">
        <v>582</v>
      </c>
      <c r="N111" s="42">
        <v>582</v>
      </c>
      <c r="O111" s="861" t="s">
        <v>74</v>
      </c>
      <c r="P111" s="569">
        <v>18</v>
      </c>
      <c r="Q111" s="569">
        <v>18</v>
      </c>
      <c r="R111" s="571">
        <v>18</v>
      </c>
      <c r="U111" s="13"/>
    </row>
    <row r="112" spans="1:21" ht="15.75" customHeight="1" x14ac:dyDescent="0.2">
      <c r="A112" s="790"/>
      <c r="B112" s="920"/>
      <c r="C112" s="923"/>
      <c r="D112" s="905"/>
      <c r="E112" s="928"/>
      <c r="F112" s="767"/>
      <c r="G112" s="768"/>
      <c r="H112" s="26"/>
      <c r="I112" s="244">
        <f>J112+L112</f>
        <v>0</v>
      </c>
      <c r="J112" s="230"/>
      <c r="K112" s="230"/>
      <c r="L112" s="231"/>
      <c r="M112" s="70"/>
      <c r="N112" s="70"/>
      <c r="O112" s="826"/>
      <c r="P112" s="32"/>
      <c r="Q112" s="32"/>
      <c r="R112" s="151"/>
      <c r="U112" s="13"/>
    </row>
    <row r="113" spans="1:24" ht="14.25" customHeight="1" x14ac:dyDescent="0.2">
      <c r="A113" s="790"/>
      <c r="B113" s="920"/>
      <c r="C113" s="923"/>
      <c r="D113" s="905"/>
      <c r="E113" s="928"/>
      <c r="F113" s="767"/>
      <c r="G113" s="768"/>
      <c r="H113" s="20"/>
      <c r="I113" s="226">
        <f>J113+L113</f>
        <v>0</v>
      </c>
      <c r="J113" s="235"/>
      <c r="K113" s="235"/>
      <c r="L113" s="236"/>
      <c r="M113" s="23"/>
      <c r="N113" s="23"/>
      <c r="O113" s="826"/>
      <c r="P113" s="32"/>
      <c r="Q113" s="32"/>
      <c r="R113" s="151"/>
      <c r="U113" s="13"/>
    </row>
    <row r="114" spans="1:24" ht="21.75" customHeight="1" thickBot="1" x14ac:dyDescent="0.25">
      <c r="A114" s="863"/>
      <c r="B114" s="921"/>
      <c r="C114" s="924"/>
      <c r="D114" s="926"/>
      <c r="E114" s="929"/>
      <c r="F114" s="899"/>
      <c r="G114" s="856"/>
      <c r="H114" s="295" t="s">
        <v>10</v>
      </c>
      <c r="I114" s="255">
        <f t="shared" ref="I114:N114" si="12">SUM(I111:I113)</f>
        <v>513.5</v>
      </c>
      <c r="J114" s="249">
        <f t="shared" si="12"/>
        <v>513.5</v>
      </c>
      <c r="K114" s="249">
        <f t="shared" si="12"/>
        <v>0</v>
      </c>
      <c r="L114" s="249">
        <f t="shared" si="12"/>
        <v>0</v>
      </c>
      <c r="M114" s="293">
        <f t="shared" si="12"/>
        <v>582</v>
      </c>
      <c r="N114" s="293">
        <f t="shared" si="12"/>
        <v>582</v>
      </c>
      <c r="O114" s="18"/>
      <c r="P114" s="570"/>
      <c r="Q114" s="570"/>
      <c r="R114" s="572"/>
      <c r="U114" s="13"/>
    </row>
    <row r="115" spans="1:24" ht="12.75" customHeight="1" x14ac:dyDescent="0.2">
      <c r="A115" s="848" t="s">
        <v>9</v>
      </c>
      <c r="B115" s="919" t="s">
        <v>11</v>
      </c>
      <c r="C115" s="922" t="s">
        <v>11</v>
      </c>
      <c r="D115" s="925" t="s">
        <v>75</v>
      </c>
      <c r="E115" s="927"/>
      <c r="F115" s="898" t="s">
        <v>54</v>
      </c>
      <c r="G115" s="847" t="s">
        <v>40</v>
      </c>
      <c r="H115" s="19" t="s">
        <v>36</v>
      </c>
      <c r="I115" s="252">
        <f>J115+L115</f>
        <v>5</v>
      </c>
      <c r="J115" s="240">
        <v>5</v>
      </c>
      <c r="K115" s="240"/>
      <c r="L115" s="241"/>
      <c r="M115" s="42">
        <v>5</v>
      </c>
      <c r="N115" s="42">
        <v>5</v>
      </c>
      <c r="O115" s="861" t="s">
        <v>105</v>
      </c>
      <c r="P115" s="532">
        <v>3</v>
      </c>
      <c r="Q115" s="532">
        <v>3</v>
      </c>
      <c r="R115" s="534">
        <v>3</v>
      </c>
      <c r="U115" s="13"/>
    </row>
    <row r="116" spans="1:24" ht="12.75" customHeight="1" x14ac:dyDescent="0.2">
      <c r="A116" s="790"/>
      <c r="B116" s="920"/>
      <c r="C116" s="923"/>
      <c r="D116" s="905"/>
      <c r="E116" s="928"/>
      <c r="F116" s="767"/>
      <c r="G116" s="768"/>
      <c r="H116" s="20"/>
      <c r="I116" s="259"/>
      <c r="J116" s="230"/>
      <c r="K116" s="230"/>
      <c r="L116" s="231"/>
      <c r="M116" s="46"/>
      <c r="N116" s="46"/>
      <c r="O116" s="826"/>
      <c r="P116" s="32"/>
      <c r="Q116" s="32"/>
      <c r="R116" s="151"/>
      <c r="U116" s="13"/>
    </row>
    <row r="117" spans="1:24" ht="13.5" thickBot="1" x14ac:dyDescent="0.25">
      <c r="A117" s="863"/>
      <c r="B117" s="921"/>
      <c r="C117" s="924"/>
      <c r="D117" s="926"/>
      <c r="E117" s="929"/>
      <c r="F117" s="899"/>
      <c r="G117" s="856"/>
      <c r="H117" s="295" t="s">
        <v>10</v>
      </c>
      <c r="I117" s="255">
        <f t="shared" ref="I117:N117" si="13">SUM(I115:I115)</f>
        <v>5</v>
      </c>
      <c r="J117" s="249">
        <f t="shared" si="13"/>
        <v>5</v>
      </c>
      <c r="K117" s="249">
        <f t="shared" si="13"/>
        <v>0</v>
      </c>
      <c r="L117" s="249">
        <f t="shared" si="13"/>
        <v>0</v>
      </c>
      <c r="M117" s="293">
        <f t="shared" si="13"/>
        <v>5</v>
      </c>
      <c r="N117" s="293">
        <f t="shared" si="13"/>
        <v>5</v>
      </c>
      <c r="O117" s="913"/>
      <c r="P117" s="533"/>
      <c r="Q117" s="533"/>
      <c r="R117" s="535"/>
      <c r="U117" s="13"/>
    </row>
    <row r="118" spans="1:24" ht="12.75" customHeight="1" x14ac:dyDescent="0.2">
      <c r="A118" s="848" t="s">
        <v>9</v>
      </c>
      <c r="B118" s="919" t="s">
        <v>11</v>
      </c>
      <c r="C118" s="922" t="s">
        <v>38</v>
      </c>
      <c r="D118" s="925" t="s">
        <v>104</v>
      </c>
      <c r="E118" s="927"/>
      <c r="F118" s="898" t="s">
        <v>54</v>
      </c>
      <c r="G118" s="847" t="s">
        <v>40</v>
      </c>
      <c r="H118" s="443" t="s">
        <v>36</v>
      </c>
      <c r="I118" s="444">
        <f>J118+L118</f>
        <v>90</v>
      </c>
      <c r="J118" s="445">
        <v>90</v>
      </c>
      <c r="K118" s="445"/>
      <c r="L118" s="283"/>
      <c r="M118" s="354">
        <v>46</v>
      </c>
      <c r="N118" s="354">
        <v>46</v>
      </c>
      <c r="O118" s="861" t="s">
        <v>76</v>
      </c>
      <c r="P118" s="532">
        <v>350</v>
      </c>
      <c r="Q118" s="532">
        <v>350</v>
      </c>
      <c r="R118" s="534">
        <v>350</v>
      </c>
      <c r="U118" s="13"/>
    </row>
    <row r="119" spans="1:24" ht="15.75" customHeight="1" x14ac:dyDescent="0.2">
      <c r="A119" s="790"/>
      <c r="B119" s="920"/>
      <c r="C119" s="923"/>
      <c r="D119" s="905"/>
      <c r="E119" s="928"/>
      <c r="F119" s="767"/>
      <c r="G119" s="768"/>
      <c r="H119" s="20"/>
      <c r="I119" s="333"/>
      <c r="J119" s="273"/>
      <c r="K119" s="273"/>
      <c r="L119" s="231"/>
      <c r="M119" s="70"/>
      <c r="N119" s="70"/>
      <c r="O119" s="826"/>
      <c r="P119" s="32"/>
      <c r="Q119" s="32"/>
      <c r="R119" s="151"/>
      <c r="U119" s="13"/>
    </row>
    <row r="120" spans="1:24" x14ac:dyDescent="0.2">
      <c r="A120" s="790"/>
      <c r="B120" s="920"/>
      <c r="C120" s="923"/>
      <c r="D120" s="905"/>
      <c r="E120" s="928"/>
      <c r="F120" s="767"/>
      <c r="G120" s="768"/>
      <c r="H120" s="20"/>
      <c r="I120" s="333"/>
      <c r="J120" s="273"/>
      <c r="K120" s="273"/>
      <c r="L120" s="231"/>
      <c r="M120" s="70"/>
      <c r="N120" s="70"/>
      <c r="O120" s="826" t="s">
        <v>77</v>
      </c>
      <c r="P120" s="32">
        <v>30</v>
      </c>
      <c r="Q120" s="32">
        <v>30</v>
      </c>
      <c r="R120" s="151">
        <v>30</v>
      </c>
      <c r="U120" s="13"/>
    </row>
    <row r="121" spans="1:24" ht="35.25" customHeight="1" x14ac:dyDescent="0.2">
      <c r="A121" s="790"/>
      <c r="B121" s="920"/>
      <c r="C121" s="923"/>
      <c r="D121" s="905"/>
      <c r="E121" s="928"/>
      <c r="F121" s="767"/>
      <c r="G121" s="768"/>
      <c r="H121" s="20"/>
      <c r="I121" s="274"/>
      <c r="J121" s="273"/>
      <c r="K121" s="273"/>
      <c r="L121" s="231"/>
      <c r="M121" s="36"/>
      <c r="N121" s="36"/>
      <c r="O121" s="826"/>
      <c r="P121" s="32"/>
      <c r="Q121" s="32"/>
      <c r="R121" s="151"/>
      <c r="U121" s="13"/>
    </row>
    <row r="122" spans="1:24" ht="17.25" customHeight="1" thickBot="1" x14ac:dyDescent="0.25">
      <c r="A122" s="863"/>
      <c r="B122" s="921"/>
      <c r="C122" s="924"/>
      <c r="D122" s="926"/>
      <c r="E122" s="929"/>
      <c r="F122" s="899"/>
      <c r="G122" s="856"/>
      <c r="H122" s="295" t="s">
        <v>10</v>
      </c>
      <c r="I122" s="275">
        <f t="shared" ref="I122:N122" si="14">SUM(I118:I121)</f>
        <v>90</v>
      </c>
      <c r="J122" s="276">
        <f t="shared" si="14"/>
        <v>90</v>
      </c>
      <c r="K122" s="276">
        <f t="shared" si="14"/>
        <v>0</v>
      </c>
      <c r="L122" s="249">
        <f t="shared" si="14"/>
        <v>0</v>
      </c>
      <c r="M122" s="293">
        <f t="shared" si="14"/>
        <v>46</v>
      </c>
      <c r="N122" s="293">
        <f t="shared" si="14"/>
        <v>46</v>
      </c>
      <c r="O122" s="18" t="s">
        <v>139</v>
      </c>
      <c r="P122" s="533">
        <v>30</v>
      </c>
      <c r="Q122" s="533">
        <v>30</v>
      </c>
      <c r="R122" s="535">
        <v>30</v>
      </c>
      <c r="U122" s="13"/>
    </row>
    <row r="123" spans="1:24" ht="12.75" customHeight="1" x14ac:dyDescent="0.2">
      <c r="A123" s="848" t="s">
        <v>9</v>
      </c>
      <c r="B123" s="919" t="s">
        <v>11</v>
      </c>
      <c r="C123" s="922" t="s">
        <v>53</v>
      </c>
      <c r="D123" s="925" t="s">
        <v>80</v>
      </c>
      <c r="E123" s="927"/>
      <c r="F123" s="898" t="s">
        <v>54</v>
      </c>
      <c r="G123" s="847" t="s">
        <v>40</v>
      </c>
      <c r="H123" s="19" t="s">
        <v>36</v>
      </c>
      <c r="I123" s="270">
        <f>J123+L123</f>
        <v>6</v>
      </c>
      <c r="J123" s="271">
        <v>6</v>
      </c>
      <c r="K123" s="271"/>
      <c r="L123" s="241"/>
      <c r="M123" s="42">
        <v>6</v>
      </c>
      <c r="N123" s="42">
        <v>6</v>
      </c>
      <c r="O123" s="861" t="s">
        <v>81</v>
      </c>
      <c r="P123" s="532">
        <v>20</v>
      </c>
      <c r="Q123" s="532">
        <v>20</v>
      </c>
      <c r="R123" s="534">
        <v>20</v>
      </c>
      <c r="U123" s="13"/>
    </row>
    <row r="124" spans="1:24" x14ac:dyDescent="0.2">
      <c r="A124" s="790"/>
      <c r="B124" s="920"/>
      <c r="C124" s="923"/>
      <c r="D124" s="905"/>
      <c r="E124" s="928"/>
      <c r="F124" s="767"/>
      <c r="G124" s="768"/>
      <c r="H124" s="26"/>
      <c r="I124" s="246">
        <f>J124+L124</f>
        <v>0</v>
      </c>
      <c r="J124" s="273"/>
      <c r="K124" s="273"/>
      <c r="L124" s="231"/>
      <c r="M124" s="70"/>
      <c r="N124" s="70"/>
      <c r="O124" s="826"/>
      <c r="P124" s="32"/>
      <c r="Q124" s="32"/>
      <c r="R124" s="151"/>
      <c r="U124" s="13"/>
    </row>
    <row r="125" spans="1:24" ht="13.5" thickBot="1" x14ac:dyDescent="0.25">
      <c r="A125" s="863"/>
      <c r="B125" s="921"/>
      <c r="C125" s="924"/>
      <c r="D125" s="926"/>
      <c r="E125" s="929"/>
      <c r="F125" s="899"/>
      <c r="G125" s="856"/>
      <c r="H125" s="295" t="s">
        <v>10</v>
      </c>
      <c r="I125" s="275">
        <f t="shared" ref="I125:N125" si="15">SUM(I123:I124)</f>
        <v>6</v>
      </c>
      <c r="J125" s="276">
        <f t="shared" si="15"/>
        <v>6</v>
      </c>
      <c r="K125" s="276">
        <f t="shared" si="15"/>
        <v>0</v>
      </c>
      <c r="L125" s="249">
        <f t="shared" si="15"/>
        <v>0</v>
      </c>
      <c r="M125" s="293">
        <f t="shared" si="15"/>
        <v>6</v>
      </c>
      <c r="N125" s="293">
        <f t="shared" si="15"/>
        <v>6</v>
      </c>
      <c r="O125" s="18"/>
      <c r="P125" s="533"/>
      <c r="Q125" s="533"/>
      <c r="R125" s="535"/>
      <c r="U125" s="13"/>
    </row>
    <row r="126" spans="1:24" ht="41.25" customHeight="1" x14ac:dyDescent="0.2">
      <c r="A126" s="848" t="s">
        <v>9</v>
      </c>
      <c r="B126" s="919" t="s">
        <v>11</v>
      </c>
      <c r="C126" s="922" t="s">
        <v>54</v>
      </c>
      <c r="D126" s="935" t="s">
        <v>89</v>
      </c>
      <c r="E126" s="890" t="s">
        <v>91</v>
      </c>
      <c r="F126" s="898" t="s">
        <v>41</v>
      </c>
      <c r="G126" s="847" t="s">
        <v>90</v>
      </c>
      <c r="H126" s="296" t="s">
        <v>36</v>
      </c>
      <c r="I126" s="270">
        <f>J126+L126</f>
        <v>75.2</v>
      </c>
      <c r="J126" s="271"/>
      <c r="K126" s="271"/>
      <c r="L126" s="241">
        <v>75.2</v>
      </c>
      <c r="M126" s="47"/>
      <c r="N126" s="47"/>
      <c r="O126" s="861" t="s">
        <v>138</v>
      </c>
      <c r="P126" s="930"/>
      <c r="Q126" s="532"/>
      <c r="R126" s="534"/>
      <c r="U126" s="13"/>
      <c r="V126" s="14"/>
      <c r="W126" s="14"/>
      <c r="X126" s="14"/>
    </row>
    <row r="127" spans="1:24" ht="27.75" customHeight="1" x14ac:dyDescent="0.2">
      <c r="A127" s="790"/>
      <c r="B127" s="920"/>
      <c r="C127" s="923"/>
      <c r="D127" s="936"/>
      <c r="E127" s="891"/>
      <c r="F127" s="767"/>
      <c r="G127" s="768"/>
      <c r="H127" s="297" t="s">
        <v>130</v>
      </c>
      <c r="I127" s="246">
        <f>J127+L127</f>
        <v>400</v>
      </c>
      <c r="J127" s="273"/>
      <c r="K127" s="273"/>
      <c r="L127" s="231">
        <v>400</v>
      </c>
      <c r="M127" s="70"/>
      <c r="N127" s="70"/>
      <c r="O127" s="826"/>
      <c r="P127" s="931"/>
      <c r="Q127" s="32"/>
      <c r="R127" s="151"/>
      <c r="U127" s="13"/>
      <c r="V127" s="14"/>
      <c r="W127" s="14"/>
      <c r="X127" s="14"/>
    </row>
    <row r="128" spans="1:24" ht="39.75" customHeight="1" thickBot="1" x14ac:dyDescent="0.25">
      <c r="A128" s="863"/>
      <c r="B128" s="921"/>
      <c r="C128" s="924"/>
      <c r="D128" s="937"/>
      <c r="E128" s="938"/>
      <c r="F128" s="899"/>
      <c r="G128" s="856"/>
      <c r="H128" s="295" t="s">
        <v>10</v>
      </c>
      <c r="I128" s="275">
        <f t="shared" ref="I128:N128" si="16">SUM(I126:I127)</f>
        <v>475.2</v>
      </c>
      <c r="J128" s="276">
        <f t="shared" si="16"/>
        <v>0</v>
      </c>
      <c r="K128" s="276">
        <f t="shared" si="16"/>
        <v>0</v>
      </c>
      <c r="L128" s="249">
        <f t="shared" si="16"/>
        <v>475.2</v>
      </c>
      <c r="M128" s="293">
        <f t="shared" si="16"/>
        <v>0</v>
      </c>
      <c r="N128" s="293">
        <f t="shared" si="16"/>
        <v>0</v>
      </c>
      <c r="O128" s="857"/>
      <c r="P128" s="446">
        <v>100</v>
      </c>
      <c r="Q128" s="533"/>
      <c r="R128" s="535"/>
      <c r="U128" s="13"/>
      <c r="V128" s="14"/>
      <c r="W128" s="14"/>
      <c r="X128" s="14"/>
    </row>
    <row r="129" spans="1:32" x14ac:dyDescent="0.2">
      <c r="A129" s="848" t="s">
        <v>9</v>
      </c>
      <c r="B129" s="919" t="s">
        <v>11</v>
      </c>
      <c r="C129" s="922" t="s">
        <v>41</v>
      </c>
      <c r="D129" s="932" t="s">
        <v>96</v>
      </c>
      <c r="E129" s="927"/>
      <c r="F129" s="898" t="s">
        <v>54</v>
      </c>
      <c r="G129" s="847" t="s">
        <v>40</v>
      </c>
      <c r="H129" s="296" t="s">
        <v>36</v>
      </c>
      <c r="I129" s="252">
        <f>J129+L129</f>
        <v>100.3</v>
      </c>
      <c r="J129" s="240">
        <v>100.3</v>
      </c>
      <c r="K129" s="240"/>
      <c r="L129" s="241"/>
      <c r="M129" s="42">
        <v>100</v>
      </c>
      <c r="N129" s="42"/>
      <c r="O129" s="546" t="s">
        <v>78</v>
      </c>
      <c r="P129" s="532"/>
      <c r="Q129" s="532">
        <v>1</v>
      </c>
      <c r="R129" s="534"/>
      <c r="U129" s="13"/>
      <c r="V129" s="14"/>
      <c r="W129" s="14"/>
      <c r="X129" s="14"/>
    </row>
    <row r="130" spans="1:32" x14ac:dyDescent="0.2">
      <c r="A130" s="790"/>
      <c r="B130" s="920"/>
      <c r="C130" s="923"/>
      <c r="D130" s="933"/>
      <c r="E130" s="928"/>
      <c r="F130" s="767"/>
      <c r="G130" s="768"/>
      <c r="H130" s="297"/>
      <c r="I130" s="244">
        <f>J130+L130</f>
        <v>0</v>
      </c>
      <c r="J130" s="230"/>
      <c r="K130" s="230"/>
      <c r="L130" s="231"/>
      <c r="M130" s="70"/>
      <c r="N130" s="70"/>
      <c r="O130" s="17"/>
      <c r="P130" s="32"/>
      <c r="Q130" s="32"/>
      <c r="R130" s="151"/>
      <c r="U130" s="13"/>
      <c r="V130" s="14"/>
      <c r="W130" s="14"/>
      <c r="X130" s="14"/>
    </row>
    <row r="131" spans="1:32" ht="13.5" thickBot="1" x14ac:dyDescent="0.25">
      <c r="A131" s="863"/>
      <c r="B131" s="921"/>
      <c r="C131" s="924"/>
      <c r="D131" s="934"/>
      <c r="E131" s="929"/>
      <c r="F131" s="899"/>
      <c r="G131" s="856"/>
      <c r="H131" s="295" t="s">
        <v>10</v>
      </c>
      <c r="I131" s="255">
        <f t="shared" ref="I131:N131" si="17">SUM(I129:I130)</f>
        <v>100.3</v>
      </c>
      <c r="J131" s="249">
        <f t="shared" si="17"/>
        <v>100.3</v>
      </c>
      <c r="K131" s="249">
        <f t="shared" si="17"/>
        <v>0</v>
      </c>
      <c r="L131" s="249">
        <f t="shared" si="17"/>
        <v>0</v>
      </c>
      <c r="M131" s="293">
        <f t="shared" si="17"/>
        <v>100</v>
      </c>
      <c r="N131" s="293">
        <f t="shared" si="17"/>
        <v>0</v>
      </c>
      <c r="O131" s="18"/>
      <c r="P131" s="533"/>
      <c r="Q131" s="533"/>
      <c r="R131" s="535"/>
      <c r="U131" s="13"/>
      <c r="V131" s="14"/>
      <c r="W131" s="14"/>
      <c r="X131" s="14"/>
    </row>
    <row r="132" spans="1:32" x14ac:dyDescent="0.2">
      <c r="A132" s="848" t="s">
        <v>9</v>
      </c>
      <c r="B132" s="919" t="s">
        <v>11</v>
      </c>
      <c r="C132" s="922" t="s">
        <v>55</v>
      </c>
      <c r="D132" s="932" t="s">
        <v>107</v>
      </c>
      <c r="E132" s="927"/>
      <c r="F132" s="898" t="s">
        <v>54</v>
      </c>
      <c r="G132" s="847" t="s">
        <v>40</v>
      </c>
      <c r="H132" s="19" t="s">
        <v>36</v>
      </c>
      <c r="I132" s="252">
        <f>J132+L132</f>
        <v>20</v>
      </c>
      <c r="J132" s="240">
        <v>20</v>
      </c>
      <c r="K132" s="240"/>
      <c r="L132" s="241"/>
      <c r="M132" s="42"/>
      <c r="N132" s="42"/>
      <c r="O132" s="546" t="s">
        <v>79</v>
      </c>
      <c r="P132" s="532">
        <v>150</v>
      </c>
      <c r="Q132" s="532"/>
      <c r="R132" s="534"/>
      <c r="U132" s="13"/>
    </row>
    <row r="133" spans="1:32" x14ac:dyDescent="0.2">
      <c r="A133" s="790"/>
      <c r="B133" s="920"/>
      <c r="C133" s="923"/>
      <c r="D133" s="933"/>
      <c r="E133" s="928"/>
      <c r="F133" s="767"/>
      <c r="G133" s="768"/>
      <c r="H133" s="26"/>
      <c r="I133" s="244">
        <f>J133+L133</f>
        <v>0</v>
      </c>
      <c r="J133" s="230"/>
      <c r="K133" s="230"/>
      <c r="L133" s="231"/>
      <c r="M133" s="70"/>
      <c r="N133" s="70"/>
      <c r="O133" s="17"/>
      <c r="P133" s="32"/>
      <c r="Q133" s="32"/>
      <c r="R133" s="151"/>
      <c r="U133" s="13"/>
    </row>
    <row r="134" spans="1:32" ht="13.5" thickBot="1" x14ac:dyDescent="0.25">
      <c r="A134" s="863"/>
      <c r="B134" s="921"/>
      <c r="C134" s="924"/>
      <c r="D134" s="934"/>
      <c r="E134" s="929"/>
      <c r="F134" s="899"/>
      <c r="G134" s="856"/>
      <c r="H134" s="295" t="s">
        <v>10</v>
      </c>
      <c r="I134" s="255">
        <f t="shared" ref="I134:N134" si="18">SUM(I132:I133)</f>
        <v>20</v>
      </c>
      <c r="J134" s="249">
        <f t="shared" si="18"/>
        <v>20</v>
      </c>
      <c r="K134" s="249">
        <f t="shared" si="18"/>
        <v>0</v>
      </c>
      <c r="L134" s="249">
        <f t="shared" si="18"/>
        <v>0</v>
      </c>
      <c r="M134" s="293">
        <f t="shared" si="18"/>
        <v>0</v>
      </c>
      <c r="N134" s="293">
        <f t="shared" si="18"/>
        <v>0</v>
      </c>
      <c r="O134" s="18"/>
      <c r="P134" s="533"/>
      <c r="Q134" s="533"/>
      <c r="R134" s="535"/>
      <c r="U134" s="13"/>
    </row>
    <row r="135" spans="1:32" ht="13.5" thickBot="1" x14ac:dyDescent="0.25">
      <c r="A135" s="100" t="s">
        <v>9</v>
      </c>
      <c r="B135" s="11" t="s">
        <v>11</v>
      </c>
      <c r="C135" s="914" t="s">
        <v>12</v>
      </c>
      <c r="D135" s="914"/>
      <c r="E135" s="914"/>
      <c r="F135" s="914"/>
      <c r="G135" s="914"/>
      <c r="H135" s="939"/>
      <c r="I135" s="24">
        <f t="shared" ref="I135:N135" si="19">SUM(I128,I125,I134,I131,I122,I117,I114)</f>
        <v>1210</v>
      </c>
      <c r="J135" s="24">
        <f t="shared" si="19"/>
        <v>734.8</v>
      </c>
      <c r="K135" s="24">
        <f t="shared" si="19"/>
        <v>0</v>
      </c>
      <c r="L135" s="24">
        <f t="shared" si="19"/>
        <v>475.2</v>
      </c>
      <c r="M135" s="24">
        <f t="shared" si="19"/>
        <v>739</v>
      </c>
      <c r="N135" s="24">
        <f t="shared" si="19"/>
        <v>639</v>
      </c>
      <c r="O135" s="940"/>
      <c r="P135" s="941"/>
      <c r="Q135" s="941"/>
      <c r="R135" s="942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</row>
    <row r="136" spans="1:32" ht="15" customHeight="1" thickBot="1" x14ac:dyDescent="0.25">
      <c r="A136" s="94" t="s">
        <v>9</v>
      </c>
      <c r="B136" s="11" t="s">
        <v>38</v>
      </c>
      <c r="C136" s="915" t="s">
        <v>72</v>
      </c>
      <c r="D136" s="916"/>
      <c r="E136" s="916"/>
      <c r="F136" s="916"/>
      <c r="G136" s="916"/>
      <c r="H136" s="916"/>
      <c r="I136" s="916"/>
      <c r="J136" s="916"/>
      <c r="K136" s="916"/>
      <c r="L136" s="916"/>
      <c r="M136" s="916"/>
      <c r="N136" s="916"/>
      <c r="O136" s="916"/>
      <c r="P136" s="916"/>
      <c r="Q136" s="916"/>
      <c r="R136" s="918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 ht="12.75" customHeight="1" x14ac:dyDescent="0.2">
      <c r="A137" s="848" t="s">
        <v>9</v>
      </c>
      <c r="B137" s="919" t="s">
        <v>38</v>
      </c>
      <c r="C137" s="922" t="s">
        <v>9</v>
      </c>
      <c r="D137" s="925" t="s">
        <v>82</v>
      </c>
      <c r="E137" s="943"/>
      <c r="F137" s="898" t="s">
        <v>54</v>
      </c>
      <c r="G137" s="880" t="s">
        <v>40</v>
      </c>
      <c r="H137" s="296" t="s">
        <v>36</v>
      </c>
      <c r="I137" s="252">
        <f>J137+L137</f>
        <v>1233.5</v>
      </c>
      <c r="J137" s="240">
        <v>1233.5</v>
      </c>
      <c r="K137" s="240"/>
      <c r="L137" s="241"/>
      <c r="M137" s="47">
        <v>2006.3</v>
      </c>
      <c r="N137" s="47">
        <v>2006.3</v>
      </c>
      <c r="O137" s="861" t="s">
        <v>198</v>
      </c>
      <c r="P137" s="44">
        <v>3.7</v>
      </c>
      <c r="Q137" s="44">
        <v>3.7</v>
      </c>
      <c r="R137" s="45">
        <v>3.7</v>
      </c>
      <c r="U137" s="13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 x14ac:dyDescent="0.2">
      <c r="A138" s="790"/>
      <c r="B138" s="920"/>
      <c r="C138" s="923"/>
      <c r="D138" s="905"/>
      <c r="E138" s="794"/>
      <c r="F138" s="767"/>
      <c r="G138" s="881"/>
      <c r="H138" s="297"/>
      <c r="I138" s="244">
        <f>J138+L138</f>
        <v>0</v>
      </c>
      <c r="J138" s="230"/>
      <c r="K138" s="230"/>
      <c r="L138" s="231"/>
      <c r="M138" s="70"/>
      <c r="N138" s="70"/>
      <c r="O138" s="826"/>
      <c r="P138" s="43"/>
      <c r="Q138" s="32"/>
      <c r="R138" s="151"/>
      <c r="U138" s="13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 ht="18" customHeight="1" x14ac:dyDescent="0.2">
      <c r="A139" s="790"/>
      <c r="B139" s="920"/>
      <c r="C139" s="923"/>
      <c r="D139" s="905"/>
      <c r="E139" s="794"/>
      <c r="F139" s="767"/>
      <c r="G139" s="881"/>
      <c r="H139" s="383"/>
      <c r="I139" s="226">
        <f>J139+L139</f>
        <v>0</v>
      </c>
      <c r="J139" s="235"/>
      <c r="K139" s="235"/>
      <c r="L139" s="236"/>
      <c r="M139" s="23"/>
      <c r="N139" s="23"/>
      <c r="O139" s="826"/>
      <c r="P139" s="32"/>
      <c r="Q139" s="32"/>
      <c r="R139" s="151"/>
      <c r="U139" s="13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</row>
    <row r="140" spans="1:32" ht="22.5" customHeight="1" thickBot="1" x14ac:dyDescent="0.25">
      <c r="A140" s="863"/>
      <c r="B140" s="921"/>
      <c r="C140" s="924"/>
      <c r="D140" s="926"/>
      <c r="E140" s="944"/>
      <c r="F140" s="899"/>
      <c r="G140" s="882"/>
      <c r="H140" s="295" t="s">
        <v>10</v>
      </c>
      <c r="I140" s="255">
        <f t="shared" ref="I140:N140" si="20">SUM(I137:I139)</f>
        <v>1233.5</v>
      </c>
      <c r="J140" s="249">
        <f t="shared" si="20"/>
        <v>1233.5</v>
      </c>
      <c r="K140" s="249">
        <f t="shared" si="20"/>
        <v>0</v>
      </c>
      <c r="L140" s="249">
        <f t="shared" si="20"/>
        <v>0</v>
      </c>
      <c r="M140" s="293">
        <f t="shared" si="20"/>
        <v>2006.3</v>
      </c>
      <c r="N140" s="293">
        <f t="shared" si="20"/>
        <v>2006.3</v>
      </c>
      <c r="O140" s="857"/>
      <c r="P140" s="570"/>
      <c r="Q140" s="570"/>
      <c r="R140" s="572"/>
      <c r="U140" s="13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</row>
    <row r="141" spans="1:32" ht="12.75" customHeight="1" x14ac:dyDescent="0.2">
      <c r="A141" s="848" t="s">
        <v>9</v>
      </c>
      <c r="B141" s="919" t="s">
        <v>38</v>
      </c>
      <c r="C141" s="922" t="s">
        <v>11</v>
      </c>
      <c r="D141" s="925" t="s">
        <v>39</v>
      </c>
      <c r="E141" s="943"/>
      <c r="F141" s="898" t="s">
        <v>41</v>
      </c>
      <c r="G141" s="880" t="s">
        <v>40</v>
      </c>
      <c r="H141" s="296" t="s">
        <v>36</v>
      </c>
      <c r="I141" s="252">
        <f>J141+L141</f>
        <v>0</v>
      </c>
      <c r="J141" s="240"/>
      <c r="K141" s="240"/>
      <c r="L141" s="241"/>
      <c r="M141" s="47"/>
      <c r="N141" s="47"/>
      <c r="O141" s="861" t="s">
        <v>106</v>
      </c>
      <c r="P141" s="569"/>
      <c r="Q141" s="569" t="s">
        <v>42</v>
      </c>
      <c r="R141" s="571" t="s">
        <v>42</v>
      </c>
      <c r="U141" s="13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 x14ac:dyDescent="0.2">
      <c r="A142" s="790"/>
      <c r="B142" s="920"/>
      <c r="C142" s="923"/>
      <c r="D142" s="905"/>
      <c r="E142" s="794"/>
      <c r="F142" s="767"/>
      <c r="G142" s="881"/>
      <c r="H142" s="297"/>
      <c r="I142" s="244">
        <f>J142+L142</f>
        <v>0</v>
      </c>
      <c r="J142" s="230">
        <v>0</v>
      </c>
      <c r="K142" s="230"/>
      <c r="L142" s="231"/>
      <c r="M142" s="70"/>
      <c r="N142" s="70"/>
      <c r="O142" s="826"/>
      <c r="P142" s="32"/>
      <c r="Q142" s="32"/>
      <c r="R142" s="151"/>
      <c r="U142" s="13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 ht="13.5" thickBot="1" x14ac:dyDescent="0.25">
      <c r="A143" s="863"/>
      <c r="B143" s="921"/>
      <c r="C143" s="924"/>
      <c r="D143" s="926"/>
      <c r="E143" s="944"/>
      <c r="F143" s="899"/>
      <c r="G143" s="882"/>
      <c r="H143" s="295" t="s">
        <v>10</v>
      </c>
      <c r="I143" s="255">
        <f t="shared" ref="I143:N143" si="21">SUM(I141:I142)</f>
        <v>0</v>
      </c>
      <c r="J143" s="249">
        <f t="shared" si="21"/>
        <v>0</v>
      </c>
      <c r="K143" s="249">
        <f t="shared" si="21"/>
        <v>0</v>
      </c>
      <c r="L143" s="249">
        <f t="shared" si="21"/>
        <v>0</v>
      </c>
      <c r="M143" s="293">
        <f t="shared" si="21"/>
        <v>0</v>
      </c>
      <c r="N143" s="293">
        <f t="shared" si="21"/>
        <v>0</v>
      </c>
      <c r="O143" s="18"/>
      <c r="P143" s="570"/>
      <c r="Q143" s="570"/>
      <c r="R143" s="572"/>
      <c r="U143" s="13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 ht="12.75" customHeight="1" x14ac:dyDescent="0.2">
      <c r="A144" s="848" t="s">
        <v>9</v>
      </c>
      <c r="B144" s="919" t="s">
        <v>38</v>
      </c>
      <c r="C144" s="922" t="s">
        <v>38</v>
      </c>
      <c r="D144" s="925" t="s">
        <v>43</v>
      </c>
      <c r="E144" s="943"/>
      <c r="F144" s="898" t="s">
        <v>44</v>
      </c>
      <c r="G144" s="880" t="s">
        <v>40</v>
      </c>
      <c r="H144" s="296" t="s">
        <v>36</v>
      </c>
      <c r="I144" s="252">
        <f>J144+L144</f>
        <v>0</v>
      </c>
      <c r="J144" s="240"/>
      <c r="K144" s="240"/>
      <c r="L144" s="241"/>
      <c r="M144" s="47">
        <v>62</v>
      </c>
      <c r="N144" s="47">
        <v>62</v>
      </c>
      <c r="O144" s="861" t="s">
        <v>45</v>
      </c>
      <c r="P144" s="569"/>
      <c r="Q144" s="569">
        <v>13</v>
      </c>
      <c r="R144" s="571">
        <v>13</v>
      </c>
      <c r="U144" s="13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 x14ac:dyDescent="0.2">
      <c r="A145" s="790"/>
      <c r="B145" s="920"/>
      <c r="C145" s="923"/>
      <c r="D145" s="905"/>
      <c r="E145" s="794"/>
      <c r="F145" s="767"/>
      <c r="G145" s="881"/>
      <c r="H145" s="297"/>
      <c r="I145" s="244">
        <f>J145+L145</f>
        <v>0</v>
      </c>
      <c r="J145" s="230"/>
      <c r="K145" s="230"/>
      <c r="L145" s="231"/>
      <c r="M145" s="70"/>
      <c r="N145" s="70"/>
      <c r="O145" s="826"/>
      <c r="P145" s="32"/>
      <c r="Q145" s="32"/>
      <c r="R145" s="151"/>
      <c r="U145" s="13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 ht="13.5" thickBot="1" x14ac:dyDescent="0.25">
      <c r="A146" s="863"/>
      <c r="B146" s="921"/>
      <c r="C146" s="924"/>
      <c r="D146" s="926"/>
      <c r="E146" s="944"/>
      <c r="F146" s="899"/>
      <c r="G146" s="882"/>
      <c r="H146" s="295" t="s">
        <v>10</v>
      </c>
      <c r="I146" s="255">
        <f t="shared" ref="I146:N146" si="22">SUM(I144:I145)</f>
        <v>0</v>
      </c>
      <c r="J146" s="249">
        <f t="shared" si="22"/>
        <v>0</v>
      </c>
      <c r="K146" s="249">
        <f t="shared" si="22"/>
        <v>0</v>
      </c>
      <c r="L146" s="249">
        <f t="shared" si="22"/>
        <v>0</v>
      </c>
      <c r="M146" s="293">
        <f t="shared" si="22"/>
        <v>62</v>
      </c>
      <c r="N146" s="293">
        <f t="shared" si="22"/>
        <v>62</v>
      </c>
      <c r="O146" s="18"/>
      <c r="P146" s="570"/>
      <c r="Q146" s="570"/>
      <c r="R146" s="572"/>
      <c r="U146" s="13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 ht="12.75" customHeight="1" x14ac:dyDescent="0.2">
      <c r="A147" s="848" t="s">
        <v>9</v>
      </c>
      <c r="B147" s="919" t="s">
        <v>38</v>
      </c>
      <c r="C147" s="922" t="s">
        <v>53</v>
      </c>
      <c r="D147" s="858" t="s">
        <v>146</v>
      </c>
      <c r="E147" s="943"/>
      <c r="F147" s="952" t="s">
        <v>44</v>
      </c>
      <c r="G147" s="954" t="s">
        <v>40</v>
      </c>
      <c r="H147" s="384" t="s">
        <v>92</v>
      </c>
      <c r="I147" s="277">
        <f>+J147+L147</f>
        <v>0</v>
      </c>
      <c r="J147" s="278">
        <v>0</v>
      </c>
      <c r="K147" s="278"/>
      <c r="L147" s="279">
        <v>0</v>
      </c>
      <c r="M147" s="118">
        <v>50</v>
      </c>
      <c r="N147" s="117">
        <v>50</v>
      </c>
      <c r="O147" s="900" t="s">
        <v>150</v>
      </c>
      <c r="P147" s="945"/>
      <c r="Q147" s="945"/>
      <c r="R147" s="947">
        <v>1</v>
      </c>
      <c r="T147" s="13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 ht="30" customHeight="1" thickBot="1" x14ac:dyDescent="0.25">
      <c r="A148" s="863"/>
      <c r="B148" s="921"/>
      <c r="C148" s="924"/>
      <c r="D148" s="862"/>
      <c r="E148" s="944"/>
      <c r="F148" s="953"/>
      <c r="G148" s="955"/>
      <c r="H148" s="295" t="s">
        <v>10</v>
      </c>
      <c r="I148" s="255">
        <f>+L148+J148</f>
        <v>0</v>
      </c>
      <c r="J148" s="255">
        <f>+J147</f>
        <v>0</v>
      </c>
      <c r="K148" s="255"/>
      <c r="L148" s="260">
        <f>+L147</f>
        <v>0</v>
      </c>
      <c r="M148" s="293">
        <f>+M147</f>
        <v>50</v>
      </c>
      <c r="N148" s="255">
        <f>+N147</f>
        <v>50</v>
      </c>
      <c r="O148" s="956"/>
      <c r="P148" s="946"/>
      <c r="Q148" s="946"/>
      <c r="R148" s="948"/>
      <c r="T148" s="13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 ht="13.5" thickBot="1" x14ac:dyDescent="0.25">
      <c r="A149" s="100" t="s">
        <v>9</v>
      </c>
      <c r="B149" s="11" t="s">
        <v>38</v>
      </c>
      <c r="C149" s="914" t="s">
        <v>12</v>
      </c>
      <c r="D149" s="914"/>
      <c r="E149" s="914"/>
      <c r="F149" s="914"/>
      <c r="G149" s="914"/>
      <c r="H149" s="939"/>
      <c r="I149" s="24">
        <f>SUM(I146,I143,I140,I148)</f>
        <v>1233.5</v>
      </c>
      <c r="J149" s="24">
        <f t="shared" ref="J149:N149" si="23">SUM(J146,J143,J140,J148)</f>
        <v>1233.5</v>
      </c>
      <c r="K149" s="24">
        <f t="shared" si="23"/>
        <v>0</v>
      </c>
      <c r="L149" s="24">
        <f t="shared" si="23"/>
        <v>0</v>
      </c>
      <c r="M149" s="24">
        <f>SUM(M146,M143,M140,M148)</f>
        <v>2118.3000000000002</v>
      </c>
      <c r="N149" s="24">
        <f t="shared" si="23"/>
        <v>2118.3000000000002</v>
      </c>
      <c r="O149" s="940"/>
      <c r="P149" s="941"/>
      <c r="Q149" s="941"/>
      <c r="R149" s="942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 ht="13.5" thickBot="1" x14ac:dyDescent="0.25">
      <c r="A150" s="513" t="s">
        <v>9</v>
      </c>
      <c r="B150" s="528" t="s">
        <v>53</v>
      </c>
      <c r="C150" s="949" t="s">
        <v>73</v>
      </c>
      <c r="D150" s="950"/>
      <c r="E150" s="950"/>
      <c r="F150" s="950"/>
      <c r="G150" s="950"/>
      <c r="H150" s="950"/>
      <c r="I150" s="950"/>
      <c r="J150" s="950"/>
      <c r="K150" s="950"/>
      <c r="L150" s="950"/>
      <c r="M150" s="950"/>
      <c r="N150" s="950"/>
      <c r="O150" s="950"/>
      <c r="P150" s="950"/>
      <c r="Q150" s="950"/>
      <c r="R150" s="951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 ht="25.5" x14ac:dyDescent="0.2">
      <c r="A151" s="513" t="s">
        <v>9</v>
      </c>
      <c r="B151" s="528" t="s">
        <v>53</v>
      </c>
      <c r="C151" s="514" t="s">
        <v>9</v>
      </c>
      <c r="D151" s="659" t="s">
        <v>166</v>
      </c>
      <c r="E151" s="551"/>
      <c r="F151" s="545"/>
      <c r="G151" s="512"/>
      <c r="H151" s="73"/>
      <c r="I151" s="280"/>
      <c r="J151" s="281"/>
      <c r="K151" s="282"/>
      <c r="L151" s="283"/>
      <c r="M151" s="80"/>
      <c r="N151" s="389"/>
      <c r="O151" s="74"/>
      <c r="P151" s="75"/>
      <c r="Q151" s="75"/>
      <c r="R151" s="534"/>
      <c r="S151" s="72"/>
      <c r="U151" s="13"/>
    </row>
    <row r="152" spans="1:32" ht="12.75" customHeight="1" x14ac:dyDescent="0.2">
      <c r="A152" s="957"/>
      <c r="B152" s="958"/>
      <c r="C152" s="959"/>
      <c r="D152" s="837" t="s">
        <v>83</v>
      </c>
      <c r="E152" s="794"/>
      <c r="F152" s="767" t="s">
        <v>54</v>
      </c>
      <c r="G152" s="960" t="s">
        <v>40</v>
      </c>
      <c r="H152" s="387" t="s">
        <v>36</v>
      </c>
      <c r="I152" s="331">
        <f>J152+L152</f>
        <v>265.7</v>
      </c>
      <c r="J152" s="230">
        <v>265.7</v>
      </c>
      <c r="K152" s="230"/>
      <c r="L152" s="231"/>
      <c r="M152" s="70">
        <v>266</v>
      </c>
      <c r="N152" s="110">
        <v>266</v>
      </c>
      <c r="O152" s="826" t="s">
        <v>84</v>
      </c>
      <c r="P152" s="32">
        <v>285</v>
      </c>
      <c r="Q152" s="32">
        <v>285</v>
      </c>
      <c r="R152" s="151">
        <v>285</v>
      </c>
    </row>
    <row r="153" spans="1:32" x14ac:dyDescent="0.2">
      <c r="A153" s="957"/>
      <c r="B153" s="958"/>
      <c r="C153" s="959"/>
      <c r="D153" s="837"/>
      <c r="E153" s="794"/>
      <c r="F153" s="767"/>
      <c r="G153" s="960"/>
      <c r="H153" s="391"/>
      <c r="I153" s="331"/>
      <c r="J153" s="230"/>
      <c r="K153" s="230"/>
      <c r="L153" s="231"/>
      <c r="M153" s="70"/>
      <c r="N153" s="110"/>
      <c r="O153" s="826"/>
      <c r="P153" s="32"/>
      <c r="Q153" s="32"/>
      <c r="R153" s="151"/>
    </row>
    <row r="154" spans="1:32" ht="18" customHeight="1" thickBot="1" x14ac:dyDescent="0.25">
      <c r="A154" s="521"/>
      <c r="B154" s="530"/>
      <c r="C154" s="536"/>
      <c r="D154" s="537"/>
      <c r="E154" s="407"/>
      <c r="F154" s="538"/>
      <c r="G154" s="522"/>
      <c r="H154" s="298" t="s">
        <v>10</v>
      </c>
      <c r="I154" s="255">
        <f>I152</f>
        <v>265.7</v>
      </c>
      <c r="J154" s="255">
        <f t="shared" ref="J154:N154" si="24">J152</f>
        <v>265.7</v>
      </c>
      <c r="K154" s="255">
        <f t="shared" si="24"/>
        <v>0</v>
      </c>
      <c r="L154" s="255">
        <f t="shared" si="24"/>
        <v>0</v>
      </c>
      <c r="M154" s="255">
        <f t="shared" si="24"/>
        <v>266</v>
      </c>
      <c r="N154" s="255">
        <f t="shared" si="24"/>
        <v>266</v>
      </c>
      <c r="O154" s="28"/>
      <c r="P154" s="533"/>
      <c r="Q154" s="34"/>
      <c r="R154" s="535"/>
      <c r="U154" s="13"/>
    </row>
    <row r="155" spans="1:32" ht="16.5" customHeight="1" x14ac:dyDescent="0.2">
      <c r="A155" s="848" t="s">
        <v>9</v>
      </c>
      <c r="B155" s="919" t="s">
        <v>53</v>
      </c>
      <c r="C155" s="974" t="s">
        <v>11</v>
      </c>
      <c r="D155" s="858" t="s">
        <v>125</v>
      </c>
      <c r="E155" s="890"/>
      <c r="F155" s="977" t="s">
        <v>41</v>
      </c>
      <c r="G155" s="847" t="s">
        <v>40</v>
      </c>
      <c r="H155" s="15" t="s">
        <v>36</v>
      </c>
      <c r="I155" s="252">
        <f>J155+L155</f>
        <v>48.6</v>
      </c>
      <c r="J155" s="240">
        <v>48.6</v>
      </c>
      <c r="K155" s="240"/>
      <c r="L155" s="253"/>
      <c r="M155" s="128">
        <v>44.7</v>
      </c>
      <c r="N155" s="47">
        <v>52.9</v>
      </c>
      <c r="O155" s="546" t="s">
        <v>127</v>
      </c>
      <c r="P155" s="532">
        <v>49</v>
      </c>
      <c r="Q155" s="532">
        <v>50</v>
      </c>
      <c r="R155" s="534">
        <v>49</v>
      </c>
      <c r="U155" s="13"/>
    </row>
    <row r="156" spans="1:32" ht="16.5" customHeight="1" x14ac:dyDescent="0.2">
      <c r="A156" s="790"/>
      <c r="B156" s="920"/>
      <c r="C156" s="975"/>
      <c r="D156" s="837"/>
      <c r="E156" s="891"/>
      <c r="F156" s="978"/>
      <c r="G156" s="768"/>
      <c r="H156" s="152"/>
      <c r="I156" s="242"/>
      <c r="J156" s="235"/>
      <c r="K156" s="235"/>
      <c r="L156" s="257"/>
      <c r="M156" s="83"/>
      <c r="N156" s="23"/>
      <c r="O156" s="27" t="s">
        <v>126</v>
      </c>
      <c r="P156" s="32">
        <v>12</v>
      </c>
      <c r="Q156" s="33">
        <v>10</v>
      </c>
      <c r="R156" s="151">
        <v>13</v>
      </c>
      <c r="U156" s="13"/>
    </row>
    <row r="157" spans="1:32" ht="13.5" customHeight="1" thickBot="1" x14ac:dyDescent="0.25">
      <c r="A157" s="863"/>
      <c r="B157" s="921"/>
      <c r="C157" s="976"/>
      <c r="D157" s="862"/>
      <c r="E157" s="938"/>
      <c r="F157" s="979"/>
      <c r="G157" s="856"/>
      <c r="H157" s="298" t="s">
        <v>10</v>
      </c>
      <c r="I157" s="248">
        <f t="shared" ref="I157:N157" si="25">I155</f>
        <v>48.6</v>
      </c>
      <c r="J157" s="255">
        <f t="shared" si="25"/>
        <v>48.6</v>
      </c>
      <c r="K157" s="255">
        <f t="shared" si="25"/>
        <v>0</v>
      </c>
      <c r="L157" s="258">
        <f t="shared" si="25"/>
        <v>0</v>
      </c>
      <c r="M157" s="260">
        <f t="shared" si="25"/>
        <v>44.7</v>
      </c>
      <c r="N157" s="293">
        <f t="shared" si="25"/>
        <v>52.9</v>
      </c>
      <c r="O157" s="28"/>
      <c r="P157" s="533"/>
      <c r="Q157" s="34"/>
      <c r="R157" s="535"/>
      <c r="U157" s="13"/>
    </row>
    <row r="158" spans="1:32" ht="13.5" thickBot="1" x14ac:dyDescent="0.25">
      <c r="A158" s="521" t="s">
        <v>9</v>
      </c>
      <c r="B158" s="530" t="s">
        <v>53</v>
      </c>
      <c r="C158" s="961" t="s">
        <v>12</v>
      </c>
      <c r="D158" s="914"/>
      <c r="E158" s="914"/>
      <c r="F158" s="914"/>
      <c r="G158" s="914"/>
      <c r="H158" s="939"/>
      <c r="I158" s="24">
        <f>I157+I154</f>
        <v>314.3</v>
      </c>
      <c r="J158" s="24">
        <f t="shared" ref="J158:N158" si="26">J157+J154</f>
        <v>314.3</v>
      </c>
      <c r="K158" s="24">
        <f t="shared" si="26"/>
        <v>0</v>
      </c>
      <c r="L158" s="24">
        <f t="shared" si="26"/>
        <v>0</v>
      </c>
      <c r="M158" s="24">
        <f t="shared" si="26"/>
        <v>310.7</v>
      </c>
      <c r="N158" s="24">
        <f t="shared" si="26"/>
        <v>318.89999999999998</v>
      </c>
      <c r="O158" s="144"/>
      <c r="P158" s="145"/>
      <c r="Q158" s="146"/>
      <c r="R158" s="147"/>
    </row>
    <row r="159" spans="1:32" ht="13.5" thickBot="1" x14ac:dyDescent="0.25">
      <c r="A159" s="94" t="s">
        <v>9</v>
      </c>
      <c r="B159" s="11" t="s">
        <v>109</v>
      </c>
      <c r="C159" s="962" t="s">
        <v>110</v>
      </c>
      <c r="D159" s="963"/>
      <c r="E159" s="963"/>
      <c r="F159" s="963"/>
      <c r="G159" s="963"/>
      <c r="H159" s="963"/>
      <c r="I159" s="963"/>
      <c r="J159" s="963"/>
      <c r="K159" s="963"/>
      <c r="L159" s="963"/>
      <c r="M159" s="963"/>
      <c r="N159" s="963"/>
      <c r="O159" s="963"/>
      <c r="P159" s="963"/>
      <c r="Q159" s="963"/>
      <c r="R159" s="964"/>
    </row>
    <row r="160" spans="1:32" ht="14.25" customHeight="1" x14ac:dyDescent="0.2">
      <c r="A160" s="539" t="s">
        <v>9</v>
      </c>
      <c r="B160" s="541" t="s">
        <v>54</v>
      </c>
      <c r="C160" s="543" t="s">
        <v>9</v>
      </c>
      <c r="D160" s="126" t="s">
        <v>118</v>
      </c>
      <c r="E160" s="965"/>
      <c r="F160" s="968" t="s">
        <v>44</v>
      </c>
      <c r="G160" s="971">
        <v>6</v>
      </c>
      <c r="H160" s="385" t="s">
        <v>36</v>
      </c>
      <c r="I160" s="356">
        <f t="shared" ref="I160" si="27">J160+L160</f>
        <v>12686.1</v>
      </c>
      <c r="J160" s="282">
        <v>12686.1</v>
      </c>
      <c r="K160" s="282"/>
      <c r="L160" s="369"/>
      <c r="M160" s="390">
        <v>13019</v>
      </c>
      <c r="N160" s="80">
        <v>13019</v>
      </c>
      <c r="O160" s="505" t="s">
        <v>124</v>
      </c>
      <c r="P160" s="131">
        <v>116</v>
      </c>
      <c r="Q160" s="131">
        <v>116</v>
      </c>
      <c r="R160" s="132">
        <v>116</v>
      </c>
    </row>
    <row r="161" spans="1:40" ht="15" customHeight="1" x14ac:dyDescent="0.2">
      <c r="A161" s="540"/>
      <c r="B161" s="542"/>
      <c r="C161" s="544"/>
      <c r="D161" s="127" t="s">
        <v>120</v>
      </c>
      <c r="E161" s="966"/>
      <c r="F161" s="969"/>
      <c r="G161" s="972"/>
      <c r="H161" s="387"/>
      <c r="I161" s="259"/>
      <c r="J161" s="230"/>
      <c r="K161" s="230"/>
      <c r="L161" s="256"/>
      <c r="M161" s="394"/>
      <c r="N161" s="386"/>
      <c r="O161" s="506"/>
      <c r="P161" s="32"/>
      <c r="Q161" s="32"/>
      <c r="R161" s="151"/>
    </row>
    <row r="162" spans="1:40" ht="16.5" customHeight="1" x14ac:dyDescent="0.2">
      <c r="A162" s="540"/>
      <c r="B162" s="542"/>
      <c r="C162" s="544"/>
      <c r="D162" s="507" t="s">
        <v>121</v>
      </c>
      <c r="E162" s="966"/>
      <c r="F162" s="969"/>
      <c r="G162" s="972"/>
      <c r="H162" s="387"/>
      <c r="I162" s="259"/>
      <c r="J162" s="230"/>
      <c r="K162" s="230"/>
      <c r="L162" s="256"/>
      <c r="M162" s="394"/>
      <c r="N162" s="386"/>
      <c r="O162" s="506"/>
      <c r="P162" s="32"/>
      <c r="Q162" s="32"/>
      <c r="R162" s="151"/>
    </row>
    <row r="163" spans="1:40" ht="15.75" customHeight="1" x14ac:dyDescent="0.2">
      <c r="A163" s="540"/>
      <c r="B163" s="542"/>
      <c r="C163" s="544"/>
      <c r="D163" s="127" t="s">
        <v>122</v>
      </c>
      <c r="E163" s="966"/>
      <c r="F163" s="969"/>
      <c r="G163" s="972"/>
      <c r="H163" s="387"/>
      <c r="I163" s="259"/>
      <c r="J163" s="230"/>
      <c r="K163" s="230"/>
      <c r="L163" s="256"/>
      <c r="M163" s="394"/>
      <c r="N163" s="386"/>
      <c r="O163" s="506"/>
      <c r="P163" s="32"/>
      <c r="Q163" s="32"/>
      <c r="R163" s="151"/>
    </row>
    <row r="164" spans="1:40" s="53" customFormat="1" ht="15.75" customHeight="1" x14ac:dyDescent="0.2">
      <c r="A164" s="502"/>
      <c r="B164" s="529"/>
      <c r="C164" s="71"/>
      <c r="D164" s="127" t="s">
        <v>123</v>
      </c>
      <c r="E164" s="966"/>
      <c r="F164" s="969"/>
      <c r="G164" s="972"/>
      <c r="H164" s="16"/>
      <c r="I164" s="395"/>
      <c r="J164" s="396"/>
      <c r="K164" s="397"/>
      <c r="L164" s="398"/>
      <c r="M164" s="394"/>
      <c r="N164" s="386"/>
      <c r="O164" s="506"/>
      <c r="P164" s="135"/>
      <c r="Q164" s="136"/>
      <c r="R164" s="139"/>
    </row>
    <row r="165" spans="1:40" x14ac:dyDescent="0.2">
      <c r="A165" s="957"/>
      <c r="B165" s="958"/>
      <c r="C165" s="975"/>
      <c r="D165" s="820" t="s">
        <v>119</v>
      </c>
      <c r="E165" s="966"/>
      <c r="F165" s="969"/>
      <c r="G165" s="972"/>
      <c r="H165" s="391"/>
      <c r="I165" s="226"/>
      <c r="J165" s="227"/>
      <c r="K165" s="227"/>
      <c r="L165" s="243"/>
      <c r="M165" s="392"/>
      <c r="N165" s="393"/>
      <c r="O165" s="506"/>
      <c r="P165" s="32"/>
      <c r="Q165" s="32"/>
      <c r="R165" s="151"/>
    </row>
    <row r="166" spans="1:40" ht="13.5" thickBot="1" x14ac:dyDescent="0.25">
      <c r="A166" s="982"/>
      <c r="B166" s="983"/>
      <c r="C166" s="976"/>
      <c r="D166" s="984"/>
      <c r="E166" s="967"/>
      <c r="F166" s="970"/>
      <c r="G166" s="973"/>
      <c r="H166" s="298" t="s">
        <v>10</v>
      </c>
      <c r="I166" s="284">
        <f t="shared" ref="I166:N166" si="28">SUM(I160:I165)</f>
        <v>12686.1</v>
      </c>
      <c r="J166" s="284">
        <f>SUM(J160:J165)</f>
        <v>12686.1</v>
      </c>
      <c r="K166" s="284">
        <f t="shared" si="28"/>
        <v>0</v>
      </c>
      <c r="L166" s="285">
        <f t="shared" si="28"/>
        <v>0</v>
      </c>
      <c r="M166" s="299">
        <f>SUM(M160:M165)</f>
        <v>13019</v>
      </c>
      <c r="N166" s="301">
        <f t="shared" si="28"/>
        <v>13019</v>
      </c>
      <c r="O166" s="28"/>
      <c r="P166" s="533"/>
      <c r="Q166" s="34"/>
      <c r="R166" s="535"/>
      <c r="U166" s="13"/>
    </row>
    <row r="167" spans="1:40" ht="12.75" customHeight="1" x14ac:dyDescent="0.2">
      <c r="A167" s="848" t="s">
        <v>9</v>
      </c>
      <c r="B167" s="919" t="s">
        <v>54</v>
      </c>
      <c r="C167" s="974" t="s">
        <v>11</v>
      </c>
      <c r="D167" s="858" t="s">
        <v>157</v>
      </c>
      <c r="E167" s="890"/>
      <c r="F167" s="977" t="s">
        <v>54</v>
      </c>
      <c r="G167" s="847" t="s">
        <v>90</v>
      </c>
      <c r="H167" s="25" t="s">
        <v>36</v>
      </c>
      <c r="I167" s="244">
        <f>J167+L167</f>
        <v>39.299999999999997</v>
      </c>
      <c r="J167" s="233">
        <v>39.299999999999997</v>
      </c>
      <c r="K167" s="233"/>
      <c r="L167" s="245"/>
      <c r="M167" s="129">
        <v>56.9</v>
      </c>
      <c r="N167" s="52">
        <v>0</v>
      </c>
      <c r="O167" s="998" t="s">
        <v>158</v>
      </c>
      <c r="P167" s="532">
        <v>1</v>
      </c>
      <c r="Q167" s="532"/>
      <c r="R167" s="534"/>
      <c r="U167" s="13"/>
    </row>
    <row r="168" spans="1:40" x14ac:dyDescent="0.2">
      <c r="A168" s="790"/>
      <c r="B168" s="920"/>
      <c r="C168" s="975"/>
      <c r="D168" s="837"/>
      <c r="E168" s="891"/>
      <c r="F168" s="978"/>
      <c r="G168" s="768"/>
      <c r="H168" s="152"/>
      <c r="I168" s="242"/>
      <c r="J168" s="235"/>
      <c r="K168" s="235"/>
      <c r="L168" s="257"/>
      <c r="M168" s="83"/>
      <c r="N168" s="23"/>
      <c r="O168" s="999"/>
      <c r="P168" s="32"/>
      <c r="Q168" s="33"/>
      <c r="R168" s="151"/>
      <c r="U168" s="13"/>
    </row>
    <row r="169" spans="1:40" ht="13.5" thickBot="1" x14ac:dyDescent="0.25">
      <c r="A169" s="863"/>
      <c r="B169" s="921"/>
      <c r="C169" s="976"/>
      <c r="D169" s="862"/>
      <c r="E169" s="938"/>
      <c r="F169" s="979"/>
      <c r="G169" s="856"/>
      <c r="H169" s="298" t="s">
        <v>10</v>
      </c>
      <c r="I169" s="248">
        <f t="shared" ref="I169:N169" si="29">I167</f>
        <v>39.299999999999997</v>
      </c>
      <c r="J169" s="255">
        <f t="shared" si="29"/>
        <v>39.299999999999997</v>
      </c>
      <c r="K169" s="255">
        <f t="shared" si="29"/>
        <v>0</v>
      </c>
      <c r="L169" s="258">
        <f t="shared" si="29"/>
        <v>0</v>
      </c>
      <c r="M169" s="260">
        <f t="shared" si="29"/>
        <v>56.9</v>
      </c>
      <c r="N169" s="293">
        <f t="shared" si="29"/>
        <v>0</v>
      </c>
      <c r="O169" s="28"/>
      <c r="P169" s="533"/>
      <c r="Q169" s="34"/>
      <c r="R169" s="535"/>
      <c r="U169" s="13"/>
    </row>
    <row r="170" spans="1:40" s="53" customFormat="1" ht="12.75" customHeight="1" x14ac:dyDescent="0.2">
      <c r="A170" s="848" t="s">
        <v>9</v>
      </c>
      <c r="B170" s="170" t="s">
        <v>54</v>
      </c>
      <c r="C170" s="171" t="s">
        <v>38</v>
      </c>
      <c r="D170" s="858" t="s">
        <v>168</v>
      </c>
      <c r="E170" s="172"/>
      <c r="F170" s="173" t="s">
        <v>41</v>
      </c>
      <c r="G170" s="174">
        <v>6</v>
      </c>
      <c r="H170" s="158" t="s">
        <v>36</v>
      </c>
      <c r="I170" s="477">
        <f>J170</f>
        <v>3.5</v>
      </c>
      <c r="J170" s="478">
        <v>3.5</v>
      </c>
      <c r="K170" s="478"/>
      <c r="L170" s="479"/>
      <c r="M170" s="159"/>
      <c r="N170" s="160"/>
      <c r="O170" s="980" t="s">
        <v>185</v>
      </c>
      <c r="P170" s="214">
        <v>100</v>
      </c>
      <c r="Q170" s="161"/>
      <c r="R170" s="162"/>
    </row>
    <row r="171" spans="1:40" s="53" customFormat="1" x14ac:dyDescent="0.2">
      <c r="A171" s="790"/>
      <c r="B171" s="156"/>
      <c r="C171" s="157"/>
      <c r="D171" s="837"/>
      <c r="E171" s="163"/>
      <c r="G171" s="164"/>
      <c r="H171" s="165"/>
      <c r="I171" s="480"/>
      <c r="J171" s="481"/>
      <c r="K171" s="481"/>
      <c r="L171" s="482"/>
      <c r="M171" s="159"/>
      <c r="N171" s="160"/>
      <c r="O171" s="981"/>
      <c r="P171" s="166"/>
      <c r="Q171" s="166"/>
      <c r="R171" s="167"/>
    </row>
    <row r="172" spans="1:40" s="53" customFormat="1" ht="13.5" thickBot="1" x14ac:dyDescent="0.25">
      <c r="A172" s="863"/>
      <c r="B172" s="175"/>
      <c r="C172" s="176"/>
      <c r="D172" s="862"/>
      <c r="E172" s="177"/>
      <c r="F172" s="178"/>
      <c r="G172" s="179"/>
      <c r="H172" s="303" t="s">
        <v>10</v>
      </c>
      <c r="I172" s="483">
        <f>I170</f>
        <v>3.5</v>
      </c>
      <c r="J172" s="483">
        <f>J170</f>
        <v>3.5</v>
      </c>
      <c r="K172" s="484"/>
      <c r="L172" s="485">
        <f>SUM(L170:L171)</f>
        <v>0</v>
      </c>
      <c r="M172" s="304">
        <f>SUM(M170:M171)</f>
        <v>0</v>
      </c>
      <c r="N172" s="305">
        <f>SUM(N170:N171)</f>
        <v>0</v>
      </c>
      <c r="O172" s="981"/>
      <c r="P172" s="215"/>
      <c r="Q172" s="168"/>
      <c r="R172" s="169"/>
    </row>
    <row r="173" spans="1:40" ht="13.5" thickBot="1" x14ac:dyDescent="0.25">
      <c r="A173" s="521" t="s">
        <v>9</v>
      </c>
      <c r="B173" s="530" t="s">
        <v>54</v>
      </c>
      <c r="C173" s="985" t="s">
        <v>12</v>
      </c>
      <c r="D173" s="986"/>
      <c r="E173" s="986"/>
      <c r="F173" s="986"/>
      <c r="G173" s="986"/>
      <c r="H173" s="939"/>
      <c r="I173" s="183">
        <f t="shared" ref="I173:N173" si="30">I169+I166+I172</f>
        <v>12728.9</v>
      </c>
      <c r="J173" s="24">
        <f t="shared" si="30"/>
        <v>12728.9</v>
      </c>
      <c r="K173" s="24">
        <f t="shared" si="30"/>
        <v>0</v>
      </c>
      <c r="L173" s="184">
        <f t="shared" si="30"/>
        <v>0</v>
      </c>
      <c r="M173" s="469">
        <f>M169+M166+M172</f>
        <v>13075.9</v>
      </c>
      <c r="N173" s="469">
        <f t="shared" si="30"/>
        <v>13019</v>
      </c>
      <c r="O173" s="940"/>
      <c r="P173" s="941"/>
      <c r="Q173" s="941"/>
      <c r="R173" s="942"/>
    </row>
    <row r="174" spans="1:40" ht="13.5" thickBot="1" x14ac:dyDescent="0.25">
      <c r="A174" s="100" t="s">
        <v>9</v>
      </c>
      <c r="B174" s="987" t="s">
        <v>13</v>
      </c>
      <c r="C174" s="988"/>
      <c r="D174" s="988"/>
      <c r="E174" s="988"/>
      <c r="F174" s="988"/>
      <c r="G174" s="988"/>
      <c r="H174" s="989"/>
      <c r="I174" s="473">
        <f t="shared" ref="I174:N174" si="31">SUM(I109,I135,I149,I158,I173)</f>
        <v>34965.800000000003</v>
      </c>
      <c r="J174" s="470">
        <f t="shared" si="31"/>
        <v>32915.899999999994</v>
      </c>
      <c r="K174" s="470">
        <f t="shared" si="31"/>
        <v>742.7</v>
      </c>
      <c r="L174" s="474">
        <f t="shared" si="31"/>
        <v>2049.8999999999996</v>
      </c>
      <c r="M174" s="102">
        <f t="shared" si="31"/>
        <v>39202.200000000004</v>
      </c>
      <c r="N174" s="102">
        <f t="shared" si="31"/>
        <v>37729.699999999997</v>
      </c>
      <c r="O174" s="990"/>
      <c r="P174" s="991"/>
      <c r="Q174" s="991"/>
      <c r="R174" s="992"/>
    </row>
    <row r="175" spans="1:40" ht="14.25" customHeight="1" thickBot="1" x14ac:dyDescent="0.25">
      <c r="A175" s="103" t="s">
        <v>55</v>
      </c>
      <c r="B175" s="993" t="s">
        <v>128</v>
      </c>
      <c r="C175" s="994"/>
      <c r="D175" s="994"/>
      <c r="E175" s="994"/>
      <c r="F175" s="994"/>
      <c r="G175" s="994"/>
      <c r="H175" s="994"/>
      <c r="I175" s="104">
        <f>SUM(I174)</f>
        <v>34965.800000000003</v>
      </c>
      <c r="J175" s="471">
        <f t="shared" ref="J175:N175" si="32">SUM(J174)</f>
        <v>32915.899999999994</v>
      </c>
      <c r="K175" s="471">
        <f t="shared" si="32"/>
        <v>742.7</v>
      </c>
      <c r="L175" s="472">
        <f t="shared" si="32"/>
        <v>2049.8999999999996</v>
      </c>
      <c r="M175" s="468">
        <f t="shared" si="32"/>
        <v>39202.200000000004</v>
      </c>
      <c r="N175" s="105">
        <f t="shared" si="32"/>
        <v>37729.699999999997</v>
      </c>
      <c r="O175" s="995"/>
      <c r="P175" s="996"/>
      <c r="Q175" s="996"/>
      <c r="R175" s="997"/>
    </row>
    <row r="176" spans="1:40" s="22" customFormat="1" ht="19.5" customHeight="1" x14ac:dyDescent="0.2">
      <c r="A176" s="1006"/>
      <c r="B176" s="1006"/>
      <c r="C176" s="1006"/>
      <c r="D176" s="1006"/>
      <c r="E176" s="1006"/>
      <c r="F176" s="1006"/>
      <c r="G176" s="1006"/>
      <c r="H176" s="1006"/>
      <c r="I176" s="1007"/>
      <c r="J176" s="1007"/>
      <c r="K176" s="1007"/>
      <c r="L176" s="1007"/>
      <c r="M176" s="1006"/>
      <c r="N176" s="1006"/>
      <c r="O176" s="1006"/>
      <c r="P176" s="1006"/>
      <c r="Q176" s="1006"/>
      <c r="R176" s="1006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</row>
    <row r="177" spans="1:40" s="22" customFormat="1" ht="14.25" customHeight="1" x14ac:dyDescent="0.2">
      <c r="A177" s="1007"/>
      <c r="B177" s="1007"/>
      <c r="C177" s="1007"/>
      <c r="D177" s="1007"/>
      <c r="E177" s="1007"/>
      <c r="F177" s="1007"/>
      <c r="G177" s="1007"/>
      <c r="H177" s="1007"/>
      <c r="I177" s="1007"/>
      <c r="J177" s="1007"/>
      <c r="K177" s="1007"/>
      <c r="L177" s="1007"/>
      <c r="M177" s="63"/>
      <c r="N177" s="63"/>
      <c r="O177" s="63"/>
      <c r="P177" s="63"/>
      <c r="Q177" s="63"/>
      <c r="R177" s="63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</row>
    <row r="178" spans="1:40" s="22" customFormat="1" ht="14.25" customHeight="1" thickBot="1" x14ac:dyDescent="0.25">
      <c r="A178" s="1008" t="s">
        <v>18</v>
      </c>
      <c r="B178" s="1008"/>
      <c r="C178" s="1008"/>
      <c r="D178" s="1008"/>
      <c r="E178" s="1008"/>
      <c r="F178" s="1008"/>
      <c r="G178" s="1008"/>
      <c r="H178" s="1008"/>
      <c r="I178" s="1008"/>
      <c r="J178" s="1008"/>
      <c r="K178" s="1008"/>
      <c r="L178" s="1008"/>
      <c r="M178" s="2"/>
      <c r="N178" s="3"/>
      <c r="O178" s="4"/>
      <c r="P178" s="4"/>
      <c r="Q178" s="4"/>
      <c r="R178" s="4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</row>
    <row r="179" spans="1:40" ht="38.25" customHeight="1" thickBot="1" x14ac:dyDescent="0.25">
      <c r="A179" s="1009" t="s">
        <v>14</v>
      </c>
      <c r="B179" s="1010"/>
      <c r="C179" s="1010"/>
      <c r="D179" s="1010"/>
      <c r="E179" s="1010"/>
      <c r="F179" s="1010"/>
      <c r="G179" s="1010"/>
      <c r="H179" s="1011"/>
      <c r="I179" s="1009" t="s">
        <v>141</v>
      </c>
      <c r="J179" s="1010"/>
      <c r="K179" s="1010"/>
      <c r="L179" s="1011"/>
      <c r="M179" s="29" t="s">
        <v>223</v>
      </c>
      <c r="N179" s="29" t="s">
        <v>224</v>
      </c>
      <c r="O179" s="57"/>
    </row>
    <row r="180" spans="1:40" ht="14.25" customHeight="1" x14ac:dyDescent="0.2">
      <c r="A180" s="1012" t="s">
        <v>19</v>
      </c>
      <c r="B180" s="1013"/>
      <c r="C180" s="1013"/>
      <c r="D180" s="1013"/>
      <c r="E180" s="1013"/>
      <c r="F180" s="1013"/>
      <c r="G180" s="1013"/>
      <c r="H180" s="1014"/>
      <c r="I180" s="1015">
        <f>SUM(I181:L186)</f>
        <v>32131.000000000004</v>
      </c>
      <c r="J180" s="1016"/>
      <c r="K180" s="1016"/>
      <c r="L180" s="1017"/>
      <c r="M180" s="106">
        <f>SUM(M181:M186)</f>
        <v>36189.600000000006</v>
      </c>
      <c r="N180" s="106">
        <f>SUM(N181:N186)</f>
        <v>34680.300000000003</v>
      </c>
      <c r="O180" s="467"/>
    </row>
    <row r="181" spans="1:40" ht="14.25" customHeight="1" x14ac:dyDescent="0.2">
      <c r="A181" s="1042" t="s">
        <v>25</v>
      </c>
      <c r="B181" s="1043"/>
      <c r="C181" s="1043"/>
      <c r="D181" s="1043"/>
      <c r="E181" s="1043"/>
      <c r="F181" s="1043"/>
      <c r="G181" s="1043"/>
      <c r="H181" s="1044"/>
      <c r="I181" s="1000">
        <f>SUMIF(H12:H175,"sb",I12:I175)</f>
        <v>30997.500000000004</v>
      </c>
      <c r="J181" s="1001"/>
      <c r="K181" s="1001"/>
      <c r="L181" s="1002"/>
      <c r="M181" s="30">
        <f>SUMIF(H12:H175,"SB",M12:M175)</f>
        <v>35843</v>
      </c>
      <c r="N181" s="30">
        <f>SUMIF(H12:H175,"SB",N12:N175)</f>
        <v>34317.699999999997</v>
      </c>
      <c r="O181" s="81"/>
    </row>
    <row r="182" spans="1:40" ht="27" customHeight="1" x14ac:dyDescent="0.2">
      <c r="A182" s="1003" t="s">
        <v>26</v>
      </c>
      <c r="B182" s="1004"/>
      <c r="C182" s="1004"/>
      <c r="D182" s="1004"/>
      <c r="E182" s="1004"/>
      <c r="F182" s="1004"/>
      <c r="G182" s="1004"/>
      <c r="H182" s="1005"/>
      <c r="I182" s="1000">
        <f>SUMIF(H14:H175,"SB(SP)",I14:I175)</f>
        <v>119.7</v>
      </c>
      <c r="J182" s="1001"/>
      <c r="K182" s="1001"/>
      <c r="L182" s="1002"/>
      <c r="M182" s="30">
        <f>SUMIF(H14:H175,"SB(SP)",M14:M175)</f>
        <v>119.3</v>
      </c>
      <c r="N182" s="30">
        <f>SUMIF(H14:H175,"SB(SP)",N14:N175)</f>
        <v>119.3</v>
      </c>
    </row>
    <row r="183" spans="1:40" ht="14.25" customHeight="1" x14ac:dyDescent="0.2">
      <c r="A183" s="1003" t="s">
        <v>27</v>
      </c>
      <c r="B183" s="1004"/>
      <c r="C183" s="1004"/>
      <c r="D183" s="1004"/>
      <c r="E183" s="1004"/>
      <c r="F183" s="1004"/>
      <c r="G183" s="1004"/>
      <c r="H183" s="1005"/>
      <c r="I183" s="1000">
        <f>SUMIF(H14:H175,"SB(F)",I14:I175)</f>
        <v>0</v>
      </c>
      <c r="J183" s="1001"/>
      <c r="K183" s="1001"/>
      <c r="L183" s="1002"/>
      <c r="M183" s="30">
        <f>SUMIF(H14:H175,"SB(F)",M14:M175)</f>
        <v>0</v>
      </c>
      <c r="N183" s="30">
        <f>SUMIF(H14:H175,"SB(F)",N14:N175)</f>
        <v>0</v>
      </c>
      <c r="O183" s="59"/>
      <c r="P183" s="1"/>
      <c r="Q183" s="1"/>
      <c r="R183" s="1"/>
      <c r="S183" s="1"/>
      <c r="T183" s="1"/>
      <c r="U183" s="1"/>
    </row>
    <row r="184" spans="1:40" ht="14.25" customHeight="1" x14ac:dyDescent="0.2">
      <c r="A184" s="1003" t="s">
        <v>131</v>
      </c>
      <c r="B184" s="1004"/>
      <c r="C184" s="1004"/>
      <c r="D184" s="1004"/>
      <c r="E184" s="1004"/>
      <c r="F184" s="1004"/>
      <c r="G184" s="1004"/>
      <c r="H184" s="1005"/>
      <c r="I184" s="1000">
        <f>SUMIF(H12:H165,"SB(L)",I12:I165)</f>
        <v>400</v>
      </c>
      <c r="J184" s="1001"/>
      <c r="K184" s="1001"/>
      <c r="L184" s="1002"/>
      <c r="M184" s="30"/>
      <c r="N184" s="30"/>
      <c r="O184" s="59"/>
      <c r="P184" s="1"/>
      <c r="Q184" s="1"/>
      <c r="R184" s="1"/>
      <c r="S184" s="1"/>
      <c r="T184" s="1"/>
      <c r="U184" s="1"/>
    </row>
    <row r="185" spans="1:40" ht="14.25" customHeight="1" x14ac:dyDescent="0.2">
      <c r="A185" s="1003" t="s">
        <v>180</v>
      </c>
      <c r="B185" s="1040"/>
      <c r="C185" s="1040"/>
      <c r="D185" s="1040"/>
      <c r="E185" s="1040"/>
      <c r="F185" s="1040"/>
      <c r="G185" s="1040"/>
      <c r="H185" s="1041"/>
      <c r="I185" s="1000">
        <f>SUMIF(H13:H166,"SB(VR)",I13:I166)</f>
        <v>15</v>
      </c>
      <c r="J185" s="1001"/>
      <c r="K185" s="1001"/>
      <c r="L185" s="1002"/>
      <c r="M185" s="30"/>
      <c r="N185" s="30"/>
      <c r="O185" s="59"/>
      <c r="P185" s="1"/>
      <c r="Q185" s="1"/>
      <c r="R185" s="1"/>
      <c r="S185" s="1"/>
      <c r="T185" s="1"/>
      <c r="U185" s="1"/>
    </row>
    <row r="186" spans="1:40" ht="14.25" customHeight="1" x14ac:dyDescent="0.2">
      <c r="A186" s="1003" t="s">
        <v>28</v>
      </c>
      <c r="B186" s="1004"/>
      <c r="C186" s="1004"/>
      <c r="D186" s="1004"/>
      <c r="E186" s="1004"/>
      <c r="F186" s="1004"/>
      <c r="G186" s="1004"/>
      <c r="H186" s="1005"/>
      <c r="I186" s="1000">
        <f>SUMIF(H14:H175,"SB(P)",I14:I175)</f>
        <v>598.79999999999995</v>
      </c>
      <c r="J186" s="1001"/>
      <c r="K186" s="1001"/>
      <c r="L186" s="1002"/>
      <c r="M186" s="30">
        <f>SUMIF(H14:H175,"SB(P)",M14:M175)</f>
        <v>227.3</v>
      </c>
      <c r="N186" s="30">
        <f>SUMIF(H14:H175,"SB(P)",N14:N175)</f>
        <v>243.3</v>
      </c>
    </row>
    <row r="187" spans="1:40" ht="14.25" customHeight="1" x14ac:dyDescent="0.2">
      <c r="A187" s="1028" t="s">
        <v>20</v>
      </c>
      <c r="B187" s="1029"/>
      <c r="C187" s="1029"/>
      <c r="D187" s="1029"/>
      <c r="E187" s="1029"/>
      <c r="F187" s="1029"/>
      <c r="G187" s="1029"/>
      <c r="H187" s="1030"/>
      <c r="I187" s="1031">
        <f>SUM(I188:L191)</f>
        <v>2834.8</v>
      </c>
      <c r="J187" s="1032"/>
      <c r="K187" s="1032"/>
      <c r="L187" s="1033"/>
      <c r="M187" s="107">
        <f>SUM(M188:M191)</f>
        <v>3012.6</v>
      </c>
      <c r="N187" s="107">
        <f>SUM(N188:N191)</f>
        <v>3049.4</v>
      </c>
    </row>
    <row r="188" spans="1:40" ht="14.25" customHeight="1" x14ac:dyDescent="0.2">
      <c r="A188" s="1034" t="s">
        <v>29</v>
      </c>
      <c r="B188" s="1035"/>
      <c r="C188" s="1035"/>
      <c r="D188" s="1035"/>
      <c r="E188" s="1035"/>
      <c r="F188" s="1035"/>
      <c r="G188" s="1035"/>
      <c r="H188" s="1036"/>
      <c r="I188" s="1000">
        <f>SUMIF(H14:H175,"ES",I14:I175)</f>
        <v>553.4</v>
      </c>
      <c r="J188" s="1001"/>
      <c r="K188" s="1001"/>
      <c r="L188" s="1002"/>
      <c r="M188" s="30">
        <f>SUMIF(H14:H175,"ES",M14:M175)</f>
        <v>2902.2</v>
      </c>
      <c r="N188" s="30">
        <f>SUMIF(H14:H175,"ES",N14:N175)</f>
        <v>3049.4</v>
      </c>
    </row>
    <row r="189" spans="1:40" ht="14.25" customHeight="1" x14ac:dyDescent="0.2">
      <c r="A189" s="1037" t="s">
        <v>30</v>
      </c>
      <c r="B189" s="1038"/>
      <c r="C189" s="1038"/>
      <c r="D189" s="1038"/>
      <c r="E189" s="1038"/>
      <c r="F189" s="1038"/>
      <c r="G189" s="1038"/>
      <c r="H189" s="1039"/>
      <c r="I189" s="1000">
        <f>SUMIF(H14:H175,"KPP",I14:I175)</f>
        <v>0</v>
      </c>
      <c r="J189" s="1001"/>
      <c r="K189" s="1001"/>
      <c r="L189" s="1002"/>
      <c r="M189" s="30">
        <f>SUMIF(H14:H175,"KPP",M14:M175)</f>
        <v>0</v>
      </c>
      <c r="N189" s="30">
        <f>SUMIF(H14:H175,"KPP",N14:N175)</f>
        <v>0</v>
      </c>
    </row>
    <row r="190" spans="1:40" ht="14.25" customHeight="1" x14ac:dyDescent="0.2">
      <c r="A190" s="1003" t="s">
        <v>31</v>
      </c>
      <c r="B190" s="1004"/>
      <c r="C190" s="1004"/>
      <c r="D190" s="1004"/>
      <c r="E190" s="1004"/>
      <c r="F190" s="1004"/>
      <c r="G190" s="1004"/>
      <c r="H190" s="1005"/>
      <c r="I190" s="1000">
        <f>SUMIF(H14:H175,"LRVB",I14:I175)</f>
        <v>93.4</v>
      </c>
      <c r="J190" s="1001"/>
      <c r="K190" s="1001"/>
      <c r="L190" s="1002"/>
      <c r="M190" s="30">
        <f>SUMIF(H14:H175,"LRVB",M14:M175)</f>
        <v>10.4</v>
      </c>
      <c r="N190" s="30">
        <f>SUMIF(H14:H175,"LRVB",N14:N175)</f>
        <v>0</v>
      </c>
    </row>
    <row r="191" spans="1:40" x14ac:dyDescent="0.2">
      <c r="A191" s="1003" t="s">
        <v>32</v>
      </c>
      <c r="B191" s="1004"/>
      <c r="C191" s="1004"/>
      <c r="D191" s="1004"/>
      <c r="E191" s="1004"/>
      <c r="F191" s="1004"/>
      <c r="G191" s="1004"/>
      <c r="H191" s="1005"/>
      <c r="I191" s="1000">
        <f>SUMIF(H14:H175,"Kt",I14:I175)</f>
        <v>2188</v>
      </c>
      <c r="J191" s="1001"/>
      <c r="K191" s="1001"/>
      <c r="L191" s="1002"/>
      <c r="M191" s="30">
        <f>SUMIF(H14:H175,"Kt",M14:M175)</f>
        <v>100</v>
      </c>
      <c r="N191" s="30">
        <f>SUMIF(H14:H175,"Kt",N14:N175)</f>
        <v>0</v>
      </c>
      <c r="P191" s="5"/>
      <c r="Q191" s="5"/>
      <c r="R191" s="5"/>
    </row>
    <row r="192" spans="1:40" ht="13.5" thickBot="1" x14ac:dyDescent="0.25">
      <c r="A192" s="1022" t="s">
        <v>21</v>
      </c>
      <c r="B192" s="1023"/>
      <c r="C192" s="1023"/>
      <c r="D192" s="1023"/>
      <c r="E192" s="1023"/>
      <c r="F192" s="1023"/>
      <c r="G192" s="1023"/>
      <c r="H192" s="1024"/>
      <c r="I192" s="1025">
        <f>SUM(I180,I187)</f>
        <v>34965.800000000003</v>
      </c>
      <c r="J192" s="1026"/>
      <c r="K192" s="1026"/>
      <c r="L192" s="1027"/>
      <c r="M192" s="108">
        <f>SUM(M180,M187)</f>
        <v>39202.200000000004</v>
      </c>
      <c r="N192" s="108">
        <f>SUM(N180,N187)</f>
        <v>37729.700000000004</v>
      </c>
      <c r="P192" s="5"/>
      <c r="Q192" s="5"/>
      <c r="R192" s="5"/>
    </row>
    <row r="193" spans="9:18" x14ac:dyDescent="0.2">
      <c r="M193" s="81"/>
      <c r="O193" s="58"/>
      <c r="P193" s="5"/>
      <c r="Q193" s="5"/>
      <c r="R193" s="5"/>
    </row>
    <row r="194" spans="9:18" x14ac:dyDescent="0.2">
      <c r="I194" s="58"/>
      <c r="J194" s="306"/>
      <c r="K194" s="306"/>
      <c r="L194" s="306"/>
      <c r="M194" s="306"/>
      <c r="N194" s="58"/>
      <c r="O194" s="81"/>
      <c r="P194" s="5"/>
      <c r="Q194" s="5"/>
      <c r="R194" s="5"/>
    </row>
    <row r="195" spans="9:18" x14ac:dyDescent="0.2">
      <c r="I195" s="475"/>
      <c r="J195" s="476"/>
      <c r="K195" s="81"/>
      <c r="P195" s="5"/>
      <c r="Q195" s="5"/>
      <c r="R195" s="5"/>
    </row>
    <row r="196" spans="9:18" x14ac:dyDescent="0.2">
      <c r="J196" s="306"/>
      <c r="M196" s="399"/>
      <c r="P196" s="5"/>
      <c r="Q196" s="5"/>
      <c r="R196" s="5"/>
    </row>
  </sheetData>
  <mergeCells count="416">
    <mergeCell ref="D29:D30"/>
    <mergeCell ref="O29:O30"/>
    <mergeCell ref="E29:E30"/>
    <mergeCell ref="A190:H190"/>
    <mergeCell ref="I190:L190"/>
    <mergeCell ref="A191:H191"/>
    <mergeCell ref="I191:L191"/>
    <mergeCell ref="A192:H192"/>
    <mergeCell ref="I192:L192"/>
    <mergeCell ref="A187:H187"/>
    <mergeCell ref="I187:L187"/>
    <mergeCell ref="A188:H188"/>
    <mergeCell ref="I188:L188"/>
    <mergeCell ref="A189:H189"/>
    <mergeCell ref="I189:L189"/>
    <mergeCell ref="A184:H184"/>
    <mergeCell ref="I184:L184"/>
    <mergeCell ref="A185:H185"/>
    <mergeCell ref="I185:L185"/>
    <mergeCell ref="A186:H186"/>
    <mergeCell ref="I186:L186"/>
    <mergeCell ref="A181:H181"/>
    <mergeCell ref="I181:L181"/>
    <mergeCell ref="A182:H182"/>
    <mergeCell ref="I182:L182"/>
    <mergeCell ref="A183:H183"/>
    <mergeCell ref="I183:L183"/>
    <mergeCell ref="A176:R176"/>
    <mergeCell ref="A177:L177"/>
    <mergeCell ref="A178:L178"/>
    <mergeCell ref="A179:H179"/>
    <mergeCell ref="I179:L179"/>
    <mergeCell ref="A180:H180"/>
    <mergeCell ref="I180:L180"/>
    <mergeCell ref="C173:H173"/>
    <mergeCell ref="O173:R173"/>
    <mergeCell ref="B174:H174"/>
    <mergeCell ref="O174:R174"/>
    <mergeCell ref="B175:H175"/>
    <mergeCell ref="O175:R175"/>
    <mergeCell ref="E167:E169"/>
    <mergeCell ref="F167:F169"/>
    <mergeCell ref="G167:G169"/>
    <mergeCell ref="O167:O168"/>
    <mergeCell ref="A170:A172"/>
    <mergeCell ref="D170:D172"/>
    <mergeCell ref="O170:O172"/>
    <mergeCell ref="A165:A166"/>
    <mergeCell ref="B165:B166"/>
    <mergeCell ref="C165:C166"/>
    <mergeCell ref="D165:D166"/>
    <mergeCell ref="A167:A169"/>
    <mergeCell ref="B167:B169"/>
    <mergeCell ref="C167:C169"/>
    <mergeCell ref="D167:D169"/>
    <mergeCell ref="G155:G157"/>
    <mergeCell ref="C158:H158"/>
    <mergeCell ref="C159:R159"/>
    <mergeCell ref="E160:E166"/>
    <mergeCell ref="F160:F166"/>
    <mergeCell ref="G160:G166"/>
    <mergeCell ref="A155:A157"/>
    <mergeCell ref="B155:B157"/>
    <mergeCell ref="C155:C157"/>
    <mergeCell ref="D155:D157"/>
    <mergeCell ref="E155:E157"/>
    <mergeCell ref="F155:F157"/>
    <mergeCell ref="A152:A153"/>
    <mergeCell ref="B152:B153"/>
    <mergeCell ref="C152:C153"/>
    <mergeCell ref="D152:D153"/>
    <mergeCell ref="E152:E153"/>
    <mergeCell ref="F152:F153"/>
    <mergeCell ref="G152:G153"/>
    <mergeCell ref="O152:O153"/>
    <mergeCell ref="P147:P148"/>
    <mergeCell ref="R147:R148"/>
    <mergeCell ref="C149:H149"/>
    <mergeCell ref="O149:R149"/>
    <mergeCell ref="C150:R150"/>
    <mergeCell ref="G144:G146"/>
    <mergeCell ref="O144:O145"/>
    <mergeCell ref="A147:A148"/>
    <mergeCell ref="B147:B148"/>
    <mergeCell ref="C147:C148"/>
    <mergeCell ref="D147:D148"/>
    <mergeCell ref="E147:E148"/>
    <mergeCell ref="F147:F148"/>
    <mergeCell ref="G147:G148"/>
    <mergeCell ref="O147:O148"/>
    <mergeCell ref="A144:A146"/>
    <mergeCell ref="B144:B146"/>
    <mergeCell ref="C144:C146"/>
    <mergeCell ref="D144:D146"/>
    <mergeCell ref="E144:E146"/>
    <mergeCell ref="F144:F146"/>
    <mergeCell ref="A141:A143"/>
    <mergeCell ref="B141:B143"/>
    <mergeCell ref="C141:C143"/>
    <mergeCell ref="D141:D143"/>
    <mergeCell ref="E141:E143"/>
    <mergeCell ref="F141:F143"/>
    <mergeCell ref="G141:G143"/>
    <mergeCell ref="O141:O142"/>
    <mergeCell ref="Q147:Q148"/>
    <mergeCell ref="E123:E125"/>
    <mergeCell ref="F123:F125"/>
    <mergeCell ref="G123:G125"/>
    <mergeCell ref="G132:G134"/>
    <mergeCell ref="C135:H135"/>
    <mergeCell ref="O135:R135"/>
    <mergeCell ref="C136:R136"/>
    <mergeCell ref="A137:A140"/>
    <mergeCell ref="B137:B140"/>
    <mergeCell ref="C137:C140"/>
    <mergeCell ref="D137:D140"/>
    <mergeCell ref="E137:E140"/>
    <mergeCell ref="F137:F140"/>
    <mergeCell ref="A132:A134"/>
    <mergeCell ref="B132:B134"/>
    <mergeCell ref="C132:C134"/>
    <mergeCell ref="D132:D134"/>
    <mergeCell ref="E132:E134"/>
    <mergeCell ref="F132:F134"/>
    <mergeCell ref="G137:G140"/>
    <mergeCell ref="O137:O140"/>
    <mergeCell ref="D115:D117"/>
    <mergeCell ref="E115:E117"/>
    <mergeCell ref="F115:F117"/>
    <mergeCell ref="P126:P127"/>
    <mergeCell ref="A129:A131"/>
    <mergeCell ref="B129:B131"/>
    <mergeCell ref="C129:C131"/>
    <mergeCell ref="D129:D131"/>
    <mergeCell ref="E129:E131"/>
    <mergeCell ref="F129:F131"/>
    <mergeCell ref="G129:G131"/>
    <mergeCell ref="O123:O124"/>
    <mergeCell ref="A126:A128"/>
    <mergeCell ref="B126:B128"/>
    <mergeCell ref="C126:C128"/>
    <mergeCell ref="D126:D128"/>
    <mergeCell ref="E126:E128"/>
    <mergeCell ref="F126:F128"/>
    <mergeCell ref="G126:G128"/>
    <mergeCell ref="O126:O128"/>
    <mergeCell ref="A123:A125"/>
    <mergeCell ref="B123:B125"/>
    <mergeCell ref="C123:C125"/>
    <mergeCell ref="D123:D125"/>
    <mergeCell ref="G115:G117"/>
    <mergeCell ref="O115:O117"/>
    <mergeCell ref="G118:G122"/>
    <mergeCell ref="O118:O119"/>
    <mergeCell ref="O120:O121"/>
    <mergeCell ref="C109:H109"/>
    <mergeCell ref="C110:R110"/>
    <mergeCell ref="A111:A114"/>
    <mergeCell ref="B111:B114"/>
    <mergeCell ref="C111:C114"/>
    <mergeCell ref="D111:D114"/>
    <mergeCell ref="E111:E114"/>
    <mergeCell ref="F111:F114"/>
    <mergeCell ref="G111:G114"/>
    <mergeCell ref="O111:O113"/>
    <mergeCell ref="A118:A122"/>
    <mergeCell ref="B118:B122"/>
    <mergeCell ref="C118:C122"/>
    <mergeCell ref="D118:D122"/>
    <mergeCell ref="E118:E122"/>
    <mergeCell ref="F118:F122"/>
    <mergeCell ref="A115:A117"/>
    <mergeCell ref="B115:B117"/>
    <mergeCell ref="C115:C117"/>
    <mergeCell ref="A105:A108"/>
    <mergeCell ref="B105:B108"/>
    <mergeCell ref="C105:C108"/>
    <mergeCell ref="D105:D108"/>
    <mergeCell ref="E105:E108"/>
    <mergeCell ref="F105:F108"/>
    <mergeCell ref="G105:G108"/>
    <mergeCell ref="O105:O106"/>
    <mergeCell ref="O107:O108"/>
    <mergeCell ref="O90:O92"/>
    <mergeCell ref="D94:D95"/>
    <mergeCell ref="O94:O95"/>
    <mergeCell ref="A101:A104"/>
    <mergeCell ref="B101:B104"/>
    <mergeCell ref="C101:C104"/>
    <mergeCell ref="D101:D104"/>
    <mergeCell ref="E101:E104"/>
    <mergeCell ref="F101:F104"/>
    <mergeCell ref="G101:G104"/>
    <mergeCell ref="O101:O102"/>
    <mergeCell ref="O103:O104"/>
    <mergeCell ref="G87:G88"/>
    <mergeCell ref="A90:A93"/>
    <mergeCell ref="B90:B93"/>
    <mergeCell ref="C90:C93"/>
    <mergeCell ref="D90:D93"/>
    <mergeCell ref="E90:E93"/>
    <mergeCell ref="F90:F93"/>
    <mergeCell ref="G90:G93"/>
    <mergeCell ref="A87:A89"/>
    <mergeCell ref="B87:B89"/>
    <mergeCell ref="C87:C89"/>
    <mergeCell ref="D87:D89"/>
    <mergeCell ref="E87:E89"/>
    <mergeCell ref="F87:F89"/>
    <mergeCell ref="O81:O82"/>
    <mergeCell ref="P81:P82"/>
    <mergeCell ref="Q81:Q82"/>
    <mergeCell ref="R81:R82"/>
    <mergeCell ref="O83:O84"/>
    <mergeCell ref="O85:O86"/>
    <mergeCell ref="A81:A86"/>
    <mergeCell ref="B81:B86"/>
    <mergeCell ref="C81:C86"/>
    <mergeCell ref="D81:D86"/>
    <mergeCell ref="E81:E82"/>
    <mergeCell ref="F81:F86"/>
    <mergeCell ref="A77:A80"/>
    <mergeCell ref="B77:B80"/>
    <mergeCell ref="C77:C80"/>
    <mergeCell ref="D77:D80"/>
    <mergeCell ref="E77:E80"/>
    <mergeCell ref="F77:F80"/>
    <mergeCell ref="G77:G80"/>
    <mergeCell ref="O77:O78"/>
    <mergeCell ref="A75:A76"/>
    <mergeCell ref="B75:B76"/>
    <mergeCell ref="C75:C76"/>
    <mergeCell ref="D75:D76"/>
    <mergeCell ref="E75:E76"/>
    <mergeCell ref="F75:F76"/>
    <mergeCell ref="A72:A73"/>
    <mergeCell ref="B72:B73"/>
    <mergeCell ref="C72:C73"/>
    <mergeCell ref="D72:D73"/>
    <mergeCell ref="E72:E73"/>
    <mergeCell ref="F72:F73"/>
    <mergeCell ref="G72:G73"/>
    <mergeCell ref="G75:G76"/>
    <mergeCell ref="O75:O76"/>
    <mergeCell ref="G66:G69"/>
    <mergeCell ref="O66:O67"/>
    <mergeCell ref="P66:P67"/>
    <mergeCell ref="Q66:Q67"/>
    <mergeCell ref="R66:R67"/>
    <mergeCell ref="A70:A71"/>
    <mergeCell ref="B70:B71"/>
    <mergeCell ref="C70:C71"/>
    <mergeCell ref="D70:D71"/>
    <mergeCell ref="E70:E71"/>
    <mergeCell ref="A66:A69"/>
    <mergeCell ref="B66:B69"/>
    <mergeCell ref="C66:C69"/>
    <mergeCell ref="D66:D69"/>
    <mergeCell ref="E66:E69"/>
    <mergeCell ref="F66:F69"/>
    <mergeCell ref="F70:F71"/>
    <mergeCell ref="G70:G71"/>
    <mergeCell ref="F63:F65"/>
    <mergeCell ref="G63:G65"/>
    <mergeCell ref="O63:O64"/>
    <mergeCell ref="P63:P64"/>
    <mergeCell ref="Q63:Q64"/>
    <mergeCell ref="R63:R64"/>
    <mergeCell ref="G61:G62"/>
    <mergeCell ref="O61:O62"/>
    <mergeCell ref="P61:P62"/>
    <mergeCell ref="Q61:Q62"/>
    <mergeCell ref="R61:R62"/>
    <mergeCell ref="F61:F62"/>
    <mergeCell ref="A63:A65"/>
    <mergeCell ref="B63:B65"/>
    <mergeCell ref="C63:C65"/>
    <mergeCell ref="D63:D65"/>
    <mergeCell ref="E63:E65"/>
    <mergeCell ref="A61:A62"/>
    <mergeCell ref="B61:B62"/>
    <mergeCell ref="C61:C62"/>
    <mergeCell ref="D61:D62"/>
    <mergeCell ref="E61:E62"/>
    <mergeCell ref="D53:D55"/>
    <mergeCell ref="O53:O54"/>
    <mergeCell ref="O58:O59"/>
    <mergeCell ref="D59:D60"/>
    <mergeCell ref="A51:A52"/>
    <mergeCell ref="B51:B52"/>
    <mergeCell ref="C51:C52"/>
    <mergeCell ref="D51:D52"/>
    <mergeCell ref="E51:E52"/>
    <mergeCell ref="F51:F52"/>
    <mergeCell ref="A49:A50"/>
    <mergeCell ref="B49:B50"/>
    <mergeCell ref="C49:C50"/>
    <mergeCell ref="D49:D50"/>
    <mergeCell ref="E49:E50"/>
    <mergeCell ref="F49:F50"/>
    <mergeCell ref="G49:G50"/>
    <mergeCell ref="O49:O50"/>
    <mergeCell ref="G51:G52"/>
    <mergeCell ref="O51:O52"/>
    <mergeCell ref="D41:D43"/>
    <mergeCell ref="E41:E43"/>
    <mergeCell ref="F41:F43"/>
    <mergeCell ref="G41:G43"/>
    <mergeCell ref="O42:O43"/>
    <mergeCell ref="G44:G45"/>
    <mergeCell ref="A46:A48"/>
    <mergeCell ref="B46:B48"/>
    <mergeCell ref="C46:C48"/>
    <mergeCell ref="D46:D48"/>
    <mergeCell ref="F46:F48"/>
    <mergeCell ref="G46:G48"/>
    <mergeCell ref="A44:A45"/>
    <mergeCell ref="B44:B45"/>
    <mergeCell ref="C44:C45"/>
    <mergeCell ref="D44:D45"/>
    <mergeCell ref="E44:E48"/>
    <mergeCell ref="F44:F45"/>
    <mergeCell ref="O47:O48"/>
    <mergeCell ref="O36:O37"/>
    <mergeCell ref="P36:P37"/>
    <mergeCell ref="Q36:Q37"/>
    <mergeCell ref="R36:R37"/>
    <mergeCell ref="A38:A40"/>
    <mergeCell ref="B38:B40"/>
    <mergeCell ref="C38:C40"/>
    <mergeCell ref="D38:D40"/>
    <mergeCell ref="E38:E40"/>
    <mergeCell ref="F38:F40"/>
    <mergeCell ref="G38:G40"/>
    <mergeCell ref="O39:O40"/>
    <mergeCell ref="P39:P40"/>
    <mergeCell ref="Q39:Q40"/>
    <mergeCell ref="R39:R40"/>
    <mergeCell ref="G32:G33"/>
    <mergeCell ref="A34:A37"/>
    <mergeCell ref="B34:B37"/>
    <mergeCell ref="C34:C37"/>
    <mergeCell ref="D34:D37"/>
    <mergeCell ref="E34:E37"/>
    <mergeCell ref="F34:F37"/>
    <mergeCell ref="G34:G37"/>
    <mergeCell ref="A32:A33"/>
    <mergeCell ref="B32:B33"/>
    <mergeCell ref="C32:C33"/>
    <mergeCell ref="D32:D33"/>
    <mergeCell ref="E32:E33"/>
    <mergeCell ref="F32:F33"/>
    <mergeCell ref="G18:G24"/>
    <mergeCell ref="O18:O19"/>
    <mergeCell ref="D25:D26"/>
    <mergeCell ref="E25:E26"/>
    <mergeCell ref="D27:D28"/>
    <mergeCell ref="E27:E28"/>
    <mergeCell ref="A18:A24"/>
    <mergeCell ref="B18:B24"/>
    <mergeCell ref="C18:C24"/>
    <mergeCell ref="D18:D24"/>
    <mergeCell ref="E18:E24"/>
    <mergeCell ref="F18:F24"/>
    <mergeCell ref="G14:G15"/>
    <mergeCell ref="O14:O15"/>
    <mergeCell ref="A16:A17"/>
    <mergeCell ref="B16:B17"/>
    <mergeCell ref="C16:C17"/>
    <mergeCell ref="D16:D17"/>
    <mergeCell ref="E16:E17"/>
    <mergeCell ref="F16:F17"/>
    <mergeCell ref="G16:G17"/>
    <mergeCell ref="O16:O17"/>
    <mergeCell ref="A14:A15"/>
    <mergeCell ref="B14:B15"/>
    <mergeCell ref="C14:C15"/>
    <mergeCell ref="D14:D15"/>
    <mergeCell ref="E14:E15"/>
    <mergeCell ref="F14:F15"/>
    <mergeCell ref="F12:F13"/>
    <mergeCell ref="G12:G13"/>
    <mergeCell ref="O12:O13"/>
    <mergeCell ref="P12:P13"/>
    <mergeCell ref="Q12:Q13"/>
    <mergeCell ref="R12:R13"/>
    <mergeCell ref="P6:R6"/>
    <mergeCell ref="A8:R8"/>
    <mergeCell ref="A9:R9"/>
    <mergeCell ref="B10:R10"/>
    <mergeCell ref="C11:R11"/>
    <mergeCell ref="A12:A13"/>
    <mergeCell ref="B12:B13"/>
    <mergeCell ref="C12:C13"/>
    <mergeCell ref="D12:D13"/>
    <mergeCell ref="E12:E13"/>
    <mergeCell ref="G5:G7"/>
    <mergeCell ref="H5:H7"/>
    <mergeCell ref="I5:L5"/>
    <mergeCell ref="M5:M7"/>
    <mergeCell ref="N5:N7"/>
    <mergeCell ref="O5:R5"/>
    <mergeCell ref="I6:I7"/>
    <mergeCell ref="J6:K6"/>
    <mergeCell ref="L6:L7"/>
    <mergeCell ref="O6:O7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F5:F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8" max="17" man="1"/>
    <brk id="114" max="17" man="1"/>
    <brk id="159" max="17" man="1"/>
    <brk id="177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184"/>
  <sheetViews>
    <sheetView view="pageBreakPreview" topLeftCell="A147" zoomScaleNormal="100" zoomScaleSheetLayoutView="100" workbookViewId="0">
      <selection activeCell="D189" sqref="D189"/>
    </sheetView>
  </sheetViews>
  <sheetFormatPr defaultRowHeight="12.75" x14ac:dyDescent="0.2"/>
  <cols>
    <col min="1" max="3" width="2.7109375" style="10" customWidth="1"/>
    <col min="4" max="4" width="29.42578125" style="10" customWidth="1"/>
    <col min="5" max="5" width="2.7109375" style="48" customWidth="1"/>
    <col min="6" max="6" width="2.7109375" style="10" customWidth="1"/>
    <col min="7" max="7" width="2.7109375" style="65" customWidth="1"/>
    <col min="8" max="8" width="7.7109375" style="91" customWidth="1"/>
    <col min="9" max="9" width="8.5703125" style="10" customWidth="1"/>
    <col min="10" max="10" width="7.42578125" style="10" customWidth="1"/>
    <col min="11" max="11" width="6.140625" style="10" customWidth="1"/>
    <col min="12" max="12" width="6.7109375" style="10" customWidth="1"/>
    <col min="13" max="13" width="8.140625" style="10" customWidth="1"/>
    <col min="14" max="14" width="7.5703125" style="10" customWidth="1"/>
    <col min="15" max="15" width="23.5703125" style="10" customWidth="1"/>
    <col min="16" max="17" width="3.7109375" style="10" customWidth="1"/>
    <col min="18" max="18" width="3.85546875" style="10" customWidth="1"/>
    <col min="19" max="16384" width="9.140625" style="5"/>
  </cols>
  <sheetData>
    <row r="1" spans="1:22" ht="15.75" x14ac:dyDescent="0.2">
      <c r="O1" s="1045" t="s">
        <v>220</v>
      </c>
      <c r="P1" s="1046"/>
      <c r="Q1" s="1046"/>
      <c r="R1" s="1046"/>
    </row>
    <row r="2" spans="1:22" ht="15.75" x14ac:dyDescent="0.2">
      <c r="A2" s="748" t="s">
        <v>202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</row>
    <row r="3" spans="1:22" ht="15.75" x14ac:dyDescent="0.2">
      <c r="A3" s="749" t="s">
        <v>37</v>
      </c>
      <c r="B3" s="749"/>
      <c r="C3" s="749"/>
      <c r="D3" s="749"/>
      <c r="E3" s="749"/>
      <c r="F3" s="749"/>
      <c r="G3" s="749"/>
      <c r="H3" s="749"/>
      <c r="I3" s="749"/>
      <c r="J3" s="749"/>
      <c r="K3" s="749"/>
      <c r="L3" s="749"/>
      <c r="M3" s="749"/>
      <c r="N3" s="749"/>
      <c r="O3" s="749"/>
      <c r="P3" s="749"/>
      <c r="Q3" s="749"/>
      <c r="R3" s="749"/>
    </row>
    <row r="4" spans="1:22" ht="15.75" x14ac:dyDescent="0.2">
      <c r="A4" s="750" t="s">
        <v>23</v>
      </c>
      <c r="B4" s="750"/>
      <c r="C4" s="750"/>
      <c r="D4" s="750"/>
      <c r="E4" s="750"/>
      <c r="F4" s="750"/>
      <c r="G4" s="750"/>
      <c r="H4" s="750"/>
      <c r="I4" s="750"/>
      <c r="J4" s="750"/>
      <c r="K4" s="750"/>
      <c r="L4" s="750"/>
      <c r="M4" s="750"/>
      <c r="N4" s="750"/>
      <c r="O4" s="750"/>
      <c r="P4" s="750"/>
      <c r="Q4" s="750"/>
      <c r="R4" s="750"/>
      <c r="S4" s="1"/>
      <c r="T4" s="1"/>
      <c r="U4" s="1"/>
      <c r="V4" s="1"/>
    </row>
    <row r="5" spans="1:22" ht="13.5" thickBot="1" x14ac:dyDescent="0.25">
      <c r="P5" s="751" t="s">
        <v>0</v>
      </c>
      <c r="Q5" s="751"/>
      <c r="R5" s="751"/>
    </row>
    <row r="6" spans="1:22" ht="21.75" customHeight="1" x14ac:dyDescent="0.2">
      <c r="A6" s="752" t="s">
        <v>24</v>
      </c>
      <c r="B6" s="755" t="s">
        <v>1</v>
      </c>
      <c r="C6" s="755" t="s">
        <v>2</v>
      </c>
      <c r="D6" s="758" t="s">
        <v>16</v>
      </c>
      <c r="E6" s="761" t="s">
        <v>3</v>
      </c>
      <c r="F6" s="764" t="s">
        <v>189</v>
      </c>
      <c r="G6" s="795" t="s">
        <v>4</v>
      </c>
      <c r="H6" s="798" t="s">
        <v>5</v>
      </c>
      <c r="I6" s="801" t="s">
        <v>141</v>
      </c>
      <c r="J6" s="802"/>
      <c r="K6" s="802"/>
      <c r="L6" s="803"/>
      <c r="M6" s="804" t="s">
        <v>33</v>
      </c>
      <c r="N6" s="804" t="s">
        <v>142</v>
      </c>
      <c r="O6" s="807" t="s">
        <v>15</v>
      </c>
      <c r="P6" s="808"/>
      <c r="Q6" s="808"/>
      <c r="R6" s="809"/>
    </row>
    <row r="7" spans="1:22" ht="11.25" customHeight="1" x14ac:dyDescent="0.2">
      <c r="A7" s="753"/>
      <c r="B7" s="756"/>
      <c r="C7" s="756"/>
      <c r="D7" s="759"/>
      <c r="E7" s="762"/>
      <c r="F7" s="765"/>
      <c r="G7" s="796"/>
      <c r="H7" s="799"/>
      <c r="I7" s="810" t="s">
        <v>6</v>
      </c>
      <c r="J7" s="775" t="s">
        <v>7</v>
      </c>
      <c r="K7" s="811"/>
      <c r="L7" s="744" t="s">
        <v>22</v>
      </c>
      <c r="M7" s="805"/>
      <c r="N7" s="805"/>
      <c r="O7" s="746" t="s">
        <v>16</v>
      </c>
      <c r="P7" s="775" t="s">
        <v>8</v>
      </c>
      <c r="Q7" s="776"/>
      <c r="R7" s="777"/>
    </row>
    <row r="8" spans="1:22" ht="70.5" customHeight="1" thickBot="1" x14ac:dyDescent="0.25">
      <c r="A8" s="754"/>
      <c r="B8" s="757"/>
      <c r="C8" s="757"/>
      <c r="D8" s="760"/>
      <c r="E8" s="763"/>
      <c r="F8" s="766"/>
      <c r="G8" s="797"/>
      <c r="H8" s="800"/>
      <c r="I8" s="754"/>
      <c r="J8" s="7" t="s">
        <v>6</v>
      </c>
      <c r="K8" s="6" t="s">
        <v>17</v>
      </c>
      <c r="L8" s="745"/>
      <c r="M8" s="806"/>
      <c r="N8" s="806"/>
      <c r="O8" s="747"/>
      <c r="P8" s="8" t="s">
        <v>34</v>
      </c>
      <c r="Q8" s="8" t="s">
        <v>35</v>
      </c>
      <c r="R8" s="9" t="s">
        <v>143</v>
      </c>
    </row>
    <row r="9" spans="1:22" s="31" customFormat="1" x14ac:dyDescent="0.2">
      <c r="A9" s="778" t="s">
        <v>135</v>
      </c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80"/>
    </row>
    <row r="10" spans="1:22" s="31" customFormat="1" x14ac:dyDescent="0.2">
      <c r="A10" s="781" t="s">
        <v>85</v>
      </c>
      <c r="B10" s="782"/>
      <c r="C10" s="782"/>
      <c r="D10" s="782"/>
      <c r="E10" s="782"/>
      <c r="F10" s="782"/>
      <c r="G10" s="782"/>
      <c r="H10" s="782"/>
      <c r="I10" s="782"/>
      <c r="J10" s="782"/>
      <c r="K10" s="782"/>
      <c r="L10" s="782"/>
      <c r="M10" s="782"/>
      <c r="N10" s="782"/>
      <c r="O10" s="782"/>
      <c r="P10" s="782"/>
      <c r="Q10" s="782"/>
      <c r="R10" s="783"/>
    </row>
    <row r="11" spans="1:22" ht="15" customHeight="1" x14ac:dyDescent="0.2">
      <c r="A11" s="98" t="s">
        <v>9</v>
      </c>
      <c r="B11" s="784" t="s">
        <v>136</v>
      </c>
      <c r="C11" s="785"/>
      <c r="D11" s="785"/>
      <c r="E11" s="785"/>
      <c r="F11" s="785"/>
      <c r="G11" s="785"/>
      <c r="H11" s="785"/>
      <c r="I11" s="785"/>
      <c r="J11" s="785"/>
      <c r="K11" s="785"/>
      <c r="L11" s="785"/>
      <c r="M11" s="785"/>
      <c r="N11" s="785"/>
      <c r="O11" s="785"/>
      <c r="P11" s="785"/>
      <c r="Q11" s="785"/>
      <c r="R11" s="786"/>
    </row>
    <row r="12" spans="1:22" x14ac:dyDescent="0.2">
      <c r="A12" s="96" t="s">
        <v>9</v>
      </c>
      <c r="B12" s="97" t="s">
        <v>9</v>
      </c>
      <c r="C12" s="787" t="s">
        <v>70</v>
      </c>
      <c r="D12" s="788"/>
      <c r="E12" s="788"/>
      <c r="F12" s="788"/>
      <c r="G12" s="788"/>
      <c r="H12" s="788"/>
      <c r="I12" s="788"/>
      <c r="J12" s="788"/>
      <c r="K12" s="788"/>
      <c r="L12" s="788"/>
      <c r="M12" s="788"/>
      <c r="N12" s="788"/>
      <c r="O12" s="788"/>
      <c r="P12" s="788"/>
      <c r="Q12" s="788"/>
      <c r="R12" s="789"/>
    </row>
    <row r="13" spans="1:22" ht="12.75" customHeight="1" x14ac:dyDescent="0.2">
      <c r="A13" s="790" t="s">
        <v>9</v>
      </c>
      <c r="B13" s="791" t="s">
        <v>9</v>
      </c>
      <c r="C13" s="792" t="s">
        <v>9</v>
      </c>
      <c r="D13" s="793" t="s">
        <v>112</v>
      </c>
      <c r="E13" s="794"/>
      <c r="F13" s="767" t="s">
        <v>44</v>
      </c>
      <c r="G13" s="768" t="s">
        <v>40</v>
      </c>
      <c r="H13" s="141" t="s">
        <v>36</v>
      </c>
      <c r="I13" s="331">
        <f>J13+L13</f>
        <v>979.7</v>
      </c>
      <c r="J13" s="230">
        <f>949.7-99.9</f>
        <v>849.80000000000007</v>
      </c>
      <c r="K13" s="230"/>
      <c r="L13" s="256">
        <f>30+99.9</f>
        <v>129.9</v>
      </c>
      <c r="M13" s="332">
        <v>1841.4</v>
      </c>
      <c r="N13" s="46">
        <v>826.4</v>
      </c>
      <c r="O13" s="769"/>
      <c r="P13" s="771"/>
      <c r="Q13" s="771"/>
      <c r="R13" s="773"/>
    </row>
    <row r="14" spans="1:22" ht="25.5" customHeight="1" x14ac:dyDescent="0.2">
      <c r="A14" s="790"/>
      <c r="B14" s="791"/>
      <c r="C14" s="792"/>
      <c r="D14" s="793"/>
      <c r="E14" s="794"/>
      <c r="F14" s="767"/>
      <c r="G14" s="768"/>
      <c r="H14" s="141"/>
      <c r="I14" s="331"/>
      <c r="J14" s="230"/>
      <c r="K14" s="230"/>
      <c r="L14" s="256"/>
      <c r="M14" s="82"/>
      <c r="N14" s="70"/>
      <c r="O14" s="770"/>
      <c r="P14" s="772"/>
      <c r="Q14" s="772"/>
      <c r="R14" s="774"/>
    </row>
    <row r="15" spans="1:22" ht="12.75" customHeight="1" x14ac:dyDescent="0.2">
      <c r="A15" s="790"/>
      <c r="B15" s="791"/>
      <c r="C15" s="792"/>
      <c r="D15" s="820" t="s">
        <v>46</v>
      </c>
      <c r="E15" s="822"/>
      <c r="F15" s="824"/>
      <c r="G15" s="812"/>
      <c r="H15" s="141"/>
      <c r="I15" s="333"/>
      <c r="J15" s="230"/>
      <c r="K15" s="230"/>
      <c r="L15" s="256"/>
      <c r="M15" s="332"/>
      <c r="N15" s="46"/>
      <c r="O15" s="814" t="s">
        <v>97</v>
      </c>
      <c r="P15" s="119">
        <v>3.5</v>
      </c>
      <c r="Q15" s="119">
        <v>3.4</v>
      </c>
      <c r="R15" s="120">
        <v>3.5</v>
      </c>
    </row>
    <row r="16" spans="1:22" ht="14.25" customHeight="1" x14ac:dyDescent="0.2">
      <c r="A16" s="790"/>
      <c r="B16" s="791"/>
      <c r="C16" s="792"/>
      <c r="D16" s="821"/>
      <c r="E16" s="823"/>
      <c r="F16" s="825"/>
      <c r="G16" s="813"/>
      <c r="H16" s="334"/>
      <c r="I16" s="335"/>
      <c r="J16" s="336"/>
      <c r="K16" s="336"/>
      <c r="L16" s="337"/>
      <c r="M16" s="338"/>
      <c r="N16" s="339"/>
      <c r="O16" s="770"/>
      <c r="P16" s="60"/>
      <c r="Q16" s="60"/>
      <c r="R16" s="150"/>
      <c r="S16" s="14"/>
      <c r="U16" s="13"/>
    </row>
    <row r="17" spans="1:28" x14ac:dyDescent="0.2">
      <c r="A17" s="790"/>
      <c r="B17" s="791"/>
      <c r="C17" s="792"/>
      <c r="D17" s="815" t="s">
        <v>47</v>
      </c>
      <c r="E17" s="816"/>
      <c r="F17" s="817"/>
      <c r="G17" s="768"/>
      <c r="H17" s="327"/>
      <c r="I17" s="333"/>
      <c r="J17" s="230"/>
      <c r="K17" s="230"/>
      <c r="L17" s="256"/>
      <c r="M17" s="340"/>
      <c r="N17" s="341"/>
      <c r="O17" s="818" t="s">
        <v>49</v>
      </c>
      <c r="P17" s="727">
        <v>5</v>
      </c>
      <c r="Q17" s="727">
        <v>5</v>
      </c>
      <c r="R17" s="728">
        <v>5</v>
      </c>
    </row>
    <row r="18" spans="1:28" x14ac:dyDescent="0.2">
      <c r="A18" s="790"/>
      <c r="B18" s="791"/>
      <c r="C18" s="792"/>
      <c r="D18" s="815"/>
      <c r="E18" s="816"/>
      <c r="F18" s="817"/>
      <c r="G18" s="768"/>
      <c r="H18" s="334"/>
      <c r="I18" s="335"/>
      <c r="J18" s="336"/>
      <c r="K18" s="336"/>
      <c r="L18" s="337"/>
      <c r="M18" s="338"/>
      <c r="N18" s="339"/>
      <c r="O18" s="819"/>
      <c r="P18" s="727"/>
      <c r="Q18" s="727"/>
      <c r="R18" s="728"/>
    </row>
    <row r="19" spans="1:28" x14ac:dyDescent="0.2">
      <c r="A19" s="790"/>
      <c r="B19" s="791"/>
      <c r="C19" s="792"/>
      <c r="D19" s="820" t="s">
        <v>48</v>
      </c>
      <c r="E19" s="829"/>
      <c r="F19" s="836"/>
      <c r="G19" s="812"/>
      <c r="H19" s="327"/>
      <c r="I19" s="333"/>
      <c r="J19" s="230"/>
      <c r="K19" s="230"/>
      <c r="L19" s="256"/>
      <c r="M19" s="340"/>
      <c r="N19" s="341"/>
      <c r="O19" s="818" t="s">
        <v>113</v>
      </c>
      <c r="P19" s="611">
        <v>4</v>
      </c>
      <c r="Q19" s="611">
        <v>4</v>
      </c>
      <c r="R19" s="610">
        <v>4</v>
      </c>
    </row>
    <row r="20" spans="1:28" x14ac:dyDescent="0.2">
      <c r="A20" s="790"/>
      <c r="B20" s="791"/>
      <c r="C20" s="792"/>
      <c r="D20" s="815"/>
      <c r="E20" s="816"/>
      <c r="F20" s="817"/>
      <c r="G20" s="768"/>
      <c r="H20" s="327"/>
      <c r="I20" s="333"/>
      <c r="J20" s="230"/>
      <c r="K20" s="230"/>
      <c r="L20" s="256"/>
      <c r="M20" s="340"/>
      <c r="N20" s="341"/>
      <c r="O20" s="826"/>
      <c r="P20" s="727"/>
      <c r="Q20" s="727"/>
      <c r="R20" s="728"/>
    </row>
    <row r="21" spans="1:28" ht="25.5" x14ac:dyDescent="0.2">
      <c r="A21" s="790"/>
      <c r="B21" s="791"/>
      <c r="C21" s="792"/>
      <c r="D21" s="815"/>
      <c r="E21" s="816"/>
      <c r="F21" s="817"/>
      <c r="G21" s="768"/>
      <c r="H21" s="327"/>
      <c r="I21" s="333"/>
      <c r="J21" s="230"/>
      <c r="K21" s="230"/>
      <c r="L21" s="256"/>
      <c r="M21" s="340"/>
      <c r="N21" s="341"/>
      <c r="O21" s="714" t="s">
        <v>147</v>
      </c>
      <c r="P21" s="727">
        <v>20</v>
      </c>
      <c r="Q21" s="727"/>
      <c r="R21" s="728"/>
    </row>
    <row r="22" spans="1:28" x14ac:dyDescent="0.2">
      <c r="A22" s="790"/>
      <c r="B22" s="791"/>
      <c r="C22" s="792"/>
      <c r="D22" s="815"/>
      <c r="E22" s="816"/>
      <c r="F22" s="817"/>
      <c r="G22" s="768"/>
      <c r="H22" s="327"/>
      <c r="I22" s="333"/>
      <c r="J22" s="230"/>
      <c r="K22" s="230"/>
      <c r="L22" s="256"/>
      <c r="M22" s="340"/>
      <c r="N22" s="341"/>
      <c r="O22" s="17" t="s">
        <v>140</v>
      </c>
      <c r="P22" s="727">
        <v>1</v>
      </c>
      <c r="Q22" s="727">
        <v>1</v>
      </c>
      <c r="R22" s="728">
        <v>1</v>
      </c>
    </row>
    <row r="23" spans="1:28" x14ac:dyDescent="0.2">
      <c r="A23" s="790"/>
      <c r="B23" s="791"/>
      <c r="C23" s="792"/>
      <c r="D23" s="815"/>
      <c r="E23" s="816"/>
      <c r="F23" s="817"/>
      <c r="G23" s="768"/>
      <c r="H23" s="327"/>
      <c r="I23" s="333"/>
      <c r="J23" s="230"/>
      <c r="K23" s="230"/>
      <c r="L23" s="256"/>
      <c r="M23" s="328"/>
      <c r="N23" s="329"/>
      <c r="O23" s="17" t="s">
        <v>50</v>
      </c>
      <c r="P23" s="727">
        <v>44</v>
      </c>
      <c r="Q23" s="727">
        <v>30</v>
      </c>
      <c r="R23" s="728">
        <v>30</v>
      </c>
    </row>
    <row r="24" spans="1:28" x14ac:dyDescent="0.2">
      <c r="A24" s="790"/>
      <c r="B24" s="791"/>
      <c r="C24" s="792"/>
      <c r="D24" s="815"/>
      <c r="E24" s="816"/>
      <c r="F24" s="817"/>
      <c r="G24" s="768"/>
      <c r="H24" s="327"/>
      <c r="I24" s="333"/>
      <c r="J24" s="230"/>
      <c r="K24" s="230"/>
      <c r="L24" s="256"/>
      <c r="M24" s="328"/>
      <c r="N24" s="329"/>
      <c r="O24" s="17" t="s">
        <v>51</v>
      </c>
      <c r="P24" s="727">
        <v>8</v>
      </c>
      <c r="Q24" s="727">
        <v>10</v>
      </c>
      <c r="R24" s="728">
        <v>10</v>
      </c>
    </row>
    <row r="25" spans="1:28" ht="13.5" customHeight="1" x14ac:dyDescent="0.2">
      <c r="A25" s="790"/>
      <c r="B25" s="791"/>
      <c r="C25" s="792"/>
      <c r="D25" s="815"/>
      <c r="E25" s="835"/>
      <c r="F25" s="817"/>
      <c r="G25" s="768"/>
      <c r="H25" s="334"/>
      <c r="I25" s="335"/>
      <c r="J25" s="336"/>
      <c r="K25" s="336"/>
      <c r="L25" s="337"/>
      <c r="M25" s="338"/>
      <c r="N25" s="339"/>
      <c r="O25" s="62" t="s">
        <v>52</v>
      </c>
      <c r="P25" s="734">
        <v>28</v>
      </c>
      <c r="Q25" s="734">
        <v>30</v>
      </c>
      <c r="R25" s="735">
        <v>30</v>
      </c>
    </row>
    <row r="26" spans="1:28" ht="25.5" x14ac:dyDescent="0.2">
      <c r="A26" s="95"/>
      <c r="B26" s="716"/>
      <c r="C26" s="720"/>
      <c r="D26" s="827" t="s">
        <v>201</v>
      </c>
      <c r="E26" s="829" t="s">
        <v>171</v>
      </c>
      <c r="F26" s="733"/>
      <c r="G26" s="85"/>
      <c r="H26" s="342"/>
      <c r="I26" s="333"/>
      <c r="J26" s="230"/>
      <c r="K26" s="336"/>
      <c r="L26" s="337"/>
      <c r="M26" s="328"/>
      <c r="N26" s="339"/>
      <c r="O26" s="216" t="s">
        <v>186</v>
      </c>
      <c r="P26" s="217">
        <v>1</v>
      </c>
      <c r="Q26" s="206">
        <v>1</v>
      </c>
      <c r="R26" s="86"/>
      <c r="AA26" s="14"/>
      <c r="AB26" s="14"/>
    </row>
    <row r="27" spans="1:28" ht="14.25" customHeight="1" thickBot="1" x14ac:dyDescent="0.25">
      <c r="A27" s="99"/>
      <c r="B27" s="718"/>
      <c r="C27" s="721"/>
      <c r="D27" s="1073"/>
      <c r="E27" s="1074"/>
      <c r="F27" s="724"/>
      <c r="G27" s="93"/>
      <c r="H27" s="736"/>
      <c r="I27" s="737"/>
      <c r="J27" s="359"/>
      <c r="K27" s="670"/>
      <c r="L27" s="676"/>
      <c r="M27" s="738"/>
      <c r="N27" s="678"/>
      <c r="O27" s="18" t="s">
        <v>187</v>
      </c>
      <c r="P27" s="739">
        <v>100</v>
      </c>
      <c r="Q27" s="87">
        <v>100</v>
      </c>
      <c r="R27" s="88"/>
      <c r="AA27" s="14"/>
      <c r="AB27" s="14"/>
    </row>
    <row r="28" spans="1:28" x14ac:dyDescent="0.2">
      <c r="A28" s="381"/>
      <c r="B28" s="717"/>
      <c r="C28" s="719"/>
      <c r="D28" s="1075" t="s">
        <v>190</v>
      </c>
      <c r="E28" s="1077" t="s">
        <v>171</v>
      </c>
      <c r="F28" s="723"/>
      <c r="G28" s="92"/>
      <c r="H28" s="679" t="s">
        <v>94</v>
      </c>
      <c r="I28" s="280">
        <f>J28</f>
        <v>150</v>
      </c>
      <c r="J28" s="282">
        <v>150</v>
      </c>
      <c r="K28" s="680"/>
      <c r="L28" s="681"/>
      <c r="M28" s="740">
        <v>100</v>
      </c>
      <c r="N28" s="741"/>
      <c r="O28" s="742" t="s">
        <v>163</v>
      </c>
      <c r="P28" s="743">
        <v>1</v>
      </c>
      <c r="Q28" s="726"/>
      <c r="R28" s="685"/>
      <c r="S28" s="148"/>
      <c r="AA28" s="14"/>
      <c r="AB28" s="14"/>
    </row>
    <row r="29" spans="1:28" x14ac:dyDescent="0.2">
      <c r="A29" s="95"/>
      <c r="B29" s="716"/>
      <c r="C29" s="720"/>
      <c r="D29" s="1076"/>
      <c r="E29" s="1078"/>
      <c r="F29" s="715"/>
      <c r="G29" s="85"/>
      <c r="H29" s="435"/>
      <c r="I29" s="436"/>
      <c r="J29" s="428"/>
      <c r="K29" s="428"/>
      <c r="L29" s="429"/>
      <c r="M29" s="437"/>
      <c r="N29" s="431"/>
      <c r="O29" s="78" t="s">
        <v>162</v>
      </c>
      <c r="P29" s="205">
        <v>50</v>
      </c>
      <c r="Q29" s="734">
        <v>50</v>
      </c>
      <c r="R29" s="123"/>
      <c r="AA29" s="14"/>
      <c r="AB29" s="14"/>
    </row>
    <row r="30" spans="1:28" ht="21.75" customHeight="1" x14ac:dyDescent="0.2">
      <c r="A30" s="95"/>
      <c r="B30" s="716"/>
      <c r="C30" s="720"/>
      <c r="D30" s="1079" t="s">
        <v>210</v>
      </c>
      <c r="E30" s="1083" t="s">
        <v>212</v>
      </c>
      <c r="F30" s="641"/>
      <c r="G30" s="642" t="s">
        <v>90</v>
      </c>
      <c r="H30" s="643" t="s">
        <v>36</v>
      </c>
      <c r="I30" s="644">
        <f>J30</f>
        <v>200</v>
      </c>
      <c r="J30" s="396">
        <v>200</v>
      </c>
      <c r="K30" s="645"/>
      <c r="L30" s="646"/>
      <c r="M30" s="647"/>
      <c r="N30" s="648"/>
      <c r="O30" s="1081" t="s">
        <v>211</v>
      </c>
      <c r="P30" s="655">
        <v>0.33</v>
      </c>
      <c r="Q30" s="649"/>
      <c r="R30" s="86"/>
      <c r="AA30" s="14"/>
      <c r="AB30" s="14"/>
    </row>
    <row r="31" spans="1:28" ht="16.5" customHeight="1" x14ac:dyDescent="0.2">
      <c r="A31" s="95"/>
      <c r="B31" s="716"/>
      <c r="C31" s="720"/>
      <c r="D31" s="1080"/>
      <c r="E31" s="1084"/>
      <c r="F31" s="650"/>
      <c r="G31" s="642"/>
      <c r="H31" s="651"/>
      <c r="I31" s="652"/>
      <c r="J31" s="645"/>
      <c r="K31" s="645"/>
      <c r="L31" s="646"/>
      <c r="M31" s="647"/>
      <c r="N31" s="648"/>
      <c r="O31" s="1082"/>
      <c r="P31" s="656"/>
      <c r="Q31" s="649"/>
      <c r="R31" s="86"/>
      <c r="AA31" s="14"/>
      <c r="AB31" s="14"/>
    </row>
    <row r="32" spans="1:28" ht="30.75" customHeight="1" thickBot="1" x14ac:dyDescent="0.25">
      <c r="A32" s="712"/>
      <c r="B32" s="718"/>
      <c r="C32" s="721"/>
      <c r="D32" s="713"/>
      <c r="E32" s="722"/>
      <c r="F32" s="724"/>
      <c r="G32" s="709"/>
      <c r="H32" s="292" t="s">
        <v>10</v>
      </c>
      <c r="I32" s="638" t="s">
        <v>213</v>
      </c>
      <c r="J32" s="654" t="s">
        <v>214</v>
      </c>
      <c r="K32" s="249">
        <f>K13</f>
        <v>0</v>
      </c>
      <c r="L32" s="250">
        <f>L13</f>
        <v>129.9</v>
      </c>
      <c r="M32" s="255">
        <f>M13+M28</f>
        <v>1941.4</v>
      </c>
      <c r="N32" s="248">
        <f>N13</f>
        <v>826.4</v>
      </c>
      <c r="O32" s="346"/>
      <c r="P32" s="657"/>
      <c r="Q32" s="87"/>
      <c r="R32" s="88"/>
      <c r="AA32" s="14"/>
      <c r="AB32" s="14"/>
    </row>
    <row r="33" spans="1:18" x14ac:dyDescent="0.2">
      <c r="A33" s="790" t="s">
        <v>9</v>
      </c>
      <c r="B33" s="791" t="s">
        <v>9</v>
      </c>
      <c r="C33" s="792" t="s">
        <v>11</v>
      </c>
      <c r="D33" s="793" t="s">
        <v>114</v>
      </c>
      <c r="E33" s="816"/>
      <c r="F33" s="817" t="s">
        <v>54</v>
      </c>
      <c r="G33" s="768" t="s">
        <v>40</v>
      </c>
      <c r="H33" s="16" t="s">
        <v>36</v>
      </c>
      <c r="I33" s="259">
        <f>J33+L33</f>
        <v>6410.1</v>
      </c>
      <c r="J33" s="230">
        <v>6405.6</v>
      </c>
      <c r="K33" s="230"/>
      <c r="L33" s="231">
        <v>4.5</v>
      </c>
      <c r="M33" s="354">
        <f>7481+130</f>
        <v>7611</v>
      </c>
      <c r="N33" s="113">
        <f>7481+130</f>
        <v>7611</v>
      </c>
      <c r="O33" s="345"/>
      <c r="P33" s="732"/>
      <c r="Q33" s="732"/>
      <c r="R33" s="730"/>
    </row>
    <row r="34" spans="1:18" x14ac:dyDescent="0.2">
      <c r="A34" s="790"/>
      <c r="B34" s="791"/>
      <c r="C34" s="792"/>
      <c r="D34" s="840"/>
      <c r="E34" s="816"/>
      <c r="F34" s="817"/>
      <c r="G34" s="768"/>
      <c r="H34" s="348" t="s">
        <v>61</v>
      </c>
      <c r="I34" s="259">
        <f>J34+L34</f>
        <v>3.5</v>
      </c>
      <c r="J34" s="230">
        <v>3.5</v>
      </c>
      <c r="K34" s="230"/>
      <c r="L34" s="231"/>
      <c r="M34" s="341">
        <v>3.5</v>
      </c>
      <c r="N34" s="353">
        <v>3.5</v>
      </c>
      <c r="O34" s="17"/>
      <c r="P34" s="732"/>
      <c r="Q34" s="732"/>
      <c r="R34" s="730"/>
    </row>
    <row r="35" spans="1:18" ht="18" customHeight="1" x14ac:dyDescent="0.2">
      <c r="A35" s="790"/>
      <c r="B35" s="791"/>
      <c r="C35" s="792"/>
      <c r="D35" s="831" t="s">
        <v>191</v>
      </c>
      <c r="E35" s="829"/>
      <c r="F35" s="836" t="s">
        <v>41</v>
      </c>
      <c r="G35" s="812"/>
      <c r="H35" s="16"/>
      <c r="I35" s="259"/>
      <c r="J35" s="230"/>
      <c r="K35" s="230"/>
      <c r="L35" s="231"/>
      <c r="M35" s="46"/>
      <c r="N35" s="113"/>
      <c r="O35" s="61" t="s">
        <v>148</v>
      </c>
      <c r="P35" s="731">
        <v>3.7</v>
      </c>
      <c r="Q35" s="731">
        <v>3.7</v>
      </c>
      <c r="R35" s="729">
        <v>3.7</v>
      </c>
    </row>
    <row r="36" spans="1:18" ht="18.75" customHeight="1" x14ac:dyDescent="0.2">
      <c r="A36" s="790"/>
      <c r="B36" s="791"/>
      <c r="C36" s="792"/>
      <c r="D36" s="837"/>
      <c r="E36" s="816"/>
      <c r="F36" s="817"/>
      <c r="G36" s="768"/>
      <c r="H36" s="348"/>
      <c r="I36" s="259"/>
      <c r="J36" s="230"/>
      <c r="K36" s="230"/>
      <c r="L36" s="231"/>
      <c r="M36" s="70"/>
      <c r="N36" s="110"/>
      <c r="O36" s="17" t="s">
        <v>193</v>
      </c>
      <c r="P36" s="732">
        <v>2.5</v>
      </c>
      <c r="Q36" s="732">
        <v>2.5</v>
      </c>
      <c r="R36" s="730">
        <v>2.5</v>
      </c>
    </row>
    <row r="37" spans="1:18" x14ac:dyDescent="0.2">
      <c r="A37" s="790"/>
      <c r="B37" s="791"/>
      <c r="C37" s="792"/>
      <c r="D37" s="837"/>
      <c r="E37" s="816"/>
      <c r="F37" s="817"/>
      <c r="G37" s="768"/>
      <c r="H37" s="348"/>
      <c r="I37" s="259"/>
      <c r="J37" s="230"/>
      <c r="K37" s="230"/>
      <c r="L37" s="231"/>
      <c r="M37" s="36"/>
      <c r="N37" s="182"/>
      <c r="O37" s="826" t="s">
        <v>98</v>
      </c>
      <c r="P37" s="842">
        <v>20</v>
      </c>
      <c r="Q37" s="842">
        <v>20</v>
      </c>
      <c r="R37" s="844">
        <v>20</v>
      </c>
    </row>
    <row r="38" spans="1:18" x14ac:dyDescent="0.2">
      <c r="A38" s="790"/>
      <c r="B38" s="791"/>
      <c r="C38" s="792"/>
      <c r="D38" s="838"/>
      <c r="E38" s="835"/>
      <c r="F38" s="839"/>
      <c r="G38" s="813"/>
      <c r="H38" s="350"/>
      <c r="I38" s="351"/>
      <c r="J38" s="336"/>
      <c r="K38" s="336"/>
      <c r="L38" s="352"/>
      <c r="M38" s="339"/>
      <c r="N38" s="344"/>
      <c r="O38" s="841"/>
      <c r="P38" s="843"/>
      <c r="Q38" s="843"/>
      <c r="R38" s="845"/>
    </row>
    <row r="39" spans="1:18" ht="18" customHeight="1" x14ac:dyDescent="0.2">
      <c r="A39" s="790"/>
      <c r="B39" s="791"/>
      <c r="C39" s="792"/>
      <c r="D39" s="837" t="s">
        <v>56</v>
      </c>
      <c r="E39" s="816"/>
      <c r="F39" s="817"/>
      <c r="G39" s="768"/>
      <c r="H39" s="348"/>
      <c r="I39" s="259"/>
      <c r="J39" s="230"/>
      <c r="K39" s="230"/>
      <c r="L39" s="231"/>
      <c r="M39" s="341"/>
      <c r="N39" s="353"/>
      <c r="O39" s="714" t="s">
        <v>58</v>
      </c>
      <c r="P39" s="727">
        <v>44</v>
      </c>
      <c r="Q39" s="727">
        <v>44</v>
      </c>
      <c r="R39" s="728">
        <v>44</v>
      </c>
    </row>
    <row r="40" spans="1:18" x14ac:dyDescent="0.2">
      <c r="A40" s="790"/>
      <c r="B40" s="791"/>
      <c r="C40" s="792"/>
      <c r="D40" s="837"/>
      <c r="E40" s="816"/>
      <c r="F40" s="817"/>
      <c r="G40" s="768"/>
      <c r="H40" s="348"/>
      <c r="I40" s="259"/>
      <c r="J40" s="230"/>
      <c r="K40" s="230"/>
      <c r="L40" s="231"/>
      <c r="M40" s="329"/>
      <c r="N40" s="343"/>
      <c r="O40" s="826" t="s">
        <v>194</v>
      </c>
      <c r="P40" s="842">
        <v>387</v>
      </c>
      <c r="Q40" s="842">
        <v>387</v>
      </c>
      <c r="R40" s="844">
        <v>387</v>
      </c>
    </row>
    <row r="41" spans="1:18" x14ac:dyDescent="0.2">
      <c r="A41" s="790"/>
      <c r="B41" s="791"/>
      <c r="C41" s="792"/>
      <c r="D41" s="837"/>
      <c r="E41" s="816"/>
      <c r="F41" s="817"/>
      <c r="G41" s="768"/>
      <c r="H41" s="426"/>
      <c r="I41" s="438"/>
      <c r="J41" s="428"/>
      <c r="K41" s="428"/>
      <c r="L41" s="439"/>
      <c r="M41" s="431"/>
      <c r="N41" s="440"/>
      <c r="O41" s="826"/>
      <c r="P41" s="843"/>
      <c r="Q41" s="843"/>
      <c r="R41" s="845"/>
    </row>
    <row r="42" spans="1:18" ht="27.75" customHeight="1" x14ac:dyDescent="0.2">
      <c r="A42" s="711"/>
      <c r="B42" s="716"/>
      <c r="C42" s="720"/>
      <c r="D42" s="831" t="s">
        <v>99</v>
      </c>
      <c r="E42" s="829"/>
      <c r="F42" s="836"/>
      <c r="G42" s="812"/>
      <c r="H42" s="16" t="s">
        <v>36</v>
      </c>
      <c r="I42" s="259">
        <f>J42+L42</f>
        <v>114.5</v>
      </c>
      <c r="J42" s="230">
        <v>114.5</v>
      </c>
      <c r="K42" s="230"/>
      <c r="L42" s="231"/>
      <c r="M42" s="46"/>
      <c r="N42" s="113"/>
      <c r="O42" s="121" t="s">
        <v>149</v>
      </c>
      <c r="P42" s="122">
        <v>2.5</v>
      </c>
      <c r="Q42" s="68">
        <v>3</v>
      </c>
      <c r="R42" s="69">
        <v>3</v>
      </c>
    </row>
    <row r="43" spans="1:18" ht="18.75" customHeight="1" x14ac:dyDescent="0.2">
      <c r="A43" s="711"/>
      <c r="B43" s="716"/>
      <c r="C43" s="720"/>
      <c r="D43" s="837"/>
      <c r="E43" s="816"/>
      <c r="F43" s="817"/>
      <c r="G43" s="768"/>
      <c r="H43" s="152" t="s">
        <v>181</v>
      </c>
      <c r="I43" s="226">
        <f>J43+L43</f>
        <v>15</v>
      </c>
      <c r="J43" s="227">
        <v>15</v>
      </c>
      <c r="K43" s="227"/>
      <c r="L43" s="228"/>
      <c r="M43" s="66"/>
      <c r="N43" s="112"/>
      <c r="O43" s="818" t="s">
        <v>101</v>
      </c>
      <c r="P43" s="349">
        <v>1</v>
      </c>
      <c r="Q43" s="611">
        <v>1</v>
      </c>
      <c r="R43" s="610">
        <v>1</v>
      </c>
    </row>
    <row r="44" spans="1:18" ht="19.5" customHeight="1" thickBot="1" x14ac:dyDescent="0.25">
      <c r="A44" s="95"/>
      <c r="B44" s="716"/>
      <c r="C44" s="720"/>
      <c r="D44" s="837"/>
      <c r="E44" s="816"/>
      <c r="F44" s="817"/>
      <c r="G44" s="768"/>
      <c r="H44" s="294" t="s">
        <v>10</v>
      </c>
      <c r="I44" s="237">
        <f>I42+I34+I33+I43</f>
        <v>6543.1</v>
      </c>
      <c r="J44" s="237">
        <f>J42+J34+J33+J43</f>
        <v>6538.6</v>
      </c>
      <c r="K44" s="237">
        <f t="shared" ref="K44:N44" si="0">K42+K34+K33</f>
        <v>0</v>
      </c>
      <c r="L44" s="290">
        <f t="shared" si="0"/>
        <v>4.5</v>
      </c>
      <c r="M44" s="291">
        <f t="shared" si="0"/>
        <v>7614.5</v>
      </c>
      <c r="N44" s="237">
        <f t="shared" si="0"/>
        <v>7614.5</v>
      </c>
      <c r="O44" s="846"/>
      <c r="P44" s="725"/>
      <c r="Q44" s="727"/>
      <c r="R44" s="728"/>
    </row>
    <row r="45" spans="1:18" ht="12.75" customHeight="1" x14ac:dyDescent="0.2">
      <c r="A45" s="848" t="s">
        <v>9</v>
      </c>
      <c r="B45" s="849" t="s">
        <v>9</v>
      </c>
      <c r="C45" s="850" t="s">
        <v>38</v>
      </c>
      <c r="D45" s="851" t="s">
        <v>115</v>
      </c>
      <c r="E45" s="853" t="s">
        <v>170</v>
      </c>
      <c r="F45" s="855" t="s">
        <v>41</v>
      </c>
      <c r="G45" s="847" t="s">
        <v>40</v>
      </c>
      <c r="H45" s="15" t="s">
        <v>36</v>
      </c>
      <c r="I45" s="239">
        <f>J45+L45</f>
        <v>1355.2</v>
      </c>
      <c r="J45" s="239">
        <f>1292.2+10</f>
        <v>1302.2</v>
      </c>
      <c r="K45" s="239">
        <v>710.7</v>
      </c>
      <c r="L45" s="400">
        <f>63-10</f>
        <v>53</v>
      </c>
      <c r="M45" s="402">
        <v>1592.1</v>
      </c>
      <c r="N45" s="357">
        <v>1146.0999999999999</v>
      </c>
      <c r="O45" s="710"/>
      <c r="P45" s="133"/>
      <c r="Q45" s="133"/>
      <c r="R45" s="38"/>
    </row>
    <row r="46" spans="1:18" x14ac:dyDescent="0.2">
      <c r="A46" s="790"/>
      <c r="B46" s="791"/>
      <c r="C46" s="792"/>
      <c r="D46" s="852"/>
      <c r="E46" s="816"/>
      <c r="F46" s="817"/>
      <c r="G46" s="768"/>
      <c r="H46" s="16" t="s">
        <v>61</v>
      </c>
      <c r="I46" s="259">
        <f>J46+L46</f>
        <v>116.2</v>
      </c>
      <c r="J46" s="259">
        <v>116.2</v>
      </c>
      <c r="K46" s="259">
        <v>31.7</v>
      </c>
      <c r="L46" s="395">
        <f>L51+L53+L56</f>
        <v>0</v>
      </c>
      <c r="M46" s="329">
        <v>115.8</v>
      </c>
      <c r="N46" s="343">
        <v>115.8</v>
      </c>
      <c r="O46" s="714"/>
      <c r="P46" s="732"/>
      <c r="Q46" s="732"/>
      <c r="R46" s="730"/>
    </row>
    <row r="47" spans="1:18" ht="21" customHeight="1" x14ac:dyDescent="0.2">
      <c r="A47" s="790"/>
      <c r="B47" s="791"/>
      <c r="C47" s="792"/>
      <c r="D47" s="831" t="s">
        <v>164</v>
      </c>
      <c r="E47" s="854"/>
      <c r="F47" s="817"/>
      <c r="G47" s="768"/>
      <c r="H47" s="16"/>
      <c r="I47" s="259"/>
      <c r="J47" s="230"/>
      <c r="K47" s="230"/>
      <c r="L47" s="231"/>
      <c r="M47" s="46"/>
      <c r="N47" s="113"/>
      <c r="O47" s="61" t="s">
        <v>86</v>
      </c>
      <c r="P47" s="731">
        <v>0.17649999999999999</v>
      </c>
      <c r="Q47" s="731">
        <v>0.17649999999999999</v>
      </c>
      <c r="R47" s="729">
        <v>0.17649999999999999</v>
      </c>
    </row>
    <row r="48" spans="1:18" ht="14.25" customHeight="1" x14ac:dyDescent="0.2">
      <c r="A48" s="790"/>
      <c r="B48" s="791"/>
      <c r="C48" s="792"/>
      <c r="D48" s="837"/>
      <c r="E48" s="854"/>
      <c r="F48" s="817"/>
      <c r="G48" s="768"/>
      <c r="H48" s="16"/>
      <c r="I48" s="259"/>
      <c r="J48" s="230"/>
      <c r="K48" s="230"/>
      <c r="L48" s="231"/>
      <c r="M48" s="46"/>
      <c r="N48" s="113"/>
      <c r="O48" s="826" t="s">
        <v>87</v>
      </c>
      <c r="P48" s="732">
        <v>5.0299999999999997E-2</v>
      </c>
      <c r="Q48" s="732">
        <v>5.0299999999999997E-2</v>
      </c>
      <c r="R48" s="730">
        <v>5.0299999999999997E-2</v>
      </c>
    </row>
    <row r="49" spans="1:21" ht="29.25" customHeight="1" thickBot="1" x14ac:dyDescent="0.25">
      <c r="A49" s="863"/>
      <c r="B49" s="864"/>
      <c r="C49" s="865"/>
      <c r="D49" s="862"/>
      <c r="E49" s="1072"/>
      <c r="F49" s="867"/>
      <c r="G49" s="856"/>
      <c r="H49" s="669"/>
      <c r="I49" s="284"/>
      <c r="J49" s="670"/>
      <c r="K49" s="670"/>
      <c r="L49" s="671"/>
      <c r="M49" s="672"/>
      <c r="N49" s="673"/>
      <c r="O49" s="857"/>
      <c r="P49" s="609"/>
      <c r="Q49" s="609"/>
      <c r="R49" s="608"/>
    </row>
    <row r="50" spans="1:21" ht="12.75" customHeight="1" x14ac:dyDescent="0.2">
      <c r="A50" s="848"/>
      <c r="B50" s="849"/>
      <c r="C50" s="850"/>
      <c r="D50" s="858" t="s">
        <v>59</v>
      </c>
      <c r="E50" s="853"/>
      <c r="F50" s="855"/>
      <c r="G50" s="847"/>
      <c r="H50" s="355"/>
      <c r="I50" s="356"/>
      <c r="J50" s="282"/>
      <c r="K50" s="282"/>
      <c r="L50" s="283"/>
      <c r="M50" s="354"/>
      <c r="N50" s="668"/>
      <c r="O50" s="861" t="s">
        <v>60</v>
      </c>
      <c r="P50" s="593">
        <v>3</v>
      </c>
      <c r="Q50" s="593">
        <v>3</v>
      </c>
      <c r="R50" s="595">
        <v>3</v>
      </c>
    </row>
    <row r="51" spans="1:21" x14ac:dyDescent="0.2">
      <c r="A51" s="790"/>
      <c r="B51" s="791"/>
      <c r="C51" s="792"/>
      <c r="D51" s="837"/>
      <c r="E51" s="816"/>
      <c r="F51" s="817"/>
      <c r="G51" s="768"/>
      <c r="H51" s="16"/>
      <c r="I51" s="259"/>
      <c r="J51" s="230"/>
      <c r="K51" s="230"/>
      <c r="L51" s="231"/>
      <c r="M51" s="46"/>
      <c r="N51" s="113"/>
      <c r="O51" s="826"/>
      <c r="P51" s="594"/>
      <c r="Q51" s="594"/>
      <c r="R51" s="596"/>
    </row>
    <row r="52" spans="1:21" x14ac:dyDescent="0.2">
      <c r="A52" s="790"/>
      <c r="B52" s="791"/>
      <c r="C52" s="792"/>
      <c r="D52" s="831" t="s">
        <v>144</v>
      </c>
      <c r="E52" s="816"/>
      <c r="F52" s="817"/>
      <c r="G52" s="768"/>
      <c r="H52" s="16"/>
      <c r="I52" s="259"/>
      <c r="J52" s="230"/>
      <c r="K52" s="230"/>
      <c r="L52" s="231"/>
      <c r="M52" s="46"/>
      <c r="N52" s="113"/>
      <c r="O52" s="818" t="s">
        <v>195</v>
      </c>
      <c r="P52" s="611">
        <v>2</v>
      </c>
      <c r="Q52" s="611">
        <v>2</v>
      </c>
      <c r="R52" s="610">
        <v>2</v>
      </c>
    </row>
    <row r="53" spans="1:21" x14ac:dyDescent="0.2">
      <c r="A53" s="790"/>
      <c r="B53" s="791"/>
      <c r="C53" s="792"/>
      <c r="D53" s="838"/>
      <c r="E53" s="835"/>
      <c r="F53" s="839"/>
      <c r="G53" s="813"/>
      <c r="H53" s="152"/>
      <c r="I53" s="226"/>
      <c r="J53" s="227"/>
      <c r="K53" s="227"/>
      <c r="L53" s="228"/>
      <c r="M53" s="66"/>
      <c r="N53" s="112"/>
      <c r="O53" s="841"/>
      <c r="P53" s="605"/>
      <c r="Q53" s="605"/>
      <c r="R53" s="606"/>
    </row>
    <row r="54" spans="1:21" x14ac:dyDescent="0.2">
      <c r="A54" s="561"/>
      <c r="B54" s="578"/>
      <c r="C54" s="586"/>
      <c r="D54" s="831" t="s">
        <v>205</v>
      </c>
      <c r="E54" s="603"/>
      <c r="F54" s="604" t="s">
        <v>38</v>
      </c>
      <c r="G54" s="568"/>
      <c r="H54" s="12"/>
      <c r="I54" s="377"/>
      <c r="J54" s="235"/>
      <c r="K54" s="235"/>
      <c r="L54" s="236"/>
      <c r="M54" s="374"/>
      <c r="N54" s="375"/>
      <c r="O54" s="818" t="s">
        <v>63</v>
      </c>
      <c r="P54" s="599">
        <v>15.5</v>
      </c>
      <c r="Q54" s="599">
        <v>15.5</v>
      </c>
      <c r="R54" s="597">
        <v>15.5</v>
      </c>
    </row>
    <row r="55" spans="1:21" x14ac:dyDescent="0.2">
      <c r="A55" s="561"/>
      <c r="B55" s="578"/>
      <c r="C55" s="586"/>
      <c r="D55" s="859"/>
      <c r="E55" s="589"/>
      <c r="F55" s="574"/>
      <c r="G55" s="557"/>
      <c r="H55" s="16"/>
      <c r="I55" s="331"/>
      <c r="J55" s="230"/>
      <c r="K55" s="230"/>
      <c r="L55" s="231"/>
      <c r="M55" s="46"/>
      <c r="N55" s="113"/>
      <c r="O55" s="826"/>
      <c r="P55" s="594"/>
      <c r="Q55" s="594"/>
      <c r="R55" s="596"/>
      <c r="U55" s="89"/>
    </row>
    <row r="56" spans="1:21" ht="25.5" x14ac:dyDescent="0.2">
      <c r="A56" s="561"/>
      <c r="B56" s="578"/>
      <c r="C56" s="586"/>
      <c r="D56" s="860"/>
      <c r="E56" s="602"/>
      <c r="F56" s="575"/>
      <c r="G56" s="576"/>
      <c r="H56" s="152"/>
      <c r="I56" s="242"/>
      <c r="J56" s="227"/>
      <c r="K56" s="227"/>
      <c r="L56" s="228"/>
      <c r="M56" s="37"/>
      <c r="N56" s="401"/>
      <c r="O56" s="67" t="s">
        <v>62</v>
      </c>
      <c r="P56" s="68">
        <v>102</v>
      </c>
      <c r="Q56" s="68">
        <v>102</v>
      </c>
      <c r="R56" s="69">
        <v>102</v>
      </c>
      <c r="U56" s="89"/>
    </row>
    <row r="57" spans="1:21" ht="25.5" x14ac:dyDescent="0.2">
      <c r="A57" s="561"/>
      <c r="B57" s="578"/>
      <c r="C57" s="586"/>
      <c r="D57" s="580" t="s">
        <v>160</v>
      </c>
      <c r="E57" s="589"/>
      <c r="F57" s="574"/>
      <c r="G57" s="557"/>
      <c r="H57" s="16"/>
      <c r="I57" s="331"/>
      <c r="J57" s="230"/>
      <c r="K57" s="230"/>
      <c r="L57" s="231"/>
      <c r="M57" s="36"/>
      <c r="N57" s="182"/>
      <c r="O57" s="577" t="s">
        <v>152</v>
      </c>
      <c r="P57" s="605">
        <v>1</v>
      </c>
      <c r="Q57" s="605"/>
      <c r="R57" s="606"/>
    </row>
    <row r="58" spans="1:21" x14ac:dyDescent="0.2">
      <c r="A58" s="309"/>
      <c r="B58" s="323"/>
      <c r="C58" s="330"/>
      <c r="D58" s="125" t="s">
        <v>153</v>
      </c>
      <c r="E58" s="311"/>
      <c r="F58" s="313"/>
      <c r="G58" s="307"/>
      <c r="H58" s="16"/>
      <c r="I58" s="331"/>
      <c r="J58" s="230"/>
      <c r="K58" s="230"/>
      <c r="L58" s="231"/>
      <c r="M58" s="36"/>
      <c r="N58" s="182"/>
      <c r="O58" s="67" t="s">
        <v>151</v>
      </c>
      <c r="P58" s="68">
        <v>1</v>
      </c>
      <c r="Q58" s="68"/>
      <c r="R58" s="69"/>
    </row>
    <row r="59" spans="1:21" ht="14.25" customHeight="1" x14ac:dyDescent="0.2">
      <c r="A59" s="309"/>
      <c r="B59" s="323"/>
      <c r="C59" s="330"/>
      <c r="D59" s="140" t="s">
        <v>156</v>
      </c>
      <c r="E59" s="311"/>
      <c r="F59" s="313"/>
      <c r="G59" s="307"/>
      <c r="H59" s="348"/>
      <c r="I59" s="331"/>
      <c r="J59" s="230"/>
      <c r="K59" s="230"/>
      <c r="L59" s="231"/>
      <c r="M59" s="36"/>
      <c r="N59" s="182"/>
      <c r="O59" s="818" t="s">
        <v>204</v>
      </c>
      <c r="P59" s="321"/>
      <c r="Q59" s="321">
        <v>10</v>
      </c>
      <c r="R59" s="317">
        <v>90</v>
      </c>
    </row>
    <row r="60" spans="1:21" ht="15" customHeight="1" x14ac:dyDescent="0.2">
      <c r="A60" s="309"/>
      <c r="B60" s="323"/>
      <c r="C60" s="330"/>
      <c r="D60" s="837"/>
      <c r="E60" s="311"/>
      <c r="F60" s="313"/>
      <c r="G60" s="307"/>
      <c r="H60" s="152"/>
      <c r="I60" s="242"/>
      <c r="J60" s="227"/>
      <c r="K60" s="227"/>
      <c r="L60" s="228"/>
      <c r="M60" s="37"/>
      <c r="N60" s="401"/>
      <c r="O60" s="841"/>
      <c r="P60" s="320"/>
      <c r="Q60" s="320"/>
      <c r="R60" s="316"/>
    </row>
    <row r="61" spans="1:21" ht="27" customHeight="1" thickBot="1" x14ac:dyDescent="0.25">
      <c r="A61" s="310"/>
      <c r="B61" s="324"/>
      <c r="C61" s="358"/>
      <c r="D61" s="862"/>
      <c r="E61" s="312"/>
      <c r="F61" s="314"/>
      <c r="G61" s="308"/>
      <c r="H61" s="295" t="s">
        <v>10</v>
      </c>
      <c r="I61" s="300">
        <f t="shared" ref="I61:N61" si="1">I45+I46</f>
        <v>1471.4</v>
      </c>
      <c r="J61" s="249">
        <f t="shared" si="1"/>
        <v>1418.4</v>
      </c>
      <c r="K61" s="249">
        <f t="shared" si="1"/>
        <v>742.40000000000009</v>
      </c>
      <c r="L61" s="260">
        <f t="shared" si="1"/>
        <v>53</v>
      </c>
      <c r="M61" s="293">
        <f t="shared" si="1"/>
        <v>1707.8999999999999</v>
      </c>
      <c r="N61" s="260">
        <f t="shared" si="1"/>
        <v>1261.8999999999999</v>
      </c>
      <c r="O61" s="325"/>
      <c r="P61" s="149"/>
      <c r="Q61" s="149"/>
      <c r="R61" s="35"/>
    </row>
    <row r="62" spans="1:21" ht="15" customHeight="1" x14ac:dyDescent="0.2">
      <c r="A62" s="848" t="s">
        <v>9</v>
      </c>
      <c r="B62" s="849" t="s">
        <v>9</v>
      </c>
      <c r="C62" s="850" t="s">
        <v>53</v>
      </c>
      <c r="D62" s="851" t="s">
        <v>116</v>
      </c>
      <c r="E62" s="853"/>
      <c r="F62" s="855" t="s">
        <v>41</v>
      </c>
      <c r="G62" s="847" t="s">
        <v>40</v>
      </c>
      <c r="H62" s="355" t="s">
        <v>36</v>
      </c>
      <c r="I62" s="356">
        <f>J62</f>
        <v>6017.6</v>
      </c>
      <c r="J62" s="356">
        <v>6017.6</v>
      </c>
      <c r="K62" s="356">
        <f t="shared" ref="K62:L62" si="2">K64+K67</f>
        <v>0</v>
      </c>
      <c r="L62" s="362">
        <f t="shared" si="2"/>
        <v>0</v>
      </c>
      <c r="M62" s="361">
        <v>7827.6</v>
      </c>
      <c r="N62" s="363">
        <v>8062</v>
      </c>
      <c r="O62" s="861"/>
      <c r="P62" s="872"/>
      <c r="Q62" s="872"/>
      <c r="R62" s="873"/>
    </row>
    <row r="63" spans="1:21" x14ac:dyDescent="0.2">
      <c r="A63" s="790"/>
      <c r="B63" s="791"/>
      <c r="C63" s="792"/>
      <c r="D63" s="852"/>
      <c r="E63" s="816"/>
      <c r="F63" s="817"/>
      <c r="G63" s="768"/>
      <c r="H63" s="16"/>
      <c r="I63" s="259"/>
      <c r="J63" s="230"/>
      <c r="K63" s="230"/>
      <c r="L63" s="231"/>
      <c r="M63" s="46"/>
      <c r="N63" s="113"/>
      <c r="O63" s="826"/>
      <c r="P63" s="842"/>
      <c r="Q63" s="842"/>
      <c r="R63" s="844"/>
    </row>
    <row r="64" spans="1:21" ht="12.75" customHeight="1" x14ac:dyDescent="0.2">
      <c r="A64" s="790"/>
      <c r="B64" s="791"/>
      <c r="C64" s="792"/>
      <c r="D64" s="831" t="s">
        <v>65</v>
      </c>
      <c r="E64" s="816"/>
      <c r="F64" s="817"/>
      <c r="G64" s="768"/>
      <c r="H64" s="16"/>
      <c r="I64" s="259"/>
      <c r="J64" s="230"/>
      <c r="K64" s="230"/>
      <c r="L64" s="231"/>
      <c r="M64" s="46"/>
      <c r="N64" s="113"/>
      <c r="O64" s="818" t="s">
        <v>100</v>
      </c>
      <c r="P64" s="868">
        <v>7.7</v>
      </c>
      <c r="Q64" s="868">
        <v>7.8</v>
      </c>
      <c r="R64" s="870">
        <v>7.8</v>
      </c>
    </row>
    <row r="65" spans="1:19" x14ac:dyDescent="0.2">
      <c r="A65" s="790"/>
      <c r="B65" s="791"/>
      <c r="C65" s="792"/>
      <c r="D65" s="837"/>
      <c r="E65" s="816"/>
      <c r="F65" s="817"/>
      <c r="G65" s="768"/>
      <c r="H65" s="16"/>
      <c r="I65" s="259"/>
      <c r="J65" s="230"/>
      <c r="K65" s="230"/>
      <c r="L65" s="231"/>
      <c r="M65" s="46"/>
      <c r="N65" s="113"/>
      <c r="O65" s="826"/>
      <c r="P65" s="869"/>
      <c r="Q65" s="869"/>
      <c r="R65" s="871"/>
    </row>
    <row r="66" spans="1:19" x14ac:dyDescent="0.2">
      <c r="A66" s="790"/>
      <c r="B66" s="791"/>
      <c r="C66" s="792"/>
      <c r="D66" s="837"/>
      <c r="E66" s="816"/>
      <c r="F66" s="817"/>
      <c r="G66" s="768"/>
      <c r="H66" s="364"/>
      <c r="I66" s="351"/>
      <c r="J66" s="336"/>
      <c r="K66" s="336"/>
      <c r="L66" s="352"/>
      <c r="M66" s="366"/>
      <c r="N66" s="367"/>
      <c r="O66" s="62"/>
      <c r="P66" s="605"/>
      <c r="Q66" s="605"/>
      <c r="R66" s="606"/>
    </row>
    <row r="67" spans="1:19" ht="12.75" customHeight="1" x14ac:dyDescent="0.2">
      <c r="A67" s="790"/>
      <c r="B67" s="791"/>
      <c r="C67" s="792"/>
      <c r="D67" s="831" t="s">
        <v>64</v>
      </c>
      <c r="E67" s="876" t="s">
        <v>184</v>
      </c>
      <c r="F67" s="817"/>
      <c r="G67" s="768"/>
      <c r="H67" s="16"/>
      <c r="I67" s="259"/>
      <c r="J67" s="230"/>
      <c r="K67" s="230"/>
      <c r="L67" s="231"/>
      <c r="M67" s="46"/>
      <c r="N67" s="113"/>
      <c r="O67" s="826" t="s">
        <v>196</v>
      </c>
      <c r="P67" s="874">
        <v>14.215999999999999</v>
      </c>
      <c r="Q67" s="874">
        <v>14.4</v>
      </c>
      <c r="R67" s="875">
        <v>14.6</v>
      </c>
    </row>
    <row r="68" spans="1:19" x14ac:dyDescent="0.2">
      <c r="A68" s="790"/>
      <c r="B68" s="791"/>
      <c r="C68" s="792"/>
      <c r="D68" s="837"/>
      <c r="E68" s="876"/>
      <c r="F68" s="817"/>
      <c r="G68" s="768"/>
      <c r="H68" s="16"/>
      <c r="I68" s="259"/>
      <c r="J68" s="230"/>
      <c r="K68" s="230"/>
      <c r="L68" s="231"/>
      <c r="M68" s="46"/>
      <c r="N68" s="113"/>
      <c r="O68" s="826"/>
      <c r="P68" s="874"/>
      <c r="Q68" s="874"/>
      <c r="R68" s="875"/>
    </row>
    <row r="69" spans="1:19" ht="17.25" customHeight="1" x14ac:dyDescent="0.2">
      <c r="A69" s="790"/>
      <c r="B69" s="791"/>
      <c r="C69" s="792"/>
      <c r="D69" s="837"/>
      <c r="E69" s="876"/>
      <c r="F69" s="817"/>
      <c r="G69" s="768"/>
      <c r="H69" s="16"/>
      <c r="I69" s="259"/>
      <c r="J69" s="230"/>
      <c r="K69" s="230"/>
      <c r="L69" s="231"/>
      <c r="M69" s="36"/>
      <c r="N69" s="182"/>
      <c r="O69" s="17" t="s">
        <v>145</v>
      </c>
      <c r="P69" s="114">
        <v>420</v>
      </c>
      <c r="Q69" s="114">
        <v>0</v>
      </c>
      <c r="R69" s="115">
        <v>0</v>
      </c>
    </row>
    <row r="70" spans="1:19" x14ac:dyDescent="0.2">
      <c r="A70" s="790"/>
      <c r="B70" s="791"/>
      <c r="C70" s="792"/>
      <c r="D70" s="838"/>
      <c r="E70" s="876"/>
      <c r="F70" s="817"/>
      <c r="G70" s="768"/>
      <c r="H70" s="364"/>
      <c r="I70" s="351"/>
      <c r="J70" s="336"/>
      <c r="K70" s="336"/>
      <c r="L70" s="352"/>
      <c r="M70" s="366"/>
      <c r="N70" s="367"/>
      <c r="O70" s="62" t="s">
        <v>197</v>
      </c>
      <c r="P70" s="605">
        <v>89</v>
      </c>
      <c r="Q70" s="605">
        <v>100</v>
      </c>
      <c r="R70" s="606">
        <v>100</v>
      </c>
    </row>
    <row r="71" spans="1:19" x14ac:dyDescent="0.2">
      <c r="A71" s="790"/>
      <c r="B71" s="791"/>
      <c r="C71" s="792"/>
      <c r="D71" s="837" t="s">
        <v>66</v>
      </c>
      <c r="E71" s="816"/>
      <c r="F71" s="817"/>
      <c r="G71" s="768"/>
      <c r="H71" s="16"/>
      <c r="I71" s="259"/>
      <c r="J71" s="230"/>
      <c r="K71" s="230"/>
      <c r="L71" s="231"/>
      <c r="M71" s="46"/>
      <c r="N71" s="113"/>
      <c r="O71" s="61" t="s">
        <v>102</v>
      </c>
      <c r="P71" s="611"/>
      <c r="Q71" s="611">
        <v>27</v>
      </c>
      <c r="R71" s="610"/>
    </row>
    <row r="72" spans="1:19" x14ac:dyDescent="0.2">
      <c r="A72" s="790"/>
      <c r="B72" s="791"/>
      <c r="C72" s="792"/>
      <c r="D72" s="838"/>
      <c r="E72" s="816"/>
      <c r="F72" s="817"/>
      <c r="G72" s="768"/>
      <c r="H72" s="364"/>
      <c r="I72" s="351"/>
      <c r="J72" s="336"/>
      <c r="K72" s="336"/>
      <c r="L72" s="352"/>
      <c r="M72" s="366"/>
      <c r="N72" s="367"/>
      <c r="O72" s="62"/>
      <c r="P72" s="605"/>
      <c r="Q72" s="605"/>
      <c r="R72" s="606"/>
    </row>
    <row r="73" spans="1:19" x14ac:dyDescent="0.2">
      <c r="A73" s="790"/>
      <c r="B73" s="791"/>
      <c r="C73" s="792"/>
      <c r="D73" s="837" t="s">
        <v>67</v>
      </c>
      <c r="E73" s="816"/>
      <c r="F73" s="817"/>
      <c r="G73" s="768"/>
      <c r="H73" s="12" t="s">
        <v>94</v>
      </c>
      <c r="I73" s="229">
        <f>J73</f>
        <v>2038</v>
      </c>
      <c r="J73" s="235">
        <v>2038</v>
      </c>
      <c r="K73" s="235"/>
      <c r="L73" s="236"/>
      <c r="M73" s="374"/>
      <c r="N73" s="375"/>
      <c r="O73" s="17" t="s">
        <v>68</v>
      </c>
      <c r="P73" s="594"/>
      <c r="Q73" s="594">
        <v>94</v>
      </c>
      <c r="R73" s="596"/>
    </row>
    <row r="74" spans="1:19" ht="18" customHeight="1" thickBot="1" x14ac:dyDescent="0.25">
      <c r="A74" s="863"/>
      <c r="B74" s="864"/>
      <c r="C74" s="865"/>
      <c r="D74" s="862"/>
      <c r="E74" s="866"/>
      <c r="F74" s="867"/>
      <c r="G74" s="856"/>
      <c r="H74" s="669"/>
      <c r="I74" s="284"/>
      <c r="J74" s="670"/>
      <c r="K74" s="670"/>
      <c r="L74" s="671"/>
      <c r="M74" s="672"/>
      <c r="N74" s="673"/>
      <c r="O74" s="18"/>
      <c r="P74" s="609"/>
      <c r="Q74" s="609"/>
      <c r="R74" s="608"/>
    </row>
    <row r="75" spans="1:19" ht="25.5" customHeight="1" x14ac:dyDescent="0.2">
      <c r="A75" s="309"/>
      <c r="B75" s="323"/>
      <c r="C75" s="330"/>
      <c r="D75" s="580" t="s">
        <v>132</v>
      </c>
      <c r="E75" s="311"/>
      <c r="F75" s="313"/>
      <c r="G75" s="307"/>
      <c r="H75" s="16"/>
      <c r="I75" s="259"/>
      <c r="J75" s="230"/>
      <c r="K75" s="230"/>
      <c r="L75" s="231"/>
      <c r="M75" s="46"/>
      <c r="N75" s="113"/>
      <c r="O75" s="62" t="s">
        <v>117</v>
      </c>
      <c r="P75" s="605"/>
      <c r="Q75" s="605">
        <v>33</v>
      </c>
      <c r="R75" s="606">
        <v>33</v>
      </c>
    </row>
    <row r="76" spans="1:19" ht="17.25" customHeight="1" x14ac:dyDescent="0.2">
      <c r="A76" s="790"/>
      <c r="B76" s="791"/>
      <c r="C76" s="792"/>
      <c r="D76" s="837" t="s">
        <v>133</v>
      </c>
      <c r="E76" s="816"/>
      <c r="F76" s="817"/>
      <c r="G76" s="768"/>
      <c r="H76" s="152"/>
      <c r="I76" s="226"/>
      <c r="J76" s="227"/>
      <c r="K76" s="227"/>
      <c r="L76" s="228"/>
      <c r="M76" s="66"/>
      <c r="N76" s="112"/>
      <c r="O76" s="826" t="s">
        <v>69</v>
      </c>
      <c r="P76" s="322"/>
      <c r="Q76" s="322">
        <v>9</v>
      </c>
      <c r="R76" s="318">
        <v>7</v>
      </c>
    </row>
    <row r="77" spans="1:19" ht="24.75" customHeight="1" thickBot="1" x14ac:dyDescent="0.25">
      <c r="A77" s="863"/>
      <c r="B77" s="864"/>
      <c r="C77" s="865"/>
      <c r="D77" s="862"/>
      <c r="E77" s="866"/>
      <c r="F77" s="867"/>
      <c r="G77" s="856"/>
      <c r="H77" s="295" t="s">
        <v>10</v>
      </c>
      <c r="I77" s="255">
        <f>I62+I73</f>
        <v>8055.6</v>
      </c>
      <c r="J77" s="249">
        <f>J62+J73</f>
        <v>8055.6</v>
      </c>
      <c r="K77" s="249">
        <f t="shared" ref="K77:L77" si="3">SUM(K76:K76)</f>
        <v>0</v>
      </c>
      <c r="L77" s="254">
        <f t="shared" si="3"/>
        <v>0</v>
      </c>
      <c r="M77" s="293">
        <f>M62</f>
        <v>7827.6</v>
      </c>
      <c r="N77" s="258">
        <f>N62</f>
        <v>8062</v>
      </c>
      <c r="O77" s="857"/>
      <c r="P77" s="149"/>
      <c r="Q77" s="149"/>
      <c r="R77" s="35"/>
    </row>
    <row r="78" spans="1:19" ht="19.5" customHeight="1" x14ac:dyDescent="0.2">
      <c r="A78" s="848" t="s">
        <v>9</v>
      </c>
      <c r="B78" s="849" t="s">
        <v>9</v>
      </c>
      <c r="C78" s="850" t="s">
        <v>54</v>
      </c>
      <c r="D78" s="877" t="s">
        <v>167</v>
      </c>
      <c r="E78" s="853"/>
      <c r="F78" s="855" t="s">
        <v>38</v>
      </c>
      <c r="G78" s="880" t="s">
        <v>95</v>
      </c>
      <c r="H78" s="15" t="s">
        <v>36</v>
      </c>
      <c r="I78" s="252">
        <f>J78+L78</f>
        <v>610.4</v>
      </c>
      <c r="J78" s="240">
        <v>610.4</v>
      </c>
      <c r="K78" s="240"/>
      <c r="L78" s="253"/>
      <c r="M78" s="47">
        <f>50+577</f>
        <v>627</v>
      </c>
      <c r="N78" s="47">
        <f>50+577</f>
        <v>627</v>
      </c>
      <c r="O78" s="861" t="s">
        <v>103</v>
      </c>
      <c r="P78" s="319">
        <f>57+15</f>
        <v>72</v>
      </c>
      <c r="Q78" s="319">
        <f>15+57</f>
        <v>72</v>
      </c>
      <c r="R78" s="315">
        <f>15+57</f>
        <v>72</v>
      </c>
    </row>
    <row r="79" spans="1:19" ht="21" customHeight="1" x14ac:dyDescent="0.2">
      <c r="A79" s="790"/>
      <c r="B79" s="791"/>
      <c r="C79" s="792"/>
      <c r="D79" s="878"/>
      <c r="E79" s="816"/>
      <c r="F79" s="817"/>
      <c r="G79" s="881"/>
      <c r="H79" s="25"/>
      <c r="I79" s="244">
        <f>J79+L79</f>
        <v>0</v>
      </c>
      <c r="J79" s="230"/>
      <c r="K79" s="230"/>
      <c r="L79" s="256"/>
      <c r="M79" s="70"/>
      <c r="N79" s="70"/>
      <c r="O79" s="826"/>
      <c r="P79" s="322"/>
      <c r="Q79" s="322"/>
      <c r="R79" s="318"/>
    </row>
    <row r="80" spans="1:19" ht="16.5" customHeight="1" x14ac:dyDescent="0.2">
      <c r="A80" s="790"/>
      <c r="B80" s="791"/>
      <c r="C80" s="792"/>
      <c r="D80" s="878"/>
      <c r="E80" s="816"/>
      <c r="F80" s="817"/>
      <c r="G80" s="881"/>
      <c r="H80" s="16"/>
      <c r="I80" s="242">
        <f>J80+L80</f>
        <v>0</v>
      </c>
      <c r="J80" s="235"/>
      <c r="K80" s="235"/>
      <c r="L80" s="257"/>
      <c r="M80" s="23"/>
      <c r="N80" s="23"/>
      <c r="O80" s="17"/>
      <c r="P80" s="322"/>
      <c r="Q80" s="322"/>
      <c r="R80" s="318"/>
      <c r="S80" s="49"/>
    </row>
    <row r="81" spans="1:21" ht="22.5" customHeight="1" thickBot="1" x14ac:dyDescent="0.25">
      <c r="A81" s="863"/>
      <c r="B81" s="864"/>
      <c r="C81" s="865"/>
      <c r="D81" s="879"/>
      <c r="E81" s="866"/>
      <c r="F81" s="867"/>
      <c r="G81" s="882"/>
      <c r="H81" s="295" t="s">
        <v>10</v>
      </c>
      <c r="I81" s="248">
        <f t="shared" ref="I81:N81" si="4">SUM(I78:I80)</f>
        <v>610.4</v>
      </c>
      <c r="J81" s="255">
        <f t="shared" si="4"/>
        <v>610.4</v>
      </c>
      <c r="K81" s="255">
        <f t="shared" si="4"/>
        <v>0</v>
      </c>
      <c r="L81" s="258">
        <f t="shared" si="4"/>
        <v>0</v>
      </c>
      <c r="M81" s="293">
        <f t="shared" si="4"/>
        <v>627</v>
      </c>
      <c r="N81" s="293">
        <f t="shared" si="4"/>
        <v>627</v>
      </c>
      <c r="O81" s="18"/>
      <c r="P81" s="149"/>
      <c r="Q81" s="149"/>
      <c r="R81" s="35"/>
    </row>
    <row r="82" spans="1:21" ht="16.5" customHeight="1" x14ac:dyDescent="0.2">
      <c r="A82" s="848" t="s">
        <v>9</v>
      </c>
      <c r="B82" s="849" t="s">
        <v>9</v>
      </c>
      <c r="C82" s="850" t="s">
        <v>41</v>
      </c>
      <c r="D82" s="887" t="s">
        <v>154</v>
      </c>
      <c r="E82" s="890" t="s">
        <v>91</v>
      </c>
      <c r="F82" s="855" t="s">
        <v>54</v>
      </c>
      <c r="G82" s="220" t="s">
        <v>90</v>
      </c>
      <c r="H82" s="15" t="s">
        <v>36</v>
      </c>
      <c r="I82" s="239">
        <f>J82+L82</f>
        <v>3.5</v>
      </c>
      <c r="J82" s="240">
        <f>1.9+1.6</f>
        <v>3.5</v>
      </c>
      <c r="K82" s="240"/>
      <c r="L82" s="241"/>
      <c r="M82" s="47"/>
      <c r="N82" s="116"/>
      <c r="O82" s="861" t="s">
        <v>111</v>
      </c>
      <c r="P82" s="883">
        <v>12</v>
      </c>
      <c r="Q82" s="872"/>
      <c r="R82" s="873"/>
    </row>
    <row r="83" spans="1:21" ht="16.5" customHeight="1" x14ac:dyDescent="0.2">
      <c r="A83" s="790"/>
      <c r="B83" s="791"/>
      <c r="C83" s="792"/>
      <c r="D83" s="888"/>
      <c r="E83" s="891"/>
      <c r="F83" s="817"/>
      <c r="G83" s="219"/>
      <c r="H83" s="25" t="s">
        <v>88</v>
      </c>
      <c r="I83" s="232">
        <f>J83+L83</f>
        <v>598.79999999999995</v>
      </c>
      <c r="J83" s="230"/>
      <c r="K83" s="230"/>
      <c r="L83" s="231">
        <v>598.79999999999995</v>
      </c>
      <c r="M83" s="70"/>
      <c r="N83" s="110"/>
      <c r="O83" s="826"/>
      <c r="P83" s="884"/>
      <c r="Q83" s="842"/>
      <c r="R83" s="844"/>
    </row>
    <row r="84" spans="1:21" ht="17.25" customHeight="1" x14ac:dyDescent="0.2">
      <c r="A84" s="790"/>
      <c r="B84" s="791"/>
      <c r="C84" s="792"/>
      <c r="D84" s="888"/>
      <c r="E84" s="50"/>
      <c r="F84" s="817"/>
      <c r="G84" s="224" t="s">
        <v>203</v>
      </c>
      <c r="H84" s="25" t="s">
        <v>92</v>
      </c>
      <c r="I84" s="226">
        <f>J84+L84</f>
        <v>0</v>
      </c>
      <c r="J84" s="235"/>
      <c r="K84" s="235"/>
      <c r="L84" s="236"/>
      <c r="M84" s="23"/>
      <c r="N84" s="111"/>
      <c r="O84" s="826"/>
      <c r="P84" s="64"/>
      <c r="Q84" s="64"/>
      <c r="R84" s="424"/>
    </row>
    <row r="85" spans="1:21" ht="20.25" customHeight="1" x14ac:dyDescent="0.2">
      <c r="A85" s="790"/>
      <c r="B85" s="791"/>
      <c r="C85" s="792"/>
      <c r="D85" s="888"/>
      <c r="E85" s="50"/>
      <c r="F85" s="817"/>
      <c r="G85" s="219"/>
      <c r="H85" s="25" t="s">
        <v>36</v>
      </c>
      <c r="I85" s="232">
        <f>J85+L85</f>
        <v>0.5</v>
      </c>
      <c r="J85" s="233">
        <v>0.5</v>
      </c>
      <c r="K85" s="233">
        <v>0.3</v>
      </c>
      <c r="L85" s="234"/>
      <c r="M85" s="130"/>
      <c r="N85" s="181"/>
      <c r="O85" s="885"/>
      <c r="P85" s="425"/>
      <c r="Q85" s="425"/>
      <c r="R85" s="424"/>
    </row>
    <row r="86" spans="1:21" ht="14.25" customHeight="1" x14ac:dyDescent="0.2">
      <c r="A86" s="790"/>
      <c r="B86" s="791"/>
      <c r="C86" s="792"/>
      <c r="D86" s="888"/>
      <c r="E86" s="50"/>
      <c r="F86" s="817"/>
      <c r="G86" s="219"/>
      <c r="H86" s="16" t="s">
        <v>36</v>
      </c>
      <c r="I86" s="259"/>
      <c r="J86" s="230"/>
      <c r="K86" s="230"/>
      <c r="L86" s="231"/>
      <c r="M86" s="36"/>
      <c r="N86" s="182"/>
      <c r="O86" s="885"/>
      <c r="P86" s="64"/>
      <c r="Q86" s="64"/>
      <c r="R86" s="424"/>
    </row>
    <row r="87" spans="1:21" ht="21.75" customHeight="1" thickBot="1" x14ac:dyDescent="0.25">
      <c r="A87" s="863"/>
      <c r="B87" s="864"/>
      <c r="C87" s="865"/>
      <c r="D87" s="889"/>
      <c r="E87" s="51"/>
      <c r="F87" s="867"/>
      <c r="G87" s="221"/>
      <c r="H87" s="295" t="s">
        <v>10</v>
      </c>
      <c r="I87" s="255">
        <f>SUM(I82:I86)</f>
        <v>602.79999999999995</v>
      </c>
      <c r="J87" s="255">
        <f t="shared" ref="J87:N87" si="5">SUM(J82:J86)</f>
        <v>4</v>
      </c>
      <c r="K87" s="255">
        <f t="shared" si="5"/>
        <v>0.3</v>
      </c>
      <c r="L87" s="260">
        <f t="shared" si="5"/>
        <v>598.79999999999995</v>
      </c>
      <c r="M87" s="293">
        <f>M86</f>
        <v>0</v>
      </c>
      <c r="N87" s="255">
        <f t="shared" si="5"/>
        <v>0</v>
      </c>
      <c r="O87" s="886"/>
      <c r="P87" s="149"/>
      <c r="Q87" s="149"/>
      <c r="R87" s="35"/>
    </row>
    <row r="88" spans="1:21" ht="12.75" customHeight="1" x14ac:dyDescent="0.2">
      <c r="A88" s="848" t="s">
        <v>9</v>
      </c>
      <c r="B88" s="849" t="s">
        <v>9</v>
      </c>
      <c r="C88" s="850" t="s">
        <v>55</v>
      </c>
      <c r="D88" s="858" t="s">
        <v>129</v>
      </c>
      <c r="E88" s="853"/>
      <c r="F88" s="855" t="s">
        <v>54</v>
      </c>
      <c r="G88" s="847" t="s">
        <v>40</v>
      </c>
      <c r="H88" s="15" t="s">
        <v>36</v>
      </c>
      <c r="I88" s="252">
        <f>J88+L88</f>
        <v>150</v>
      </c>
      <c r="J88" s="240">
        <v>150</v>
      </c>
      <c r="K88" s="240"/>
      <c r="L88" s="241"/>
      <c r="M88" s="47"/>
      <c r="N88" s="47"/>
      <c r="O88" s="225" t="s">
        <v>57</v>
      </c>
      <c r="P88" s="223">
        <v>4</v>
      </c>
      <c r="Q88" s="223"/>
      <c r="R88" s="222"/>
    </row>
    <row r="89" spans="1:21" x14ac:dyDescent="0.2">
      <c r="A89" s="790"/>
      <c r="B89" s="791"/>
      <c r="C89" s="792"/>
      <c r="D89" s="837"/>
      <c r="E89" s="816"/>
      <c r="F89" s="817"/>
      <c r="G89" s="768"/>
      <c r="H89" s="124"/>
      <c r="I89" s="244"/>
      <c r="J89" s="233"/>
      <c r="K89" s="233"/>
      <c r="L89" s="234"/>
      <c r="M89" s="52"/>
      <c r="N89" s="52"/>
      <c r="O89" s="17"/>
      <c r="P89" s="223"/>
      <c r="Q89" s="223"/>
      <c r="R89" s="222"/>
    </row>
    <row r="90" spans="1:21" ht="13.5" thickBot="1" x14ac:dyDescent="0.25">
      <c r="A90" s="863"/>
      <c r="B90" s="864"/>
      <c r="C90" s="865"/>
      <c r="D90" s="862"/>
      <c r="E90" s="866"/>
      <c r="F90" s="867"/>
      <c r="G90" s="221"/>
      <c r="H90" s="295" t="s">
        <v>10</v>
      </c>
      <c r="I90" s="255">
        <f t="shared" ref="I90:N90" si="6">SUM(I88:I89)</f>
        <v>150</v>
      </c>
      <c r="J90" s="249">
        <f t="shared" si="6"/>
        <v>150</v>
      </c>
      <c r="K90" s="249">
        <f t="shared" si="6"/>
        <v>0</v>
      </c>
      <c r="L90" s="249">
        <f t="shared" si="6"/>
        <v>0</v>
      </c>
      <c r="M90" s="293">
        <f t="shared" si="6"/>
        <v>0</v>
      </c>
      <c r="N90" s="293">
        <f t="shared" si="6"/>
        <v>0</v>
      </c>
      <c r="O90" s="18"/>
      <c r="P90" s="149"/>
      <c r="Q90" s="149"/>
      <c r="R90" s="35"/>
    </row>
    <row r="91" spans="1:21" ht="21" customHeight="1" x14ac:dyDescent="0.2">
      <c r="A91" s="848" t="s">
        <v>9</v>
      </c>
      <c r="B91" s="849" t="s">
        <v>9</v>
      </c>
      <c r="C91" s="892" t="s">
        <v>44</v>
      </c>
      <c r="D91" s="887" t="s">
        <v>188</v>
      </c>
      <c r="E91" s="895" t="s">
        <v>169</v>
      </c>
      <c r="F91" s="898" t="s">
        <v>53</v>
      </c>
      <c r="G91" s="847" t="s">
        <v>90</v>
      </c>
      <c r="H91" s="355" t="s">
        <v>92</v>
      </c>
      <c r="I91" s="239">
        <f>J91+L91</f>
        <v>445</v>
      </c>
      <c r="J91" s="282"/>
      <c r="K91" s="282"/>
      <c r="L91" s="283">
        <v>445</v>
      </c>
      <c r="M91" s="326">
        <v>49.5</v>
      </c>
      <c r="N91" s="116"/>
      <c r="O91" s="900" t="s">
        <v>200</v>
      </c>
      <c r="P91" s="153">
        <v>50</v>
      </c>
      <c r="Q91" s="153">
        <v>50</v>
      </c>
      <c r="R91" s="154"/>
    </row>
    <row r="92" spans="1:21" ht="18" customHeight="1" x14ac:dyDescent="0.2">
      <c r="A92" s="790"/>
      <c r="B92" s="791"/>
      <c r="C92" s="893"/>
      <c r="D92" s="888"/>
      <c r="E92" s="896"/>
      <c r="F92" s="767"/>
      <c r="G92" s="768"/>
      <c r="H92" s="12" t="s">
        <v>36</v>
      </c>
      <c r="I92" s="226">
        <f>L92</f>
        <v>0.1</v>
      </c>
      <c r="J92" s="235"/>
      <c r="K92" s="235"/>
      <c r="L92" s="236">
        <v>0.1</v>
      </c>
      <c r="M92" s="84"/>
      <c r="N92" s="56"/>
      <c r="O92" s="769"/>
      <c r="P92" s="76"/>
      <c r="Q92" s="76"/>
      <c r="R92" s="77"/>
    </row>
    <row r="93" spans="1:21" ht="27" customHeight="1" x14ac:dyDescent="0.2">
      <c r="A93" s="790"/>
      <c r="B93" s="791"/>
      <c r="C93" s="893"/>
      <c r="D93" s="888"/>
      <c r="E93" s="896"/>
      <c r="F93" s="767"/>
      <c r="G93" s="768"/>
      <c r="H93" s="12" t="s">
        <v>93</v>
      </c>
      <c r="I93" s="226">
        <f>J93+L93</f>
        <v>93.4</v>
      </c>
      <c r="J93" s="235"/>
      <c r="K93" s="235"/>
      <c r="L93" s="236">
        <v>93.4</v>
      </c>
      <c r="M93" s="84">
        <v>10.4</v>
      </c>
      <c r="N93" s="110"/>
      <c r="O93" s="770"/>
      <c r="P93" s="79"/>
      <c r="Q93" s="79"/>
      <c r="R93" s="155"/>
    </row>
    <row r="94" spans="1:21" ht="29.25" thickBot="1" x14ac:dyDescent="0.25">
      <c r="A94" s="863"/>
      <c r="B94" s="864"/>
      <c r="C94" s="894"/>
      <c r="D94" s="889"/>
      <c r="E94" s="897"/>
      <c r="F94" s="899"/>
      <c r="G94" s="856"/>
      <c r="H94" s="295" t="s">
        <v>10</v>
      </c>
      <c r="I94" s="255">
        <f t="shared" ref="I94:N94" si="7">SUM(I91:I93)</f>
        <v>538.5</v>
      </c>
      <c r="J94" s="255">
        <f t="shared" si="7"/>
        <v>0</v>
      </c>
      <c r="K94" s="255">
        <f t="shared" si="7"/>
        <v>0</v>
      </c>
      <c r="L94" s="260">
        <f t="shared" si="7"/>
        <v>538.5</v>
      </c>
      <c r="M94" s="293">
        <f>SUM(M91:M93)</f>
        <v>59.9</v>
      </c>
      <c r="N94" s="255">
        <f t="shared" si="7"/>
        <v>0</v>
      </c>
      <c r="O94" s="143" t="s">
        <v>199</v>
      </c>
      <c r="P94" s="570">
        <v>50</v>
      </c>
      <c r="Q94" s="570">
        <v>50</v>
      </c>
      <c r="R94" s="572"/>
      <c r="S94" s="14"/>
      <c r="U94" s="13"/>
    </row>
    <row r="95" spans="1:21" ht="18" customHeight="1" x14ac:dyDescent="0.2">
      <c r="A95" s="381" t="s">
        <v>9</v>
      </c>
      <c r="B95" s="448" t="s">
        <v>9</v>
      </c>
      <c r="C95" s="451" t="s">
        <v>161</v>
      </c>
      <c r="D95" s="887" t="s">
        <v>179</v>
      </c>
      <c r="E95" s="452"/>
      <c r="F95" s="193"/>
      <c r="G95" s="197"/>
      <c r="H95" s="486" t="s">
        <v>36</v>
      </c>
      <c r="I95" s="261">
        <f>J95+L95</f>
        <v>69.2</v>
      </c>
      <c r="J95" s="262">
        <v>19.2</v>
      </c>
      <c r="K95" s="262"/>
      <c r="L95" s="263">
        <v>50</v>
      </c>
      <c r="M95" s="211">
        <v>150</v>
      </c>
      <c r="N95" s="211"/>
      <c r="O95" s="902" t="s">
        <v>177</v>
      </c>
      <c r="P95" s="191">
        <f>P98+P99+P100+P101+P102+P106</f>
        <v>4</v>
      </c>
      <c r="Q95" s="454">
        <v>2</v>
      </c>
      <c r="R95" s="456"/>
    </row>
    <row r="96" spans="1:21" ht="22.5" customHeight="1" x14ac:dyDescent="0.2">
      <c r="A96" s="95"/>
      <c r="B96" s="449"/>
      <c r="C96" s="450"/>
      <c r="D96" s="901"/>
      <c r="E96" s="458"/>
      <c r="F96" s="203"/>
      <c r="G96" s="204"/>
      <c r="H96" s="487" t="s">
        <v>88</v>
      </c>
      <c r="I96" s="264"/>
      <c r="J96" s="265"/>
      <c r="K96" s="265"/>
      <c r="L96" s="266"/>
      <c r="M96" s="212">
        <v>227.3</v>
      </c>
      <c r="N96" s="212">
        <v>243.3</v>
      </c>
      <c r="O96" s="903"/>
      <c r="P96" s="190"/>
      <c r="Q96" s="455"/>
      <c r="R96" s="457"/>
    </row>
    <row r="97" spans="1:21" ht="25.5" x14ac:dyDescent="0.2">
      <c r="A97" s="95"/>
      <c r="B97" s="449"/>
      <c r="C97" s="450"/>
      <c r="D97" s="368" t="s">
        <v>178</v>
      </c>
      <c r="E97" s="453"/>
      <c r="F97" s="194" t="s">
        <v>41</v>
      </c>
      <c r="G97" s="198" t="s">
        <v>90</v>
      </c>
      <c r="H97" s="487" t="s">
        <v>92</v>
      </c>
      <c r="I97" s="264">
        <f>J97</f>
        <v>108.4</v>
      </c>
      <c r="J97" s="265">
        <v>108.4</v>
      </c>
      <c r="K97" s="265"/>
      <c r="L97" s="266"/>
      <c r="M97" s="212">
        <v>2802.7</v>
      </c>
      <c r="N97" s="212">
        <v>2999.4</v>
      </c>
      <c r="O97" s="201"/>
      <c r="P97" s="190"/>
      <c r="Q97" s="455"/>
      <c r="R97" s="457"/>
    </row>
    <row r="98" spans="1:21" ht="30" customHeight="1" x14ac:dyDescent="0.2">
      <c r="A98" s="382"/>
      <c r="B98" s="466"/>
      <c r="C98" s="378"/>
      <c r="D98" s="202" t="s">
        <v>172</v>
      </c>
      <c r="E98" s="461" t="s">
        <v>182</v>
      </c>
      <c r="F98" s="196"/>
      <c r="G98" s="200"/>
      <c r="H98" s="488"/>
      <c r="I98" s="462"/>
      <c r="J98" s="463"/>
      <c r="K98" s="463"/>
      <c r="L98" s="464"/>
      <c r="M98" s="465"/>
      <c r="N98" s="465"/>
      <c r="O98" s="137" t="s">
        <v>176</v>
      </c>
      <c r="P98" s="138">
        <v>1</v>
      </c>
      <c r="Q98" s="138"/>
      <c r="R98" s="134"/>
    </row>
    <row r="99" spans="1:21" ht="41.25" customHeight="1" x14ac:dyDescent="0.2">
      <c r="A99" s="379"/>
      <c r="B99" s="380"/>
      <c r="C99" s="378"/>
      <c r="D99" s="459" t="s">
        <v>173</v>
      </c>
      <c r="E99" s="460" t="s">
        <v>182</v>
      </c>
      <c r="F99" s="195"/>
      <c r="G99" s="199"/>
      <c r="H99" s="489"/>
      <c r="I99" s="267"/>
      <c r="J99" s="268"/>
      <c r="K99" s="268"/>
      <c r="L99" s="269"/>
      <c r="M99" s="213"/>
      <c r="N99" s="213"/>
      <c r="O99" s="186" t="s">
        <v>176</v>
      </c>
      <c r="P99" s="185">
        <v>1</v>
      </c>
      <c r="Q99" s="185"/>
      <c r="R99" s="139"/>
    </row>
    <row r="100" spans="1:21" ht="38.25" x14ac:dyDescent="0.2">
      <c r="A100" s="379"/>
      <c r="B100" s="380"/>
      <c r="C100" s="378"/>
      <c r="D100" s="202" t="s">
        <v>174</v>
      </c>
      <c r="E100" s="210" t="s">
        <v>183</v>
      </c>
      <c r="F100" s="195"/>
      <c r="G100" s="199"/>
      <c r="H100" s="489"/>
      <c r="I100" s="267"/>
      <c r="J100" s="268"/>
      <c r="K100" s="268"/>
      <c r="L100" s="269"/>
      <c r="M100" s="213"/>
      <c r="N100" s="213"/>
      <c r="O100" s="187" t="s">
        <v>176</v>
      </c>
      <c r="P100" s="188">
        <v>1</v>
      </c>
      <c r="Q100" s="188"/>
      <c r="R100" s="189"/>
    </row>
    <row r="101" spans="1:21" ht="38.25" x14ac:dyDescent="0.2">
      <c r="A101" s="379"/>
      <c r="B101" s="380"/>
      <c r="C101" s="378"/>
      <c r="D101" s="202" t="s">
        <v>175</v>
      </c>
      <c r="E101" s="192"/>
      <c r="F101" s="196"/>
      <c r="G101" s="200"/>
      <c r="H101" s="490"/>
      <c r="I101" s="370"/>
      <c r="J101" s="371"/>
      <c r="K101" s="371"/>
      <c r="L101" s="372"/>
      <c r="M101" s="494"/>
      <c r="N101" s="373"/>
      <c r="O101" s="137" t="s">
        <v>176</v>
      </c>
      <c r="P101" s="185">
        <v>1</v>
      </c>
      <c r="Q101" s="185"/>
      <c r="R101" s="139"/>
    </row>
    <row r="102" spans="1:21" ht="12.75" customHeight="1" x14ac:dyDescent="0.2">
      <c r="A102" s="790"/>
      <c r="B102" s="904"/>
      <c r="C102" s="893"/>
      <c r="D102" s="905" t="s">
        <v>165</v>
      </c>
      <c r="E102" s="891" t="s">
        <v>91</v>
      </c>
      <c r="F102" s="767" t="s">
        <v>53</v>
      </c>
      <c r="G102" s="768" t="s">
        <v>90</v>
      </c>
      <c r="H102" s="491"/>
      <c r="I102" s="377"/>
      <c r="J102" s="235"/>
      <c r="K102" s="235"/>
      <c r="L102" s="257"/>
      <c r="M102" s="375"/>
      <c r="N102" s="375"/>
      <c r="O102" s="908" t="s">
        <v>159</v>
      </c>
      <c r="P102" s="55"/>
      <c r="Q102" s="54">
        <v>1</v>
      </c>
      <c r="R102" s="180"/>
      <c r="U102" s="13"/>
    </row>
    <row r="103" spans="1:21" x14ac:dyDescent="0.2">
      <c r="A103" s="790"/>
      <c r="B103" s="904"/>
      <c r="C103" s="893"/>
      <c r="D103" s="905"/>
      <c r="E103" s="891"/>
      <c r="F103" s="767"/>
      <c r="G103" s="768"/>
      <c r="H103" s="492"/>
      <c r="I103" s="331"/>
      <c r="J103" s="230"/>
      <c r="K103" s="230"/>
      <c r="L103" s="256"/>
      <c r="M103" s="113"/>
      <c r="N103" s="113"/>
      <c r="O103" s="909"/>
      <c r="P103" s="135"/>
      <c r="Q103" s="136"/>
      <c r="R103" s="139"/>
      <c r="U103" s="13"/>
    </row>
    <row r="104" spans="1:21" x14ac:dyDescent="0.2">
      <c r="A104" s="790"/>
      <c r="B104" s="904"/>
      <c r="C104" s="893"/>
      <c r="D104" s="905"/>
      <c r="E104" s="891"/>
      <c r="F104" s="767"/>
      <c r="G104" s="768"/>
      <c r="H104" s="492"/>
      <c r="I104" s="331"/>
      <c r="J104" s="230"/>
      <c r="K104" s="230"/>
      <c r="L104" s="256"/>
      <c r="M104" s="113"/>
      <c r="N104" s="113"/>
      <c r="O104" s="910"/>
      <c r="P104" s="135"/>
      <c r="Q104" s="136"/>
      <c r="R104" s="139"/>
      <c r="U104" s="13"/>
    </row>
    <row r="105" spans="1:21" ht="24.75" customHeight="1" x14ac:dyDescent="0.2">
      <c r="A105" s="790"/>
      <c r="B105" s="904"/>
      <c r="C105" s="893"/>
      <c r="D105" s="906"/>
      <c r="E105" s="907"/>
      <c r="F105" s="825"/>
      <c r="G105" s="813"/>
      <c r="H105" s="493"/>
      <c r="I105" s="495"/>
      <c r="J105" s="351"/>
      <c r="K105" s="351"/>
      <c r="L105" s="496"/>
      <c r="M105" s="367"/>
      <c r="N105" s="367"/>
      <c r="O105" s="911"/>
      <c r="P105" s="60"/>
      <c r="Q105" s="60"/>
      <c r="R105" s="150"/>
      <c r="U105" s="13"/>
    </row>
    <row r="106" spans="1:21" ht="12.75" customHeight="1" x14ac:dyDescent="0.2">
      <c r="A106" s="790"/>
      <c r="B106" s="791"/>
      <c r="C106" s="893"/>
      <c r="D106" s="837" t="s">
        <v>192</v>
      </c>
      <c r="E106" s="891" t="s">
        <v>91</v>
      </c>
      <c r="F106" s="817" t="s">
        <v>44</v>
      </c>
      <c r="G106" s="768" t="s">
        <v>90</v>
      </c>
      <c r="H106" s="376"/>
      <c r="I106" s="377"/>
      <c r="J106" s="235"/>
      <c r="K106" s="235"/>
      <c r="L106" s="257"/>
      <c r="M106" s="375"/>
      <c r="N106" s="375"/>
      <c r="O106" s="912" t="s">
        <v>155</v>
      </c>
      <c r="P106" s="223"/>
      <c r="Q106" s="223">
        <v>1</v>
      </c>
      <c r="R106" s="222"/>
    </row>
    <row r="107" spans="1:21" x14ac:dyDescent="0.2">
      <c r="A107" s="790"/>
      <c r="B107" s="791"/>
      <c r="C107" s="893"/>
      <c r="D107" s="837"/>
      <c r="E107" s="891"/>
      <c r="F107" s="817"/>
      <c r="G107" s="768"/>
      <c r="H107" s="142"/>
      <c r="I107" s="331"/>
      <c r="J107" s="230"/>
      <c r="K107" s="230"/>
      <c r="L107" s="256"/>
      <c r="M107" s="113"/>
      <c r="N107" s="113"/>
      <c r="O107" s="846"/>
      <c r="P107" s="223"/>
      <c r="Q107" s="223"/>
      <c r="R107" s="222"/>
    </row>
    <row r="108" spans="1:21" x14ac:dyDescent="0.2">
      <c r="A108" s="790"/>
      <c r="B108" s="791"/>
      <c r="C108" s="893"/>
      <c r="D108" s="837"/>
      <c r="E108" s="891"/>
      <c r="F108" s="817"/>
      <c r="G108" s="768"/>
      <c r="H108" s="142"/>
      <c r="I108" s="242"/>
      <c r="J108" s="230"/>
      <c r="K108" s="230"/>
      <c r="L108" s="256"/>
      <c r="M108" s="182"/>
      <c r="N108" s="182"/>
      <c r="O108" s="826"/>
      <c r="P108" s="223"/>
      <c r="Q108" s="223"/>
      <c r="R108" s="222"/>
    </row>
    <row r="109" spans="1:21" ht="15" customHeight="1" thickBot="1" x14ac:dyDescent="0.25">
      <c r="A109" s="790"/>
      <c r="B109" s="791"/>
      <c r="C109" s="893"/>
      <c r="D109" s="837"/>
      <c r="E109" s="891"/>
      <c r="F109" s="817"/>
      <c r="G109" s="768"/>
      <c r="H109" s="287" t="s">
        <v>10</v>
      </c>
      <c r="I109" s="288">
        <f>I97+I95</f>
        <v>177.60000000000002</v>
      </c>
      <c r="J109" s="238">
        <f t="shared" ref="J109:L109" si="8">J97+J95</f>
        <v>127.60000000000001</v>
      </c>
      <c r="K109" s="238">
        <f t="shared" si="8"/>
        <v>0</v>
      </c>
      <c r="L109" s="289">
        <f t="shared" si="8"/>
        <v>50</v>
      </c>
      <c r="M109" s="237">
        <f>M95+M96+M97</f>
        <v>3180</v>
      </c>
      <c r="N109" s="288">
        <f t="shared" ref="N109" si="9">N95+N96+N97</f>
        <v>3242.7000000000003</v>
      </c>
      <c r="O109" s="826"/>
      <c r="P109" s="594"/>
      <c r="Q109" s="594"/>
      <c r="R109" s="596"/>
    </row>
    <row r="110" spans="1:21" ht="30.75" customHeight="1" thickBot="1" x14ac:dyDescent="0.25">
      <c r="A110" s="94" t="s">
        <v>9</v>
      </c>
      <c r="B110" s="11" t="s">
        <v>9</v>
      </c>
      <c r="C110" s="914" t="s">
        <v>12</v>
      </c>
      <c r="D110" s="914"/>
      <c r="E110" s="914"/>
      <c r="F110" s="914"/>
      <c r="G110" s="914"/>
      <c r="H110" s="914"/>
      <c r="I110" s="639" t="s">
        <v>215</v>
      </c>
      <c r="J110" s="658" t="s">
        <v>216</v>
      </c>
      <c r="K110" s="497">
        <f t="shared" ref="K110:N110" si="10">K109+K94+K90+K87+K81+K77+K61+K44+K32</f>
        <v>742.7</v>
      </c>
      <c r="L110" s="498">
        <f t="shared" si="10"/>
        <v>1374.7</v>
      </c>
      <c r="M110" s="24">
        <f t="shared" si="10"/>
        <v>22958.300000000003</v>
      </c>
      <c r="N110" s="183">
        <f t="shared" si="10"/>
        <v>21634.5</v>
      </c>
      <c r="O110" s="552"/>
      <c r="P110" s="553"/>
      <c r="Q110" s="553"/>
      <c r="R110" s="554"/>
    </row>
    <row r="111" spans="1:21" ht="16.5" customHeight="1" thickBot="1" x14ac:dyDescent="0.25">
      <c r="A111" s="94" t="s">
        <v>9</v>
      </c>
      <c r="B111" s="11" t="s">
        <v>11</v>
      </c>
      <c r="C111" s="915" t="s">
        <v>71</v>
      </c>
      <c r="D111" s="916"/>
      <c r="E111" s="916"/>
      <c r="F111" s="916"/>
      <c r="G111" s="916"/>
      <c r="H111" s="916"/>
      <c r="I111" s="916"/>
      <c r="J111" s="916"/>
      <c r="K111" s="916"/>
      <c r="L111" s="916"/>
      <c r="M111" s="916"/>
      <c r="N111" s="916"/>
      <c r="O111" s="916"/>
      <c r="P111" s="916"/>
      <c r="Q111" s="916"/>
      <c r="R111" s="918"/>
    </row>
    <row r="112" spans="1:21" ht="16.5" customHeight="1" x14ac:dyDescent="0.2">
      <c r="A112" s="848" t="s">
        <v>9</v>
      </c>
      <c r="B112" s="919" t="s">
        <v>11</v>
      </c>
      <c r="C112" s="922" t="s">
        <v>9</v>
      </c>
      <c r="D112" s="925" t="s">
        <v>108</v>
      </c>
      <c r="E112" s="927"/>
      <c r="F112" s="898" t="s">
        <v>54</v>
      </c>
      <c r="G112" s="847" t="s">
        <v>40</v>
      </c>
      <c r="H112" s="19" t="s">
        <v>36</v>
      </c>
      <c r="I112" s="252">
        <f>J112+L112</f>
        <v>513.5</v>
      </c>
      <c r="J112" s="240">
        <v>513.5</v>
      </c>
      <c r="K112" s="240"/>
      <c r="L112" s="241"/>
      <c r="M112" s="42">
        <v>582</v>
      </c>
      <c r="N112" s="42">
        <v>582</v>
      </c>
      <c r="O112" s="861" t="s">
        <v>74</v>
      </c>
      <c r="P112" s="569">
        <v>18</v>
      </c>
      <c r="Q112" s="569">
        <v>18</v>
      </c>
      <c r="R112" s="571">
        <v>18</v>
      </c>
      <c r="U112" s="13"/>
    </row>
    <row r="113" spans="1:24" ht="15.75" customHeight="1" x14ac:dyDescent="0.2">
      <c r="A113" s="790"/>
      <c r="B113" s="920"/>
      <c r="C113" s="923"/>
      <c r="D113" s="905"/>
      <c r="E113" s="928"/>
      <c r="F113" s="767"/>
      <c r="G113" s="768"/>
      <c r="H113" s="26"/>
      <c r="I113" s="244">
        <f>J113+L113</f>
        <v>0</v>
      </c>
      <c r="J113" s="230"/>
      <c r="K113" s="230"/>
      <c r="L113" s="231"/>
      <c r="M113" s="70"/>
      <c r="N113" s="70"/>
      <c r="O113" s="826"/>
      <c r="P113" s="32"/>
      <c r="Q113" s="32"/>
      <c r="R113" s="151"/>
      <c r="U113" s="13"/>
    </row>
    <row r="114" spans="1:24" ht="14.25" customHeight="1" x14ac:dyDescent="0.2">
      <c r="A114" s="790"/>
      <c r="B114" s="920"/>
      <c r="C114" s="923"/>
      <c r="D114" s="905"/>
      <c r="E114" s="928"/>
      <c r="F114" s="767"/>
      <c r="G114" s="768"/>
      <c r="H114" s="20"/>
      <c r="I114" s="226">
        <f>J114+L114</f>
        <v>0</v>
      </c>
      <c r="J114" s="235"/>
      <c r="K114" s="235"/>
      <c r="L114" s="236"/>
      <c r="M114" s="23"/>
      <c r="N114" s="23"/>
      <c r="O114" s="826"/>
      <c r="P114" s="32"/>
      <c r="Q114" s="32"/>
      <c r="R114" s="151"/>
      <c r="U114" s="13"/>
    </row>
    <row r="115" spans="1:24" ht="21.75" customHeight="1" thickBot="1" x14ac:dyDescent="0.25">
      <c r="A115" s="863"/>
      <c r="B115" s="921"/>
      <c r="C115" s="924"/>
      <c r="D115" s="926"/>
      <c r="E115" s="929"/>
      <c r="F115" s="899"/>
      <c r="G115" s="856"/>
      <c r="H115" s="295" t="s">
        <v>10</v>
      </c>
      <c r="I115" s="255">
        <f t="shared" ref="I115:N115" si="11">SUM(I112:I114)</f>
        <v>513.5</v>
      </c>
      <c r="J115" s="249">
        <f t="shared" si="11"/>
        <v>513.5</v>
      </c>
      <c r="K115" s="249">
        <f t="shared" si="11"/>
        <v>0</v>
      </c>
      <c r="L115" s="249">
        <f t="shared" si="11"/>
        <v>0</v>
      </c>
      <c r="M115" s="293">
        <f t="shared" si="11"/>
        <v>582</v>
      </c>
      <c r="N115" s="293">
        <f t="shared" si="11"/>
        <v>582</v>
      </c>
      <c r="O115" s="18"/>
      <c r="P115" s="570"/>
      <c r="Q115" s="570"/>
      <c r="R115" s="572"/>
      <c r="U115" s="13"/>
    </row>
    <row r="116" spans="1:24" ht="12.75" customHeight="1" x14ac:dyDescent="0.2">
      <c r="A116" s="848" t="s">
        <v>9</v>
      </c>
      <c r="B116" s="919" t="s">
        <v>11</v>
      </c>
      <c r="C116" s="922" t="s">
        <v>11</v>
      </c>
      <c r="D116" s="925" t="s">
        <v>75</v>
      </c>
      <c r="E116" s="927"/>
      <c r="F116" s="898" t="s">
        <v>54</v>
      </c>
      <c r="G116" s="847" t="s">
        <v>40</v>
      </c>
      <c r="H116" s="19" t="s">
        <v>36</v>
      </c>
      <c r="I116" s="252">
        <f>J116+L116</f>
        <v>5</v>
      </c>
      <c r="J116" s="240">
        <v>5</v>
      </c>
      <c r="K116" s="240"/>
      <c r="L116" s="241"/>
      <c r="M116" s="42">
        <v>5</v>
      </c>
      <c r="N116" s="42">
        <v>5</v>
      </c>
      <c r="O116" s="861" t="s">
        <v>105</v>
      </c>
      <c r="P116" s="569">
        <v>3</v>
      </c>
      <c r="Q116" s="569">
        <v>3</v>
      </c>
      <c r="R116" s="571">
        <v>3</v>
      </c>
      <c r="U116" s="13"/>
    </row>
    <row r="117" spans="1:24" ht="12.75" customHeight="1" x14ac:dyDescent="0.2">
      <c r="A117" s="790"/>
      <c r="B117" s="920"/>
      <c r="C117" s="923"/>
      <c r="D117" s="905"/>
      <c r="E117" s="928"/>
      <c r="F117" s="767"/>
      <c r="G117" s="768"/>
      <c r="H117" s="20"/>
      <c r="I117" s="259"/>
      <c r="J117" s="230"/>
      <c r="K117" s="230"/>
      <c r="L117" s="231"/>
      <c r="M117" s="46"/>
      <c r="N117" s="46"/>
      <c r="O117" s="826"/>
      <c r="P117" s="32"/>
      <c r="Q117" s="32"/>
      <c r="R117" s="151"/>
      <c r="U117" s="13"/>
    </row>
    <row r="118" spans="1:24" ht="13.5" thickBot="1" x14ac:dyDescent="0.25">
      <c r="A118" s="863"/>
      <c r="B118" s="921"/>
      <c r="C118" s="924"/>
      <c r="D118" s="926"/>
      <c r="E118" s="929"/>
      <c r="F118" s="899"/>
      <c r="G118" s="856"/>
      <c r="H118" s="295" t="s">
        <v>10</v>
      </c>
      <c r="I118" s="255">
        <f t="shared" ref="I118:N118" si="12">SUM(I116:I116)</f>
        <v>5</v>
      </c>
      <c r="J118" s="249">
        <f t="shared" si="12"/>
        <v>5</v>
      </c>
      <c r="K118" s="249">
        <f t="shared" si="12"/>
        <v>0</v>
      </c>
      <c r="L118" s="249">
        <f t="shared" si="12"/>
        <v>0</v>
      </c>
      <c r="M118" s="293">
        <f t="shared" si="12"/>
        <v>5</v>
      </c>
      <c r="N118" s="293">
        <f t="shared" si="12"/>
        <v>5</v>
      </c>
      <c r="O118" s="913"/>
      <c r="P118" s="570"/>
      <c r="Q118" s="570"/>
      <c r="R118" s="572"/>
      <c r="U118" s="13"/>
    </row>
    <row r="119" spans="1:24" ht="12.75" customHeight="1" x14ac:dyDescent="0.2">
      <c r="A119" s="848" t="s">
        <v>9</v>
      </c>
      <c r="B119" s="919" t="s">
        <v>11</v>
      </c>
      <c r="C119" s="922" t="s">
        <v>38</v>
      </c>
      <c r="D119" s="925" t="s">
        <v>104</v>
      </c>
      <c r="E119" s="927"/>
      <c r="F119" s="898" t="s">
        <v>54</v>
      </c>
      <c r="G119" s="847" t="s">
        <v>40</v>
      </c>
      <c r="H119" s="443" t="s">
        <v>36</v>
      </c>
      <c r="I119" s="444">
        <f>J119+L119</f>
        <v>90</v>
      </c>
      <c r="J119" s="445">
        <v>90</v>
      </c>
      <c r="K119" s="445"/>
      <c r="L119" s="283"/>
      <c r="M119" s="354">
        <v>46</v>
      </c>
      <c r="N119" s="354">
        <v>46</v>
      </c>
      <c r="O119" s="861" t="s">
        <v>76</v>
      </c>
      <c r="P119" s="569">
        <v>350</v>
      </c>
      <c r="Q119" s="569">
        <v>350</v>
      </c>
      <c r="R119" s="571">
        <v>350</v>
      </c>
      <c r="U119" s="13"/>
    </row>
    <row r="120" spans="1:24" ht="15.75" customHeight="1" x14ac:dyDescent="0.2">
      <c r="A120" s="790"/>
      <c r="B120" s="920"/>
      <c r="C120" s="923"/>
      <c r="D120" s="905"/>
      <c r="E120" s="928"/>
      <c r="F120" s="767"/>
      <c r="G120" s="768"/>
      <c r="H120" s="20"/>
      <c r="I120" s="333"/>
      <c r="J120" s="273"/>
      <c r="K120" s="273"/>
      <c r="L120" s="231"/>
      <c r="M120" s="70"/>
      <c r="N120" s="70"/>
      <c r="O120" s="826"/>
      <c r="P120" s="32"/>
      <c r="Q120" s="32"/>
      <c r="R120" s="151"/>
      <c r="U120" s="13"/>
    </row>
    <row r="121" spans="1:24" x14ac:dyDescent="0.2">
      <c r="A121" s="790"/>
      <c r="B121" s="920"/>
      <c r="C121" s="923"/>
      <c r="D121" s="905"/>
      <c r="E121" s="928"/>
      <c r="F121" s="767"/>
      <c r="G121" s="768"/>
      <c r="H121" s="20"/>
      <c r="I121" s="333"/>
      <c r="J121" s="273"/>
      <c r="K121" s="273"/>
      <c r="L121" s="231"/>
      <c r="M121" s="70"/>
      <c r="N121" s="70"/>
      <c r="O121" s="826" t="s">
        <v>77</v>
      </c>
      <c r="P121" s="32">
        <v>30</v>
      </c>
      <c r="Q121" s="32">
        <v>30</v>
      </c>
      <c r="R121" s="151">
        <v>30</v>
      </c>
      <c r="U121" s="13"/>
    </row>
    <row r="122" spans="1:24" ht="35.25" customHeight="1" x14ac:dyDescent="0.2">
      <c r="A122" s="790"/>
      <c r="B122" s="920"/>
      <c r="C122" s="923"/>
      <c r="D122" s="905"/>
      <c r="E122" s="928"/>
      <c r="F122" s="767"/>
      <c r="G122" s="768"/>
      <c r="H122" s="20"/>
      <c r="I122" s="274"/>
      <c r="J122" s="273"/>
      <c r="K122" s="273"/>
      <c r="L122" s="231"/>
      <c r="M122" s="36"/>
      <c r="N122" s="36"/>
      <c r="O122" s="826"/>
      <c r="P122" s="32"/>
      <c r="Q122" s="32"/>
      <c r="R122" s="151"/>
      <c r="U122" s="13"/>
    </row>
    <row r="123" spans="1:24" ht="17.25" customHeight="1" thickBot="1" x14ac:dyDescent="0.25">
      <c r="A123" s="863"/>
      <c r="B123" s="921"/>
      <c r="C123" s="924"/>
      <c r="D123" s="926"/>
      <c r="E123" s="929"/>
      <c r="F123" s="899"/>
      <c r="G123" s="856"/>
      <c r="H123" s="295" t="s">
        <v>10</v>
      </c>
      <c r="I123" s="275">
        <f t="shared" ref="I123:N123" si="13">SUM(I119:I122)</f>
        <v>90</v>
      </c>
      <c r="J123" s="276">
        <f t="shared" si="13"/>
        <v>90</v>
      </c>
      <c r="K123" s="276">
        <f t="shared" si="13"/>
        <v>0</v>
      </c>
      <c r="L123" s="249">
        <f t="shared" si="13"/>
        <v>0</v>
      </c>
      <c r="M123" s="293">
        <f t="shared" si="13"/>
        <v>46</v>
      </c>
      <c r="N123" s="293">
        <f t="shared" si="13"/>
        <v>46</v>
      </c>
      <c r="O123" s="18" t="s">
        <v>139</v>
      </c>
      <c r="P123" s="570">
        <v>30</v>
      </c>
      <c r="Q123" s="570">
        <v>30</v>
      </c>
      <c r="R123" s="572">
        <v>30</v>
      </c>
      <c r="U123" s="13"/>
    </row>
    <row r="124" spans="1:24" ht="12.75" customHeight="1" x14ac:dyDescent="0.2">
      <c r="A124" s="848" t="s">
        <v>9</v>
      </c>
      <c r="B124" s="919" t="s">
        <v>11</v>
      </c>
      <c r="C124" s="922" t="s">
        <v>53</v>
      </c>
      <c r="D124" s="925" t="s">
        <v>80</v>
      </c>
      <c r="E124" s="927"/>
      <c r="F124" s="898" t="s">
        <v>54</v>
      </c>
      <c r="G124" s="847" t="s">
        <v>40</v>
      </c>
      <c r="H124" s="19" t="s">
        <v>36</v>
      </c>
      <c r="I124" s="270">
        <f>J124+L124</f>
        <v>6</v>
      </c>
      <c r="J124" s="271">
        <v>6</v>
      </c>
      <c r="K124" s="271"/>
      <c r="L124" s="241"/>
      <c r="M124" s="42">
        <v>6</v>
      </c>
      <c r="N124" s="42">
        <v>6</v>
      </c>
      <c r="O124" s="861" t="s">
        <v>81</v>
      </c>
      <c r="P124" s="569">
        <v>20</v>
      </c>
      <c r="Q124" s="569">
        <v>20</v>
      </c>
      <c r="R124" s="571">
        <v>20</v>
      </c>
      <c r="U124" s="13"/>
    </row>
    <row r="125" spans="1:24" x14ac:dyDescent="0.2">
      <c r="A125" s="790"/>
      <c r="B125" s="920"/>
      <c r="C125" s="923"/>
      <c r="D125" s="905"/>
      <c r="E125" s="928"/>
      <c r="F125" s="767"/>
      <c r="G125" s="768"/>
      <c r="H125" s="26"/>
      <c r="I125" s="246">
        <f>J125+L125</f>
        <v>0</v>
      </c>
      <c r="J125" s="273"/>
      <c r="K125" s="273"/>
      <c r="L125" s="231"/>
      <c r="M125" s="70"/>
      <c r="N125" s="70"/>
      <c r="O125" s="826"/>
      <c r="P125" s="32"/>
      <c r="Q125" s="32"/>
      <c r="R125" s="151"/>
      <c r="U125" s="13"/>
    </row>
    <row r="126" spans="1:24" ht="13.5" thickBot="1" x14ac:dyDescent="0.25">
      <c r="A126" s="863"/>
      <c r="B126" s="921"/>
      <c r="C126" s="924"/>
      <c r="D126" s="926"/>
      <c r="E126" s="929"/>
      <c r="F126" s="899"/>
      <c r="G126" s="856"/>
      <c r="H126" s="295" t="s">
        <v>10</v>
      </c>
      <c r="I126" s="275">
        <f t="shared" ref="I126:N126" si="14">SUM(I124:I125)</f>
        <v>6</v>
      </c>
      <c r="J126" s="276">
        <f t="shared" si="14"/>
        <v>6</v>
      </c>
      <c r="K126" s="276">
        <f t="shared" si="14"/>
        <v>0</v>
      </c>
      <c r="L126" s="249">
        <f t="shared" si="14"/>
        <v>0</v>
      </c>
      <c r="M126" s="293">
        <f t="shared" si="14"/>
        <v>6</v>
      </c>
      <c r="N126" s="293">
        <f t="shared" si="14"/>
        <v>6</v>
      </c>
      <c r="O126" s="18"/>
      <c r="P126" s="570"/>
      <c r="Q126" s="570"/>
      <c r="R126" s="572"/>
      <c r="U126" s="13"/>
    </row>
    <row r="127" spans="1:24" ht="41.25" customHeight="1" x14ac:dyDescent="0.2">
      <c r="A127" s="848" t="s">
        <v>9</v>
      </c>
      <c r="B127" s="919" t="s">
        <v>11</v>
      </c>
      <c r="C127" s="922" t="s">
        <v>54</v>
      </c>
      <c r="D127" s="935" t="s">
        <v>89</v>
      </c>
      <c r="E127" s="890" t="s">
        <v>91</v>
      </c>
      <c r="F127" s="898" t="s">
        <v>41</v>
      </c>
      <c r="G127" s="847" t="s">
        <v>90</v>
      </c>
      <c r="H127" s="296" t="s">
        <v>36</v>
      </c>
      <c r="I127" s="270">
        <f>J127+L127</f>
        <v>75.2</v>
      </c>
      <c r="J127" s="271"/>
      <c r="K127" s="271"/>
      <c r="L127" s="241">
        <v>75.2</v>
      </c>
      <c r="M127" s="47"/>
      <c r="N127" s="47"/>
      <c r="O127" s="861" t="s">
        <v>138</v>
      </c>
      <c r="P127" s="930"/>
      <c r="Q127" s="569"/>
      <c r="R127" s="571"/>
      <c r="U127" s="13"/>
      <c r="V127" s="14"/>
      <c r="W127" s="14"/>
      <c r="X127" s="14"/>
    </row>
    <row r="128" spans="1:24" ht="27.75" customHeight="1" x14ac:dyDescent="0.2">
      <c r="A128" s="790"/>
      <c r="B128" s="920"/>
      <c r="C128" s="923"/>
      <c r="D128" s="936"/>
      <c r="E128" s="891"/>
      <c r="F128" s="767"/>
      <c r="G128" s="768"/>
      <c r="H128" s="297" t="s">
        <v>130</v>
      </c>
      <c r="I128" s="246">
        <f>J128+L128</f>
        <v>400</v>
      </c>
      <c r="J128" s="273"/>
      <c r="K128" s="273"/>
      <c r="L128" s="231">
        <v>400</v>
      </c>
      <c r="M128" s="70"/>
      <c r="N128" s="70"/>
      <c r="O128" s="826"/>
      <c r="P128" s="931"/>
      <c r="Q128" s="32"/>
      <c r="R128" s="151"/>
      <c r="U128" s="13"/>
      <c r="V128" s="14"/>
      <c r="W128" s="14"/>
      <c r="X128" s="14"/>
    </row>
    <row r="129" spans="1:32" ht="39.75" customHeight="1" thickBot="1" x14ac:dyDescent="0.25">
      <c r="A129" s="863"/>
      <c r="B129" s="921"/>
      <c r="C129" s="924"/>
      <c r="D129" s="937"/>
      <c r="E129" s="938"/>
      <c r="F129" s="899"/>
      <c r="G129" s="856"/>
      <c r="H129" s="295" t="s">
        <v>10</v>
      </c>
      <c r="I129" s="275">
        <f t="shared" ref="I129:N129" si="15">SUM(I127:I128)</f>
        <v>475.2</v>
      </c>
      <c r="J129" s="276">
        <f t="shared" si="15"/>
        <v>0</v>
      </c>
      <c r="K129" s="276">
        <f t="shared" si="15"/>
        <v>0</v>
      </c>
      <c r="L129" s="249">
        <f t="shared" si="15"/>
        <v>475.2</v>
      </c>
      <c r="M129" s="293">
        <f t="shared" si="15"/>
        <v>0</v>
      </c>
      <c r="N129" s="293">
        <f t="shared" si="15"/>
        <v>0</v>
      </c>
      <c r="O129" s="857"/>
      <c r="P129" s="446">
        <v>100</v>
      </c>
      <c r="Q129" s="570"/>
      <c r="R129" s="572"/>
      <c r="U129" s="13"/>
      <c r="V129" s="14"/>
      <c r="W129" s="14"/>
      <c r="X129" s="14"/>
    </row>
    <row r="130" spans="1:32" x14ac:dyDescent="0.2">
      <c r="A130" s="848" t="s">
        <v>9</v>
      </c>
      <c r="B130" s="919" t="s">
        <v>11</v>
      </c>
      <c r="C130" s="922" t="s">
        <v>41</v>
      </c>
      <c r="D130" s="932" t="s">
        <v>96</v>
      </c>
      <c r="E130" s="927"/>
      <c r="F130" s="898" t="s">
        <v>54</v>
      </c>
      <c r="G130" s="847" t="s">
        <v>40</v>
      </c>
      <c r="H130" s="296" t="s">
        <v>36</v>
      </c>
      <c r="I130" s="252">
        <f>J130+L130</f>
        <v>100.3</v>
      </c>
      <c r="J130" s="240">
        <v>100.3</v>
      </c>
      <c r="K130" s="240"/>
      <c r="L130" s="241"/>
      <c r="M130" s="42">
        <v>100</v>
      </c>
      <c r="N130" s="42"/>
      <c r="O130" s="559" t="s">
        <v>78</v>
      </c>
      <c r="P130" s="569"/>
      <c r="Q130" s="569">
        <v>1</v>
      </c>
      <c r="R130" s="571"/>
      <c r="U130" s="13"/>
      <c r="V130" s="14"/>
      <c r="W130" s="14"/>
      <c r="X130" s="14"/>
    </row>
    <row r="131" spans="1:32" x14ac:dyDescent="0.2">
      <c r="A131" s="790"/>
      <c r="B131" s="920"/>
      <c r="C131" s="923"/>
      <c r="D131" s="933"/>
      <c r="E131" s="928"/>
      <c r="F131" s="767"/>
      <c r="G131" s="768"/>
      <c r="H131" s="297"/>
      <c r="I131" s="244">
        <f>J131+L131</f>
        <v>0</v>
      </c>
      <c r="J131" s="230"/>
      <c r="K131" s="230"/>
      <c r="L131" s="231"/>
      <c r="M131" s="70"/>
      <c r="N131" s="70"/>
      <c r="O131" s="17"/>
      <c r="P131" s="32"/>
      <c r="Q131" s="32"/>
      <c r="R131" s="151"/>
      <c r="U131" s="13"/>
      <c r="V131" s="14"/>
      <c r="W131" s="14"/>
      <c r="X131" s="14"/>
    </row>
    <row r="132" spans="1:32" ht="13.5" thickBot="1" x14ac:dyDescent="0.25">
      <c r="A132" s="863"/>
      <c r="B132" s="921"/>
      <c r="C132" s="924"/>
      <c r="D132" s="934"/>
      <c r="E132" s="929"/>
      <c r="F132" s="899"/>
      <c r="G132" s="856"/>
      <c r="H132" s="295" t="s">
        <v>10</v>
      </c>
      <c r="I132" s="255">
        <f t="shared" ref="I132:N132" si="16">SUM(I130:I131)</f>
        <v>100.3</v>
      </c>
      <c r="J132" s="249">
        <f t="shared" si="16"/>
        <v>100.3</v>
      </c>
      <c r="K132" s="249">
        <f t="shared" si="16"/>
        <v>0</v>
      </c>
      <c r="L132" s="249">
        <f t="shared" si="16"/>
        <v>0</v>
      </c>
      <c r="M132" s="293">
        <f t="shared" si="16"/>
        <v>100</v>
      </c>
      <c r="N132" s="293">
        <f t="shared" si="16"/>
        <v>0</v>
      </c>
      <c r="O132" s="18"/>
      <c r="P132" s="570"/>
      <c r="Q132" s="570"/>
      <c r="R132" s="572"/>
      <c r="U132" s="13"/>
      <c r="V132" s="14"/>
      <c r="W132" s="14"/>
      <c r="X132" s="14"/>
    </row>
    <row r="133" spans="1:32" x14ac:dyDescent="0.2">
      <c r="A133" s="848" t="s">
        <v>9</v>
      </c>
      <c r="B133" s="919" t="s">
        <v>11</v>
      </c>
      <c r="C133" s="922" t="s">
        <v>55</v>
      </c>
      <c r="D133" s="932" t="s">
        <v>107</v>
      </c>
      <c r="E133" s="927"/>
      <c r="F133" s="898" t="s">
        <v>54</v>
      </c>
      <c r="G133" s="847" t="s">
        <v>40</v>
      </c>
      <c r="H133" s="19" t="s">
        <v>36</v>
      </c>
      <c r="I133" s="252">
        <f>J133+L133</f>
        <v>20</v>
      </c>
      <c r="J133" s="240">
        <v>20</v>
      </c>
      <c r="K133" s="240"/>
      <c r="L133" s="241"/>
      <c r="M133" s="42"/>
      <c r="N133" s="42"/>
      <c r="O133" s="559" t="s">
        <v>79</v>
      </c>
      <c r="P133" s="569">
        <v>150</v>
      </c>
      <c r="Q133" s="569"/>
      <c r="R133" s="571"/>
      <c r="U133" s="13"/>
    </row>
    <row r="134" spans="1:32" x14ac:dyDescent="0.2">
      <c r="A134" s="790"/>
      <c r="B134" s="920"/>
      <c r="C134" s="923"/>
      <c r="D134" s="933"/>
      <c r="E134" s="928"/>
      <c r="F134" s="767"/>
      <c r="G134" s="768"/>
      <c r="H134" s="26"/>
      <c r="I134" s="244">
        <f>J134+L134</f>
        <v>0</v>
      </c>
      <c r="J134" s="230"/>
      <c r="K134" s="230"/>
      <c r="L134" s="231"/>
      <c r="M134" s="70"/>
      <c r="N134" s="70"/>
      <c r="O134" s="17"/>
      <c r="P134" s="32"/>
      <c r="Q134" s="32"/>
      <c r="R134" s="151"/>
      <c r="U134" s="13"/>
    </row>
    <row r="135" spans="1:32" ht="13.5" thickBot="1" x14ac:dyDescent="0.25">
      <c r="A135" s="863"/>
      <c r="B135" s="921"/>
      <c r="C135" s="924"/>
      <c r="D135" s="934"/>
      <c r="E135" s="929"/>
      <c r="F135" s="899"/>
      <c r="G135" s="856"/>
      <c r="H135" s="295" t="s">
        <v>10</v>
      </c>
      <c r="I135" s="255">
        <f t="shared" ref="I135:N135" si="17">SUM(I133:I134)</f>
        <v>20</v>
      </c>
      <c r="J135" s="249">
        <f t="shared" si="17"/>
        <v>20</v>
      </c>
      <c r="K135" s="249">
        <f t="shared" si="17"/>
        <v>0</v>
      </c>
      <c r="L135" s="249">
        <f t="shared" si="17"/>
        <v>0</v>
      </c>
      <c r="M135" s="293">
        <f t="shared" si="17"/>
        <v>0</v>
      </c>
      <c r="N135" s="293">
        <f t="shared" si="17"/>
        <v>0</v>
      </c>
      <c r="O135" s="18"/>
      <c r="P135" s="570"/>
      <c r="Q135" s="570"/>
      <c r="R135" s="572"/>
      <c r="U135" s="13"/>
    </row>
    <row r="136" spans="1:32" ht="13.5" thickBot="1" x14ac:dyDescent="0.25">
      <c r="A136" s="100" t="s">
        <v>9</v>
      </c>
      <c r="B136" s="11" t="s">
        <v>11</v>
      </c>
      <c r="C136" s="914" t="s">
        <v>12</v>
      </c>
      <c r="D136" s="914"/>
      <c r="E136" s="914"/>
      <c r="F136" s="914"/>
      <c r="G136" s="914"/>
      <c r="H136" s="939"/>
      <c r="I136" s="24">
        <f t="shared" ref="I136:N136" si="18">SUM(I129,I126,I135,I132,I123,I118,I115)</f>
        <v>1210</v>
      </c>
      <c r="J136" s="24">
        <f t="shared" si="18"/>
        <v>734.8</v>
      </c>
      <c r="K136" s="24">
        <f t="shared" si="18"/>
        <v>0</v>
      </c>
      <c r="L136" s="24">
        <f t="shared" si="18"/>
        <v>475.2</v>
      </c>
      <c r="M136" s="24">
        <f t="shared" si="18"/>
        <v>739</v>
      </c>
      <c r="N136" s="24">
        <f t="shared" si="18"/>
        <v>639</v>
      </c>
      <c r="O136" s="940"/>
      <c r="P136" s="941"/>
      <c r="Q136" s="941"/>
      <c r="R136" s="942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</row>
    <row r="137" spans="1:32" ht="15" customHeight="1" thickBot="1" x14ac:dyDescent="0.25">
      <c r="A137" s="94" t="s">
        <v>9</v>
      </c>
      <c r="B137" s="11" t="s">
        <v>38</v>
      </c>
      <c r="C137" s="915" t="s">
        <v>72</v>
      </c>
      <c r="D137" s="916"/>
      <c r="E137" s="916"/>
      <c r="F137" s="916"/>
      <c r="G137" s="916"/>
      <c r="H137" s="916"/>
      <c r="I137" s="916"/>
      <c r="J137" s="916"/>
      <c r="K137" s="916"/>
      <c r="L137" s="916"/>
      <c r="M137" s="916"/>
      <c r="N137" s="916"/>
      <c r="O137" s="916"/>
      <c r="P137" s="916"/>
      <c r="Q137" s="916"/>
      <c r="R137" s="918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</row>
    <row r="138" spans="1:32" ht="12.75" customHeight="1" x14ac:dyDescent="0.2">
      <c r="A138" s="848" t="s">
        <v>9</v>
      </c>
      <c r="B138" s="919" t="s">
        <v>38</v>
      </c>
      <c r="C138" s="922" t="s">
        <v>9</v>
      </c>
      <c r="D138" s="925" t="s">
        <v>82</v>
      </c>
      <c r="E138" s="943"/>
      <c r="F138" s="898" t="s">
        <v>54</v>
      </c>
      <c r="G138" s="880" t="s">
        <v>40</v>
      </c>
      <c r="H138" s="296" t="s">
        <v>36</v>
      </c>
      <c r="I138" s="252">
        <f>J138+L138</f>
        <v>1233.5</v>
      </c>
      <c r="J138" s="240">
        <v>1233.5</v>
      </c>
      <c r="K138" s="240"/>
      <c r="L138" s="241"/>
      <c r="M138" s="47">
        <v>2006.3</v>
      </c>
      <c r="N138" s="47">
        <v>2006.3</v>
      </c>
      <c r="O138" s="861" t="s">
        <v>198</v>
      </c>
      <c r="P138" s="44">
        <v>3.7</v>
      </c>
      <c r="Q138" s="44">
        <v>3.7</v>
      </c>
      <c r="R138" s="45">
        <v>3.7</v>
      </c>
      <c r="U138" s="13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</row>
    <row r="139" spans="1:32" x14ac:dyDescent="0.2">
      <c r="A139" s="790"/>
      <c r="B139" s="920"/>
      <c r="C139" s="923"/>
      <c r="D139" s="905"/>
      <c r="E139" s="794"/>
      <c r="F139" s="767"/>
      <c r="G139" s="881"/>
      <c r="H139" s="297"/>
      <c r="I139" s="244">
        <f>J139+L139</f>
        <v>0</v>
      </c>
      <c r="J139" s="230"/>
      <c r="K139" s="230"/>
      <c r="L139" s="231"/>
      <c r="M139" s="70"/>
      <c r="N139" s="70"/>
      <c r="O139" s="826"/>
      <c r="P139" s="43"/>
      <c r="Q139" s="32"/>
      <c r="R139" s="151"/>
      <c r="U139" s="13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</row>
    <row r="140" spans="1:32" ht="18" customHeight="1" x14ac:dyDescent="0.2">
      <c r="A140" s="790"/>
      <c r="B140" s="920"/>
      <c r="C140" s="923"/>
      <c r="D140" s="905"/>
      <c r="E140" s="794"/>
      <c r="F140" s="767"/>
      <c r="G140" s="881"/>
      <c r="H140" s="383"/>
      <c r="I140" s="226">
        <f>J140+L140</f>
        <v>0</v>
      </c>
      <c r="J140" s="235"/>
      <c r="K140" s="235"/>
      <c r="L140" s="236"/>
      <c r="M140" s="23"/>
      <c r="N140" s="23"/>
      <c r="O140" s="826"/>
      <c r="P140" s="32"/>
      <c r="Q140" s="32"/>
      <c r="R140" s="151"/>
      <c r="U140" s="13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</row>
    <row r="141" spans="1:32" ht="22.5" customHeight="1" thickBot="1" x14ac:dyDescent="0.25">
      <c r="A141" s="863"/>
      <c r="B141" s="921"/>
      <c r="C141" s="924"/>
      <c r="D141" s="926"/>
      <c r="E141" s="944"/>
      <c r="F141" s="899"/>
      <c r="G141" s="882"/>
      <c r="H141" s="295" t="s">
        <v>10</v>
      </c>
      <c r="I141" s="255">
        <f t="shared" ref="I141:N141" si="19">SUM(I138:I140)</f>
        <v>1233.5</v>
      </c>
      <c r="J141" s="249">
        <f t="shared" si="19"/>
        <v>1233.5</v>
      </c>
      <c r="K141" s="249">
        <f t="shared" si="19"/>
        <v>0</v>
      </c>
      <c r="L141" s="249">
        <f t="shared" si="19"/>
        <v>0</v>
      </c>
      <c r="M141" s="293">
        <f t="shared" si="19"/>
        <v>2006.3</v>
      </c>
      <c r="N141" s="293">
        <f t="shared" si="19"/>
        <v>2006.3</v>
      </c>
      <c r="O141" s="857"/>
      <c r="P141" s="570"/>
      <c r="Q141" s="570"/>
      <c r="R141" s="572"/>
      <c r="U141" s="13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</row>
    <row r="142" spans="1:32" ht="12.75" customHeight="1" x14ac:dyDescent="0.2">
      <c r="A142" s="848" t="s">
        <v>9</v>
      </c>
      <c r="B142" s="919" t="s">
        <v>38</v>
      </c>
      <c r="C142" s="922" t="s">
        <v>11</v>
      </c>
      <c r="D142" s="925" t="s">
        <v>39</v>
      </c>
      <c r="E142" s="943"/>
      <c r="F142" s="898" t="s">
        <v>41</v>
      </c>
      <c r="G142" s="880" t="s">
        <v>40</v>
      </c>
      <c r="H142" s="296" t="s">
        <v>36</v>
      </c>
      <c r="I142" s="252">
        <f>J142+L142</f>
        <v>0</v>
      </c>
      <c r="J142" s="240"/>
      <c r="K142" s="240"/>
      <c r="L142" s="241"/>
      <c r="M142" s="47"/>
      <c r="N142" s="47"/>
      <c r="O142" s="861" t="s">
        <v>106</v>
      </c>
      <c r="P142" s="569"/>
      <c r="Q142" s="569" t="s">
        <v>42</v>
      </c>
      <c r="R142" s="571" t="s">
        <v>42</v>
      </c>
      <c r="U142" s="13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</row>
    <row r="143" spans="1:32" x14ac:dyDescent="0.2">
      <c r="A143" s="790"/>
      <c r="B143" s="920"/>
      <c r="C143" s="923"/>
      <c r="D143" s="905"/>
      <c r="E143" s="794"/>
      <c r="F143" s="767"/>
      <c r="G143" s="881"/>
      <c r="H143" s="297"/>
      <c r="I143" s="244">
        <f>J143+L143</f>
        <v>0</v>
      </c>
      <c r="J143" s="230">
        <v>0</v>
      </c>
      <c r="K143" s="230"/>
      <c r="L143" s="231"/>
      <c r="M143" s="70"/>
      <c r="N143" s="70"/>
      <c r="O143" s="826"/>
      <c r="P143" s="32"/>
      <c r="Q143" s="32"/>
      <c r="R143" s="151"/>
      <c r="U143" s="13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</row>
    <row r="144" spans="1:32" ht="13.5" thickBot="1" x14ac:dyDescent="0.25">
      <c r="A144" s="863"/>
      <c r="B144" s="921"/>
      <c r="C144" s="924"/>
      <c r="D144" s="926"/>
      <c r="E144" s="944"/>
      <c r="F144" s="899"/>
      <c r="G144" s="882"/>
      <c r="H144" s="295" t="s">
        <v>10</v>
      </c>
      <c r="I144" s="255">
        <f t="shared" ref="I144:N144" si="20">SUM(I142:I143)</f>
        <v>0</v>
      </c>
      <c r="J144" s="249">
        <f t="shared" si="20"/>
        <v>0</v>
      </c>
      <c r="K144" s="249">
        <f t="shared" si="20"/>
        <v>0</v>
      </c>
      <c r="L144" s="249">
        <f t="shared" si="20"/>
        <v>0</v>
      </c>
      <c r="M144" s="293">
        <f t="shared" si="20"/>
        <v>0</v>
      </c>
      <c r="N144" s="293">
        <f t="shared" si="20"/>
        <v>0</v>
      </c>
      <c r="O144" s="18"/>
      <c r="P144" s="570"/>
      <c r="Q144" s="570"/>
      <c r="R144" s="572"/>
      <c r="U144" s="13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</row>
    <row r="145" spans="1:32" ht="12.75" customHeight="1" x14ac:dyDescent="0.2">
      <c r="A145" s="848" t="s">
        <v>9</v>
      </c>
      <c r="B145" s="919" t="s">
        <v>38</v>
      </c>
      <c r="C145" s="922" t="s">
        <v>38</v>
      </c>
      <c r="D145" s="925" t="s">
        <v>43</v>
      </c>
      <c r="E145" s="943"/>
      <c r="F145" s="898" t="s">
        <v>44</v>
      </c>
      <c r="G145" s="880" t="s">
        <v>40</v>
      </c>
      <c r="H145" s="296" t="s">
        <v>36</v>
      </c>
      <c r="I145" s="252">
        <f>J145+L145</f>
        <v>0</v>
      </c>
      <c r="J145" s="240"/>
      <c r="K145" s="240"/>
      <c r="L145" s="241"/>
      <c r="M145" s="47">
        <v>62</v>
      </c>
      <c r="N145" s="47">
        <v>62</v>
      </c>
      <c r="O145" s="861" t="s">
        <v>45</v>
      </c>
      <c r="P145" s="569"/>
      <c r="Q145" s="569">
        <v>13</v>
      </c>
      <c r="R145" s="571">
        <v>13</v>
      </c>
      <c r="U145" s="13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</row>
    <row r="146" spans="1:32" x14ac:dyDescent="0.2">
      <c r="A146" s="790"/>
      <c r="B146" s="920"/>
      <c r="C146" s="923"/>
      <c r="D146" s="905"/>
      <c r="E146" s="794"/>
      <c r="F146" s="767"/>
      <c r="G146" s="881"/>
      <c r="H146" s="297"/>
      <c r="I146" s="244">
        <f>J146+L146</f>
        <v>0</v>
      </c>
      <c r="J146" s="230"/>
      <c r="K146" s="230"/>
      <c r="L146" s="231"/>
      <c r="M146" s="70"/>
      <c r="N146" s="70"/>
      <c r="O146" s="826"/>
      <c r="P146" s="32"/>
      <c r="Q146" s="32"/>
      <c r="R146" s="151"/>
      <c r="U146" s="13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</row>
    <row r="147" spans="1:32" ht="13.5" thickBot="1" x14ac:dyDescent="0.25">
      <c r="A147" s="863"/>
      <c r="B147" s="921"/>
      <c r="C147" s="924"/>
      <c r="D147" s="926"/>
      <c r="E147" s="944"/>
      <c r="F147" s="899"/>
      <c r="G147" s="882"/>
      <c r="H147" s="295" t="s">
        <v>10</v>
      </c>
      <c r="I147" s="255">
        <f t="shared" ref="I147:N147" si="21">SUM(I145:I146)</f>
        <v>0</v>
      </c>
      <c r="J147" s="249">
        <f t="shared" si="21"/>
        <v>0</v>
      </c>
      <c r="K147" s="249">
        <f t="shared" si="21"/>
        <v>0</v>
      </c>
      <c r="L147" s="249">
        <f t="shared" si="21"/>
        <v>0</v>
      </c>
      <c r="M147" s="293">
        <f t="shared" si="21"/>
        <v>62</v>
      </c>
      <c r="N147" s="293">
        <f t="shared" si="21"/>
        <v>62</v>
      </c>
      <c r="O147" s="18"/>
      <c r="P147" s="570"/>
      <c r="Q147" s="570"/>
      <c r="R147" s="572"/>
      <c r="U147" s="13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</row>
    <row r="148" spans="1:32" ht="12.75" customHeight="1" x14ac:dyDescent="0.2">
      <c r="A148" s="848" t="s">
        <v>9</v>
      </c>
      <c r="B148" s="919" t="s">
        <v>38</v>
      </c>
      <c r="C148" s="922" t="s">
        <v>53</v>
      </c>
      <c r="D148" s="858" t="s">
        <v>146</v>
      </c>
      <c r="E148" s="943"/>
      <c r="F148" s="952" t="s">
        <v>44</v>
      </c>
      <c r="G148" s="954" t="s">
        <v>40</v>
      </c>
      <c r="H148" s="384" t="s">
        <v>92</v>
      </c>
      <c r="I148" s="277">
        <f>+J148+L148</f>
        <v>0</v>
      </c>
      <c r="J148" s="278">
        <v>0</v>
      </c>
      <c r="K148" s="278"/>
      <c r="L148" s="279">
        <v>0</v>
      </c>
      <c r="M148" s="118">
        <v>50</v>
      </c>
      <c r="N148" s="117">
        <v>50</v>
      </c>
      <c r="O148" s="900" t="s">
        <v>150</v>
      </c>
      <c r="P148" s="945"/>
      <c r="Q148" s="945"/>
      <c r="R148" s="947">
        <v>1</v>
      </c>
      <c r="T148" s="13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</row>
    <row r="149" spans="1:32" ht="30" customHeight="1" thickBot="1" x14ac:dyDescent="0.25">
      <c r="A149" s="863"/>
      <c r="B149" s="921"/>
      <c r="C149" s="924"/>
      <c r="D149" s="862"/>
      <c r="E149" s="944"/>
      <c r="F149" s="953"/>
      <c r="G149" s="955"/>
      <c r="H149" s="295" t="s">
        <v>10</v>
      </c>
      <c r="I149" s="255">
        <f>+L149+J149</f>
        <v>0</v>
      </c>
      <c r="J149" s="255">
        <f>+J148</f>
        <v>0</v>
      </c>
      <c r="K149" s="255"/>
      <c r="L149" s="260">
        <f>+L148</f>
        <v>0</v>
      </c>
      <c r="M149" s="293">
        <f>+M148</f>
        <v>50</v>
      </c>
      <c r="N149" s="255">
        <f>+N148</f>
        <v>50</v>
      </c>
      <c r="O149" s="956"/>
      <c r="P149" s="946"/>
      <c r="Q149" s="946"/>
      <c r="R149" s="948"/>
      <c r="T149" s="13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</row>
    <row r="150" spans="1:32" ht="13.5" thickBot="1" x14ac:dyDescent="0.25">
      <c r="A150" s="100" t="s">
        <v>9</v>
      </c>
      <c r="B150" s="11" t="s">
        <v>38</v>
      </c>
      <c r="C150" s="914" t="s">
        <v>12</v>
      </c>
      <c r="D150" s="914"/>
      <c r="E150" s="914"/>
      <c r="F150" s="914"/>
      <c r="G150" s="914"/>
      <c r="H150" s="939"/>
      <c r="I150" s="24">
        <f>SUM(I147,I144,I141,I149)</f>
        <v>1233.5</v>
      </c>
      <c r="J150" s="24">
        <f t="shared" ref="J150:N150" si="22">SUM(J147,J144,J141,J149)</f>
        <v>1233.5</v>
      </c>
      <c r="K150" s="24">
        <f t="shared" si="22"/>
        <v>0</v>
      </c>
      <c r="L150" s="24">
        <f t="shared" si="22"/>
        <v>0</v>
      </c>
      <c r="M150" s="24">
        <f>SUM(M147,M144,M141,M149)</f>
        <v>2118.3000000000002</v>
      </c>
      <c r="N150" s="24">
        <f t="shared" si="22"/>
        <v>2118.3000000000002</v>
      </c>
      <c r="O150" s="940"/>
      <c r="P150" s="941"/>
      <c r="Q150" s="941"/>
      <c r="R150" s="942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</row>
    <row r="151" spans="1:32" ht="13.5" thickBot="1" x14ac:dyDescent="0.25">
      <c r="A151" s="94" t="s">
        <v>9</v>
      </c>
      <c r="B151" s="11" t="s">
        <v>53</v>
      </c>
      <c r="C151" s="962" t="s">
        <v>73</v>
      </c>
      <c r="D151" s="963"/>
      <c r="E151" s="963"/>
      <c r="F151" s="963"/>
      <c r="G151" s="963"/>
      <c r="H151" s="963"/>
      <c r="I151" s="963"/>
      <c r="J151" s="963"/>
      <c r="K151" s="963"/>
      <c r="L151" s="963"/>
      <c r="M151" s="963"/>
      <c r="N151" s="963"/>
      <c r="O151" s="963"/>
      <c r="P151" s="963"/>
      <c r="Q151" s="963"/>
      <c r="R151" s="96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</row>
    <row r="152" spans="1:32" ht="25.5" x14ac:dyDescent="0.2">
      <c r="A152" s="560" t="s">
        <v>9</v>
      </c>
      <c r="B152" s="564" t="s">
        <v>53</v>
      </c>
      <c r="C152" s="585" t="s">
        <v>9</v>
      </c>
      <c r="D152" s="601" t="s">
        <v>166</v>
      </c>
      <c r="E152" s="607"/>
      <c r="F152" s="555"/>
      <c r="G152" s="556"/>
      <c r="H152" s="73"/>
      <c r="I152" s="280"/>
      <c r="J152" s="281"/>
      <c r="K152" s="282"/>
      <c r="L152" s="369"/>
      <c r="M152" s="389"/>
      <c r="N152" s="389"/>
      <c r="O152" s="74"/>
      <c r="P152" s="75"/>
      <c r="Q152" s="75"/>
      <c r="R152" s="571"/>
      <c r="S152" s="72"/>
      <c r="U152" s="13"/>
    </row>
    <row r="153" spans="1:32" ht="12.75" customHeight="1" x14ac:dyDescent="0.2">
      <c r="A153" s="790"/>
      <c r="B153" s="920"/>
      <c r="C153" s="959"/>
      <c r="D153" s="1063" t="s">
        <v>134</v>
      </c>
      <c r="E153" s="1066" t="s">
        <v>91</v>
      </c>
      <c r="F153" s="1069" t="s">
        <v>54</v>
      </c>
      <c r="G153" s="1053" t="s">
        <v>90</v>
      </c>
      <c r="H153" s="613" t="s">
        <v>36</v>
      </c>
      <c r="I153" s="614">
        <v>200</v>
      </c>
      <c r="J153" s="615"/>
      <c r="K153" s="615"/>
      <c r="L153" s="632">
        <v>200</v>
      </c>
      <c r="M153" s="631">
        <v>100</v>
      </c>
      <c r="N153" s="616"/>
      <c r="O153" s="1056" t="s">
        <v>137</v>
      </c>
      <c r="P153" s="617"/>
      <c r="Q153" s="617"/>
      <c r="R153" s="132"/>
      <c r="U153" s="13"/>
    </row>
    <row r="154" spans="1:32" x14ac:dyDescent="0.2">
      <c r="A154" s="790"/>
      <c r="B154" s="920"/>
      <c r="C154" s="959"/>
      <c r="D154" s="1064"/>
      <c r="E154" s="1067"/>
      <c r="F154" s="1070"/>
      <c r="G154" s="1054"/>
      <c r="H154" s="618"/>
      <c r="I154" s="619"/>
      <c r="J154" s="396"/>
      <c r="K154" s="396"/>
      <c r="L154" s="633"/>
      <c r="M154" s="620"/>
      <c r="N154" s="620"/>
      <c r="O154" s="1057"/>
      <c r="P154" s="621"/>
      <c r="Q154" s="622"/>
      <c r="R154" s="151"/>
      <c r="U154" s="13"/>
    </row>
    <row r="155" spans="1:32" ht="15.75" customHeight="1" thickBot="1" x14ac:dyDescent="0.25">
      <c r="A155" s="863"/>
      <c r="B155" s="921"/>
      <c r="C155" s="1062"/>
      <c r="D155" s="1065"/>
      <c r="E155" s="1068"/>
      <c r="F155" s="1071"/>
      <c r="G155" s="1055"/>
      <c r="H155" s="623"/>
      <c r="I155" s="624"/>
      <c r="J155" s="625"/>
      <c r="K155" s="625"/>
      <c r="L155" s="634"/>
      <c r="M155" s="626"/>
      <c r="N155" s="626"/>
      <c r="O155" s="1058"/>
      <c r="P155" s="627">
        <v>50</v>
      </c>
      <c r="Q155" s="628">
        <v>50</v>
      </c>
      <c r="R155" s="572"/>
      <c r="U155" s="13"/>
    </row>
    <row r="156" spans="1:32" ht="12.75" customHeight="1" x14ac:dyDescent="0.2">
      <c r="A156" s="1059"/>
      <c r="B156" s="1060"/>
      <c r="C156" s="1061"/>
      <c r="D156" s="858" t="s">
        <v>83</v>
      </c>
      <c r="E156" s="943"/>
      <c r="F156" s="898" t="s">
        <v>54</v>
      </c>
      <c r="G156" s="1052" t="s">
        <v>40</v>
      </c>
      <c r="H156" s="447" t="s">
        <v>36</v>
      </c>
      <c r="I156" s="280">
        <f>J156+L156</f>
        <v>265.7</v>
      </c>
      <c r="J156" s="282">
        <v>265.7</v>
      </c>
      <c r="K156" s="282"/>
      <c r="L156" s="369"/>
      <c r="M156" s="389">
        <v>266</v>
      </c>
      <c r="N156" s="389">
        <v>266</v>
      </c>
      <c r="O156" s="861" t="s">
        <v>84</v>
      </c>
      <c r="P156" s="420">
        <v>285</v>
      </c>
      <c r="Q156" s="420">
        <v>285</v>
      </c>
      <c r="R156" s="422">
        <v>285</v>
      </c>
      <c r="W156" s="612"/>
    </row>
    <row r="157" spans="1:32" x14ac:dyDescent="0.2">
      <c r="A157" s="957"/>
      <c r="B157" s="958"/>
      <c r="C157" s="959"/>
      <c r="D157" s="837"/>
      <c r="E157" s="794"/>
      <c r="F157" s="767"/>
      <c r="G157" s="960"/>
      <c r="H157" s="391"/>
      <c r="I157" s="331"/>
      <c r="J157" s="230"/>
      <c r="K157" s="230"/>
      <c r="L157" s="256"/>
      <c r="M157" s="110"/>
      <c r="N157" s="110"/>
      <c r="O157" s="826"/>
      <c r="P157" s="32"/>
      <c r="Q157" s="32"/>
      <c r="R157" s="151"/>
    </row>
    <row r="158" spans="1:32" ht="27" customHeight="1" thickBot="1" x14ac:dyDescent="0.25">
      <c r="A158" s="409"/>
      <c r="B158" s="415"/>
      <c r="C158" s="417"/>
      <c r="D158" s="418"/>
      <c r="E158" s="407"/>
      <c r="F158" s="403"/>
      <c r="G158" s="404"/>
      <c r="H158" s="298" t="s">
        <v>10</v>
      </c>
      <c r="I158" s="638" t="s">
        <v>208</v>
      </c>
      <c r="J158" s="630">
        <v>265.7</v>
      </c>
      <c r="K158" s="255">
        <f t="shared" ref="K158:N158" si="23">K153+K156</f>
        <v>0</v>
      </c>
      <c r="L158" s="632">
        <v>200</v>
      </c>
      <c r="M158" s="637" t="s">
        <v>207</v>
      </c>
      <c r="N158" s="255">
        <f t="shared" si="23"/>
        <v>266</v>
      </c>
      <c r="O158" s="28"/>
      <c r="P158" s="421"/>
      <c r="Q158" s="34"/>
      <c r="R158" s="423"/>
      <c r="U158" s="13"/>
    </row>
    <row r="159" spans="1:32" ht="16.5" customHeight="1" x14ac:dyDescent="0.2">
      <c r="A159" s="848" t="s">
        <v>9</v>
      </c>
      <c r="B159" s="919" t="s">
        <v>53</v>
      </c>
      <c r="C159" s="974" t="s">
        <v>11</v>
      </c>
      <c r="D159" s="858" t="s">
        <v>125</v>
      </c>
      <c r="E159" s="890"/>
      <c r="F159" s="977" t="s">
        <v>41</v>
      </c>
      <c r="G159" s="847" t="s">
        <v>40</v>
      </c>
      <c r="H159" s="15" t="s">
        <v>36</v>
      </c>
      <c r="I159" s="252">
        <f>J159+L159</f>
        <v>48.6</v>
      </c>
      <c r="J159" s="240">
        <v>48.6</v>
      </c>
      <c r="K159" s="240"/>
      <c r="L159" s="253"/>
      <c r="M159" s="128">
        <v>44.7</v>
      </c>
      <c r="N159" s="47">
        <v>52.9</v>
      </c>
      <c r="O159" s="405" t="s">
        <v>127</v>
      </c>
      <c r="P159" s="420">
        <v>49</v>
      </c>
      <c r="Q159" s="420">
        <v>50</v>
      </c>
      <c r="R159" s="422">
        <v>49</v>
      </c>
      <c r="U159" s="13"/>
    </row>
    <row r="160" spans="1:32" ht="16.5" customHeight="1" x14ac:dyDescent="0.2">
      <c r="A160" s="790"/>
      <c r="B160" s="920"/>
      <c r="C160" s="975"/>
      <c r="D160" s="837"/>
      <c r="E160" s="891"/>
      <c r="F160" s="978"/>
      <c r="G160" s="768"/>
      <c r="H160" s="152"/>
      <c r="I160" s="242"/>
      <c r="J160" s="235"/>
      <c r="K160" s="235"/>
      <c r="L160" s="257"/>
      <c r="M160" s="83"/>
      <c r="N160" s="23"/>
      <c r="O160" s="27" t="s">
        <v>126</v>
      </c>
      <c r="P160" s="32">
        <v>12</v>
      </c>
      <c r="Q160" s="33">
        <v>10</v>
      </c>
      <c r="R160" s="151">
        <v>13</v>
      </c>
      <c r="U160" s="13"/>
    </row>
    <row r="161" spans="1:23" ht="13.5" customHeight="1" thickBot="1" x14ac:dyDescent="0.25">
      <c r="A161" s="863"/>
      <c r="B161" s="921"/>
      <c r="C161" s="976"/>
      <c r="D161" s="862"/>
      <c r="E161" s="938"/>
      <c r="F161" s="979"/>
      <c r="G161" s="856"/>
      <c r="H161" s="298" t="s">
        <v>10</v>
      </c>
      <c r="I161" s="248">
        <f t="shared" ref="I161:N161" si="24">I159</f>
        <v>48.6</v>
      </c>
      <c r="J161" s="255">
        <f t="shared" si="24"/>
        <v>48.6</v>
      </c>
      <c r="K161" s="255">
        <f t="shared" si="24"/>
        <v>0</v>
      </c>
      <c r="L161" s="258">
        <f t="shared" si="24"/>
        <v>0</v>
      </c>
      <c r="M161" s="260">
        <f t="shared" si="24"/>
        <v>44.7</v>
      </c>
      <c r="N161" s="293">
        <f t="shared" si="24"/>
        <v>52.9</v>
      </c>
      <c r="O161" s="28"/>
      <c r="P161" s="421"/>
      <c r="Q161" s="34"/>
      <c r="R161" s="423"/>
      <c r="U161" s="13"/>
      <c r="W161" s="629"/>
    </row>
    <row r="162" spans="1:23" ht="27.75" customHeight="1" thickBot="1" x14ac:dyDescent="0.25">
      <c r="A162" s="409" t="s">
        <v>9</v>
      </c>
      <c r="B162" s="415" t="s">
        <v>53</v>
      </c>
      <c r="C162" s="961" t="s">
        <v>12</v>
      </c>
      <c r="D162" s="914"/>
      <c r="E162" s="914"/>
      <c r="F162" s="914"/>
      <c r="G162" s="914"/>
      <c r="H162" s="939"/>
      <c r="I162" s="639" t="s">
        <v>209</v>
      </c>
      <c r="J162" s="24">
        <f t="shared" ref="J162:N162" si="25">J161+J158</f>
        <v>314.3</v>
      </c>
      <c r="K162" s="24">
        <f t="shared" si="25"/>
        <v>0</v>
      </c>
      <c r="L162" s="635">
        <v>200</v>
      </c>
      <c r="M162" s="636" t="s">
        <v>206</v>
      </c>
      <c r="N162" s="24">
        <f t="shared" si="25"/>
        <v>318.89999999999998</v>
      </c>
      <c r="O162" s="144"/>
      <c r="P162" s="145"/>
      <c r="Q162" s="146"/>
      <c r="R162" s="147"/>
    </row>
    <row r="163" spans="1:23" ht="13.5" thickBot="1" x14ac:dyDescent="0.25">
      <c r="A163" s="94" t="s">
        <v>9</v>
      </c>
      <c r="B163" s="11" t="s">
        <v>109</v>
      </c>
      <c r="C163" s="962" t="s">
        <v>110</v>
      </c>
      <c r="D163" s="963"/>
      <c r="E163" s="963"/>
      <c r="F163" s="963"/>
      <c r="G163" s="963"/>
      <c r="H163" s="963"/>
      <c r="I163" s="963"/>
      <c r="J163" s="963"/>
      <c r="K163" s="963"/>
      <c r="L163" s="963"/>
      <c r="M163" s="963"/>
      <c r="N163" s="963"/>
      <c r="O163" s="963"/>
      <c r="P163" s="963"/>
      <c r="Q163" s="963"/>
      <c r="R163" s="964"/>
    </row>
    <row r="164" spans="1:23" ht="14.25" customHeight="1" x14ac:dyDescent="0.2">
      <c r="A164" s="101" t="s">
        <v>9</v>
      </c>
      <c r="B164" s="90" t="s">
        <v>54</v>
      </c>
      <c r="C164" s="416" t="s">
        <v>9</v>
      </c>
      <c r="D164" s="126" t="s">
        <v>118</v>
      </c>
      <c r="E164" s="965"/>
      <c r="F164" s="968" t="s">
        <v>44</v>
      </c>
      <c r="G164" s="971">
        <v>6</v>
      </c>
      <c r="H164" s="385" t="s">
        <v>36</v>
      </c>
      <c r="I164" s="356">
        <f t="shared" ref="I164" si="26">J164+L164</f>
        <v>12686.1</v>
      </c>
      <c r="J164" s="282">
        <v>12686.1</v>
      </c>
      <c r="K164" s="282"/>
      <c r="L164" s="369"/>
      <c r="M164" s="390">
        <v>13019</v>
      </c>
      <c r="N164" s="80">
        <v>13019</v>
      </c>
      <c r="O164" s="419" t="s">
        <v>124</v>
      </c>
      <c r="P164" s="131">
        <v>116</v>
      </c>
      <c r="Q164" s="131">
        <v>116</v>
      </c>
      <c r="R164" s="132">
        <v>116</v>
      </c>
    </row>
    <row r="165" spans="1:23" ht="15" customHeight="1" x14ac:dyDescent="0.2">
      <c r="A165" s="410"/>
      <c r="B165" s="411"/>
      <c r="C165" s="412"/>
      <c r="D165" s="127" t="s">
        <v>120</v>
      </c>
      <c r="E165" s="966"/>
      <c r="F165" s="969"/>
      <c r="G165" s="972"/>
      <c r="H165" s="387"/>
      <c r="I165" s="259"/>
      <c r="J165" s="230"/>
      <c r="K165" s="230"/>
      <c r="L165" s="256"/>
      <c r="M165" s="394"/>
      <c r="N165" s="386"/>
      <c r="O165" s="406"/>
      <c r="P165" s="32"/>
      <c r="Q165" s="32"/>
      <c r="R165" s="151"/>
    </row>
    <row r="166" spans="1:23" ht="16.5" customHeight="1" x14ac:dyDescent="0.2">
      <c r="A166" s="410"/>
      <c r="B166" s="411"/>
      <c r="C166" s="412"/>
      <c r="D166" s="413" t="s">
        <v>121</v>
      </c>
      <c r="E166" s="966"/>
      <c r="F166" s="969"/>
      <c r="G166" s="972"/>
      <c r="H166" s="387"/>
      <c r="I166" s="259"/>
      <c r="J166" s="230"/>
      <c r="K166" s="230"/>
      <c r="L166" s="256"/>
      <c r="M166" s="394"/>
      <c r="N166" s="386"/>
      <c r="O166" s="406"/>
      <c r="P166" s="32"/>
      <c r="Q166" s="32"/>
      <c r="R166" s="151"/>
    </row>
    <row r="167" spans="1:23" ht="15.75" customHeight="1" x14ac:dyDescent="0.2">
      <c r="A167" s="410"/>
      <c r="B167" s="411"/>
      <c r="C167" s="412"/>
      <c r="D167" s="127" t="s">
        <v>122</v>
      </c>
      <c r="E167" s="966"/>
      <c r="F167" s="969"/>
      <c r="G167" s="972"/>
      <c r="H167" s="387"/>
      <c r="I167" s="259"/>
      <c r="J167" s="230"/>
      <c r="K167" s="230"/>
      <c r="L167" s="256"/>
      <c r="M167" s="394"/>
      <c r="N167" s="386"/>
      <c r="O167" s="406"/>
      <c r="P167" s="32"/>
      <c r="Q167" s="32"/>
      <c r="R167" s="151"/>
    </row>
    <row r="168" spans="1:23" s="53" customFormat="1" ht="15.75" customHeight="1" x14ac:dyDescent="0.2">
      <c r="A168" s="408"/>
      <c r="B168" s="414"/>
      <c r="C168" s="71"/>
      <c r="D168" s="127" t="s">
        <v>123</v>
      </c>
      <c r="E168" s="966"/>
      <c r="F168" s="969"/>
      <c r="G168" s="972"/>
      <c r="H168" s="16"/>
      <c r="I168" s="395"/>
      <c r="J168" s="396"/>
      <c r="K168" s="397"/>
      <c r="L168" s="398"/>
      <c r="M168" s="394"/>
      <c r="N168" s="386"/>
      <c r="O168" s="406"/>
      <c r="P168" s="135"/>
      <c r="Q168" s="136"/>
      <c r="R168" s="139"/>
    </row>
    <row r="169" spans="1:23" x14ac:dyDescent="0.2">
      <c r="A169" s="957"/>
      <c r="B169" s="958"/>
      <c r="C169" s="975"/>
      <c r="D169" s="820" t="s">
        <v>119</v>
      </c>
      <c r="E169" s="966"/>
      <c r="F169" s="969"/>
      <c r="G169" s="972"/>
      <c r="H169" s="391"/>
      <c r="I169" s="226"/>
      <c r="J169" s="227"/>
      <c r="K169" s="227"/>
      <c r="L169" s="243"/>
      <c r="M169" s="392"/>
      <c r="N169" s="393"/>
      <c r="O169" s="406"/>
      <c r="P169" s="32"/>
      <c r="Q169" s="32"/>
      <c r="R169" s="151"/>
    </row>
    <row r="170" spans="1:23" ht="13.5" thickBot="1" x14ac:dyDescent="0.25">
      <c r="A170" s="982"/>
      <c r="B170" s="983"/>
      <c r="C170" s="976"/>
      <c r="D170" s="984"/>
      <c r="E170" s="967"/>
      <c r="F170" s="970"/>
      <c r="G170" s="973"/>
      <c r="H170" s="298" t="s">
        <v>10</v>
      </c>
      <c r="I170" s="284">
        <f t="shared" ref="I170:N170" si="27">SUM(I164:I169)</f>
        <v>12686.1</v>
      </c>
      <c r="J170" s="284">
        <f>SUM(J164:J169)</f>
        <v>12686.1</v>
      </c>
      <c r="K170" s="284">
        <f t="shared" si="27"/>
        <v>0</v>
      </c>
      <c r="L170" s="285">
        <f t="shared" si="27"/>
        <v>0</v>
      </c>
      <c r="M170" s="299">
        <f>SUM(M164:M169)</f>
        <v>13019</v>
      </c>
      <c r="N170" s="301">
        <f t="shared" si="27"/>
        <v>13019</v>
      </c>
      <c r="O170" s="28"/>
      <c r="P170" s="421"/>
      <c r="Q170" s="34"/>
      <c r="R170" s="423"/>
      <c r="U170" s="13"/>
    </row>
    <row r="171" spans="1:23" ht="12.75" customHeight="1" x14ac:dyDescent="0.2">
      <c r="A171" s="848" t="s">
        <v>9</v>
      </c>
      <c r="B171" s="919" t="s">
        <v>54</v>
      </c>
      <c r="C171" s="974" t="s">
        <v>11</v>
      </c>
      <c r="D171" s="858" t="s">
        <v>157</v>
      </c>
      <c r="E171" s="890"/>
      <c r="F171" s="977" t="s">
        <v>54</v>
      </c>
      <c r="G171" s="847" t="s">
        <v>90</v>
      </c>
      <c r="H171" s="25" t="s">
        <v>36</v>
      </c>
      <c r="I171" s="244">
        <f>J171+L171</f>
        <v>39.299999999999997</v>
      </c>
      <c r="J171" s="233">
        <v>39.299999999999997</v>
      </c>
      <c r="K171" s="233"/>
      <c r="L171" s="245"/>
      <c r="M171" s="129">
        <v>56.9</v>
      </c>
      <c r="N171" s="52">
        <v>0</v>
      </c>
      <c r="O171" s="998" t="s">
        <v>158</v>
      </c>
      <c r="P171" s="420">
        <v>1</v>
      </c>
      <c r="Q171" s="420"/>
      <c r="R171" s="422"/>
      <c r="U171" s="13"/>
    </row>
    <row r="172" spans="1:23" x14ac:dyDescent="0.2">
      <c r="A172" s="790"/>
      <c r="B172" s="920"/>
      <c r="C172" s="975"/>
      <c r="D172" s="837"/>
      <c r="E172" s="891"/>
      <c r="F172" s="978"/>
      <c r="G172" s="768"/>
      <c r="H172" s="152"/>
      <c r="I172" s="242"/>
      <c r="J172" s="235"/>
      <c r="K172" s="235"/>
      <c r="L172" s="257"/>
      <c r="M172" s="83"/>
      <c r="N172" s="23"/>
      <c r="O172" s="999"/>
      <c r="P172" s="32"/>
      <c r="Q172" s="33"/>
      <c r="R172" s="151"/>
      <c r="U172" s="13"/>
    </row>
    <row r="173" spans="1:23" ht="13.5" thickBot="1" x14ac:dyDescent="0.25">
      <c r="A173" s="863"/>
      <c r="B173" s="921"/>
      <c r="C173" s="976"/>
      <c r="D173" s="862"/>
      <c r="E173" s="938"/>
      <c r="F173" s="979"/>
      <c r="G173" s="856"/>
      <c r="H173" s="298" t="s">
        <v>10</v>
      </c>
      <c r="I173" s="248">
        <f t="shared" ref="I173:N173" si="28">I171</f>
        <v>39.299999999999997</v>
      </c>
      <c r="J173" s="255">
        <f t="shared" si="28"/>
        <v>39.299999999999997</v>
      </c>
      <c r="K173" s="255">
        <f t="shared" si="28"/>
        <v>0</v>
      </c>
      <c r="L173" s="258">
        <f t="shared" si="28"/>
        <v>0</v>
      </c>
      <c r="M173" s="260">
        <f t="shared" si="28"/>
        <v>56.9</v>
      </c>
      <c r="N173" s="293">
        <f t="shared" si="28"/>
        <v>0</v>
      </c>
      <c r="O173" s="28"/>
      <c r="P173" s="421"/>
      <c r="Q173" s="34"/>
      <c r="R173" s="423"/>
      <c r="U173" s="13"/>
    </row>
    <row r="174" spans="1:23" s="53" customFormat="1" ht="12.75" customHeight="1" x14ac:dyDescent="0.2">
      <c r="A174" s="848" t="s">
        <v>9</v>
      </c>
      <c r="B174" s="170" t="s">
        <v>54</v>
      </c>
      <c r="C174" s="171" t="s">
        <v>38</v>
      </c>
      <c r="D174" s="858" t="s">
        <v>168</v>
      </c>
      <c r="E174" s="172"/>
      <c r="F174" s="173" t="s">
        <v>41</v>
      </c>
      <c r="G174" s="174">
        <v>6</v>
      </c>
      <c r="H174" s="158" t="s">
        <v>36</v>
      </c>
      <c r="I174" s="477">
        <f>J174</f>
        <v>3.5</v>
      </c>
      <c r="J174" s="478">
        <v>3.5</v>
      </c>
      <c r="K174" s="478"/>
      <c r="L174" s="479"/>
      <c r="M174" s="159"/>
      <c r="N174" s="160"/>
      <c r="O174" s="980" t="s">
        <v>185</v>
      </c>
      <c r="P174" s="214">
        <v>100</v>
      </c>
      <c r="Q174" s="161"/>
      <c r="R174" s="162"/>
    </row>
    <row r="175" spans="1:23" s="53" customFormat="1" x14ac:dyDescent="0.2">
      <c r="A175" s="790"/>
      <c r="B175" s="156"/>
      <c r="C175" s="157"/>
      <c r="D175" s="837"/>
      <c r="E175" s="163"/>
      <c r="G175" s="164"/>
      <c r="H175" s="165"/>
      <c r="I175" s="480"/>
      <c r="J175" s="481"/>
      <c r="K175" s="481"/>
      <c r="L175" s="482"/>
      <c r="M175" s="159"/>
      <c r="N175" s="160"/>
      <c r="O175" s="981"/>
      <c r="P175" s="166"/>
      <c r="Q175" s="166"/>
      <c r="R175" s="167"/>
    </row>
    <row r="176" spans="1:23" s="53" customFormat="1" ht="13.5" thickBot="1" x14ac:dyDescent="0.25">
      <c r="A176" s="863"/>
      <c r="B176" s="175"/>
      <c r="C176" s="176"/>
      <c r="D176" s="862"/>
      <c r="E176" s="177"/>
      <c r="F176" s="178"/>
      <c r="G176" s="179"/>
      <c r="H176" s="303" t="s">
        <v>10</v>
      </c>
      <c r="I176" s="483">
        <f>I174</f>
        <v>3.5</v>
      </c>
      <c r="J176" s="483">
        <f>J174</f>
        <v>3.5</v>
      </c>
      <c r="K176" s="484"/>
      <c r="L176" s="485">
        <f>SUM(L174:L175)</f>
        <v>0</v>
      </c>
      <c r="M176" s="304">
        <f>SUM(M174:M175)</f>
        <v>0</v>
      </c>
      <c r="N176" s="305">
        <f>SUM(N174:N175)</f>
        <v>0</v>
      </c>
      <c r="O176" s="981"/>
      <c r="P176" s="215"/>
      <c r="Q176" s="168"/>
      <c r="R176" s="169"/>
    </row>
    <row r="177" spans="1:40" ht="13.5" thickBot="1" x14ac:dyDescent="0.25">
      <c r="A177" s="409" t="s">
        <v>9</v>
      </c>
      <c r="B177" s="415" t="s">
        <v>54</v>
      </c>
      <c r="C177" s="985" t="s">
        <v>12</v>
      </c>
      <c r="D177" s="986"/>
      <c r="E177" s="986"/>
      <c r="F177" s="986"/>
      <c r="G177" s="986"/>
      <c r="H177" s="939"/>
      <c r="I177" s="183">
        <f t="shared" ref="I177:N177" si="29">I173+I170+I176</f>
        <v>12728.9</v>
      </c>
      <c r="J177" s="24">
        <f t="shared" si="29"/>
        <v>12728.9</v>
      </c>
      <c r="K177" s="24">
        <f t="shared" si="29"/>
        <v>0</v>
      </c>
      <c r="L177" s="184">
        <f t="shared" si="29"/>
        <v>0</v>
      </c>
      <c r="M177" s="469">
        <f>M173+M170+M176</f>
        <v>13075.9</v>
      </c>
      <c r="N177" s="469">
        <f t="shared" si="29"/>
        <v>13019</v>
      </c>
      <c r="O177" s="940"/>
      <c r="P177" s="941"/>
      <c r="Q177" s="941"/>
      <c r="R177" s="942"/>
    </row>
    <row r="178" spans="1:40" ht="27.75" customHeight="1" thickBot="1" x14ac:dyDescent="0.25">
      <c r="A178" s="100" t="s">
        <v>9</v>
      </c>
      <c r="B178" s="987" t="s">
        <v>13</v>
      </c>
      <c r="C178" s="988"/>
      <c r="D178" s="988"/>
      <c r="E178" s="988"/>
      <c r="F178" s="988"/>
      <c r="G178" s="988"/>
      <c r="H178" s="989"/>
      <c r="I178" s="473">
        <v>34965.800000000003</v>
      </c>
      <c r="J178" s="660" t="s">
        <v>217</v>
      </c>
      <c r="K178" s="470">
        <f t="shared" ref="K178:N178" si="30">SUM(K110,K136,K150,K162,K177)</f>
        <v>742.7</v>
      </c>
      <c r="L178" s="661" t="s">
        <v>218</v>
      </c>
      <c r="M178" s="662" t="s">
        <v>219</v>
      </c>
      <c r="N178" s="102">
        <f t="shared" si="30"/>
        <v>37729.699999999997</v>
      </c>
      <c r="O178" s="990"/>
      <c r="P178" s="991"/>
      <c r="Q178" s="991"/>
      <c r="R178" s="992"/>
    </row>
    <row r="179" spans="1:40" ht="32.25" customHeight="1" thickBot="1" x14ac:dyDescent="0.25">
      <c r="A179" s="103" t="s">
        <v>55</v>
      </c>
      <c r="B179" s="1047" t="s">
        <v>128</v>
      </c>
      <c r="C179" s="1048"/>
      <c r="D179" s="1048"/>
      <c r="E179" s="1048"/>
      <c r="F179" s="1048"/>
      <c r="G179" s="1048"/>
      <c r="H179" s="1048"/>
      <c r="I179" s="302">
        <f>SUM(I178)</f>
        <v>34965.800000000003</v>
      </c>
      <c r="J179" s="666" t="s">
        <v>217</v>
      </c>
      <c r="K179" s="663">
        <f t="shared" ref="K179:N179" si="31">SUM(K178)</f>
        <v>742.7</v>
      </c>
      <c r="L179" s="667" t="s">
        <v>218</v>
      </c>
      <c r="M179" s="664" t="s">
        <v>219</v>
      </c>
      <c r="N179" s="665">
        <f t="shared" si="31"/>
        <v>37729.699999999997</v>
      </c>
      <c r="O179" s="1049"/>
      <c r="P179" s="1050"/>
      <c r="Q179" s="1050"/>
      <c r="R179" s="1051"/>
    </row>
    <row r="180" spans="1:40" s="22" customFormat="1" ht="19.5" customHeight="1" x14ac:dyDescent="0.2">
      <c r="A180" s="1007"/>
      <c r="B180" s="1007"/>
      <c r="C180" s="1007"/>
      <c r="D180" s="1007"/>
      <c r="E180" s="1007"/>
      <c r="F180" s="1007"/>
      <c r="G180" s="1007"/>
      <c r="H180" s="1007"/>
      <c r="I180" s="1007"/>
      <c r="J180" s="1007"/>
      <c r="K180" s="1007"/>
      <c r="L180" s="1007"/>
      <c r="M180" s="1007"/>
      <c r="N180" s="1007"/>
      <c r="O180" s="1007"/>
      <c r="P180" s="1007"/>
      <c r="Q180" s="1007"/>
      <c r="R180" s="1007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</row>
    <row r="181" spans="1:40" s="22" customFormat="1" ht="14.25" customHeight="1" x14ac:dyDescent="0.2">
      <c r="A181" s="1007"/>
      <c r="B181" s="1007"/>
      <c r="C181" s="1007"/>
      <c r="D181" s="1007"/>
      <c r="E181" s="1007"/>
      <c r="F181" s="1007"/>
      <c r="G181" s="1007"/>
      <c r="H181" s="1007"/>
      <c r="I181" s="1007"/>
      <c r="J181" s="1007"/>
      <c r="K181" s="1007"/>
      <c r="L181" s="1007"/>
      <c r="M181" s="63"/>
      <c r="N181" s="63"/>
      <c r="O181" s="63"/>
      <c r="P181" s="63"/>
      <c r="Q181" s="63"/>
      <c r="R181" s="63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</row>
    <row r="182" spans="1:40" x14ac:dyDescent="0.2">
      <c r="I182" s="58"/>
      <c r="J182" s="306"/>
      <c r="K182" s="306"/>
      <c r="L182" s="306"/>
      <c r="M182" s="306"/>
      <c r="N182" s="58"/>
      <c r="O182" s="81"/>
      <c r="P182" s="5"/>
      <c r="Q182" s="5"/>
      <c r="R182" s="5"/>
    </row>
    <row r="183" spans="1:40" x14ac:dyDescent="0.2">
      <c r="I183" s="475"/>
      <c r="J183" s="476"/>
      <c r="K183" s="81"/>
      <c r="P183" s="5"/>
      <c r="Q183" s="5"/>
      <c r="R183" s="5"/>
    </row>
    <row r="184" spans="1:40" x14ac:dyDescent="0.2">
      <c r="J184" s="306"/>
      <c r="M184" s="399"/>
      <c r="P184" s="5"/>
      <c r="Q184" s="5"/>
      <c r="R184" s="5"/>
    </row>
  </sheetData>
  <mergeCells count="396">
    <mergeCell ref="D30:D31"/>
    <mergeCell ref="O30:O31"/>
    <mergeCell ref="E30:E31"/>
    <mergeCell ref="P13:P14"/>
    <mergeCell ref="Q13:Q14"/>
    <mergeCell ref="R13:R14"/>
    <mergeCell ref="A2:R2"/>
    <mergeCell ref="A3:R3"/>
    <mergeCell ref="A4:R4"/>
    <mergeCell ref="P5:R5"/>
    <mergeCell ref="A6:A8"/>
    <mergeCell ref="B6:B8"/>
    <mergeCell ref="C6:C8"/>
    <mergeCell ref="D6:D8"/>
    <mergeCell ref="E6:E8"/>
    <mergeCell ref="I7:I8"/>
    <mergeCell ref="J7:K7"/>
    <mergeCell ref="L7:L8"/>
    <mergeCell ref="O7:O8"/>
    <mergeCell ref="P7:R7"/>
    <mergeCell ref="E19:E25"/>
    <mergeCell ref="E15:E16"/>
    <mergeCell ref="E17:E18"/>
    <mergeCell ref="F17:F18"/>
    <mergeCell ref="G17:G18"/>
    <mergeCell ref="A9:R9"/>
    <mergeCell ref="I6:L6"/>
    <mergeCell ref="M6:M8"/>
    <mergeCell ref="N6:N8"/>
    <mergeCell ref="O6:R6"/>
    <mergeCell ref="F6:F8"/>
    <mergeCell ref="G6:G8"/>
    <mergeCell ref="H6:H8"/>
    <mergeCell ref="A10:R10"/>
    <mergeCell ref="B11:R11"/>
    <mergeCell ref="C12:R12"/>
    <mergeCell ref="A13:A14"/>
    <mergeCell ref="B13:B14"/>
    <mergeCell ref="C13:C14"/>
    <mergeCell ref="D13:D14"/>
    <mergeCell ref="E13:E14"/>
    <mergeCell ref="F13:F14"/>
    <mergeCell ref="G13:G14"/>
    <mergeCell ref="O13:O14"/>
    <mergeCell ref="F33:F34"/>
    <mergeCell ref="D26:D27"/>
    <mergeCell ref="E26:E27"/>
    <mergeCell ref="D28:D29"/>
    <mergeCell ref="E28:E29"/>
    <mergeCell ref="F15:F16"/>
    <mergeCell ref="G15:G16"/>
    <mergeCell ref="O15:O16"/>
    <mergeCell ref="A17:A18"/>
    <mergeCell ref="B17:B18"/>
    <mergeCell ref="C17:C18"/>
    <mergeCell ref="D17:D18"/>
    <mergeCell ref="O17:O18"/>
    <mergeCell ref="F19:F25"/>
    <mergeCell ref="G19:G25"/>
    <mergeCell ref="O19:O20"/>
    <mergeCell ref="A15:A16"/>
    <mergeCell ref="B15:B16"/>
    <mergeCell ref="C15:C16"/>
    <mergeCell ref="D15:D16"/>
    <mergeCell ref="A19:A25"/>
    <mergeCell ref="B19:B25"/>
    <mergeCell ref="C19:C25"/>
    <mergeCell ref="D19:D25"/>
    <mergeCell ref="O37:O38"/>
    <mergeCell ref="P37:P38"/>
    <mergeCell ref="Q37:Q38"/>
    <mergeCell ref="R37:R38"/>
    <mergeCell ref="A39:A41"/>
    <mergeCell ref="B39:B41"/>
    <mergeCell ref="C39:C41"/>
    <mergeCell ref="D39:D41"/>
    <mergeCell ref="G33:G34"/>
    <mergeCell ref="A35:A38"/>
    <mergeCell ref="B35:B38"/>
    <mergeCell ref="C35:C38"/>
    <mergeCell ref="D35:D38"/>
    <mergeCell ref="E35:E38"/>
    <mergeCell ref="F35:F38"/>
    <mergeCell ref="G35:G38"/>
    <mergeCell ref="P40:P41"/>
    <mergeCell ref="Q40:Q41"/>
    <mergeCell ref="R40:R41"/>
    <mergeCell ref="A33:A34"/>
    <mergeCell ref="B33:B34"/>
    <mergeCell ref="C33:C34"/>
    <mergeCell ref="D33:D34"/>
    <mergeCell ref="E33:E34"/>
    <mergeCell ref="D42:D44"/>
    <mergeCell ref="E42:E44"/>
    <mergeCell ref="F42:F44"/>
    <mergeCell ref="G42:G44"/>
    <mergeCell ref="O43:O44"/>
    <mergeCell ref="E39:E41"/>
    <mergeCell ref="F39:F41"/>
    <mergeCell ref="G39:G41"/>
    <mergeCell ref="O40:O41"/>
    <mergeCell ref="F45:F46"/>
    <mergeCell ref="G45:G46"/>
    <mergeCell ref="A47:A49"/>
    <mergeCell ref="B47:B49"/>
    <mergeCell ref="C47:C49"/>
    <mergeCell ref="D47:D49"/>
    <mergeCell ref="F47:F49"/>
    <mergeCell ref="A45:A46"/>
    <mergeCell ref="B45:B46"/>
    <mergeCell ref="C45:C46"/>
    <mergeCell ref="D45:D46"/>
    <mergeCell ref="E45:E49"/>
    <mergeCell ref="G47:G49"/>
    <mergeCell ref="O48:O49"/>
    <mergeCell ref="A50:A51"/>
    <mergeCell ref="B50:B51"/>
    <mergeCell ref="C50:C51"/>
    <mergeCell ref="D50:D51"/>
    <mergeCell ref="E50:E51"/>
    <mergeCell ref="F50:F51"/>
    <mergeCell ref="G50:G51"/>
    <mergeCell ref="O52:O53"/>
    <mergeCell ref="D54:D56"/>
    <mergeCell ref="O54:O55"/>
    <mergeCell ref="O59:O60"/>
    <mergeCell ref="D60:D61"/>
    <mergeCell ref="O50:O51"/>
    <mergeCell ref="A52:A53"/>
    <mergeCell ref="B52:B53"/>
    <mergeCell ref="C52:C53"/>
    <mergeCell ref="D52:D53"/>
    <mergeCell ref="E52:E53"/>
    <mergeCell ref="F52:F53"/>
    <mergeCell ref="G52:G53"/>
    <mergeCell ref="F62:F63"/>
    <mergeCell ref="G62:G63"/>
    <mergeCell ref="O62:O63"/>
    <mergeCell ref="P62:P63"/>
    <mergeCell ref="Q62:Q63"/>
    <mergeCell ref="R62:R63"/>
    <mergeCell ref="A62:A63"/>
    <mergeCell ref="B62:B63"/>
    <mergeCell ref="C62:C63"/>
    <mergeCell ref="D62:D63"/>
    <mergeCell ref="E62:E63"/>
    <mergeCell ref="R64:R65"/>
    <mergeCell ref="A67:A70"/>
    <mergeCell ref="B67:B70"/>
    <mergeCell ref="C67:C70"/>
    <mergeCell ref="D67:D70"/>
    <mergeCell ref="E67:E70"/>
    <mergeCell ref="F67:F70"/>
    <mergeCell ref="G67:G70"/>
    <mergeCell ref="F64:F66"/>
    <mergeCell ref="G64:G66"/>
    <mergeCell ref="O64:O65"/>
    <mergeCell ref="P64:P65"/>
    <mergeCell ref="Q64:Q65"/>
    <mergeCell ref="A64:A66"/>
    <mergeCell ref="B64:B66"/>
    <mergeCell ref="C64:C66"/>
    <mergeCell ref="D64:D66"/>
    <mergeCell ref="E64:E66"/>
    <mergeCell ref="O67:O68"/>
    <mergeCell ref="P67:P68"/>
    <mergeCell ref="Q67:Q68"/>
    <mergeCell ref="R67:R68"/>
    <mergeCell ref="A71:A72"/>
    <mergeCell ref="B71:B72"/>
    <mergeCell ref="C71:C72"/>
    <mergeCell ref="D71:D72"/>
    <mergeCell ref="E71:E72"/>
    <mergeCell ref="A76:A77"/>
    <mergeCell ref="F71:F72"/>
    <mergeCell ref="G71:G72"/>
    <mergeCell ref="A73:A74"/>
    <mergeCell ref="B73:B74"/>
    <mergeCell ref="C73:C74"/>
    <mergeCell ref="D73:D74"/>
    <mergeCell ref="E73:E74"/>
    <mergeCell ref="F73:F74"/>
    <mergeCell ref="G73:G74"/>
    <mergeCell ref="G76:G77"/>
    <mergeCell ref="O76:O77"/>
    <mergeCell ref="A78:A81"/>
    <mergeCell ref="B78:B81"/>
    <mergeCell ref="C78:C81"/>
    <mergeCell ref="D78:D81"/>
    <mergeCell ref="E78:E81"/>
    <mergeCell ref="B76:B77"/>
    <mergeCell ref="C76:C77"/>
    <mergeCell ref="D76:D77"/>
    <mergeCell ref="E76:E77"/>
    <mergeCell ref="F76:F77"/>
    <mergeCell ref="P82:P83"/>
    <mergeCell ref="Q82:Q83"/>
    <mergeCell ref="R82:R83"/>
    <mergeCell ref="O84:O85"/>
    <mergeCell ref="F78:F81"/>
    <mergeCell ref="G78:G81"/>
    <mergeCell ref="O78:O79"/>
    <mergeCell ref="A82:A87"/>
    <mergeCell ref="B82:B87"/>
    <mergeCell ref="C82:C87"/>
    <mergeCell ref="D82:D87"/>
    <mergeCell ref="E82:E83"/>
    <mergeCell ref="O86:O87"/>
    <mergeCell ref="A88:A90"/>
    <mergeCell ref="B88:B90"/>
    <mergeCell ref="C88:C90"/>
    <mergeCell ref="D88:D90"/>
    <mergeCell ref="E88:E90"/>
    <mergeCell ref="F88:F90"/>
    <mergeCell ref="G88:G89"/>
    <mergeCell ref="F82:F87"/>
    <mergeCell ref="O82:O83"/>
    <mergeCell ref="O91:O93"/>
    <mergeCell ref="D95:D96"/>
    <mergeCell ref="O95:O96"/>
    <mergeCell ref="A91:A94"/>
    <mergeCell ref="B91:B94"/>
    <mergeCell ref="C91:C94"/>
    <mergeCell ref="D91:D94"/>
    <mergeCell ref="E91:E94"/>
    <mergeCell ref="F91:F94"/>
    <mergeCell ref="G91:G94"/>
    <mergeCell ref="F102:F105"/>
    <mergeCell ref="G102:G105"/>
    <mergeCell ref="O102:O103"/>
    <mergeCell ref="O104:O105"/>
    <mergeCell ref="A106:A109"/>
    <mergeCell ref="B106:B109"/>
    <mergeCell ref="C106:C109"/>
    <mergeCell ref="D106:D109"/>
    <mergeCell ref="A102:A105"/>
    <mergeCell ref="B102:B105"/>
    <mergeCell ref="C102:C105"/>
    <mergeCell ref="D102:D105"/>
    <mergeCell ref="E102:E105"/>
    <mergeCell ref="C110:H110"/>
    <mergeCell ref="C111:R111"/>
    <mergeCell ref="A112:A115"/>
    <mergeCell ref="B112:B115"/>
    <mergeCell ref="C112:C115"/>
    <mergeCell ref="D112:D115"/>
    <mergeCell ref="E112:E115"/>
    <mergeCell ref="E106:E109"/>
    <mergeCell ref="F106:F109"/>
    <mergeCell ref="G106:G109"/>
    <mergeCell ref="O106:O107"/>
    <mergeCell ref="O108:O109"/>
    <mergeCell ref="F116:F118"/>
    <mergeCell ref="G116:G118"/>
    <mergeCell ref="O116:O118"/>
    <mergeCell ref="A119:A123"/>
    <mergeCell ref="B119:B123"/>
    <mergeCell ref="C119:C123"/>
    <mergeCell ref="D119:D123"/>
    <mergeCell ref="E119:E123"/>
    <mergeCell ref="F112:F115"/>
    <mergeCell ref="G112:G115"/>
    <mergeCell ref="O112:O114"/>
    <mergeCell ref="A116:A118"/>
    <mergeCell ref="B116:B118"/>
    <mergeCell ref="C116:C118"/>
    <mergeCell ref="D116:D118"/>
    <mergeCell ref="E116:E118"/>
    <mergeCell ref="F119:F123"/>
    <mergeCell ref="G119:G123"/>
    <mergeCell ref="O119:O120"/>
    <mergeCell ref="O121:O122"/>
    <mergeCell ref="A124:A126"/>
    <mergeCell ref="B124:B126"/>
    <mergeCell ref="C124:C126"/>
    <mergeCell ref="D124:D126"/>
    <mergeCell ref="E127:E129"/>
    <mergeCell ref="F127:F129"/>
    <mergeCell ref="G127:G129"/>
    <mergeCell ref="O127:O129"/>
    <mergeCell ref="P127:P128"/>
    <mergeCell ref="E124:E126"/>
    <mergeCell ref="F124:F126"/>
    <mergeCell ref="G124:G126"/>
    <mergeCell ref="O124:O125"/>
    <mergeCell ref="A127:A129"/>
    <mergeCell ref="B127:B129"/>
    <mergeCell ref="C127:C129"/>
    <mergeCell ref="D127:D129"/>
    <mergeCell ref="F130:F132"/>
    <mergeCell ref="G130:G132"/>
    <mergeCell ref="A133:A135"/>
    <mergeCell ref="B133:B135"/>
    <mergeCell ref="C133:C135"/>
    <mergeCell ref="D133:D135"/>
    <mergeCell ref="E133:E135"/>
    <mergeCell ref="F133:F135"/>
    <mergeCell ref="G133:G135"/>
    <mergeCell ref="A130:A132"/>
    <mergeCell ref="B130:B132"/>
    <mergeCell ref="C130:C132"/>
    <mergeCell ref="D130:D132"/>
    <mergeCell ref="E130:E132"/>
    <mergeCell ref="C136:H136"/>
    <mergeCell ref="O136:R136"/>
    <mergeCell ref="C137:R137"/>
    <mergeCell ref="A138:A141"/>
    <mergeCell ref="B138:B141"/>
    <mergeCell ref="C138:C141"/>
    <mergeCell ref="D138:D141"/>
    <mergeCell ref="E138:E141"/>
    <mergeCell ref="F138:F141"/>
    <mergeCell ref="G142:G144"/>
    <mergeCell ref="O142:O143"/>
    <mergeCell ref="A145:A147"/>
    <mergeCell ref="B145:B147"/>
    <mergeCell ref="C145:C147"/>
    <mergeCell ref="D145:D147"/>
    <mergeCell ref="E145:E147"/>
    <mergeCell ref="F145:F147"/>
    <mergeCell ref="G138:G141"/>
    <mergeCell ref="O138:O141"/>
    <mergeCell ref="A142:A144"/>
    <mergeCell ref="B142:B144"/>
    <mergeCell ref="C142:C144"/>
    <mergeCell ref="D142:D144"/>
    <mergeCell ref="E142:E144"/>
    <mergeCell ref="F142:F144"/>
    <mergeCell ref="G148:G149"/>
    <mergeCell ref="O148:O149"/>
    <mergeCell ref="P148:P149"/>
    <mergeCell ref="Q148:Q149"/>
    <mergeCell ref="R148:R149"/>
    <mergeCell ref="G145:G147"/>
    <mergeCell ref="O145:O146"/>
    <mergeCell ref="A148:A149"/>
    <mergeCell ref="B148:B149"/>
    <mergeCell ref="C148:C149"/>
    <mergeCell ref="D148:D149"/>
    <mergeCell ref="E148:E149"/>
    <mergeCell ref="F148:F149"/>
    <mergeCell ref="C150:H150"/>
    <mergeCell ref="O150:R150"/>
    <mergeCell ref="C151:R151"/>
    <mergeCell ref="A153:A155"/>
    <mergeCell ref="B153:B155"/>
    <mergeCell ref="C153:C155"/>
    <mergeCell ref="D153:D155"/>
    <mergeCell ref="E153:E155"/>
    <mergeCell ref="F153:F155"/>
    <mergeCell ref="G159:G161"/>
    <mergeCell ref="C162:H162"/>
    <mergeCell ref="C163:R163"/>
    <mergeCell ref="G156:G157"/>
    <mergeCell ref="O156:O157"/>
    <mergeCell ref="G153:G155"/>
    <mergeCell ref="O153:O155"/>
    <mergeCell ref="A156:A157"/>
    <mergeCell ref="B156:B157"/>
    <mergeCell ref="C156:C157"/>
    <mergeCell ref="D156:D157"/>
    <mergeCell ref="E156:E157"/>
    <mergeCell ref="F156:F157"/>
    <mergeCell ref="B171:B173"/>
    <mergeCell ref="C171:C173"/>
    <mergeCell ref="D171:D173"/>
    <mergeCell ref="A159:A161"/>
    <mergeCell ref="B159:B161"/>
    <mergeCell ref="C159:C161"/>
    <mergeCell ref="D159:D161"/>
    <mergeCell ref="E159:E161"/>
    <mergeCell ref="F159:F161"/>
    <mergeCell ref="A180:R180"/>
    <mergeCell ref="A181:L181"/>
    <mergeCell ref="O1:R1"/>
    <mergeCell ref="C177:H177"/>
    <mergeCell ref="O177:R177"/>
    <mergeCell ref="B178:H178"/>
    <mergeCell ref="O178:R178"/>
    <mergeCell ref="B179:H179"/>
    <mergeCell ref="O179:R179"/>
    <mergeCell ref="E171:E173"/>
    <mergeCell ref="F171:F173"/>
    <mergeCell ref="G171:G173"/>
    <mergeCell ref="O171:O172"/>
    <mergeCell ref="E164:E170"/>
    <mergeCell ref="F164:F170"/>
    <mergeCell ref="G164:G170"/>
    <mergeCell ref="A174:A176"/>
    <mergeCell ref="D174:D176"/>
    <mergeCell ref="O174:O176"/>
    <mergeCell ref="A169:A170"/>
    <mergeCell ref="B169:B170"/>
    <mergeCell ref="C169:C170"/>
    <mergeCell ref="D169:D170"/>
    <mergeCell ref="A171:A17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rowBreaks count="4" manualBreakCount="4">
    <brk id="27" max="17" man="1"/>
    <brk id="49" max="17" man="1"/>
    <brk id="110" max="17" man="1"/>
    <brk id="129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4</vt:i4>
      </vt:variant>
    </vt:vector>
  </HeadingPairs>
  <TitlesOfParts>
    <vt:vector size="6" baseType="lpstr">
      <vt:lpstr>2014-2016 SVP</vt:lpstr>
      <vt:lpstr>Lyginamasis variantas </vt:lpstr>
      <vt:lpstr>'2014-2016 SVP'!Print_Area</vt:lpstr>
      <vt:lpstr>'Lyginamasis variantas '!Print_Area</vt:lpstr>
      <vt:lpstr>'2014-2016 SVP'!Print_Titles</vt:lpstr>
      <vt:lpstr>'Lyginamasis variantas 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2014-01-20T11:25:00Z</cp:lastPrinted>
  <dcterms:created xsi:type="dcterms:W3CDTF">2007-07-27T10:32:34Z</dcterms:created>
  <dcterms:modified xsi:type="dcterms:W3CDTF">2014-02-04T07:09:26Z</dcterms:modified>
</cp:coreProperties>
</file>