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435" windowWidth="15480" windowHeight="11460" tabRatio="752"/>
  </bookViews>
  <sheets>
    <sheet name="2014-2016 SVP" sheetId="10" r:id="rId1"/>
    <sheet name="Aiškinamoji lentelė" sheetId="14" state="hidden" r:id="rId2"/>
    <sheet name="Asignavimų valdytojų kodai" sheetId="13" state="hidden" r:id="rId3"/>
  </sheets>
  <definedNames>
    <definedName name="_xlnm.Print_Area" localSheetId="0">'2014-2016 SVP'!$A$1:$Z$88</definedName>
    <definedName name="_xlnm.Print_Area" localSheetId="1">'Aiškinamoji lentelė'!$A$1:$AB$129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V82" i="10" l="1"/>
  <c r="U82" i="10"/>
  <c r="V67" i="10"/>
  <c r="U67" i="10"/>
  <c r="V63" i="10"/>
  <c r="U63" i="10"/>
  <c r="R63" i="10"/>
  <c r="V71" i="10"/>
  <c r="U71" i="10"/>
  <c r="Q71" i="10"/>
  <c r="R71" i="10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6" i="10" s="1"/>
  <c r="U34" i="10"/>
  <c r="U86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T57" i="10" l="1"/>
  <c r="R56" i="10"/>
  <c r="Q56" i="10" s="1"/>
  <c r="Q33" i="10"/>
  <c r="U32" i="10"/>
  <c r="U45" i="10" s="1"/>
  <c r="U57" i="10" s="1"/>
  <c r="R32" i="10"/>
  <c r="S32" i="10"/>
  <c r="S45" i="10" s="1"/>
  <c r="S57" i="10" s="1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U19" i="10" l="1"/>
  <c r="U81" i="10"/>
  <c r="V19" i="10"/>
  <c r="Q32" i="10"/>
  <c r="R45" i="10"/>
  <c r="Q12" i="10"/>
  <c r="R29" i="10"/>
  <c r="R57" i="10" l="1"/>
  <c r="Q57" i="10" s="1"/>
  <c r="Q45" i="10"/>
  <c r="X128" i="14" l="1"/>
  <c r="W128" i="14"/>
  <c r="S128" i="14"/>
  <c r="X127" i="14"/>
  <c r="X126" i="14" s="1"/>
  <c r="W127" i="14"/>
  <c r="W126" i="14" s="1"/>
  <c r="X125" i="14"/>
  <c r="W125" i="14"/>
  <c r="S125" i="14"/>
  <c r="O125" i="14"/>
  <c r="X123" i="14"/>
  <c r="W123" i="14"/>
  <c r="S123" i="14"/>
  <c r="O123" i="14"/>
  <c r="X122" i="14"/>
  <c r="W122" i="14"/>
  <c r="X121" i="14"/>
  <c r="W121" i="14"/>
  <c r="R112" i="14"/>
  <c r="Q112" i="14"/>
  <c r="N112" i="14"/>
  <c r="M112" i="14"/>
  <c r="L112" i="14"/>
  <c r="K112" i="14"/>
  <c r="X111" i="14"/>
  <c r="W111" i="14"/>
  <c r="T111" i="14"/>
  <c r="S111" i="14" s="1"/>
  <c r="P111" i="14"/>
  <c r="S110" i="14"/>
  <c r="O110" i="14"/>
  <c r="O111" i="14" s="1"/>
  <c r="X109" i="14"/>
  <c r="W109" i="14"/>
  <c r="T109" i="14"/>
  <c r="P109" i="14"/>
  <c r="S107" i="14"/>
  <c r="S109" i="14" s="1"/>
  <c r="O107" i="14"/>
  <c r="O109" i="14" s="1"/>
  <c r="X105" i="14"/>
  <c r="W105" i="14"/>
  <c r="X101" i="14"/>
  <c r="W101" i="14"/>
  <c r="V101" i="14"/>
  <c r="U101" i="14"/>
  <c r="T101" i="14"/>
  <c r="P101" i="14"/>
  <c r="O101" i="14"/>
  <c r="S99" i="14"/>
  <c r="S98" i="14"/>
  <c r="X94" i="14"/>
  <c r="V94" i="14"/>
  <c r="U94" i="14"/>
  <c r="R94" i="14"/>
  <c r="Q94" i="14"/>
  <c r="N94" i="14"/>
  <c r="M94" i="14"/>
  <c r="L93" i="14"/>
  <c r="L94" i="14" s="1"/>
  <c r="K92" i="14"/>
  <c r="W91" i="14"/>
  <c r="W94" i="14" s="1"/>
  <c r="T89" i="14"/>
  <c r="S89" i="14" s="1"/>
  <c r="P89" i="14"/>
  <c r="O89" i="14" s="1"/>
  <c r="S88" i="14"/>
  <c r="O88" i="14"/>
  <c r="K88" i="14"/>
  <c r="T87" i="14"/>
  <c r="P87" i="14"/>
  <c r="O87" i="14" s="1"/>
  <c r="S86" i="14"/>
  <c r="O86" i="14"/>
  <c r="K86" i="14"/>
  <c r="V84" i="14"/>
  <c r="U84" i="14"/>
  <c r="Q84" i="14"/>
  <c r="N83" i="14"/>
  <c r="M83" i="14"/>
  <c r="M84" i="14" s="1"/>
  <c r="L83" i="14"/>
  <c r="L84" i="14" s="1"/>
  <c r="K82" i="14"/>
  <c r="K128" i="14" s="1"/>
  <c r="K81" i="14"/>
  <c r="K80" i="14"/>
  <c r="K127" i="14" s="1"/>
  <c r="K79" i="14"/>
  <c r="K125" i="14" s="1"/>
  <c r="N78" i="14"/>
  <c r="K78" i="14" s="1"/>
  <c r="K75" i="14"/>
  <c r="K123" i="14" s="1"/>
  <c r="W74" i="14"/>
  <c r="N74" i="14"/>
  <c r="K74" i="14" s="1"/>
  <c r="X70" i="14"/>
  <c r="X84" i="14" s="1"/>
  <c r="W70" i="14"/>
  <c r="W84" i="14" s="1"/>
  <c r="T70" i="14"/>
  <c r="S70" i="14" s="1"/>
  <c r="S84" i="14" s="1"/>
  <c r="R70" i="14"/>
  <c r="R84" i="14" s="1"/>
  <c r="P70" i="14"/>
  <c r="P84" i="14" s="1"/>
  <c r="N70" i="14"/>
  <c r="K70" i="14" s="1"/>
  <c r="S64" i="14"/>
  <c r="O64" i="14"/>
  <c r="S62" i="14"/>
  <c r="O62" i="14"/>
  <c r="X61" i="14"/>
  <c r="W61" i="14"/>
  <c r="V61" i="14"/>
  <c r="V95" i="14" s="1"/>
  <c r="U61" i="14"/>
  <c r="T61" i="14"/>
  <c r="R61" i="14"/>
  <c r="Q61" i="14"/>
  <c r="P61" i="14"/>
  <c r="N61" i="14"/>
  <c r="M61" i="14"/>
  <c r="L61" i="14"/>
  <c r="O60" i="14"/>
  <c r="S59" i="14"/>
  <c r="O59" i="14"/>
  <c r="S58" i="14"/>
  <c r="O58" i="14"/>
  <c r="S55" i="14"/>
  <c r="O55" i="14"/>
  <c r="S54" i="14"/>
  <c r="O54" i="14"/>
  <c r="S53" i="14"/>
  <c r="S127" i="14" s="1"/>
  <c r="S126" i="14" s="1"/>
  <c r="O53" i="14"/>
  <c r="O127" i="14" s="1"/>
  <c r="S52" i="14"/>
  <c r="O52" i="14"/>
  <c r="S49" i="14"/>
  <c r="O49" i="14"/>
  <c r="S48" i="14"/>
  <c r="O48" i="14"/>
  <c r="K47" i="14"/>
  <c r="K124" i="14" s="1"/>
  <c r="O46" i="14"/>
  <c r="O128" i="14" s="1"/>
  <c r="S45" i="14"/>
  <c r="O45" i="14"/>
  <c r="S44" i="14"/>
  <c r="O44" i="14"/>
  <c r="S41" i="14"/>
  <c r="O41" i="14"/>
  <c r="S40" i="14"/>
  <c r="O40" i="14"/>
  <c r="S39" i="14"/>
  <c r="O39" i="14"/>
  <c r="S37" i="14"/>
  <c r="S122" i="14" s="1"/>
  <c r="O37" i="14"/>
  <c r="O122" i="14" s="1"/>
  <c r="K37" i="14"/>
  <c r="K122" i="14" s="1"/>
  <c r="S36" i="14"/>
  <c r="O36" i="14"/>
  <c r="V31" i="14"/>
  <c r="U31" i="14"/>
  <c r="T31" i="14"/>
  <c r="R31" i="14"/>
  <c r="R32" i="14" s="1"/>
  <c r="Q31" i="14"/>
  <c r="P31" i="14"/>
  <c r="N31" i="14"/>
  <c r="M31" i="14"/>
  <c r="L31" i="14"/>
  <c r="X29" i="14"/>
  <c r="X31" i="14" s="1"/>
  <c r="W29" i="14"/>
  <c r="W31" i="14" s="1"/>
  <c r="S29" i="14"/>
  <c r="O29" i="14"/>
  <c r="K29" i="14"/>
  <c r="S26" i="14"/>
  <c r="O26" i="14"/>
  <c r="K26" i="14"/>
  <c r="S24" i="14"/>
  <c r="O24" i="14"/>
  <c r="O121" i="14" s="1"/>
  <c r="K24" i="14"/>
  <c r="K121" i="14" s="1"/>
  <c r="X22" i="14"/>
  <c r="W22" i="14"/>
  <c r="T22" i="14"/>
  <c r="S22" i="14"/>
  <c r="P22" i="14"/>
  <c r="O22" i="14" s="1"/>
  <c r="L22" i="14"/>
  <c r="K22" i="14"/>
  <c r="S21" i="14"/>
  <c r="O21" i="14"/>
  <c r="K21" i="14"/>
  <c r="X20" i="14"/>
  <c r="W20" i="14"/>
  <c r="T20" i="14"/>
  <c r="S20" i="14" s="1"/>
  <c r="P20" i="14"/>
  <c r="O20" i="14"/>
  <c r="L20" i="14"/>
  <c r="K20" i="14" s="1"/>
  <c r="S19" i="14"/>
  <c r="O19" i="14"/>
  <c r="K19" i="14"/>
  <c r="X18" i="14"/>
  <c r="W18" i="14"/>
  <c r="V18" i="14"/>
  <c r="U18" i="14"/>
  <c r="U32" i="14" s="1"/>
  <c r="T18" i="14"/>
  <c r="R18" i="14"/>
  <c r="Q18" i="14"/>
  <c r="P18" i="14"/>
  <c r="N18" i="14"/>
  <c r="M18" i="14"/>
  <c r="L18" i="14"/>
  <c r="S16" i="14"/>
  <c r="K16" i="14"/>
  <c r="O15" i="14"/>
  <c r="S14" i="14"/>
  <c r="O14" i="14"/>
  <c r="K14" i="14"/>
  <c r="S13" i="14"/>
  <c r="O13" i="14"/>
  <c r="K13" i="14"/>
  <c r="Q32" i="14" l="1"/>
  <c r="P32" i="14"/>
  <c r="O32" i="14" s="1"/>
  <c r="Q95" i="14"/>
  <c r="O94" i="14"/>
  <c r="K93" i="14"/>
  <c r="K94" i="14" s="1"/>
  <c r="P112" i="14"/>
  <c r="K18" i="14"/>
  <c r="L95" i="14"/>
  <c r="S101" i="14"/>
  <c r="W32" i="14"/>
  <c r="N32" i="14"/>
  <c r="U95" i="14"/>
  <c r="S112" i="14"/>
  <c r="X112" i="14"/>
  <c r="W120" i="14"/>
  <c r="W119" i="14" s="1"/>
  <c r="W129" i="14" s="1"/>
  <c r="S61" i="14"/>
  <c r="R95" i="14"/>
  <c r="M95" i="14"/>
  <c r="T84" i="14"/>
  <c r="T94" i="14"/>
  <c r="O120" i="14"/>
  <c r="O119" i="14" s="1"/>
  <c r="S18" i="14"/>
  <c r="S120" i="14"/>
  <c r="M32" i="14"/>
  <c r="S31" i="14"/>
  <c r="S32" i="14" s="1"/>
  <c r="X32" i="14"/>
  <c r="K31" i="14"/>
  <c r="O31" i="14"/>
  <c r="V32" i="14"/>
  <c r="V113" i="14" s="1"/>
  <c r="V114" i="14" s="1"/>
  <c r="O61" i="14"/>
  <c r="N84" i="14"/>
  <c r="N95" i="14" s="1"/>
  <c r="N113" i="14" s="1"/>
  <c r="N114" i="14" s="1"/>
  <c r="P94" i="14"/>
  <c r="T112" i="14"/>
  <c r="W112" i="14"/>
  <c r="O126" i="14"/>
  <c r="M113" i="14"/>
  <c r="M114" i="14" s="1"/>
  <c r="W95" i="14"/>
  <c r="W113" i="14" s="1"/>
  <c r="W114" i="14" s="1"/>
  <c r="X95" i="14"/>
  <c r="X113" i="14" s="1"/>
  <c r="X114" i="14" s="1"/>
  <c r="K32" i="14"/>
  <c r="P95" i="14"/>
  <c r="P113" i="14" s="1"/>
  <c r="P114" i="14" s="1"/>
  <c r="O112" i="14"/>
  <c r="Q113" i="14"/>
  <c r="Q114" i="14" s="1"/>
  <c r="K126" i="14"/>
  <c r="U113" i="14"/>
  <c r="U114" i="14" s="1"/>
  <c r="R113" i="14"/>
  <c r="R114" i="14" s="1"/>
  <c r="L32" i="14"/>
  <c r="L113" i="14" s="1"/>
  <c r="L114" i="14" s="1"/>
  <c r="T32" i="14"/>
  <c r="K83" i="14"/>
  <c r="K84" i="14" s="1"/>
  <c r="O18" i="14"/>
  <c r="K61" i="14"/>
  <c r="O70" i="14"/>
  <c r="O84" i="14" s="1"/>
  <c r="O95" i="14" s="1"/>
  <c r="S87" i="14"/>
  <c r="S94" i="14" s="1"/>
  <c r="S121" i="14"/>
  <c r="K120" i="14"/>
  <c r="K119" i="14" s="1"/>
  <c r="X120" i="14"/>
  <c r="X119" i="14" s="1"/>
  <c r="X129" i="14" s="1"/>
  <c r="S119" i="14" l="1"/>
  <c r="S129" i="14" s="1"/>
  <c r="T95" i="14"/>
  <c r="K95" i="14"/>
  <c r="K113" i="14" s="1"/>
  <c r="K114" i="14" s="1"/>
  <c r="O129" i="14"/>
  <c r="K129" i="14"/>
  <c r="O113" i="14"/>
  <c r="O114" i="14" s="1"/>
  <c r="R73" i="10"/>
  <c r="Q72" i="10"/>
  <c r="Q73" i="10" l="1"/>
  <c r="R74" i="10"/>
  <c r="T113" i="14"/>
  <c r="T114" i="14" s="1"/>
  <c r="S95" i="14"/>
  <c r="S113" i="14" s="1"/>
  <c r="S114" i="14" s="1"/>
  <c r="Q86" i="10"/>
  <c r="Q85" i="10" l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5" i="10" l="1"/>
  <c r="J29" i="10" l="1"/>
  <c r="I25" i="10" l="1"/>
  <c r="I82" i="10" l="1"/>
  <c r="J45" i="10" l="1"/>
  <c r="K45" i="10"/>
  <c r="L45" i="10"/>
  <c r="J19" i="10"/>
  <c r="I83" i="10" l="1"/>
  <c r="M20" i="10" l="1"/>
  <c r="I85" i="10"/>
  <c r="I86" i="10"/>
  <c r="U85" i="10"/>
  <c r="M85" i="10"/>
  <c r="L74" i="10"/>
  <c r="M86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L57" i="10"/>
  <c r="V74" i="10"/>
  <c r="N30" i="10"/>
  <c r="N75" i="10" s="1"/>
  <c r="N76" i="10" s="1"/>
  <c r="U84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Q84" i="10"/>
  <c r="V84" i="10"/>
  <c r="U80" i="10"/>
  <c r="Q23" i="10"/>
  <c r="R30" i="10"/>
  <c r="M82" i="10"/>
  <c r="J57" i="10"/>
  <c r="I56" i="10"/>
  <c r="I84" i="10"/>
  <c r="I39" i="10"/>
  <c r="M83" i="10"/>
  <c r="M84" i="10"/>
  <c r="I30" i="10" l="1"/>
  <c r="U87" i="10"/>
  <c r="M30" i="10"/>
  <c r="M75" i="10" s="1"/>
  <c r="M76" i="10" s="1"/>
  <c r="P75" i="10"/>
  <c r="P76" i="10" s="1"/>
  <c r="S75" i="10"/>
  <c r="S76" i="10" s="1"/>
  <c r="I80" i="10"/>
  <c r="I87" i="10" s="1"/>
  <c r="I45" i="10"/>
  <c r="Q30" i="10"/>
  <c r="Q80" i="10"/>
  <c r="Q87" i="10" s="1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7" i="10" s="1"/>
  <c r="U75" i="10"/>
  <c r="U76" i="10" s="1"/>
  <c r="V81" i="10" l="1"/>
  <c r="V80" i="10" s="1"/>
  <c r="V87" i="10" s="1"/>
  <c r="I57" i="10"/>
  <c r="Q75" i="10"/>
  <c r="Q76" i="10" s="1"/>
  <c r="J74" i="10"/>
  <c r="J75" i="10" s="1"/>
  <c r="J76" i="10" s="1"/>
  <c r="I74" i="10"/>
  <c r="I75" i="10" l="1"/>
  <c r="I76" i="10" s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F15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E24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(rinkliava už leidimų prekybai, paslaugų teikimui bei reklamai išdavimą)</t>
        </r>
      </text>
    </comment>
    <comment ref="Y26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(Klaipėdos kultūros magistrų,  „Padėkos kaukės“, „Garbės piliečio ženklo“, „Albatroso“)</t>
        </r>
      </text>
    </comment>
    <comment ref="E29" authorId="1">
      <text>
        <r>
          <rPr>
            <b/>
            <sz val="9"/>
            <color indexed="81"/>
            <rFont val="Tahoma"/>
            <family val="2"/>
            <charset val="186"/>
          </rPr>
          <t>didelę dalį išlaidų sudaro dalyvavimas dainų šventėje Vilniuje</t>
        </r>
        <r>
          <rPr>
            <sz val="9"/>
            <color indexed="81"/>
            <rFont val="Tahoma"/>
            <family val="2"/>
            <charset val="186"/>
          </rPr>
          <t xml:space="preserve">
(120 tūkst. Lt)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 xml:space="preserve">"Parengti miesto piliavietėje naujai įrengiamų erdvių muziejifikavimo koncepciją ir įrengti ekspozicijas"
</t>
        </r>
      </text>
    </comment>
    <comment ref="F68" authorId="1">
      <text>
        <r>
          <rPr>
            <sz val="9"/>
            <color indexed="81"/>
            <rFont val="Tahoma"/>
            <family val="2"/>
            <charset val="186"/>
          </rPr>
          <t>"Parengti ir įgyvendinti dailės palikimo išsaugojimo Klaipėdos mieste koncepciją ir programą"</t>
        </r>
      </text>
    </comment>
    <comment ref="F71" authorId="1">
      <text>
        <r>
          <rPr>
            <sz val="9"/>
            <color indexed="81"/>
            <rFont val="Tahoma"/>
            <family val="2"/>
            <charset val="186"/>
          </rPr>
          <t xml:space="preserve">"Vykdant kultūros paveldo prevencinę apsaugą tvarkyti savivaldybės kultūros paveldo objektus, skatinti kultūros paveldo objektų valdytojus ir naudotojus  tinkamai prižiūrėti ir naudoti kultūros paveldo objektus"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  <comment ref="F99" authorId="0">
      <text>
        <r>
          <rPr>
            <sz val="9"/>
            <color indexed="81"/>
            <rFont val="Tahoma"/>
            <family val="2"/>
            <charset val="186"/>
          </rPr>
          <t xml:space="preserve">"Išsaugoti ir puoselėti miesto jūrinį tapatumą atspindinčius jūrinius simbolius ir objektus bei panaudoti juos turizmo tikslams"
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"Rengti publikacijas ir reportažus apie miesto jūrinę kultūrą vietos ir užsienio žiniasklaidos priemonėms, </t>
        </r>
        <r>
          <rPr>
            <b/>
            <sz val="9"/>
            <color indexed="81"/>
            <rFont val="Tahoma"/>
            <family val="2"/>
            <charset val="186"/>
          </rPr>
          <t>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"
</t>
        </r>
      </text>
    </comment>
    <comment ref="F103" authorId="1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F104" authorId="0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F106" authorId="0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F110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<sst xmlns="http://schemas.openxmlformats.org/spreadsheetml/2006/main" count="622" uniqueCount="226">
  <si>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</si>
  <si>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</si>
  <si>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</si>
  <si>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</si>
  <si>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</si>
  <si>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</si>
  <si>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</si>
  <si>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</si>
  <si>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</si>
  <si>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</si>
  <si>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</si>
  <si>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</si>
  <si>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</si>
  <si>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</si>
  <si>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</si>
  <si>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</si>
  <si>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</si>
  <si>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</si>
  <si>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</si>
  <si>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</si>
  <si>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</si>
  <si>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</si>
  <si>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</si>
  <si>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</si>
  <si>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</si>
  <si>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</si>
  <si>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</si>
  <si>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</si>
  <si>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</si>
  <si>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</si>
  <si>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</si>
  <si>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</si>
  <si>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</si>
  <si>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</si>
  <si>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</si>
  <si>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</si>
  <si>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 xml:space="preserve">Klaipėdos miesto savivaldybės Mažosios Lietuvos istorijos muziejaus saugyklos pastato Didžioji Vandens g. 2  statyba </t>
  </si>
  <si>
    <t>5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</si>
  <si>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</si>
  <si>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</si>
  <si>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</si>
  <si>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</si>
  <si>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miesto savivaldybės etnokultūros centro veiklos organizavimas</t>
  </si>
  <si>
    <t>Remti kūrybinių organizacijų iniciatyvas ir miesto švenčių organizavimą</t>
  </si>
  <si>
    <t>05</t>
  </si>
  <si>
    <t>BĮ Klaipėdos miesto savivaldybės koncertinės įstaigos Klaipėdos koncertų salės veiklos organizavimas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</si>
  <si>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</si>
  <si>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</si>
  <si>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</si>
  <si>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Mažosios Lietuvos istorijos muziejaus pastato Didžioji Vandens g. 2 palėpių ir sandėlio kapitalinis remontas</t>
  </si>
  <si>
    <t>SB(VB)</t>
  </si>
  <si>
    <t>Papriemonės kodas</t>
  </si>
  <si>
    <t>1</t>
  </si>
  <si>
    <t>BĮ Klaipėdos kultūrų komunikacijų centro pastato remontas</t>
  </si>
  <si>
    <t>Kultūrinių projektų dalinis finansavimas ir vykdymas</t>
  </si>
  <si>
    <t>Organizuota jaunųjų kūrėjų kūrybos pristatymų, sk.</t>
  </si>
  <si>
    <t>Skirta meno stipendijų, sk.</t>
  </si>
  <si>
    <t xml:space="preserve">Jūros šventės  organizavimas ir įgyvendinimas  </t>
  </si>
  <si>
    <t>Surengta valstybinių švenčių</t>
  </si>
  <si>
    <t>Surengta paminėtinų datų renginių</t>
  </si>
  <si>
    <t>Lankytojų skaičius, tūkst.</t>
  </si>
  <si>
    <t>4</t>
  </si>
  <si>
    <t>2015 m. poreikis</t>
  </si>
  <si>
    <t>2015-ųjų metų lėšų projektas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</si>
  <si>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</si>
  <si>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</si>
  <si>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</si>
  <si>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</si>
  <si>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</si>
  <si>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06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</si>
  <si>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</si>
  <si>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</si>
  <si>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</si>
  <si>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</si>
  <si>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</si>
  <si>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</si>
  <si>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</si>
  <si>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</si>
  <si>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</si>
  <si>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</si>
  <si>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</si>
  <si>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 </t>
  </si>
  <si>
    <t>Kultūros objektų infrastruktūros modernizavimas:</t>
  </si>
  <si>
    <t>MIESTO KULTŪRINIO SAVITUMO PUOSELĖJIMO BEI KULTŪRINIŲ PASLAUGŲ GERINIMO PROGRAMOS (NR. 08)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</si>
  <si>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</si>
  <si>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</si>
  <si>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Finansuota programų, sk.</t>
  </si>
  <si>
    <t>Meno stipendijų kultūros ir meno kūrėjams mokėjimas</t>
  </si>
  <si>
    <t xml:space="preserve"> 2013–2016 M. KLAIPĖDOS MIESTO SAVIVALDYBĖS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</si>
  <si>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</si>
  <si>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</si>
  <si>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</si>
  <si>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</si>
  <si>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</si>
  <si>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Įgyvendinta K. Donelaičio 300-ųjų gimimo metinių minėjimo 
renginių</t>
  </si>
  <si>
    <t>Kt</t>
  </si>
  <si>
    <t>Jaunųjų kūrėjų kūrybos pristatymas</t>
  </si>
  <si>
    <t>Jaunimo teatrinės veiklos programų rėmimas</t>
  </si>
  <si>
    <t>Surengta parodų, edukacinių renginių, sk.</t>
  </si>
  <si>
    <t>Dokumentų išduotis, tūkst.</t>
  </si>
  <si>
    <t>Įgyvendinta meno parodų, sk.</t>
  </si>
  <si>
    <t>Surengta edukacinių programų, parodų, renginių, sk.</t>
  </si>
  <si>
    <t>Organizacijų, dalyvaujančių ar inicijuojančių dalyvavimą Baltijos jūros regiono šalių kultūrinio bendradarbiavimo programose, projektų dalinis finansavimas</t>
  </si>
  <si>
    <t>Tarptautinių ir regioninių kultūrinio turizmo kelių vystymas ir sklaida</t>
  </si>
  <si>
    <t>Parengta programa ir sąvadas</t>
  </si>
  <si>
    <t>Ekspozicijų skaičius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</si>
  <si>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</si>
  <si>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</si>
  <si>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</si>
  <si>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</si>
  <si>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</si>
  <si>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3.3.2.5.</t>
  </si>
  <si>
    <t>3.3.2.6.</t>
  </si>
  <si>
    <t>3.3.2.7.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</si>
  <si>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</si>
  <si>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</si>
  <si>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</si>
  <si>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</si>
  <si>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</si>
  <si>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</si>
  <si>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</si>
  <si>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</si>
  <si>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</si>
  <si>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</si>
  <si>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</si>
  <si>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</si>
  <si>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</si>
  <si>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</si>
  <si>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2016 m. poreikis</t>
  </si>
  <si>
    <t>Paremtų rezidentų sk.</t>
  </si>
  <si>
    <t>Kultūros įstaigų, taikančių  Atviros erdvės principus,  veiklos projektų dalinis finansavimas</t>
  </si>
  <si>
    <t>Surengta visuomenei spektaklių, koncertų, kitų renginių</t>
  </si>
  <si>
    <t>Surengta koncertų, vakaronių, sk.</t>
  </si>
  <si>
    <t>Bendras parodų, projektų ir renginių (edukacinių ir kamerinių) skaičius</t>
  </si>
  <si>
    <t>Bendras parodų, projektų ir renginių skaičius</t>
  </si>
  <si>
    <t>07</t>
  </si>
  <si>
    <t>Parengta kalendorinių švenčių, folkloro ansamblių naujų programų, sk.</t>
  </si>
  <si>
    <t>Surengta koncertų ir vakaronių,  sk.</t>
  </si>
  <si>
    <t>Pritaikyta tyrimų, sk.</t>
  </si>
  <si>
    <t>Dailės palikimo išsaugojimo Klaipėdos m. koncepcijos ir programos parengimas (galerija)</t>
  </si>
  <si>
    <t>3.3.2.4</t>
  </si>
  <si>
    <t>3.3.3.1.</t>
  </si>
  <si>
    <t>BĮ Klaipėdos miesto savivaldybės Mažosios Lietuvos istorijos muziejaus veiklos organizavimas</t>
  </si>
  <si>
    <t>** pagal Klaipėdos miesto savivaldybės tarybos 2013-02-28 sprendimą Nr. T2-33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</si>
  <si>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</si>
  <si>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</si>
  <si>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Etnokultūros centro pastato (Bažnyčių g. 4) fasado ir stogo remontas</t>
  </si>
  <si>
    <t xml:space="preserve">Kultūros centro Žvejų rūmų scenos patalpų remontas </t>
  </si>
  <si>
    <t>Vasaros koncertų estrados modernizavimo galimybių studijos parengimas</t>
  </si>
  <si>
    <t>Kultūrinio turizmo maršrutų  (vėtrungių, švyturių, vargonų, karalienės Luizės keliо) formavimas</t>
  </si>
  <si>
    <t>Kūrybinių industrijų Menų inkubatoriaus rezidentų projektų dalinis finansavimas</t>
  </si>
  <si>
    <t>Viešosios bibliotekos tinklo ir bendruomenės centrų  modernizavimo galimybių studijos parengimas</t>
  </si>
  <si>
    <t xml:space="preserve">Dokumentacijos, reikalingos kultūros infrastruktūros plėtrai, parengimas:          </t>
  </si>
  <si>
    <t>Kultūros, meno  ir leidybos projektų dalinis finansavimas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</si>
  <si>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</si>
  <si>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</si>
  <si>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</si>
  <si>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Įvairių socialinių grupių kultūrinės bei edukacinės veiklos projektų dalinis finansavimas</t>
  </si>
  <si>
    <t>Kultūrinių renginių organizavimas</t>
  </si>
  <si>
    <t>Skatinti miesto bendruomenės kultūrinį ir kūrybinį aktyvumą bei gerinti kultūrinių paslaugų prieinamumą ir kokybę</t>
  </si>
  <si>
    <t>Renginių, kuriuose dalyvauta sk.</t>
  </si>
  <si>
    <t xml:space="preserve">Organizuota ir įgyvendinta Jūros šventė </t>
  </si>
  <si>
    <t xml:space="preserve">Organizuota apdovanojimo ceremonijų </t>
  </si>
  <si>
    <t>Pagaminta memorialinių objektų,sk.</t>
  </si>
  <si>
    <t>Suorganizuota valstybinių ir miesto švenčių (Kovo 11-oji,  Oro balionų ir ugnies šventė (Miesto gimtadieniui)</t>
  </si>
  <si>
    <t>Dalyvauta Lietuvos dainų šventėje „Čia mūsų namai“</t>
  </si>
  <si>
    <t>Surengta koncertų ir kitų renginių, sk.</t>
  </si>
  <si>
    <t xml:space="preserve">Surengta kalendorinių, atmintinų datų, švenčių, sk.                         </t>
  </si>
  <si>
    <t>Atliktas fasado ir stogo remontas, %</t>
  </si>
  <si>
    <t>Parengta galimybių studijų, sk.</t>
  </si>
  <si>
    <t>Suorganizuotas Žiemos renginių ciklas, sk.</t>
  </si>
  <si>
    <t>Vykdytojas (skyrius / asmuo)</t>
  </si>
  <si>
    <t>UKD Kultūros sk.</t>
  </si>
  <si>
    <t>MŪD Socialinės infrastruktūros priežiūros sk.</t>
  </si>
  <si>
    <t>Virtualių lankytojų sk., tūkst.</t>
  </si>
  <si>
    <t>Administruojamų tinklapių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</si>
  <si>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</si>
  <si>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</si>
  <si>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</si>
  <si>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</si>
  <si>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</si>
  <si>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</si>
  <si>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</si>
  <si>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</si>
  <si>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</si>
  <si>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</si>
  <si>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</si>
  <si>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</si>
  <si>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</si>
  <si>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</si>
  <si>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</si>
  <si>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</si>
  <si>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</si>
  <si>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</si>
  <si>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</si>
  <si>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</si>
  <si>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</si>
  <si>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</si>
  <si>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</si>
  <si>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</si>
  <si>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</si>
  <si>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</si>
  <si>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</si>
  <si>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</si>
  <si>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</si>
  <si>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</si>
  <si>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</si>
  <si>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Atliktas šlaitinio čerpinio stogo remontas, %</t>
  </si>
  <si>
    <t>Reprezentacinių Klaipėdos festivalių dalinis finansavimas</t>
  </si>
  <si>
    <t>BĮ Klaipėdos kultūrų komunikacijų centro veiklos organizavimas, iš jų:</t>
  </si>
  <si>
    <t>Projekto „Pažink svetimšalį: Gdansko, Kaliningrado ir Klaipėdos gyventojų savitarpio pažinimo skatinimas per šiuolaikinės kultūros ir meno mainus“ įgyvendinimas</t>
  </si>
  <si>
    <t>iš jų išeitinėms dėl buhalterijos centralizavimo:</t>
  </si>
  <si>
    <t>Klaipėdos koncertų salės pastato šlaitinio čerpių stogo remontas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</si>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</sst>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72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4" fillId="0" borderId="31" xfId="0" applyNumberFormat="1" applyFont="1" applyFill="1" applyBorder="1" applyAlignment="1">
      <alignment horizontal="center" vertical="top" wrapText="1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23" xfId="0" applyFont="1" applyBorder="1"/>
    <xf numFmtId="0" fontId="4" fillId="0" borderId="56" xfId="0" applyFont="1" applyBorder="1"/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164" fontId="4" fillId="5" borderId="25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164" fontId="4" fillId="5" borderId="61" xfId="0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left" vertical="top"/>
    </xf>
    <xf numFmtId="0" fontId="4" fillId="0" borderId="6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" fontId="5" fillId="0" borderId="37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0" fontId="4" fillId="0" borderId="0" xfId="0" applyFont="1" applyBorder="1"/>
    <xf numFmtId="164" fontId="4" fillId="5" borderId="68" xfId="0" applyNumberFormat="1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10" fillId="0" borderId="0" xfId="0" applyFont="1"/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0" fontId="5" fillId="6" borderId="41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horizontal="center" vertical="top"/>
    </xf>
    <xf numFmtId="49" fontId="5" fillId="5" borderId="28" xfId="0" applyNumberFormat="1" applyFont="1" applyFill="1" applyBorder="1" applyAlignment="1">
      <alignment vertical="top"/>
    </xf>
    <xf numFmtId="49" fontId="5" fillId="5" borderId="22" xfId="0" applyNumberFormat="1" applyFont="1" applyFill="1" applyBorder="1" applyAlignment="1">
      <alignment vertical="top"/>
    </xf>
    <xf numFmtId="49" fontId="4" fillId="5" borderId="20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horizontal="center" vertical="top"/>
    </xf>
    <xf numFmtId="0" fontId="4" fillId="0" borderId="30" xfId="0" applyFont="1" applyBorder="1"/>
    <xf numFmtId="164" fontId="4" fillId="5" borderId="36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49" fontId="4" fillId="0" borderId="0" xfId="0" applyNumberFormat="1" applyFont="1"/>
    <xf numFmtId="0" fontId="4" fillId="0" borderId="12" xfId="0" applyNumberFormat="1" applyFont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vertical="top"/>
    </xf>
    <xf numFmtId="49" fontId="4" fillId="5" borderId="4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164" fontId="5" fillId="6" borderId="41" xfId="0" applyNumberFormat="1" applyFont="1" applyFill="1" applyBorder="1" applyAlignment="1">
      <alignment horizontal="center" vertical="top"/>
    </xf>
    <xf numFmtId="164" fontId="4" fillId="6" borderId="41" xfId="0" applyNumberFormat="1" applyFont="1" applyFill="1" applyBorder="1" applyAlignment="1">
      <alignment vertical="top" wrapText="1"/>
    </xf>
    <xf numFmtId="0" fontId="4" fillId="6" borderId="4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>
      <alignment vertical="top"/>
    </xf>
    <xf numFmtId="0" fontId="4" fillId="6" borderId="34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 wrapText="1"/>
    </xf>
    <xf numFmtId="164" fontId="4" fillId="5" borderId="24" xfId="0" applyNumberFormat="1" applyFont="1" applyFill="1" applyBorder="1" applyAlignment="1">
      <alignment horizontal="center" vertical="top" wrapText="1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44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48" xfId="0" applyFont="1" applyFill="1" applyBorder="1" applyAlignment="1">
      <alignment horizontal="left" vertical="top" wrapText="1"/>
    </xf>
    <xf numFmtId="0" fontId="4" fillId="0" borderId="38" xfId="0" applyFont="1" applyBorder="1"/>
    <xf numFmtId="0" fontId="4" fillId="0" borderId="20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3" xfId="0" applyFont="1" applyBorder="1"/>
    <xf numFmtId="49" fontId="5" fillId="6" borderId="28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49" fontId="4" fillId="6" borderId="22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6" fillId="6" borderId="70" xfId="0" applyFont="1" applyFill="1" applyBorder="1" applyAlignment="1">
      <alignment horizontal="center" vertical="top"/>
    </xf>
    <xf numFmtId="49" fontId="4" fillId="6" borderId="64" xfId="0" applyNumberFormat="1" applyFont="1" applyFill="1" applyBorder="1" applyAlignment="1">
      <alignment vertical="top"/>
    </xf>
    <xf numFmtId="49" fontId="4" fillId="6" borderId="35" xfId="0" applyNumberFormat="1" applyFont="1" applyFill="1" applyBorder="1" applyAlignment="1">
      <alignment vertical="top"/>
    </xf>
    <xf numFmtId="49" fontId="5" fillId="6" borderId="13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vertical="top" wrapText="1"/>
    </xf>
    <xf numFmtId="49" fontId="4" fillId="6" borderId="20" xfId="0" applyNumberFormat="1" applyFont="1" applyFill="1" applyBorder="1" applyAlignment="1">
      <alignment vertical="top"/>
    </xf>
    <xf numFmtId="49" fontId="4" fillId="6" borderId="0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4" fillId="5" borderId="48" xfId="0" applyNumberFormat="1" applyFont="1" applyFill="1" applyBorder="1" applyAlignment="1">
      <alignment horizontal="center" vertical="top"/>
    </xf>
    <xf numFmtId="164" fontId="4" fillId="5" borderId="77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0" fontId="4" fillId="0" borderId="48" xfId="0" applyFont="1" applyBorder="1" applyAlignment="1">
      <alignment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164" fontId="4" fillId="5" borderId="76" xfId="0" applyNumberFormat="1" applyFont="1" applyFill="1" applyBorder="1" applyAlignment="1">
      <alignment horizontal="center" vertical="top" wrapText="1"/>
    </xf>
    <xf numFmtId="0" fontId="4" fillId="5" borderId="38" xfId="1" applyFont="1" applyFill="1" applyBorder="1" applyAlignment="1">
      <alignment horizontal="center" vertical="top" wrapText="1"/>
    </xf>
    <xf numFmtId="0" fontId="12" fillId="5" borderId="31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0" fontId="4" fillId="0" borderId="49" xfId="0" applyNumberFormat="1" applyFont="1" applyBorder="1" applyAlignment="1">
      <alignment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4" fillId="0" borderId="44" xfId="0" applyFont="1" applyFill="1" applyBorder="1" applyAlignment="1">
      <alignment vertical="top" wrapText="1"/>
    </xf>
    <xf numFmtId="164" fontId="5" fillId="5" borderId="60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top" wrapText="1"/>
    </xf>
    <xf numFmtId="164" fontId="4" fillId="5" borderId="65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4" fontId="5" fillId="5" borderId="41" xfId="0" applyNumberFormat="1" applyFont="1" applyFill="1" applyBorder="1" applyAlignment="1">
      <alignment horizontal="center" vertical="top"/>
    </xf>
    <xf numFmtId="164" fontId="5" fillId="5" borderId="44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0" xfId="0" applyFont="1"/>
    <xf numFmtId="0" fontId="2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center" textRotation="90" wrapText="1"/>
    </xf>
    <xf numFmtId="0" fontId="2" fillId="0" borderId="31" xfId="0" applyFont="1" applyFill="1" applyBorder="1" applyAlignment="1">
      <alignment horizontal="center" vertical="top"/>
    </xf>
    <xf numFmtId="164" fontId="2" fillId="5" borderId="42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27" xfId="0" applyNumberFormat="1" applyFont="1" applyFill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2" fillId="0" borderId="47" xfId="0" applyFont="1" applyBorder="1"/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48" xfId="0" applyFont="1" applyBorder="1"/>
    <xf numFmtId="0" fontId="4" fillId="0" borderId="59" xfId="0" applyFont="1" applyBorder="1"/>
    <xf numFmtId="0" fontId="4" fillId="0" borderId="39" xfId="0" applyFont="1" applyBorder="1"/>
    <xf numFmtId="0" fontId="5" fillId="6" borderId="67" xfId="0" applyFont="1" applyFill="1" applyBorder="1" applyAlignment="1">
      <alignment horizontal="center" vertical="top" wrapText="1"/>
    </xf>
    <xf numFmtId="0" fontId="4" fillId="0" borderId="33" xfId="0" applyNumberFormat="1" applyFont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 wrapText="1"/>
    </xf>
    <xf numFmtId="0" fontId="4" fillId="0" borderId="76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vertical="top" wrapText="1"/>
    </xf>
    <xf numFmtId="0" fontId="4" fillId="5" borderId="42" xfId="0" applyFont="1" applyFill="1" applyBorder="1" applyAlignment="1">
      <alignment horizontal="center" vertical="top"/>
    </xf>
    <xf numFmtId="0" fontId="4" fillId="5" borderId="24" xfId="0" applyFont="1" applyFill="1" applyBorder="1" applyAlignment="1">
      <alignment horizontal="center" vertical="top"/>
    </xf>
    <xf numFmtId="0" fontId="4" fillId="5" borderId="25" xfId="0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top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55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1" fontId="4" fillId="0" borderId="64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/>
    </xf>
    <xf numFmtId="0" fontId="4" fillId="5" borderId="7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164" fontId="4" fillId="0" borderId="59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 shrinkToFit="1"/>
    </xf>
    <xf numFmtId="0" fontId="4" fillId="5" borderId="43" xfId="0" applyFont="1" applyFill="1" applyBorder="1" applyAlignment="1">
      <alignment horizontal="center" vertical="top"/>
    </xf>
    <xf numFmtId="0" fontId="4" fillId="5" borderId="35" xfId="0" applyFont="1" applyFill="1" applyBorder="1" applyAlignment="1">
      <alignment horizontal="center" vertical="top"/>
    </xf>
    <xf numFmtId="0" fontId="4" fillId="5" borderId="52" xfId="0" applyFont="1" applyFill="1" applyBorder="1" applyAlignment="1">
      <alignment horizontal="center" vertical="top"/>
    </xf>
    <xf numFmtId="0" fontId="4" fillId="5" borderId="51" xfId="0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0" fontId="4" fillId="5" borderId="56" xfId="0" applyFont="1" applyFill="1" applyBorder="1" applyAlignment="1">
      <alignment horizontal="center" vertical="top"/>
    </xf>
    <xf numFmtId="0" fontId="4" fillId="5" borderId="59" xfId="0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78" xfId="0" applyNumberFormat="1" applyFont="1" applyBorder="1" applyAlignment="1">
      <alignment horizontal="center" vertical="top"/>
    </xf>
    <xf numFmtId="0" fontId="4" fillId="5" borderId="29" xfId="0" applyFont="1" applyFill="1" applyBorder="1" applyAlignment="1">
      <alignment horizontal="left" vertical="top" wrapText="1"/>
    </xf>
    <xf numFmtId="164" fontId="4" fillId="5" borderId="35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0" fontId="4" fillId="5" borderId="68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/>
    </xf>
    <xf numFmtId="0" fontId="4" fillId="5" borderId="3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2" fillId="0" borderId="61" xfId="0" applyNumberFormat="1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26" xfId="0" applyNumberFormat="1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164" fontId="2" fillId="0" borderId="29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 wrapText="1"/>
    </xf>
    <xf numFmtId="0" fontId="4" fillId="5" borderId="34" xfId="0" applyFont="1" applyFill="1" applyBorder="1" applyAlignment="1">
      <alignment horizontal="left" vertical="top" wrapText="1"/>
    </xf>
    <xf numFmtId="164" fontId="2" fillId="0" borderId="27" xfId="0" applyNumberFormat="1" applyFont="1" applyBorder="1" applyAlignment="1">
      <alignment horizontal="center" vertical="top"/>
    </xf>
    <xf numFmtId="0" fontId="2" fillId="5" borderId="43" xfId="0" applyFont="1" applyFill="1" applyBorder="1" applyAlignment="1">
      <alignment horizontal="center" vertical="top"/>
    </xf>
    <xf numFmtId="0" fontId="2" fillId="5" borderId="44" xfId="0" applyFont="1" applyFill="1" applyBorder="1" applyAlignment="1">
      <alignment horizontal="center" vertical="top"/>
    </xf>
    <xf numFmtId="0" fontId="2" fillId="5" borderId="4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35" xfId="1" applyFont="1" applyFill="1" applyBorder="1" applyAlignment="1">
      <alignment horizontal="left" vertical="top" wrapText="1"/>
    </xf>
    <xf numFmtId="0" fontId="4" fillId="5" borderId="76" xfId="1" applyFont="1" applyFill="1" applyBorder="1" applyAlignment="1">
      <alignment horizontal="center" vertical="top"/>
    </xf>
    <xf numFmtId="0" fontId="4" fillId="5" borderId="44" xfId="1" applyFont="1" applyFill="1" applyBorder="1" applyAlignment="1">
      <alignment horizontal="center" vertical="top"/>
    </xf>
    <xf numFmtId="0" fontId="4" fillId="5" borderId="45" xfId="1" applyFont="1" applyFill="1" applyBorder="1" applyAlignment="1">
      <alignment horizontal="center" vertical="top"/>
    </xf>
    <xf numFmtId="0" fontId="4" fillId="5" borderId="43" xfId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35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vertical="top"/>
    </xf>
    <xf numFmtId="49" fontId="5" fillId="5" borderId="13" xfId="0" applyNumberFormat="1" applyFont="1" applyFill="1" applyBorder="1" applyAlignment="1">
      <alignment vertical="top"/>
    </xf>
    <xf numFmtId="49" fontId="4" fillId="5" borderId="3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4" fillId="0" borderId="73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vertical="top"/>
    </xf>
    <xf numFmtId="0" fontId="4" fillId="0" borderId="35" xfId="0" applyNumberFormat="1" applyFont="1" applyFill="1" applyBorder="1" applyAlignment="1">
      <alignment vertical="top"/>
    </xf>
    <xf numFmtId="164" fontId="12" fillId="0" borderId="24" xfId="0" applyNumberFormat="1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top"/>
    </xf>
    <xf numFmtId="164" fontId="9" fillId="0" borderId="24" xfId="0" applyNumberFormat="1" applyFont="1" applyBorder="1" applyAlignment="1">
      <alignment horizontal="center" vertical="top"/>
    </xf>
    <xf numFmtId="164" fontId="9" fillId="0" borderId="27" xfId="0" applyNumberFormat="1" applyFont="1" applyBorder="1" applyAlignment="1">
      <alignment horizontal="center" vertical="top"/>
    </xf>
    <xf numFmtId="164" fontId="4" fillId="0" borderId="66" xfId="0" applyNumberFormat="1" applyFont="1" applyBorder="1" applyAlignment="1">
      <alignment horizontal="center" vertical="top"/>
    </xf>
    <xf numFmtId="164" fontId="9" fillId="0" borderId="56" xfId="0" applyNumberFormat="1" applyFont="1" applyBorder="1" applyAlignment="1">
      <alignment horizontal="center" vertical="top"/>
    </xf>
    <xf numFmtId="164" fontId="9" fillId="0" borderId="48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12" fillId="0" borderId="49" xfId="0" applyNumberFormat="1" applyFont="1" applyFill="1" applyBorder="1" applyAlignment="1">
      <alignment horizontal="center" vertical="top"/>
    </xf>
    <xf numFmtId="164" fontId="12" fillId="0" borderId="70" xfId="0" applyNumberFormat="1" applyFont="1" applyFill="1" applyBorder="1" applyAlignment="1">
      <alignment horizontal="center" vertical="top"/>
    </xf>
    <xf numFmtId="164" fontId="12" fillId="0" borderId="56" xfId="0" applyNumberFormat="1" applyFont="1" applyFill="1" applyBorder="1" applyAlignment="1">
      <alignment horizontal="center" vertical="top"/>
    </xf>
    <xf numFmtId="164" fontId="12" fillId="0" borderId="48" xfId="0" applyNumberFormat="1" applyFont="1" applyFill="1" applyBorder="1" applyAlignment="1">
      <alignment horizontal="center" vertical="top"/>
    </xf>
    <xf numFmtId="164" fontId="12" fillId="0" borderId="59" xfId="0" applyNumberFormat="1" applyFont="1" applyFill="1" applyBorder="1" applyAlignment="1">
      <alignment horizontal="center" vertical="top"/>
    </xf>
    <xf numFmtId="164" fontId="12" fillId="0" borderId="52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12" fillId="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0" borderId="40" xfId="0" applyFont="1" applyFill="1" applyBorder="1" applyAlignment="1">
      <alignment vertical="top" wrapText="1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vertical="top"/>
    </xf>
    <xf numFmtId="49" fontId="4" fillId="5" borderId="45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6" fillId="6" borderId="49" xfId="0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71" xfId="0" applyNumberFormat="1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left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 wrapText="1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top"/>
    </xf>
    <xf numFmtId="164" fontId="4" fillId="0" borderId="72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0" fontId="4" fillId="0" borderId="24" xfId="0" applyFont="1" applyBorder="1"/>
    <xf numFmtId="0" fontId="4" fillId="0" borderId="25" xfId="0" applyFont="1" applyBorder="1"/>
    <xf numFmtId="0" fontId="4" fillId="8" borderId="24" xfId="0" applyFont="1" applyFill="1" applyBorder="1" applyAlignment="1">
      <alignment horizontal="left" vertical="top" wrapText="1"/>
    </xf>
    <xf numFmtId="164" fontId="4" fillId="8" borderId="18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 wrapText="1"/>
    </xf>
    <xf numFmtId="164" fontId="4" fillId="5" borderId="57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5" fillId="8" borderId="44" xfId="0" applyFont="1" applyFill="1" applyBorder="1" applyAlignment="1">
      <alignment vertical="center" textRotation="90" wrapText="1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35" xfId="0" applyNumberFormat="1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68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 wrapText="1"/>
    </xf>
    <xf numFmtId="0" fontId="4" fillId="5" borderId="65" xfId="0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49" fontId="5" fillId="0" borderId="38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63" xfId="0" applyNumberFormat="1" applyFont="1" applyFill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73" xfId="0" applyNumberFormat="1" applyFont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0" fontId="14" fillId="0" borderId="0" xfId="0" applyFont="1"/>
    <xf numFmtId="0" fontId="4" fillId="5" borderId="34" xfId="0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vertical="top" wrapText="1"/>
    </xf>
    <xf numFmtId="49" fontId="4" fillId="0" borderId="5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49" fontId="4" fillId="5" borderId="51" xfId="0" applyNumberFormat="1" applyFont="1" applyFill="1" applyBorder="1" applyAlignment="1">
      <alignment vertical="top"/>
    </xf>
    <xf numFmtId="0" fontId="4" fillId="5" borderId="41" xfId="0" applyFont="1" applyFill="1" applyBorder="1" applyAlignment="1">
      <alignment vertical="top" wrapText="1"/>
    </xf>
    <xf numFmtId="164" fontId="4" fillId="10" borderId="24" xfId="0" applyNumberFormat="1" applyFont="1" applyFill="1" applyBorder="1" applyAlignment="1">
      <alignment horizontal="center" vertical="top"/>
    </xf>
    <xf numFmtId="164" fontId="4" fillId="10" borderId="9" xfId="0" applyNumberFormat="1" applyFont="1" applyFill="1" applyBorder="1" applyAlignment="1">
      <alignment horizontal="center" vertical="top"/>
    </xf>
    <xf numFmtId="164" fontId="4" fillId="10" borderId="69" xfId="0" applyNumberFormat="1" applyFont="1" applyFill="1" applyBorder="1" applyAlignment="1">
      <alignment horizontal="center" vertical="top"/>
    </xf>
    <xf numFmtId="164" fontId="4" fillId="10" borderId="13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44" xfId="0" applyNumberFormat="1" applyFont="1" applyFill="1" applyBorder="1" applyAlignment="1">
      <alignment horizontal="center" vertical="top"/>
    </xf>
    <xf numFmtId="164" fontId="4" fillId="10" borderId="60" xfId="0" applyNumberFormat="1" applyFont="1" applyFill="1" applyBorder="1" applyAlignment="1">
      <alignment horizontal="center" vertical="top"/>
    </xf>
    <xf numFmtId="164" fontId="5" fillId="10" borderId="65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66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 wrapText="1"/>
    </xf>
    <xf numFmtId="164" fontId="4" fillId="10" borderId="48" xfId="0" applyNumberFormat="1" applyFont="1" applyFill="1" applyBorder="1" applyAlignment="1">
      <alignment horizontal="center" vertical="top" wrapText="1"/>
    </xf>
    <xf numFmtId="164" fontId="4" fillId="10" borderId="77" xfId="0" applyNumberFormat="1" applyFont="1" applyFill="1" applyBorder="1" applyAlignment="1">
      <alignment horizontal="center" vertical="top" wrapText="1"/>
    </xf>
    <xf numFmtId="164" fontId="4" fillId="10" borderId="19" xfId="0" applyNumberFormat="1" applyFont="1" applyFill="1" applyBorder="1" applyAlignment="1">
      <alignment horizontal="center" vertical="top"/>
    </xf>
    <xf numFmtId="164" fontId="4" fillId="10" borderId="3" xfId="0" applyNumberFormat="1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 wrapText="1"/>
    </xf>
    <xf numFmtId="164" fontId="4" fillId="10" borderId="9" xfId="0" applyNumberFormat="1" applyFont="1" applyFill="1" applyBorder="1" applyAlignment="1">
      <alignment horizontal="center" vertical="top" wrapText="1"/>
    </xf>
    <xf numFmtId="164" fontId="4" fillId="10" borderId="22" xfId="0" applyNumberFormat="1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horizontal="left" vertical="top" wrapText="1"/>
    </xf>
    <xf numFmtId="164" fontId="5" fillId="10" borderId="34" xfId="0" applyNumberFormat="1" applyFont="1" applyFill="1" applyBorder="1" applyAlignment="1">
      <alignment horizontal="center" vertical="top"/>
    </xf>
    <xf numFmtId="164" fontId="5" fillId="10" borderId="41" xfId="0" applyNumberFormat="1" applyFont="1" applyFill="1" applyBorder="1" applyAlignment="1">
      <alignment horizontal="center" vertical="top"/>
    </xf>
    <xf numFmtId="0" fontId="5" fillId="10" borderId="41" xfId="0" applyFont="1" applyFill="1" applyBorder="1" applyAlignment="1">
      <alignment horizontal="center" vertical="top" wrapText="1"/>
    </xf>
    <xf numFmtId="164" fontId="4" fillId="10" borderId="33" xfId="0" applyNumberFormat="1" applyFont="1" applyFill="1" applyBorder="1" applyAlignment="1">
      <alignment horizontal="center" vertical="top" wrapText="1"/>
    </xf>
    <xf numFmtId="164" fontId="4" fillId="10" borderId="64" xfId="0" applyNumberFormat="1" applyFont="1" applyFill="1" applyBorder="1" applyAlignment="1">
      <alignment horizontal="center" vertical="top"/>
    </xf>
    <xf numFmtId="164" fontId="5" fillId="10" borderId="76" xfId="0" applyNumberFormat="1" applyFont="1" applyFill="1" applyBorder="1" applyAlignment="1">
      <alignment horizontal="center" vertical="top"/>
    </xf>
    <xf numFmtId="164" fontId="5" fillId="10" borderId="44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10" borderId="7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22" xfId="0" applyNumberFormat="1" applyFont="1" applyFill="1" applyBorder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1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43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0" fontId="5" fillId="10" borderId="40" xfId="0" applyFont="1" applyFill="1" applyBorder="1" applyAlignment="1">
      <alignment horizontal="center" vertical="top" wrapText="1"/>
    </xf>
    <xf numFmtId="164" fontId="5" fillId="10" borderId="68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3" xfId="0" applyNumberFormat="1" applyFont="1" applyFill="1" applyBorder="1" applyAlignment="1">
      <alignment horizontal="center" vertical="top"/>
    </xf>
    <xf numFmtId="164" fontId="5" fillId="10" borderId="35" xfId="0" applyNumberFormat="1" applyFont="1" applyFill="1" applyBorder="1" applyAlignment="1">
      <alignment horizontal="center" vertical="top"/>
    </xf>
    <xf numFmtId="164" fontId="5" fillId="10" borderId="4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 wrapText="1"/>
    </xf>
    <xf numFmtId="164" fontId="4" fillId="10" borderId="49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/>
    </xf>
    <xf numFmtId="164" fontId="4" fillId="10" borderId="70" xfId="0" applyNumberFormat="1" applyFont="1" applyFill="1" applyBorder="1" applyAlignment="1">
      <alignment horizontal="center" vertical="top"/>
    </xf>
    <xf numFmtId="164" fontId="4" fillId="10" borderId="75" xfId="0" applyNumberFormat="1" applyFont="1" applyFill="1" applyBorder="1" applyAlignment="1">
      <alignment horizontal="center" vertical="top"/>
    </xf>
    <xf numFmtId="164" fontId="4" fillId="10" borderId="49" xfId="0" applyNumberFormat="1" applyFont="1" applyFill="1" applyBorder="1" applyAlignment="1">
      <alignment horizontal="center" vertical="top"/>
    </xf>
    <xf numFmtId="164" fontId="4" fillId="10" borderId="64" xfId="0" applyNumberFormat="1" applyFont="1" applyFill="1" applyBorder="1" applyAlignment="1">
      <alignment horizontal="center" vertical="top" wrapText="1"/>
    </xf>
    <xf numFmtId="164" fontId="4" fillId="10" borderId="4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 wrapText="1"/>
    </xf>
    <xf numFmtId="164" fontId="4" fillId="10" borderId="2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center" vertical="top"/>
    </xf>
    <xf numFmtId="164" fontId="5" fillId="10" borderId="27" xfId="0" applyNumberFormat="1" applyFont="1" applyFill="1" applyBorder="1" applyAlignment="1">
      <alignment horizontal="center" vertical="top"/>
    </xf>
    <xf numFmtId="0" fontId="5" fillId="10" borderId="31" xfId="0" applyFont="1" applyFill="1" applyBorder="1" applyAlignment="1">
      <alignment horizontal="center" vertical="top" wrapText="1"/>
    </xf>
    <xf numFmtId="164" fontId="5" fillId="10" borderId="29" xfId="0" applyNumberFormat="1" applyFont="1" applyFill="1" applyBorder="1" applyAlignment="1">
      <alignment horizontal="center" vertical="top"/>
    </xf>
    <xf numFmtId="164" fontId="5" fillId="10" borderId="25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5" fillId="10" borderId="24" xfId="0" applyNumberFormat="1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10" borderId="26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76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10" borderId="44" xfId="0" applyNumberFormat="1" applyFont="1" applyFill="1" applyBorder="1" applyAlignment="1">
      <alignment horizontal="center" vertical="top"/>
    </xf>
    <xf numFmtId="164" fontId="1" fillId="10" borderId="52" xfId="0" applyNumberFormat="1" applyFont="1" applyFill="1" applyBorder="1" applyAlignment="1">
      <alignment horizontal="center" vertical="top"/>
    </xf>
    <xf numFmtId="164" fontId="1" fillId="10" borderId="4" xfId="0" applyNumberFormat="1" applyFont="1" applyFill="1" applyBorder="1" applyAlignment="1">
      <alignment horizontal="center" vertical="top"/>
    </xf>
    <xf numFmtId="164" fontId="1" fillId="10" borderId="1" xfId="0" applyNumberFormat="1" applyFont="1" applyFill="1" applyBorder="1" applyAlignment="1">
      <alignment horizontal="center" vertical="top"/>
    </xf>
    <xf numFmtId="164" fontId="2" fillId="10" borderId="69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27" xfId="0" applyNumberFormat="1" applyFont="1" applyFill="1" applyBorder="1" applyAlignment="1">
      <alignment horizontal="center" vertical="top"/>
    </xf>
    <xf numFmtId="164" fontId="1" fillId="10" borderId="76" xfId="0" applyNumberFormat="1" applyFont="1" applyFill="1" applyBorder="1" applyAlignment="1">
      <alignment horizontal="center" vertical="top"/>
    </xf>
    <xf numFmtId="164" fontId="1" fillId="10" borderId="64" xfId="0" applyNumberFormat="1" applyFont="1" applyFill="1" applyBorder="1" applyAlignment="1">
      <alignment horizontal="center" vertical="top"/>
    </xf>
    <xf numFmtId="164" fontId="1" fillId="10" borderId="44" xfId="0" applyNumberFormat="1" applyFont="1" applyFill="1" applyBorder="1" applyAlignment="1">
      <alignment horizontal="center" vertical="top"/>
    </xf>
    <xf numFmtId="0" fontId="4" fillId="10" borderId="78" xfId="0" applyFont="1" applyFill="1" applyBorder="1"/>
    <xf numFmtId="0" fontId="4" fillId="10" borderId="33" xfId="0" applyFont="1" applyFill="1" applyBorder="1"/>
    <xf numFmtId="0" fontId="4" fillId="10" borderId="48" xfId="0" applyFont="1" applyFill="1" applyBorder="1"/>
    <xf numFmtId="164" fontId="2" fillId="10" borderId="78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10" borderId="48" xfId="0" applyNumberFormat="1" applyFont="1" applyFill="1" applyBorder="1" applyAlignment="1">
      <alignment horizontal="center" vertical="top"/>
    </xf>
    <xf numFmtId="164" fontId="1" fillId="10" borderId="67" xfId="0" applyNumberFormat="1" applyFont="1" applyFill="1" applyBorder="1" applyAlignment="1">
      <alignment horizontal="center" vertical="top"/>
    </xf>
    <xf numFmtId="164" fontId="1" fillId="10" borderId="66" xfId="0" applyNumberFormat="1" applyFont="1" applyFill="1" applyBorder="1" applyAlignment="1">
      <alignment horizontal="center" vertical="top"/>
    </xf>
    <xf numFmtId="164" fontId="1" fillId="10" borderId="41" xfId="0" applyNumberFormat="1" applyFont="1" applyFill="1" applyBorder="1" applyAlignment="1">
      <alignment horizontal="center" vertical="top"/>
    </xf>
    <xf numFmtId="0" fontId="1" fillId="10" borderId="40" xfId="0" applyFont="1" applyFill="1" applyBorder="1" applyAlignment="1">
      <alignment horizontal="center" vertical="top" wrapText="1"/>
    </xf>
    <xf numFmtId="164" fontId="1" fillId="10" borderId="60" xfId="0" applyNumberFormat="1" applyFont="1" applyFill="1" applyBorder="1" applyAlignment="1">
      <alignment horizontal="center" vertical="top"/>
    </xf>
    <xf numFmtId="164" fontId="1" fillId="10" borderId="68" xfId="0" applyNumberFormat="1" applyFont="1" applyFill="1" applyBorder="1" applyAlignment="1">
      <alignment horizontal="center" vertical="top"/>
    </xf>
    <xf numFmtId="164" fontId="1" fillId="10" borderId="45" xfId="0" applyNumberFormat="1" applyFont="1" applyFill="1" applyBorder="1" applyAlignment="1">
      <alignment horizontal="center" vertical="top"/>
    </xf>
    <xf numFmtId="164" fontId="1" fillId="10" borderId="40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0" fontId="1" fillId="10" borderId="4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6" borderId="41" xfId="0" applyNumberFormat="1" applyFont="1" applyFill="1" applyBorder="1" applyAlignment="1">
      <alignment vertical="top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5" fillId="0" borderId="3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 wrapText="1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2" fillId="0" borderId="61" xfId="0" applyNumberFormat="1" applyFont="1" applyFill="1" applyBorder="1" applyAlignment="1">
      <alignment horizontal="center" vertical="top"/>
    </xf>
    <xf numFmtId="164" fontId="12" fillId="0" borderId="24" xfId="0" applyNumberFormat="1" applyFont="1" applyFill="1" applyBorder="1" applyAlignment="1">
      <alignment horizontal="center" vertical="top"/>
    </xf>
    <xf numFmtId="164" fontId="12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9" fillId="0" borderId="70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top"/>
    </xf>
    <xf numFmtId="0" fontId="4" fillId="5" borderId="63" xfId="0" applyFont="1" applyFill="1" applyBorder="1" applyAlignment="1">
      <alignment horizontal="center" vertical="top"/>
    </xf>
    <xf numFmtId="164" fontId="4" fillId="0" borderId="70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horizontal="center" vertical="top"/>
    </xf>
    <xf numFmtId="164" fontId="9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2" fillId="0" borderId="16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12" fillId="0" borderId="22" xfId="0" applyNumberFormat="1" applyFont="1" applyFill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textRotation="90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10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49" fontId="4" fillId="5" borderId="49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textRotation="90" wrapText="1"/>
    </xf>
    <xf numFmtId="164" fontId="2" fillId="10" borderId="75" xfId="0" applyNumberFormat="1" applyFont="1" applyFill="1" applyBorder="1" applyAlignment="1">
      <alignment horizontal="center" vertical="top"/>
    </xf>
    <xf numFmtId="164" fontId="2" fillId="10" borderId="71" xfId="0" applyNumberFormat="1" applyFont="1" applyFill="1" applyBorder="1" applyAlignment="1">
      <alignment horizontal="center" vertical="top"/>
    </xf>
    <xf numFmtId="164" fontId="2" fillId="10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5" borderId="75" xfId="0" applyFont="1" applyFill="1" applyBorder="1" applyAlignment="1">
      <alignment horizontal="center" vertical="top"/>
    </xf>
    <xf numFmtId="0" fontId="4" fillId="0" borderId="11" xfId="0" applyFont="1" applyBorder="1"/>
    <xf numFmtId="0" fontId="4" fillId="5" borderId="55" xfId="0" applyFont="1" applyFill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0" xfId="0" applyNumberFormat="1" applyFont="1" applyFill="1" applyBorder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49" fontId="4" fillId="5" borderId="20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10" borderId="74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164" fontId="4" fillId="9" borderId="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0" fontId="4" fillId="9" borderId="67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34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5" fillId="8" borderId="9" xfId="0" applyFont="1" applyFill="1" applyBorder="1" applyAlignment="1">
      <alignment vertical="center" textRotation="90" wrapText="1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vertical="top"/>
    </xf>
    <xf numFmtId="49" fontId="5" fillId="5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49" fontId="4" fillId="0" borderId="80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/>
    <xf numFmtId="164" fontId="4" fillId="5" borderId="14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0" fontId="4" fillId="0" borderId="8" xfId="0" applyFont="1" applyBorder="1"/>
    <xf numFmtId="0" fontId="4" fillId="0" borderId="5" xfId="0" applyFont="1" applyBorder="1"/>
    <xf numFmtId="164" fontId="4" fillId="5" borderId="7" xfId="0" applyNumberFormat="1" applyFont="1" applyFill="1" applyBorder="1" applyAlignment="1">
      <alignment horizontal="center" vertical="top"/>
    </xf>
    <xf numFmtId="164" fontId="4" fillId="5" borderId="80" xfId="0" applyNumberFormat="1" applyFont="1" applyFill="1" applyBorder="1" applyAlignment="1">
      <alignment horizontal="center" vertical="top"/>
    </xf>
    <xf numFmtId="164" fontId="4" fillId="10" borderId="14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164" fontId="4" fillId="0" borderId="79" xfId="0" applyNumberFormat="1" applyFont="1" applyFill="1" applyBorder="1" applyAlignment="1">
      <alignment horizontal="left" vertical="top"/>
    </xf>
    <xf numFmtId="0" fontId="4" fillId="0" borderId="7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79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10" borderId="19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164" fontId="4" fillId="5" borderId="74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1" fontId="15" fillId="0" borderId="37" xfId="0" applyNumberFormat="1" applyFont="1" applyBorder="1" applyAlignment="1">
      <alignment horizontal="center" vertical="top" wrapText="1"/>
    </xf>
    <xf numFmtId="1" fontId="15" fillId="0" borderId="38" xfId="0" applyNumberFormat="1" applyFont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72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0" borderId="23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10" borderId="52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5" fillId="10" borderId="51" xfId="0" applyFont="1" applyFill="1" applyBorder="1" applyAlignment="1">
      <alignment horizontal="right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7" borderId="47" xfId="0" applyNumberFormat="1" applyFont="1" applyFill="1" applyBorder="1" applyAlignment="1">
      <alignment horizontal="left" vertical="top" wrapText="1"/>
    </xf>
    <xf numFmtId="49" fontId="5" fillId="7" borderId="33" xfId="0" applyNumberFormat="1" applyFont="1" applyFill="1" applyBorder="1" applyAlignment="1">
      <alignment horizontal="left" vertical="top" wrapText="1"/>
    </xf>
    <xf numFmtId="49" fontId="5" fillId="7" borderId="46" xfId="0" applyNumberFormat="1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top" textRotation="90" wrapText="1"/>
    </xf>
    <xf numFmtId="0" fontId="15" fillId="0" borderId="3" xfId="0" applyFont="1" applyFill="1" applyBorder="1" applyAlignment="1">
      <alignment horizontal="center" vertical="top" textRotation="90" wrapText="1"/>
    </xf>
    <xf numFmtId="0" fontId="4" fillId="5" borderId="3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73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5" fillId="10" borderId="66" xfId="0" applyFont="1" applyFill="1" applyBorder="1" applyAlignment="1">
      <alignment horizontal="right" vertical="top"/>
    </xf>
    <xf numFmtId="0" fontId="4" fillId="0" borderId="27" xfId="0" applyFont="1" applyBorder="1" applyAlignment="1">
      <alignment horizontal="left" vertical="top"/>
    </xf>
    <xf numFmtId="0" fontId="5" fillId="4" borderId="27" xfId="0" applyFont="1" applyFill="1" applyBorder="1" applyAlignment="1">
      <alignment horizontal="left" vertical="top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5" fillId="0" borderId="77" xfId="0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vertical="top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5" borderId="40" xfId="1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164" fontId="4" fillId="0" borderId="40" xfId="0" applyNumberFormat="1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/>
    </xf>
    <xf numFmtId="49" fontId="4" fillId="0" borderId="71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4" fillId="0" borderId="63" xfId="0" applyNumberFormat="1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 wrapText="1"/>
    </xf>
    <xf numFmtId="49" fontId="4" fillId="0" borderId="53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4" fillId="6" borderId="66" xfId="0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horizontal="right" vertical="top" wrapText="1"/>
    </xf>
    <xf numFmtId="0" fontId="4" fillId="6" borderId="34" xfId="0" applyFont="1" applyFill="1" applyBorder="1" applyAlignment="1">
      <alignment horizontal="right" vertical="top" wrapText="1"/>
    </xf>
    <xf numFmtId="0" fontId="4" fillId="0" borderId="38" xfId="0" applyNumberFormat="1" applyFont="1" applyBorder="1" applyAlignment="1">
      <alignment horizontal="center" vertical="top" wrapText="1"/>
    </xf>
    <xf numFmtId="0" fontId="4" fillId="0" borderId="30" xfId="0" applyNumberFormat="1" applyFont="1" applyBorder="1" applyAlignment="1">
      <alignment horizontal="center" vertical="top" wrapText="1"/>
    </xf>
    <xf numFmtId="0" fontId="4" fillId="0" borderId="53" xfId="0" applyNumberFormat="1" applyFont="1" applyBorder="1" applyAlignment="1">
      <alignment horizontal="center" vertical="top" wrapText="1"/>
    </xf>
    <xf numFmtId="0" fontId="4" fillId="0" borderId="6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5" fillId="0" borderId="64" xfId="0" applyNumberFormat="1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5" fillId="8" borderId="44" xfId="0" applyFont="1" applyFill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4"/>
  <sheetViews>
    <sheetView tabSelected="1" zoomScale="130" zoomScaleNormal="130" zoomScaleSheetLayoutView="100" zoomScalePageLayoutView="51" workbookViewId="0">
      <selection activeCell="Q13" sqref="Q13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141" t="s">
        <v>217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1"/>
      <c r="W1" s="1141"/>
      <c r="X1" s="1141"/>
      <c r="Y1" s="1141"/>
      <c r="Z1" s="1141"/>
    </row>
    <row r="2" spans="1:30" s="11" customFormat="1" ht="21" customHeight="1" x14ac:dyDescent="0.2">
      <c r="A2" s="1151" t="s">
        <v>83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  <c r="Q2" s="1152"/>
      <c r="R2" s="1152"/>
      <c r="S2" s="1152"/>
      <c r="T2" s="1152"/>
      <c r="U2" s="1152"/>
      <c r="V2" s="1152"/>
      <c r="W2" s="1152"/>
      <c r="X2" s="1152"/>
      <c r="Y2" s="1152"/>
      <c r="Z2" s="1152"/>
    </row>
    <row r="3" spans="1:30" s="11" customFormat="1" ht="15" customHeight="1" x14ac:dyDescent="0.2">
      <c r="A3" s="1141" t="s">
        <v>219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</row>
    <row r="4" spans="1:30" s="11" customFormat="1" ht="14.25" customHeight="1" thickBot="1" x14ac:dyDescent="0.25">
      <c r="A4" s="8"/>
      <c r="B4" s="8"/>
      <c r="C4" s="8"/>
      <c r="D4" s="8"/>
      <c r="E4" s="697"/>
      <c r="F4" s="697"/>
      <c r="G4" s="42"/>
      <c r="H4" s="75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145" t="s">
        <v>0</v>
      </c>
      <c r="Z4" s="1145"/>
    </row>
    <row r="5" spans="1:30" s="11" customFormat="1" ht="21.75" customHeight="1" thickBot="1" x14ac:dyDescent="0.25">
      <c r="A5" s="1153" t="s">
        <v>1</v>
      </c>
      <c r="B5" s="1156" t="s">
        <v>2</v>
      </c>
      <c r="C5" s="1156" t="s">
        <v>3</v>
      </c>
      <c r="D5" s="994" t="s">
        <v>26</v>
      </c>
      <c r="E5" s="1160" t="s">
        <v>4</v>
      </c>
      <c r="F5" s="997" t="s">
        <v>218</v>
      </c>
      <c r="G5" s="1163" t="s">
        <v>5</v>
      </c>
      <c r="H5" s="981" t="s">
        <v>6</v>
      </c>
      <c r="I5" s="985" t="s">
        <v>89</v>
      </c>
      <c r="J5" s="986"/>
      <c r="K5" s="986"/>
      <c r="L5" s="987"/>
      <c r="M5" s="985" t="s">
        <v>90</v>
      </c>
      <c r="N5" s="986"/>
      <c r="O5" s="986"/>
      <c r="P5" s="987"/>
      <c r="Q5" s="985" t="s">
        <v>91</v>
      </c>
      <c r="R5" s="986"/>
      <c r="S5" s="986"/>
      <c r="T5" s="987"/>
      <c r="U5" s="1012" t="s">
        <v>63</v>
      </c>
      <c r="V5" s="1012" t="s">
        <v>92</v>
      </c>
      <c r="W5" s="1002" t="s">
        <v>220</v>
      </c>
      <c r="X5" s="1003"/>
      <c r="Y5" s="1003"/>
      <c r="Z5" s="1004"/>
    </row>
    <row r="6" spans="1:30" s="11" customFormat="1" ht="15" customHeight="1" x14ac:dyDescent="0.2">
      <c r="A6" s="1154"/>
      <c r="B6" s="1157"/>
      <c r="C6" s="1157"/>
      <c r="D6" s="995"/>
      <c r="E6" s="1161"/>
      <c r="F6" s="998"/>
      <c r="G6" s="1164"/>
      <c r="H6" s="982"/>
      <c r="I6" s="992" t="s">
        <v>7</v>
      </c>
      <c r="J6" s="984" t="s">
        <v>8</v>
      </c>
      <c r="K6" s="984"/>
      <c r="L6" s="1000" t="s">
        <v>27</v>
      </c>
      <c r="M6" s="992" t="s">
        <v>7</v>
      </c>
      <c r="N6" s="984" t="s">
        <v>8</v>
      </c>
      <c r="O6" s="984"/>
      <c r="P6" s="1000" t="s">
        <v>27</v>
      </c>
      <c r="Q6" s="992" t="s">
        <v>7</v>
      </c>
      <c r="R6" s="984" t="s">
        <v>8</v>
      </c>
      <c r="S6" s="984"/>
      <c r="T6" s="1000" t="s">
        <v>27</v>
      </c>
      <c r="U6" s="1013"/>
      <c r="V6" s="1013"/>
      <c r="W6" s="990" t="s">
        <v>26</v>
      </c>
      <c r="X6" s="1015" t="s">
        <v>66</v>
      </c>
      <c r="Y6" s="1016"/>
      <c r="Z6" s="1017"/>
    </row>
    <row r="7" spans="1:30" s="11" customFormat="1" ht="117.75" customHeight="1" thickBot="1" x14ac:dyDescent="0.25">
      <c r="A7" s="1155"/>
      <c r="B7" s="1158"/>
      <c r="C7" s="1158"/>
      <c r="D7" s="996"/>
      <c r="E7" s="1162"/>
      <c r="F7" s="999"/>
      <c r="G7" s="1165"/>
      <c r="H7" s="983"/>
      <c r="I7" s="993"/>
      <c r="J7" s="700" t="s">
        <v>7</v>
      </c>
      <c r="K7" s="12" t="s">
        <v>28</v>
      </c>
      <c r="L7" s="1001"/>
      <c r="M7" s="993"/>
      <c r="N7" s="700" t="s">
        <v>7</v>
      </c>
      <c r="O7" s="12" t="s">
        <v>28</v>
      </c>
      <c r="P7" s="1001"/>
      <c r="Q7" s="993"/>
      <c r="R7" s="700" t="s">
        <v>7</v>
      </c>
      <c r="S7" s="12" t="s">
        <v>28</v>
      </c>
      <c r="T7" s="1001"/>
      <c r="U7" s="1014"/>
      <c r="V7" s="1014"/>
      <c r="W7" s="991"/>
      <c r="X7" s="91" t="s">
        <v>64</v>
      </c>
      <c r="Y7" s="89" t="s">
        <v>65</v>
      </c>
      <c r="Z7" s="90" t="s">
        <v>93</v>
      </c>
    </row>
    <row r="8" spans="1:30" ht="14.25" customHeight="1" x14ac:dyDescent="0.2">
      <c r="A8" s="1167" t="s">
        <v>31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8"/>
      <c r="U8" s="1168"/>
      <c r="V8" s="1168"/>
      <c r="W8" s="1168"/>
      <c r="X8" s="1168"/>
      <c r="Y8" s="1168"/>
      <c r="Z8" s="1169"/>
    </row>
    <row r="9" spans="1:30" ht="14.25" customHeight="1" thickBot="1" x14ac:dyDescent="0.25">
      <c r="A9" s="1148" t="s">
        <v>35</v>
      </c>
      <c r="B9" s="1149"/>
      <c r="C9" s="1149"/>
      <c r="D9" s="1149"/>
      <c r="E9" s="1149"/>
      <c r="F9" s="1149"/>
      <c r="G9" s="1149"/>
      <c r="H9" s="1149"/>
      <c r="I9" s="1149"/>
      <c r="J9" s="1149"/>
      <c r="K9" s="1149"/>
      <c r="L9" s="1149"/>
      <c r="M9" s="1149"/>
      <c r="N9" s="1149"/>
      <c r="O9" s="1149"/>
      <c r="P9" s="1149"/>
      <c r="Q9" s="1149"/>
      <c r="R9" s="1149"/>
      <c r="S9" s="1149"/>
      <c r="T9" s="1149"/>
      <c r="U9" s="1149"/>
      <c r="V9" s="1149"/>
      <c r="W9" s="1149"/>
      <c r="X9" s="1149"/>
      <c r="Y9" s="1149"/>
      <c r="Z9" s="1150"/>
    </row>
    <row r="10" spans="1:30" ht="14.25" customHeight="1" thickBot="1" x14ac:dyDescent="0.25">
      <c r="A10" s="13" t="s">
        <v>9</v>
      </c>
      <c r="B10" s="1018" t="s">
        <v>159</v>
      </c>
      <c r="C10" s="1018"/>
      <c r="D10" s="1018"/>
      <c r="E10" s="1018"/>
      <c r="F10" s="1018"/>
      <c r="G10" s="1018"/>
      <c r="H10" s="1018"/>
      <c r="I10" s="1018"/>
      <c r="J10" s="1018"/>
      <c r="K10" s="1018"/>
      <c r="L10" s="1018"/>
      <c r="M10" s="1018"/>
      <c r="N10" s="1018"/>
      <c r="O10" s="1018"/>
      <c r="P10" s="1018"/>
      <c r="Q10" s="1018"/>
      <c r="R10" s="1018"/>
      <c r="S10" s="1018"/>
      <c r="T10" s="1018"/>
      <c r="U10" s="1018"/>
      <c r="V10" s="1018"/>
      <c r="W10" s="1018"/>
      <c r="X10" s="1018"/>
      <c r="Y10" s="1018"/>
      <c r="Z10" s="1019"/>
    </row>
    <row r="11" spans="1:30" ht="14.25" customHeight="1" thickBot="1" x14ac:dyDescent="0.25">
      <c r="A11" s="13" t="s">
        <v>9</v>
      </c>
      <c r="B11" s="14" t="s">
        <v>9</v>
      </c>
      <c r="C11" s="1009" t="s">
        <v>43</v>
      </c>
      <c r="D11" s="1009"/>
      <c r="E11" s="1009"/>
      <c r="F11" s="1009"/>
      <c r="G11" s="1009"/>
      <c r="H11" s="1009"/>
      <c r="I11" s="1009"/>
      <c r="J11" s="1009"/>
      <c r="K11" s="1009"/>
      <c r="L11" s="1009"/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10"/>
      <c r="Y11" s="1010"/>
      <c r="Z11" s="1011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207" t="s">
        <v>194</v>
      </c>
      <c r="E12" s="211"/>
      <c r="F12" s="694" t="s">
        <v>14</v>
      </c>
      <c r="G12" s="695" t="s">
        <v>38</v>
      </c>
      <c r="H12" s="119" t="s">
        <v>12</v>
      </c>
      <c r="I12" s="47"/>
      <c r="J12" s="885"/>
      <c r="K12" s="179"/>
      <c r="L12" s="190"/>
      <c r="M12" s="101"/>
      <c r="N12" s="179"/>
      <c r="O12" s="179"/>
      <c r="P12" s="102"/>
      <c r="Q12" s="588">
        <f>R12+T12</f>
        <v>454</v>
      </c>
      <c r="R12" s="589">
        <f>199+10+245</f>
        <v>454</v>
      </c>
      <c r="S12" s="589"/>
      <c r="T12" s="590"/>
      <c r="U12" s="63">
        <f>200+20+70+250</f>
        <v>540</v>
      </c>
      <c r="V12" s="58">
        <f>200+20+90+260+50</f>
        <v>620</v>
      </c>
      <c r="W12" s="253" t="s">
        <v>198</v>
      </c>
      <c r="X12" s="751">
        <f>4+38</f>
        <v>42</v>
      </c>
      <c r="Y12" s="752">
        <f>4+15+38+5</f>
        <v>62</v>
      </c>
      <c r="Z12" s="754">
        <f>4+17+40+5</f>
        <v>66</v>
      </c>
    </row>
    <row r="13" spans="1:30" ht="27" customHeight="1" x14ac:dyDescent="0.2">
      <c r="A13" s="25"/>
      <c r="B13" s="28"/>
      <c r="C13" s="19"/>
      <c r="D13" s="714" t="s">
        <v>199</v>
      </c>
      <c r="E13" s="212"/>
      <c r="F13" s="158"/>
      <c r="G13" s="539"/>
      <c r="H13" s="251"/>
      <c r="I13" s="180"/>
      <c r="J13" s="181"/>
      <c r="K13" s="35"/>
      <c r="L13" s="852"/>
      <c r="M13" s="788"/>
      <c r="N13" s="273"/>
      <c r="O13" s="273"/>
      <c r="P13" s="790"/>
      <c r="Q13" s="620"/>
      <c r="R13" s="587"/>
      <c r="S13" s="587"/>
      <c r="T13" s="621"/>
      <c r="U13" s="853"/>
      <c r="V13" s="854"/>
      <c r="W13" s="94" t="s">
        <v>55</v>
      </c>
      <c r="X13" s="324">
        <v>2</v>
      </c>
      <c r="Y13" s="155">
        <v>2</v>
      </c>
      <c r="Z13" s="325">
        <v>2</v>
      </c>
    </row>
    <row r="14" spans="1:30" ht="15" customHeight="1" x14ac:dyDescent="0.2">
      <c r="A14" s="25"/>
      <c r="B14" s="28"/>
      <c r="C14" s="19"/>
      <c r="D14" s="156" t="s">
        <v>195</v>
      </c>
      <c r="E14" s="212"/>
      <c r="F14" s="158"/>
      <c r="G14" s="539"/>
      <c r="H14" s="251"/>
      <c r="I14" s="180"/>
      <c r="J14" s="181"/>
      <c r="K14" s="181"/>
      <c r="L14" s="200"/>
      <c r="M14" s="788"/>
      <c r="N14" s="181"/>
      <c r="O14" s="181"/>
      <c r="P14" s="301"/>
      <c r="Q14" s="620"/>
      <c r="R14" s="587"/>
      <c r="S14" s="587"/>
      <c r="T14" s="621"/>
      <c r="U14" s="206"/>
      <c r="V14" s="199"/>
      <c r="W14" s="94"/>
      <c r="X14" s="324"/>
      <c r="Y14" s="155"/>
      <c r="Z14" s="325"/>
      <c r="AB14" s="134"/>
      <c r="AD14" s="134"/>
    </row>
    <row r="15" spans="1:30" ht="39" customHeight="1" x14ac:dyDescent="0.2">
      <c r="A15" s="25"/>
      <c r="B15" s="28"/>
      <c r="C15" s="19"/>
      <c r="D15" s="753" t="s">
        <v>196</v>
      </c>
      <c r="E15" s="886" t="s">
        <v>110</v>
      </c>
      <c r="F15" s="158"/>
      <c r="G15" s="539"/>
      <c r="H15" s="251"/>
      <c r="I15" s="273"/>
      <c r="J15" s="273"/>
      <c r="K15" s="273"/>
      <c r="L15" s="381"/>
      <c r="M15" s="788"/>
      <c r="N15" s="273"/>
      <c r="O15" s="273"/>
      <c r="P15" s="790"/>
      <c r="Q15" s="620"/>
      <c r="R15" s="587"/>
      <c r="S15" s="587"/>
      <c r="T15" s="621"/>
      <c r="U15" s="66"/>
      <c r="V15" s="198"/>
      <c r="W15" s="94"/>
      <c r="X15" s="506"/>
      <c r="Y15" s="385"/>
      <c r="Z15" s="386"/>
      <c r="AB15" s="134"/>
    </row>
    <row r="16" spans="1:30" ht="24.75" customHeight="1" x14ac:dyDescent="0.2">
      <c r="A16" s="25"/>
      <c r="B16" s="28"/>
      <c r="C16" s="19"/>
      <c r="D16" s="961" t="s">
        <v>221</v>
      </c>
      <c r="E16" s="886"/>
      <c r="F16" s="158"/>
      <c r="G16" s="539"/>
      <c r="H16" s="251"/>
      <c r="I16" s="793"/>
      <c r="J16" s="273"/>
      <c r="K16" s="273"/>
      <c r="L16" s="381"/>
      <c r="M16" s="788"/>
      <c r="N16" s="273"/>
      <c r="O16" s="273"/>
      <c r="P16" s="790"/>
      <c r="Q16" s="620"/>
      <c r="R16" s="587"/>
      <c r="S16" s="587"/>
      <c r="T16" s="621"/>
      <c r="U16" s="66"/>
      <c r="V16" s="198"/>
      <c r="W16" s="94"/>
      <c r="X16" s="506"/>
      <c r="Y16" s="927"/>
      <c r="Z16" s="928"/>
      <c r="AB16" s="134"/>
    </row>
    <row r="17" spans="1:32" ht="27" customHeight="1" x14ac:dyDescent="0.2">
      <c r="A17" s="25"/>
      <c r="B17" s="28"/>
      <c r="C17" s="19"/>
      <c r="D17" s="717" t="s">
        <v>197</v>
      </c>
      <c r="E17" s="212"/>
      <c r="F17" s="158"/>
      <c r="G17" s="539"/>
      <c r="H17" s="251"/>
      <c r="I17" s="536"/>
      <c r="J17" s="181"/>
      <c r="K17" s="181"/>
      <c r="L17" s="200"/>
      <c r="M17" s="887"/>
      <c r="N17" s="888"/>
      <c r="O17" s="181"/>
      <c r="P17" s="301"/>
      <c r="Q17" s="620"/>
      <c r="R17" s="587"/>
      <c r="S17" s="587"/>
      <c r="T17" s="621"/>
      <c r="U17" s="206"/>
      <c r="V17" s="199"/>
      <c r="W17" s="94"/>
      <c r="X17" s="324"/>
      <c r="Y17" s="155"/>
      <c r="Z17" s="325"/>
      <c r="AB17" s="134"/>
    </row>
    <row r="18" spans="1:32" ht="29.25" customHeight="1" x14ac:dyDescent="0.2">
      <c r="A18" s="25"/>
      <c r="B18" s="28"/>
      <c r="C18" s="19"/>
      <c r="D18" s="1005" t="s">
        <v>213</v>
      </c>
      <c r="E18" s="1007" t="s">
        <v>110</v>
      </c>
      <c r="F18" s="158"/>
      <c r="G18" s="539"/>
      <c r="H18" s="784"/>
      <c r="I18" s="570"/>
      <c r="J18" s="570"/>
      <c r="K18" s="570"/>
      <c r="L18" s="778"/>
      <c r="M18" s="567"/>
      <c r="N18" s="570"/>
      <c r="O18" s="570"/>
      <c r="P18" s="571"/>
      <c r="Q18" s="639"/>
      <c r="R18" s="640"/>
      <c r="S18" s="640"/>
      <c r="T18" s="638"/>
      <c r="U18" s="775"/>
      <c r="V18" s="141"/>
      <c r="W18" s="1054"/>
      <c r="X18" s="384"/>
      <c r="Y18" s="385"/>
      <c r="Z18" s="386"/>
      <c r="AB18" s="134"/>
    </row>
    <row r="19" spans="1:32" ht="13.5" customHeight="1" thickBot="1" x14ac:dyDescent="0.25">
      <c r="A19" s="25"/>
      <c r="B19" s="28"/>
      <c r="C19" s="19"/>
      <c r="D19" s="1006"/>
      <c r="E19" s="1008"/>
      <c r="F19" s="159"/>
      <c r="G19" s="540"/>
      <c r="H19" s="608" t="s">
        <v>16</v>
      </c>
      <c r="I19" s="596">
        <f t="shared" ref="I19:T19" si="0">SUM(I13:I17)</f>
        <v>0</v>
      </c>
      <c r="J19" s="596">
        <f t="shared" si="0"/>
        <v>0</v>
      </c>
      <c r="K19" s="596">
        <f t="shared" si="0"/>
        <v>0</v>
      </c>
      <c r="L19" s="597">
        <f t="shared" si="0"/>
        <v>0</v>
      </c>
      <c r="M19" s="701">
        <f>SUM(M13:M17)</f>
        <v>0</v>
      </c>
      <c r="N19" s="596">
        <f>SUM(N13:N17)</f>
        <v>0</v>
      </c>
      <c r="O19" s="596">
        <f t="shared" si="0"/>
        <v>0</v>
      </c>
      <c r="P19" s="609">
        <f t="shared" si="0"/>
        <v>0</v>
      </c>
      <c r="Q19" s="596">
        <f t="shared" ref="Q19:Q25" si="1">R19+T19</f>
        <v>454</v>
      </c>
      <c r="R19" s="596">
        <f>SUM(R12:R17)</f>
        <v>454</v>
      </c>
      <c r="S19" s="596">
        <f t="shared" si="0"/>
        <v>0</v>
      </c>
      <c r="T19" s="597">
        <f t="shared" si="0"/>
        <v>0</v>
      </c>
      <c r="U19" s="610">
        <f>SUM(U12:U17)</f>
        <v>540</v>
      </c>
      <c r="V19" s="597">
        <f>SUM(V12:V18)</f>
        <v>620</v>
      </c>
      <c r="W19" s="1166"/>
      <c r="X19" s="326"/>
      <c r="Y19" s="552"/>
      <c r="Z19" s="327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1020" t="s">
        <v>97</v>
      </c>
      <c r="E20" s="1033"/>
      <c r="F20" s="1035" t="s">
        <v>14</v>
      </c>
      <c r="G20" s="1037" t="s">
        <v>38</v>
      </c>
      <c r="H20" s="100" t="s">
        <v>12</v>
      </c>
      <c r="I20" s="178">
        <f>J20+L20</f>
        <v>180</v>
      </c>
      <c r="J20" s="179">
        <v>180</v>
      </c>
      <c r="K20" s="179"/>
      <c r="L20" s="190"/>
      <c r="M20" s="101">
        <f>N20+P20</f>
        <v>180</v>
      </c>
      <c r="N20" s="179">
        <v>180</v>
      </c>
      <c r="O20" s="179"/>
      <c r="P20" s="102"/>
      <c r="Q20" s="588">
        <f t="shared" si="1"/>
        <v>180</v>
      </c>
      <c r="R20" s="589">
        <v>180</v>
      </c>
      <c r="S20" s="589"/>
      <c r="T20" s="590"/>
      <c r="U20" s="63">
        <v>180</v>
      </c>
      <c r="V20" s="58">
        <v>200</v>
      </c>
      <c r="W20" s="253" t="s">
        <v>86</v>
      </c>
      <c r="X20" s="698">
        <v>1</v>
      </c>
      <c r="Y20" s="699">
        <v>1</v>
      </c>
      <c r="Z20" s="693">
        <v>1</v>
      </c>
    </row>
    <row r="21" spans="1:32" ht="14.25" customHeight="1" thickBot="1" x14ac:dyDescent="0.25">
      <c r="A21" s="25"/>
      <c r="B21" s="28"/>
      <c r="C21" s="19"/>
      <c r="D21" s="1021"/>
      <c r="E21" s="1034"/>
      <c r="F21" s="1036"/>
      <c r="G21" s="1038"/>
      <c r="H21" s="608" t="s">
        <v>16</v>
      </c>
      <c r="I21" s="596">
        <f>J21+L21</f>
        <v>180</v>
      </c>
      <c r="J21" s="702">
        <f>SUM(J20:J20)</f>
        <v>180</v>
      </c>
      <c r="K21" s="702"/>
      <c r="L21" s="624"/>
      <c r="M21" s="701">
        <f>N21+P21</f>
        <v>180</v>
      </c>
      <c r="N21" s="702">
        <f>SUM(N20:N20)</f>
        <v>180</v>
      </c>
      <c r="O21" s="702"/>
      <c r="P21" s="703"/>
      <c r="Q21" s="596">
        <f t="shared" si="1"/>
        <v>180</v>
      </c>
      <c r="R21" s="702">
        <f>SUM(R20:R20)</f>
        <v>180</v>
      </c>
      <c r="S21" s="702"/>
      <c r="T21" s="598"/>
      <c r="U21" s="610">
        <f>SUM(U20:U20)</f>
        <v>180</v>
      </c>
      <c r="V21" s="597">
        <f>SUM(V20:V20)</f>
        <v>200</v>
      </c>
      <c r="W21" s="554"/>
      <c r="X21" s="208"/>
      <c r="Y21" s="552"/>
      <c r="Z21" s="547"/>
      <c r="AB21" s="134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1020" t="s">
        <v>87</v>
      </c>
      <c r="E22" s="1033"/>
      <c r="F22" s="1035" t="s">
        <v>14</v>
      </c>
      <c r="G22" s="1037" t="s">
        <v>38</v>
      </c>
      <c r="H22" s="100" t="s">
        <v>12</v>
      </c>
      <c r="I22" s="178">
        <f>J22+L22</f>
        <v>31.2</v>
      </c>
      <c r="J22" s="179">
        <v>31.2</v>
      </c>
      <c r="K22" s="179"/>
      <c r="L22" s="190"/>
      <c r="M22" s="101">
        <f>N22+P22</f>
        <v>40.299999999999997</v>
      </c>
      <c r="N22" s="179">
        <v>40.299999999999997</v>
      </c>
      <c r="O22" s="179"/>
      <c r="P22" s="102"/>
      <c r="Q22" s="588">
        <f t="shared" si="1"/>
        <v>31.2</v>
      </c>
      <c r="R22" s="589">
        <v>31.2</v>
      </c>
      <c r="S22" s="589"/>
      <c r="T22" s="590"/>
      <c r="U22" s="328">
        <v>46.8</v>
      </c>
      <c r="V22" s="947">
        <v>62.4</v>
      </c>
      <c r="W22" s="1142" t="s">
        <v>56</v>
      </c>
      <c r="X22" s="1144">
        <v>4</v>
      </c>
      <c r="Y22" s="1146">
        <v>5</v>
      </c>
      <c r="Z22" s="979">
        <v>6</v>
      </c>
    </row>
    <row r="23" spans="1:32" ht="14.25" customHeight="1" thickBot="1" x14ac:dyDescent="0.25">
      <c r="A23" s="948"/>
      <c r="B23" s="477"/>
      <c r="C23" s="478"/>
      <c r="D23" s="1021"/>
      <c r="E23" s="1034"/>
      <c r="F23" s="1036"/>
      <c r="G23" s="1038"/>
      <c r="H23" s="608" t="s">
        <v>16</v>
      </c>
      <c r="I23" s="596">
        <f>J23+L23</f>
        <v>31.2</v>
      </c>
      <c r="J23" s="918">
        <f>SUM(J22:J22)</f>
        <v>31.2</v>
      </c>
      <c r="K23" s="918"/>
      <c r="L23" s="598"/>
      <c r="M23" s="917">
        <f>N23+P23</f>
        <v>40.299999999999997</v>
      </c>
      <c r="N23" s="918">
        <f>SUM(N22:N22)</f>
        <v>40.299999999999997</v>
      </c>
      <c r="O23" s="918"/>
      <c r="P23" s="919"/>
      <c r="Q23" s="596">
        <f t="shared" si="1"/>
        <v>31.2</v>
      </c>
      <c r="R23" s="918">
        <f>SUM(R22:R22)</f>
        <v>31.2</v>
      </c>
      <c r="S23" s="918"/>
      <c r="T23" s="598"/>
      <c r="U23" s="610">
        <f>SUM(U22:U22)</f>
        <v>46.8</v>
      </c>
      <c r="V23" s="597">
        <f>SUM(V22:V22)</f>
        <v>62.4</v>
      </c>
      <c r="W23" s="1143"/>
      <c r="X23" s="1145"/>
      <c r="Y23" s="1147"/>
      <c r="Z23" s="980"/>
      <c r="AF23" s="134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105" t="s">
        <v>158</v>
      </c>
      <c r="E24" s="467"/>
      <c r="F24" s="470" t="s">
        <v>14</v>
      </c>
      <c r="G24" s="548" t="s">
        <v>38</v>
      </c>
      <c r="H24" s="106" t="s">
        <v>12</v>
      </c>
      <c r="I24" s="475"/>
      <c r="J24" s="108"/>
      <c r="K24" s="108"/>
      <c r="L24" s="476"/>
      <c r="M24" s="107"/>
      <c r="N24" s="108"/>
      <c r="O24" s="108"/>
      <c r="P24" s="109"/>
      <c r="Q24" s="599">
        <f t="shared" si="1"/>
        <v>229.6</v>
      </c>
      <c r="R24" s="600">
        <f>66.1+163.5</f>
        <v>229.6</v>
      </c>
      <c r="S24" s="600"/>
      <c r="T24" s="601"/>
      <c r="U24" s="65">
        <f>80+450</f>
        <v>530</v>
      </c>
      <c r="V24" s="56">
        <f>90+450</f>
        <v>540</v>
      </c>
      <c r="W24" s="205"/>
      <c r="X24" s="81"/>
      <c r="Y24" s="84"/>
      <c r="Z24" s="80"/>
    </row>
    <row r="25" spans="1:32" ht="14.25" customHeight="1" x14ac:dyDescent="0.2">
      <c r="A25" s="38"/>
      <c r="B25" s="28"/>
      <c r="C25" s="19"/>
      <c r="D25" s="1066" t="s">
        <v>200</v>
      </c>
      <c r="E25" s="468"/>
      <c r="F25" s="471"/>
      <c r="G25" s="473"/>
      <c r="H25" s="526" t="s">
        <v>144</v>
      </c>
      <c r="I25" s="192">
        <f>J25+L25</f>
        <v>386</v>
      </c>
      <c r="J25" s="193">
        <v>386</v>
      </c>
      <c r="K25" s="269"/>
      <c r="L25" s="270"/>
      <c r="M25" s="252">
        <f>N25+P25</f>
        <v>459</v>
      </c>
      <c r="N25" s="271">
        <v>459</v>
      </c>
      <c r="O25" s="527"/>
      <c r="P25" s="528"/>
      <c r="Q25" s="593">
        <f t="shared" si="1"/>
        <v>459</v>
      </c>
      <c r="R25" s="594">
        <v>459</v>
      </c>
      <c r="S25" s="594"/>
      <c r="T25" s="595"/>
      <c r="U25" s="241">
        <v>459</v>
      </c>
      <c r="V25" s="240">
        <v>459</v>
      </c>
      <c r="W25" s="977" t="s">
        <v>177</v>
      </c>
      <c r="X25" s="1026" t="s">
        <v>178</v>
      </c>
      <c r="Y25" s="1028" t="s">
        <v>179</v>
      </c>
      <c r="Z25" s="964" t="s">
        <v>179</v>
      </c>
      <c r="AC25" s="134"/>
    </row>
    <row r="26" spans="1:32" ht="14.25" customHeight="1" x14ac:dyDescent="0.2">
      <c r="A26" s="38"/>
      <c r="B26" s="28"/>
      <c r="C26" s="19"/>
      <c r="D26" s="1067"/>
      <c r="E26" s="468"/>
      <c r="F26" s="471"/>
      <c r="G26" s="473"/>
      <c r="H26" s="938"/>
      <c r="I26" s="180"/>
      <c r="J26" s="181"/>
      <c r="K26" s="35"/>
      <c r="L26" s="852"/>
      <c r="M26" s="788"/>
      <c r="N26" s="273"/>
      <c r="O26" s="939"/>
      <c r="P26" s="940"/>
      <c r="Q26" s="620"/>
      <c r="R26" s="587"/>
      <c r="S26" s="587"/>
      <c r="T26" s="621"/>
      <c r="U26" s="853"/>
      <c r="V26" s="854"/>
      <c r="W26" s="978"/>
      <c r="X26" s="1027"/>
      <c r="Y26" s="1029"/>
      <c r="Z26" s="965"/>
    </row>
    <row r="27" spans="1:32" ht="27.75" customHeight="1" x14ac:dyDescent="0.2">
      <c r="A27" s="38"/>
      <c r="B27" s="706"/>
      <c r="C27" s="19"/>
      <c r="D27" s="266" t="s">
        <v>18</v>
      </c>
      <c r="E27" s="468"/>
      <c r="F27" s="565"/>
      <c r="G27" s="473"/>
      <c r="H27" s="116"/>
      <c r="I27" s="186"/>
      <c r="J27" s="187"/>
      <c r="K27" s="187"/>
      <c r="L27" s="57"/>
      <c r="M27" s="110"/>
      <c r="N27" s="187"/>
      <c r="O27" s="187"/>
      <c r="P27" s="111"/>
      <c r="Q27" s="942"/>
      <c r="R27" s="606"/>
      <c r="S27" s="606"/>
      <c r="T27" s="607"/>
      <c r="U27" s="66"/>
      <c r="V27" s="151"/>
      <c r="W27" s="943" t="s">
        <v>216</v>
      </c>
      <c r="X27" s="376">
        <v>1</v>
      </c>
      <c r="Y27" s="944" t="s">
        <v>38</v>
      </c>
      <c r="Z27" s="945" t="s">
        <v>38</v>
      </c>
      <c r="AD27" s="134"/>
    </row>
    <row r="28" spans="1:32" ht="15.75" customHeight="1" x14ac:dyDescent="0.2">
      <c r="A28" s="25"/>
      <c r="B28" s="28"/>
      <c r="C28" s="19"/>
      <c r="D28" s="1068" t="s">
        <v>156</v>
      </c>
      <c r="E28" s="1069"/>
      <c r="F28" s="1071"/>
      <c r="G28" s="1073"/>
      <c r="H28" s="251"/>
      <c r="I28" s="192"/>
      <c r="J28" s="193"/>
      <c r="K28" s="269"/>
      <c r="L28" s="270"/>
      <c r="M28" s="252"/>
      <c r="N28" s="271"/>
      <c r="O28" s="271"/>
      <c r="P28" s="272"/>
      <c r="Q28" s="620"/>
      <c r="R28" s="587"/>
      <c r="S28" s="587"/>
      <c r="T28" s="621"/>
      <c r="U28" s="853"/>
      <c r="V28" s="941"/>
      <c r="W28" s="966" t="s">
        <v>165</v>
      </c>
      <c r="X28" s="968">
        <v>1</v>
      </c>
      <c r="Y28" s="970"/>
      <c r="Z28" s="972"/>
    </row>
    <row r="29" spans="1:32" ht="13.5" customHeight="1" thickBot="1" x14ac:dyDescent="0.25">
      <c r="A29" s="39"/>
      <c r="B29" s="14"/>
      <c r="C29" s="36"/>
      <c r="D29" s="1006"/>
      <c r="E29" s="1070"/>
      <c r="F29" s="1072"/>
      <c r="G29" s="1074"/>
      <c r="H29" s="611" t="s">
        <v>16</v>
      </c>
      <c r="I29" s="596">
        <f t="shared" ref="I29:P29" si="2">SUM(I25:I28)</f>
        <v>386</v>
      </c>
      <c r="J29" s="596">
        <f t="shared" si="2"/>
        <v>386</v>
      </c>
      <c r="K29" s="596">
        <f t="shared" si="2"/>
        <v>0</v>
      </c>
      <c r="L29" s="597">
        <f t="shared" si="2"/>
        <v>0</v>
      </c>
      <c r="M29" s="731">
        <f t="shared" si="2"/>
        <v>459</v>
      </c>
      <c r="N29" s="596">
        <f t="shared" si="2"/>
        <v>459</v>
      </c>
      <c r="O29" s="596">
        <f t="shared" si="2"/>
        <v>0</v>
      </c>
      <c r="P29" s="609">
        <f t="shared" si="2"/>
        <v>0</v>
      </c>
      <c r="Q29" s="596">
        <f>SUM(Q24:Q28)</f>
        <v>688.6</v>
      </c>
      <c r="R29" s="596">
        <f>SUM(R24:R28)</f>
        <v>688.6</v>
      </c>
      <c r="S29" s="596">
        <f>SUM(S25:S28)</f>
        <v>0</v>
      </c>
      <c r="T29" s="597">
        <f>SUM(T25:T28)</f>
        <v>0</v>
      </c>
      <c r="U29" s="610">
        <f>SUM(U24:U28)</f>
        <v>989</v>
      </c>
      <c r="V29" s="596">
        <f>SUM(V24:V28)</f>
        <v>999</v>
      </c>
      <c r="W29" s="967"/>
      <c r="X29" s="969"/>
      <c r="Y29" s="971"/>
      <c r="Z29" s="973"/>
      <c r="AB29" s="134"/>
    </row>
    <row r="30" spans="1:32" ht="14.25" customHeight="1" thickBot="1" x14ac:dyDescent="0.25">
      <c r="A30" s="24" t="s">
        <v>9</v>
      </c>
      <c r="B30" s="34" t="s">
        <v>9</v>
      </c>
      <c r="C30" s="1045" t="s">
        <v>15</v>
      </c>
      <c r="D30" s="1046"/>
      <c r="E30" s="1046"/>
      <c r="F30" s="1046"/>
      <c r="G30" s="1047"/>
      <c r="H30" s="1048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1353.8000000000002</v>
      </c>
      <c r="R30" s="20">
        <f t="shared" si="3"/>
        <v>1353.8000000000002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974"/>
      <c r="X30" s="975"/>
      <c r="Y30" s="975"/>
      <c r="Z30" s="976"/>
    </row>
    <row r="31" spans="1:32" ht="15" customHeight="1" thickBot="1" x14ac:dyDescent="0.25">
      <c r="A31" s="21" t="s">
        <v>9</v>
      </c>
      <c r="B31" s="27" t="s">
        <v>10</v>
      </c>
      <c r="C31" s="1039" t="s">
        <v>117</v>
      </c>
      <c r="D31" s="1040"/>
      <c r="E31" s="1040"/>
      <c r="F31" s="1040"/>
      <c r="G31" s="1040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1041"/>
      <c r="W31" s="1041"/>
      <c r="X31" s="1041"/>
      <c r="Y31" s="1041"/>
      <c r="Z31" s="1042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043" t="s">
        <v>79</v>
      </c>
      <c r="E32" s="160"/>
      <c r="F32" s="556" t="s">
        <v>14</v>
      </c>
      <c r="G32" s="500">
        <v>2</v>
      </c>
      <c r="H32" s="255" t="s">
        <v>12</v>
      </c>
      <c r="I32" s="334"/>
      <c r="J32" s="334"/>
      <c r="K32" s="334"/>
      <c r="L32" s="334"/>
      <c r="M32" s="112"/>
      <c r="N32" s="108"/>
      <c r="O32" s="56"/>
      <c r="P32" s="109"/>
      <c r="Q32" s="612">
        <f>R32+T32</f>
        <v>7753.5</v>
      </c>
      <c r="R32" s="600">
        <f>977.8+2020.6+168.6+1997.4+832.1+76.1+1055.2+623.2</f>
        <v>7751</v>
      </c>
      <c r="S32" s="612">
        <f>611+1441+83.7+1276+419.7+11+721.3+305.4</f>
        <v>4869.0999999999995</v>
      </c>
      <c r="T32" s="601">
        <v>2.5</v>
      </c>
      <c r="U32" s="65">
        <f>1050+2169.4+159.9+2016.3+886.3+1342+595.3</f>
        <v>8219.2000000000007</v>
      </c>
      <c r="V32" s="56">
        <f>1000+2169.4+159.9+2016.3+1740.6+1343+660.1</f>
        <v>9089.3000000000011</v>
      </c>
      <c r="W32" s="934" t="s">
        <v>177</v>
      </c>
      <c r="X32" s="762">
        <f>5+28+16+357+25+16+11+172+30+10+57+8+90</f>
        <v>825</v>
      </c>
      <c r="Y32" s="759">
        <f>5+28+165+357+25+16+11+167+30+61+8+90</f>
        <v>963</v>
      </c>
      <c r="Z32" s="760">
        <f>6+29+170+357+25+16+11+168+30+65+8+90</f>
        <v>975</v>
      </c>
      <c r="AA32" s="153"/>
    </row>
    <row r="33" spans="1:31" ht="15.75" customHeight="1" x14ac:dyDescent="0.2">
      <c r="A33" s="935"/>
      <c r="B33" s="936"/>
      <c r="C33" s="19"/>
      <c r="D33" s="1044"/>
      <c r="E33" s="545"/>
      <c r="F33" s="499"/>
      <c r="G33" s="501"/>
      <c r="H33" s="757" t="s">
        <v>29</v>
      </c>
      <c r="I33" s="338"/>
      <c r="J33" s="339"/>
      <c r="K33" s="339"/>
      <c r="L33" s="340"/>
      <c r="M33" s="309"/>
      <c r="N33" s="193"/>
      <c r="O33" s="202"/>
      <c r="P33" s="260"/>
      <c r="Q33" s="613">
        <f>R33+T33</f>
        <v>1154.4000000000001</v>
      </c>
      <c r="R33" s="594">
        <f>353+603.5+30+20+111.9+20</f>
        <v>1138.4000000000001</v>
      </c>
      <c r="S33" s="613"/>
      <c r="T33" s="595">
        <f>4+5+7</f>
        <v>16</v>
      </c>
      <c r="U33" s="261">
        <f>353+607.5+30+13+119+20</f>
        <v>1142.5</v>
      </c>
      <c r="V33" s="202">
        <f>353+607.5+30+13+119+20</f>
        <v>1142.5</v>
      </c>
      <c r="W33" s="924" t="s">
        <v>60</v>
      </c>
      <c r="X33" s="763">
        <f>73.2+460+262+14+27</f>
        <v>836.2</v>
      </c>
      <c r="Y33" s="766">
        <f>73.2+460+262+14+27</f>
        <v>836.2</v>
      </c>
      <c r="Z33" s="764">
        <f>73.5+460+262+14+27</f>
        <v>836.5</v>
      </c>
      <c r="AA33" s="78"/>
    </row>
    <row r="34" spans="1:31" ht="26.25" customHeight="1" x14ac:dyDescent="0.2">
      <c r="A34" s="935"/>
      <c r="B34" s="936"/>
      <c r="C34" s="19"/>
      <c r="D34" s="920" t="s">
        <v>180</v>
      </c>
      <c r="E34" s="157"/>
      <c r="F34" s="499"/>
      <c r="G34" s="501"/>
      <c r="H34" s="114" t="s">
        <v>21</v>
      </c>
      <c r="I34" s="765">
        <v>171.7</v>
      </c>
      <c r="J34" s="765">
        <v>171.7</v>
      </c>
      <c r="K34" s="271"/>
      <c r="L34" s="377"/>
      <c r="M34" s="252">
        <f t="shared" ref="M34" si="4">N34+P34</f>
        <v>140</v>
      </c>
      <c r="N34" s="271">
        <v>140</v>
      </c>
      <c r="O34" s="271"/>
      <c r="P34" s="272"/>
      <c r="Q34" s="593">
        <f>R34+T34</f>
        <v>191</v>
      </c>
      <c r="R34" s="594">
        <f>140+51</f>
        <v>191</v>
      </c>
      <c r="S34" s="594"/>
      <c r="T34" s="595"/>
      <c r="U34" s="67">
        <f>140+26.6</f>
        <v>166.6</v>
      </c>
      <c r="V34" s="201">
        <f>140+51</f>
        <v>191</v>
      </c>
      <c r="W34" s="966" t="s">
        <v>176</v>
      </c>
      <c r="X34" s="968">
        <v>2</v>
      </c>
      <c r="Y34" s="970"/>
      <c r="Z34" s="972"/>
      <c r="AA34" s="153"/>
    </row>
    <row r="35" spans="1:31" ht="19.5" customHeight="1" x14ac:dyDescent="0.2">
      <c r="A35" s="38"/>
      <c r="B35" s="28"/>
      <c r="C35" s="19"/>
      <c r="D35" s="1075" t="s">
        <v>181</v>
      </c>
      <c r="E35" s="157"/>
      <c r="F35" s="499"/>
      <c r="G35" s="501"/>
      <c r="H35" s="250" t="s">
        <v>30</v>
      </c>
      <c r="I35" s="767"/>
      <c r="J35" s="768"/>
      <c r="K35" s="768"/>
      <c r="L35" s="769"/>
      <c r="M35" s="916"/>
      <c r="N35" s="770"/>
      <c r="O35" s="770"/>
      <c r="P35" s="771"/>
      <c r="Q35" s="591">
        <f>R35+T35</f>
        <v>456.7</v>
      </c>
      <c r="R35" s="586">
        <v>456.7</v>
      </c>
      <c r="S35" s="586"/>
      <c r="T35" s="592"/>
      <c r="U35" s="772"/>
      <c r="V35" s="946"/>
      <c r="W35" s="1022"/>
      <c r="X35" s="1023"/>
      <c r="Y35" s="1024"/>
      <c r="Z35" s="1025"/>
    </row>
    <row r="36" spans="1:31" ht="19.5" customHeight="1" x14ac:dyDescent="0.2">
      <c r="A36" s="38"/>
      <c r="B36" s="28"/>
      <c r="C36" s="19"/>
      <c r="D36" s="1075"/>
      <c r="E36" s="157"/>
      <c r="F36" s="499"/>
      <c r="G36" s="501"/>
      <c r="H36" s="251"/>
      <c r="I36" s="785"/>
      <c r="J36" s="786"/>
      <c r="K36" s="786"/>
      <c r="L36" s="787"/>
      <c r="M36" s="788"/>
      <c r="N36" s="366"/>
      <c r="O36" s="366"/>
      <c r="P36" s="367"/>
      <c r="Q36" s="620"/>
      <c r="R36" s="587"/>
      <c r="S36" s="587"/>
      <c r="T36" s="621"/>
      <c r="U36" s="368"/>
      <c r="V36" s="369"/>
      <c r="W36" s="1022"/>
      <c r="X36" s="1023"/>
      <c r="Y36" s="1024"/>
      <c r="Z36" s="1025"/>
    </row>
    <row r="37" spans="1:31" ht="27" customHeight="1" x14ac:dyDescent="0.2">
      <c r="A37" s="38"/>
      <c r="B37" s="28"/>
      <c r="C37" s="19"/>
      <c r="D37" s="922" t="s">
        <v>182</v>
      </c>
      <c r="E37" s="157"/>
      <c r="F37" s="499"/>
      <c r="G37" s="501"/>
      <c r="H37" s="251"/>
      <c r="I37" s="786"/>
      <c r="J37" s="786"/>
      <c r="K37" s="786"/>
      <c r="L37" s="789"/>
      <c r="M37" s="788"/>
      <c r="N37" s="366"/>
      <c r="O37" s="366"/>
      <c r="P37" s="367"/>
      <c r="Q37" s="620"/>
      <c r="R37" s="587"/>
      <c r="S37" s="587"/>
      <c r="T37" s="621"/>
      <c r="U37" s="368"/>
      <c r="V37" s="369"/>
      <c r="W37" s="925"/>
      <c r="X37" s="926"/>
      <c r="Y37" s="927"/>
      <c r="Z37" s="391"/>
    </row>
    <row r="38" spans="1:31" ht="26.25" customHeight="1" x14ac:dyDescent="0.2">
      <c r="A38" s="935"/>
      <c r="B38" s="936"/>
      <c r="C38" s="40"/>
      <c r="D38" s="920" t="s">
        <v>183</v>
      </c>
      <c r="E38" s="157"/>
      <c r="F38" s="499"/>
      <c r="G38" s="501"/>
      <c r="H38" s="104"/>
      <c r="I38" s="791"/>
      <c r="J38" s="791"/>
      <c r="K38" s="791"/>
      <c r="L38" s="792"/>
      <c r="M38" s="788"/>
      <c r="N38" s="273"/>
      <c r="O38" s="273"/>
      <c r="P38" s="790"/>
      <c r="Q38" s="620"/>
      <c r="R38" s="587"/>
      <c r="S38" s="587"/>
      <c r="T38" s="621"/>
      <c r="U38" s="66"/>
      <c r="V38" s="198"/>
      <c r="W38" s="925"/>
      <c r="X38" s="926"/>
      <c r="Y38" s="927"/>
      <c r="Z38" s="928"/>
    </row>
    <row r="39" spans="1:31" ht="27.75" customHeight="1" x14ac:dyDescent="0.2">
      <c r="A39" s="25"/>
      <c r="B39" s="28"/>
      <c r="C39" s="19"/>
      <c r="D39" s="920" t="s">
        <v>201</v>
      </c>
      <c r="E39" s="157"/>
      <c r="F39" s="499"/>
      <c r="G39" s="501"/>
      <c r="H39" s="104"/>
      <c r="I39" s="793">
        <f>J39+L39</f>
        <v>6.5</v>
      </c>
      <c r="J39" s="273">
        <v>6.5</v>
      </c>
      <c r="K39" s="273"/>
      <c r="L39" s="381"/>
      <c r="M39" s="788"/>
      <c r="N39" s="273"/>
      <c r="O39" s="273"/>
      <c r="P39" s="790"/>
      <c r="Q39" s="620"/>
      <c r="R39" s="587"/>
      <c r="S39" s="587"/>
      <c r="T39" s="621"/>
      <c r="U39" s="66"/>
      <c r="V39" s="198"/>
      <c r="W39" s="925"/>
      <c r="X39" s="926"/>
      <c r="Y39" s="927"/>
      <c r="Z39" s="928"/>
    </row>
    <row r="40" spans="1:31" ht="26.25" customHeight="1" x14ac:dyDescent="0.2">
      <c r="A40" s="25"/>
      <c r="B40" s="28"/>
      <c r="C40" s="19"/>
      <c r="D40" s="1075" t="s">
        <v>222</v>
      </c>
      <c r="E40" s="157"/>
      <c r="F40" s="499"/>
      <c r="G40" s="501"/>
      <c r="H40" s="104"/>
      <c r="I40" s="793"/>
      <c r="J40" s="273"/>
      <c r="K40" s="273"/>
      <c r="L40" s="381"/>
      <c r="M40" s="788">
        <f t="shared" ref="M40" si="5">N40+P40</f>
        <v>76.099999999999994</v>
      </c>
      <c r="N40" s="273">
        <v>76.099999999999994</v>
      </c>
      <c r="O40" s="273">
        <v>11</v>
      </c>
      <c r="P40" s="790"/>
      <c r="Q40" s="794"/>
      <c r="R40" s="587"/>
      <c r="S40" s="587"/>
      <c r="T40" s="621"/>
      <c r="U40" s="66"/>
      <c r="V40" s="198"/>
      <c r="W40" s="925"/>
      <c r="X40" s="926"/>
      <c r="Y40" s="927"/>
      <c r="Z40" s="264"/>
      <c r="AB40" s="134"/>
      <c r="AD40" s="134"/>
    </row>
    <row r="41" spans="1:31" ht="26.25" customHeight="1" x14ac:dyDescent="0.2">
      <c r="A41" s="25"/>
      <c r="B41" s="28"/>
      <c r="C41" s="19"/>
      <c r="D41" s="1075"/>
      <c r="E41" s="157"/>
      <c r="F41" s="499"/>
      <c r="G41" s="501"/>
      <c r="H41" s="104"/>
      <c r="I41" s="791"/>
      <c r="J41" s="791"/>
      <c r="K41" s="273"/>
      <c r="L41" s="381"/>
      <c r="M41" s="788"/>
      <c r="N41" s="273"/>
      <c r="O41" s="273"/>
      <c r="P41" s="790"/>
      <c r="Q41" s="620"/>
      <c r="R41" s="587"/>
      <c r="S41" s="587"/>
      <c r="T41" s="621"/>
      <c r="U41" s="66"/>
      <c r="V41" s="198"/>
      <c r="W41" s="925"/>
      <c r="X41" s="926"/>
      <c r="Y41" s="927"/>
      <c r="Z41" s="928"/>
    </row>
    <row r="42" spans="1:31" ht="14.25" customHeight="1" thickBot="1" x14ac:dyDescent="0.25">
      <c r="A42" s="948"/>
      <c r="B42" s="477"/>
      <c r="C42" s="478"/>
      <c r="D42" s="1021"/>
      <c r="E42" s="937"/>
      <c r="F42" s="949"/>
      <c r="G42" s="950"/>
      <c r="H42" s="892"/>
      <c r="I42" s="951"/>
      <c r="J42" s="952"/>
      <c r="K42" s="521"/>
      <c r="L42" s="953"/>
      <c r="M42" s="520"/>
      <c r="N42" s="954"/>
      <c r="O42" s="954"/>
      <c r="P42" s="955"/>
      <c r="Q42" s="956"/>
      <c r="R42" s="957"/>
      <c r="S42" s="957"/>
      <c r="T42" s="958"/>
      <c r="U42" s="959"/>
      <c r="V42" s="960"/>
      <c r="W42" s="929"/>
      <c r="X42" s="930"/>
      <c r="Y42" s="931"/>
      <c r="Z42" s="932"/>
    </row>
    <row r="43" spans="1:31" ht="29.25" customHeight="1" x14ac:dyDescent="0.2">
      <c r="A43" s="38"/>
      <c r="B43" s="28"/>
      <c r="C43" s="19"/>
      <c r="D43" s="156" t="s">
        <v>184</v>
      </c>
      <c r="E43" s="1170" t="s">
        <v>223</v>
      </c>
      <c r="F43" s="499"/>
      <c r="G43" s="501"/>
      <c r="H43" s="104"/>
      <c r="I43" s="791"/>
      <c r="J43" s="791"/>
      <c r="K43" s="791"/>
      <c r="L43" s="792"/>
      <c r="M43" s="788"/>
      <c r="N43" s="273"/>
      <c r="O43" s="273"/>
      <c r="P43" s="790"/>
      <c r="Q43" s="620"/>
      <c r="R43" s="587"/>
      <c r="S43" s="587"/>
      <c r="T43" s="621"/>
      <c r="U43" s="66"/>
      <c r="V43" s="198"/>
      <c r="W43" s="925"/>
      <c r="X43" s="384"/>
      <c r="Y43" s="385"/>
      <c r="Z43" s="391"/>
    </row>
    <row r="44" spans="1:31" ht="16.5" customHeight="1" x14ac:dyDescent="0.2">
      <c r="A44" s="38"/>
      <c r="B44" s="28"/>
      <c r="C44" s="19"/>
      <c r="D44" s="988" t="s">
        <v>185</v>
      </c>
      <c r="E44" s="1170"/>
      <c r="F44" s="1176"/>
      <c r="G44" s="1177"/>
      <c r="H44" s="136"/>
      <c r="I44" s="779"/>
      <c r="J44" s="773"/>
      <c r="K44" s="773"/>
      <c r="L44" s="780"/>
      <c r="M44" s="567"/>
      <c r="N44" s="570"/>
      <c r="O44" s="570"/>
      <c r="P44" s="571"/>
      <c r="Q44" s="639"/>
      <c r="R44" s="640"/>
      <c r="S44" s="640"/>
      <c r="T44" s="638"/>
      <c r="U44" s="775"/>
      <c r="V44" s="141"/>
      <c r="W44" s="795"/>
      <c r="X44" s="781"/>
      <c r="Y44" s="782"/>
      <c r="Z44" s="783"/>
    </row>
    <row r="45" spans="1:31" ht="13.5" customHeight="1" thickBot="1" x14ac:dyDescent="0.25">
      <c r="A45" s="24"/>
      <c r="B45" s="14"/>
      <c r="C45" s="758"/>
      <c r="D45" s="989"/>
      <c r="E45" s="1171"/>
      <c r="F45" s="1036"/>
      <c r="G45" s="1178"/>
      <c r="H45" s="611" t="s">
        <v>16</v>
      </c>
      <c r="I45" s="686">
        <f>SUM(I34:I44)</f>
        <v>178.2</v>
      </c>
      <c r="J45" s="732">
        <f>SUM(J34:J44)</f>
        <v>178.2</v>
      </c>
      <c r="K45" s="597">
        <f>SUM(K34:K44)</f>
        <v>0</v>
      </c>
      <c r="L45" s="733">
        <f>SUM(L34:L44)</f>
        <v>0</v>
      </c>
      <c r="M45" s="731">
        <f>N45+P45</f>
        <v>216.1</v>
      </c>
      <c r="N45" s="597">
        <f>SUM(N34:N44)</f>
        <v>216.1</v>
      </c>
      <c r="O45" s="732">
        <f>SUM(O34:O44)</f>
        <v>11</v>
      </c>
      <c r="P45" s="609">
        <f>SUM(P34:P44)</f>
        <v>0</v>
      </c>
      <c r="Q45" s="731">
        <f>R45+T45</f>
        <v>9555.6</v>
      </c>
      <c r="R45" s="597">
        <f>SUM(R32:R44)</f>
        <v>9537.1</v>
      </c>
      <c r="S45" s="732">
        <f>SUM(S32:S44)</f>
        <v>4869.0999999999995</v>
      </c>
      <c r="T45" s="609">
        <f>SUM(T32:T44)</f>
        <v>18.5</v>
      </c>
      <c r="U45" s="610">
        <f>SUM(U32:U44)</f>
        <v>9528.3000000000011</v>
      </c>
      <c r="V45" s="597">
        <f>SUM(V32:V44)</f>
        <v>10422.800000000001</v>
      </c>
      <c r="W45" s="933"/>
      <c r="X45" s="855"/>
      <c r="Y45" s="856"/>
      <c r="Z45" s="857"/>
    </row>
    <row r="46" spans="1:31" ht="26.25" customHeight="1" x14ac:dyDescent="0.2">
      <c r="A46" s="734" t="s">
        <v>9</v>
      </c>
      <c r="B46" s="735" t="s">
        <v>10</v>
      </c>
      <c r="C46" s="19" t="s">
        <v>10</v>
      </c>
      <c r="D46" s="508" t="s">
        <v>82</v>
      </c>
      <c r="E46" s="707"/>
      <c r="F46" s="704"/>
      <c r="G46" s="696"/>
      <c r="H46" s="104"/>
      <c r="I46" s="180"/>
      <c r="J46" s="181"/>
      <c r="K46" s="181"/>
      <c r="L46" s="200"/>
      <c r="M46" s="510"/>
      <c r="N46" s="181"/>
      <c r="O46" s="181"/>
      <c r="P46" s="301"/>
      <c r="Q46" s="620"/>
      <c r="R46" s="587"/>
      <c r="S46" s="587"/>
      <c r="T46" s="621"/>
      <c r="U46" s="206"/>
      <c r="V46" s="61"/>
      <c r="W46" s="52"/>
      <c r="X46" s="76"/>
      <c r="Y46" s="87"/>
      <c r="Z46" s="85"/>
    </row>
    <row r="47" spans="1:31" ht="116.25" customHeight="1" x14ac:dyDescent="0.2">
      <c r="A47" s="705"/>
      <c r="B47" s="706"/>
      <c r="C47" s="19"/>
      <c r="D47" s="508" t="s">
        <v>214</v>
      </c>
      <c r="E47" s="804" t="s">
        <v>140</v>
      </c>
      <c r="F47" s="923" t="s">
        <v>14</v>
      </c>
      <c r="G47" s="921" t="s">
        <v>38</v>
      </c>
      <c r="H47" s="104" t="s">
        <v>12</v>
      </c>
      <c r="I47" s="199"/>
      <c r="J47" s="181"/>
      <c r="K47" s="199"/>
      <c r="L47" s="200"/>
      <c r="M47" s="161">
        <f>N47+P47</f>
        <v>45</v>
      </c>
      <c r="N47" s="181">
        <v>45</v>
      </c>
      <c r="O47" s="199"/>
      <c r="P47" s="301"/>
      <c r="Q47" s="633">
        <f>R47+T47</f>
        <v>40</v>
      </c>
      <c r="R47" s="587">
        <v>40</v>
      </c>
      <c r="S47" s="633"/>
      <c r="T47" s="621"/>
      <c r="U47" s="206">
        <v>150</v>
      </c>
      <c r="V47" s="61"/>
      <c r="W47" s="52" t="s">
        <v>169</v>
      </c>
      <c r="X47" s="162">
        <v>2</v>
      </c>
      <c r="Y47" s="87"/>
      <c r="Z47" s="85"/>
      <c r="AE47" s="134"/>
    </row>
    <row r="48" spans="1:31" ht="18" customHeight="1" x14ac:dyDescent="0.2">
      <c r="A48" s="705"/>
      <c r="B48" s="706"/>
      <c r="C48" s="19"/>
      <c r="D48" s="1005" t="s">
        <v>203</v>
      </c>
      <c r="E48" s="1049" t="s">
        <v>154</v>
      </c>
      <c r="F48" s="1076"/>
      <c r="G48" s="1077"/>
      <c r="H48" s="104"/>
      <c r="I48" s="180"/>
      <c r="J48" s="181"/>
      <c r="K48" s="181"/>
      <c r="L48" s="200"/>
      <c r="M48" s="510"/>
      <c r="N48" s="181"/>
      <c r="O48" s="181"/>
      <c r="P48" s="301"/>
      <c r="Q48" s="620"/>
      <c r="R48" s="587"/>
      <c r="S48" s="587"/>
      <c r="T48" s="621"/>
      <c r="U48" s="206"/>
      <c r="V48" s="61"/>
      <c r="W48" s="1054" t="s">
        <v>155</v>
      </c>
      <c r="X48" s="797"/>
      <c r="Y48" s="87">
        <v>100</v>
      </c>
      <c r="Z48" s="85"/>
    </row>
    <row r="49" spans="1:31" ht="18" customHeight="1" x14ac:dyDescent="0.2">
      <c r="A49" s="705"/>
      <c r="B49" s="706"/>
      <c r="C49" s="19"/>
      <c r="D49" s="1005"/>
      <c r="E49" s="1049"/>
      <c r="F49" s="1076"/>
      <c r="G49" s="1077"/>
      <c r="H49" s="104"/>
      <c r="I49" s="180"/>
      <c r="J49" s="181"/>
      <c r="K49" s="181"/>
      <c r="L49" s="200"/>
      <c r="M49" s="510"/>
      <c r="N49" s="181"/>
      <c r="O49" s="181"/>
      <c r="P49" s="301"/>
      <c r="Q49" s="620"/>
      <c r="R49" s="587"/>
      <c r="S49" s="587"/>
      <c r="T49" s="621"/>
      <c r="U49" s="206"/>
      <c r="V49" s="61"/>
      <c r="W49" s="1054"/>
      <c r="X49" s="796"/>
      <c r="Y49" s="87"/>
      <c r="Z49" s="85"/>
    </row>
    <row r="50" spans="1:31" ht="18" customHeight="1" x14ac:dyDescent="0.2">
      <c r="A50" s="29"/>
      <c r="B50" s="32"/>
      <c r="C50" s="44"/>
      <c r="D50" s="1005"/>
      <c r="E50" s="1049"/>
      <c r="F50" s="1076"/>
      <c r="G50" s="1077"/>
      <c r="H50" s="116"/>
      <c r="I50" s="195"/>
      <c r="J50" s="196"/>
      <c r="K50" s="196"/>
      <c r="L50" s="197"/>
      <c r="M50" s="124"/>
      <c r="N50" s="196"/>
      <c r="O50" s="196"/>
      <c r="P50" s="125"/>
      <c r="Q50" s="639"/>
      <c r="R50" s="640"/>
      <c r="S50" s="640"/>
      <c r="T50" s="638"/>
      <c r="U50" s="206"/>
      <c r="V50" s="61"/>
      <c r="W50" s="1054"/>
      <c r="X50" s="797"/>
      <c r="Y50" s="87"/>
      <c r="Z50" s="85"/>
    </row>
    <row r="51" spans="1:31" ht="13.5" customHeight="1" thickBot="1" x14ac:dyDescent="0.25">
      <c r="A51" s="29"/>
      <c r="B51" s="32"/>
      <c r="C51" s="44"/>
      <c r="D51" s="1005"/>
      <c r="E51" s="1050"/>
      <c r="F51" s="1076"/>
      <c r="G51" s="1077"/>
      <c r="H51" s="611" t="s">
        <v>16</v>
      </c>
      <c r="I51" s="597">
        <f>J51+L51</f>
        <v>0</v>
      </c>
      <c r="J51" s="732"/>
      <c r="K51" s="597"/>
      <c r="L51" s="598">
        <f>SUM(L48:L50)</f>
        <v>0</v>
      </c>
      <c r="M51" s="686"/>
      <c r="N51" s="732"/>
      <c r="O51" s="597"/>
      <c r="P51" s="733"/>
      <c r="Q51" s="597">
        <f>R51+T51</f>
        <v>40</v>
      </c>
      <c r="R51" s="732">
        <f>SUM(R47:R50)</f>
        <v>40</v>
      </c>
      <c r="S51" s="597"/>
      <c r="T51" s="598"/>
      <c r="U51" s="610">
        <f>SUM(U47:U50)</f>
        <v>150</v>
      </c>
      <c r="V51" s="609"/>
      <c r="W51" s="1055"/>
      <c r="X51" s="798"/>
      <c r="Y51" s="799"/>
      <c r="Z51" s="800"/>
      <c r="AB51" s="134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803" t="s">
        <v>68</v>
      </c>
      <c r="E52" s="1060"/>
      <c r="F52" s="1062" t="s">
        <v>14</v>
      </c>
      <c r="G52" s="1064">
        <v>6</v>
      </c>
      <c r="H52" s="119" t="s">
        <v>12</v>
      </c>
      <c r="I52" s="58"/>
      <c r="J52" s="179"/>
      <c r="K52" s="58"/>
      <c r="L52" s="190"/>
      <c r="M52" s="806"/>
      <c r="N52" s="47"/>
      <c r="O52" s="179"/>
      <c r="P52" s="62"/>
      <c r="Q52" s="652">
        <f>R52+T52</f>
        <v>68.900000000000006</v>
      </c>
      <c r="R52" s="589">
        <f>10+58.9</f>
        <v>68.900000000000006</v>
      </c>
      <c r="S52" s="652"/>
      <c r="T52" s="590"/>
      <c r="U52" s="63">
        <v>110.3</v>
      </c>
      <c r="V52" s="58"/>
      <c r="W52" s="805" t="s">
        <v>187</v>
      </c>
      <c r="X52" s="121">
        <v>2</v>
      </c>
      <c r="Y52" s="122">
        <v>1</v>
      </c>
      <c r="Z52" s="123"/>
      <c r="AC52" s="134"/>
      <c r="AD52" s="134"/>
    </row>
    <row r="53" spans="1:31" ht="27.75" customHeight="1" x14ac:dyDescent="0.2">
      <c r="A53" s="705"/>
      <c r="B53" s="706"/>
      <c r="C53" s="19"/>
      <c r="D53" s="717" t="s">
        <v>204</v>
      </c>
      <c r="E53" s="1061"/>
      <c r="F53" s="1063"/>
      <c r="G53" s="1065"/>
      <c r="H53" s="104"/>
      <c r="I53" s="199"/>
      <c r="J53" s="181"/>
      <c r="K53" s="199"/>
      <c r="L53" s="200"/>
      <c r="M53" s="510"/>
      <c r="N53" s="199"/>
      <c r="O53" s="181"/>
      <c r="P53" s="61"/>
      <c r="Q53" s="633"/>
      <c r="R53" s="587"/>
      <c r="S53" s="633"/>
      <c r="T53" s="621"/>
      <c r="U53" s="206"/>
      <c r="V53" s="199"/>
      <c r="W53" s="719"/>
      <c r="X53" s="76"/>
      <c r="Y53" s="87"/>
      <c r="Z53" s="85"/>
    </row>
    <row r="54" spans="1:31" ht="27.75" customHeight="1" x14ac:dyDescent="0.2">
      <c r="A54" s="705"/>
      <c r="B54" s="706"/>
      <c r="C54" s="19"/>
      <c r="D54" s="717" t="s">
        <v>186</v>
      </c>
      <c r="E54" s="1061"/>
      <c r="F54" s="1063"/>
      <c r="G54" s="1065"/>
      <c r="H54" s="104"/>
      <c r="I54" s="199"/>
      <c r="J54" s="181"/>
      <c r="K54" s="199"/>
      <c r="L54" s="200"/>
      <c r="M54" s="510"/>
      <c r="N54" s="199"/>
      <c r="O54" s="181"/>
      <c r="P54" s="61"/>
      <c r="Q54" s="633"/>
      <c r="R54" s="587"/>
      <c r="S54" s="633"/>
      <c r="T54" s="621"/>
      <c r="U54" s="206"/>
      <c r="V54" s="199"/>
      <c r="W54" s="719"/>
      <c r="X54" s="76"/>
      <c r="Y54" s="87"/>
      <c r="Z54" s="85"/>
    </row>
    <row r="55" spans="1:31" ht="16.5" customHeight="1" x14ac:dyDescent="0.2">
      <c r="A55" s="705"/>
      <c r="B55" s="706"/>
      <c r="C55" s="19"/>
      <c r="D55" s="1056" t="s">
        <v>205</v>
      </c>
      <c r="E55" s="1061"/>
      <c r="F55" s="1063"/>
      <c r="G55" s="1065"/>
      <c r="H55" s="104"/>
      <c r="I55" s="199"/>
      <c r="J55" s="181"/>
      <c r="K55" s="199"/>
      <c r="L55" s="200"/>
      <c r="M55" s="510"/>
      <c r="N55" s="199"/>
      <c r="O55" s="181"/>
      <c r="P55" s="61"/>
      <c r="Q55" s="807"/>
      <c r="R55" s="587"/>
      <c r="S55" s="633"/>
      <c r="T55" s="621"/>
      <c r="U55" s="206"/>
      <c r="V55" s="199"/>
      <c r="W55" s="719"/>
      <c r="X55" s="76"/>
      <c r="Y55" s="87"/>
      <c r="Z55" s="85"/>
    </row>
    <row r="56" spans="1:31" ht="14.25" customHeight="1" thickBot="1" x14ac:dyDescent="0.25">
      <c r="A56" s="705"/>
      <c r="B56" s="706"/>
      <c r="C56" s="44"/>
      <c r="D56" s="1056"/>
      <c r="E56" s="1061"/>
      <c r="F56" s="1063"/>
      <c r="G56" s="1065"/>
      <c r="H56" s="627" t="s">
        <v>16</v>
      </c>
      <c r="I56" s="646" t="e">
        <f>J56+L56</f>
        <v>#REF!</v>
      </c>
      <c r="J56" s="653" t="e">
        <f>SUM(#REF!)</f>
        <v>#REF!</v>
      </c>
      <c r="K56" s="646"/>
      <c r="L56" s="647"/>
      <c r="M56" s="654"/>
      <c r="N56" s="646"/>
      <c r="O56" s="653"/>
      <c r="P56" s="655"/>
      <c r="Q56" s="649">
        <f>R56+T56</f>
        <v>68.900000000000006</v>
      </c>
      <c r="R56" s="653">
        <f>SUM(R52:R55)</f>
        <v>68.900000000000006</v>
      </c>
      <c r="S56" s="646"/>
      <c r="T56" s="647"/>
      <c r="U56" s="651">
        <f>SUM(U52:U55)</f>
        <v>110.3</v>
      </c>
      <c r="V56" s="646"/>
      <c r="W56" s="95"/>
      <c r="X56" s="259"/>
      <c r="Y56" s="96"/>
      <c r="Z56" s="97"/>
    </row>
    <row r="57" spans="1:31" ht="14.25" customHeight="1" thickBot="1" x14ac:dyDescent="0.25">
      <c r="A57" s="808" t="s">
        <v>9</v>
      </c>
      <c r="B57" s="809" t="s">
        <v>10</v>
      </c>
      <c r="C57" s="1051" t="s">
        <v>15</v>
      </c>
      <c r="D57" s="1052"/>
      <c r="E57" s="1052"/>
      <c r="F57" s="1052"/>
      <c r="G57" s="1052"/>
      <c r="H57" s="1053"/>
      <c r="I57" s="20" t="e">
        <f>#REF!+#REF!+I45</f>
        <v>#REF!</v>
      </c>
      <c r="J57" s="15" t="e">
        <f>#REF!+#REF!+J45</f>
        <v>#REF!</v>
      </c>
      <c r="K57" s="17" t="e">
        <f>#REF!+#REF!+K45</f>
        <v>#REF!</v>
      </c>
      <c r="L57" s="562" t="e">
        <f>#REF!+#REF!+L45</f>
        <v>#REF!</v>
      </c>
      <c r="M57" s="233" t="e">
        <f>#REF!+#REF!+M45</f>
        <v>#REF!</v>
      </c>
      <c r="N57" s="17" t="e">
        <f>#REF!+#REF!+N45</f>
        <v>#REF!</v>
      </c>
      <c r="O57" s="15" t="e">
        <f>#REF!+#REF!+O45</f>
        <v>#REF!</v>
      </c>
      <c r="P57" s="564" t="e">
        <f>#REF!+#REF!+P45</f>
        <v>#REF!</v>
      </c>
      <c r="Q57" s="243">
        <f>R57+T57</f>
        <v>9664.5</v>
      </c>
      <c r="R57" s="248">
        <f>R56+R51+R45</f>
        <v>9646</v>
      </c>
      <c r="S57" s="243">
        <f>S56+S51+S45</f>
        <v>4869.0999999999995</v>
      </c>
      <c r="T57" s="247">
        <f>T56+T51+T45</f>
        <v>18.5</v>
      </c>
      <c r="U57" s="802">
        <f>U56+U51+U45</f>
        <v>9788.6</v>
      </c>
      <c r="V57" s="243">
        <f>V56+V51+V45</f>
        <v>10422.800000000001</v>
      </c>
      <c r="W57" s="1057"/>
      <c r="X57" s="1058"/>
      <c r="Y57" s="1058"/>
      <c r="Z57" s="1059"/>
    </row>
    <row r="58" spans="1:31" ht="14.25" customHeight="1" thickBot="1" x14ac:dyDescent="0.25">
      <c r="A58" s="18" t="s">
        <v>9</v>
      </c>
      <c r="B58" s="209" t="s">
        <v>11</v>
      </c>
      <c r="C58" s="1124" t="s">
        <v>202</v>
      </c>
      <c r="D58" s="1041"/>
      <c r="E58" s="1041"/>
      <c r="F58" s="1041"/>
      <c r="G58" s="1041"/>
      <c r="H58" s="1041"/>
      <c r="I58" s="1041"/>
      <c r="J58" s="1041"/>
      <c r="K58" s="1041"/>
      <c r="L58" s="1041"/>
      <c r="M58" s="1041"/>
      <c r="N58" s="1041"/>
      <c r="O58" s="1041"/>
      <c r="P58" s="1041"/>
      <c r="Q58" s="1041"/>
      <c r="R58" s="1041"/>
      <c r="S58" s="1041"/>
      <c r="T58" s="1041"/>
      <c r="U58" s="1041"/>
      <c r="V58" s="1041"/>
      <c r="W58" s="1041"/>
      <c r="X58" s="1041"/>
      <c r="Y58" s="1041"/>
      <c r="Z58" s="1042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811" t="s">
        <v>191</v>
      </c>
      <c r="E59" s="723"/>
      <c r="F59" s="724" t="s">
        <v>14</v>
      </c>
      <c r="G59" s="726">
        <v>2</v>
      </c>
      <c r="H59" s="119" t="s">
        <v>12</v>
      </c>
      <c r="I59" s="178"/>
      <c r="J59" s="179"/>
      <c r="K59" s="179"/>
      <c r="L59" s="190"/>
      <c r="M59" s="819"/>
      <c r="N59" s="218"/>
      <c r="O59" s="58"/>
      <c r="P59" s="102"/>
      <c r="Q59" s="588">
        <f>R59+T59</f>
        <v>10</v>
      </c>
      <c r="R59" s="652">
        <v>10</v>
      </c>
      <c r="S59" s="589"/>
      <c r="T59" s="652"/>
      <c r="U59" s="63">
        <v>23</v>
      </c>
      <c r="V59" s="63">
        <v>23</v>
      </c>
      <c r="W59" s="405"/>
      <c r="X59" s="121"/>
      <c r="Y59" s="122"/>
      <c r="Z59" s="123"/>
    </row>
    <row r="60" spans="1:31" ht="39.75" customHeight="1" thickBot="1" x14ac:dyDescent="0.25">
      <c r="A60" s="24"/>
      <c r="B60" s="14"/>
      <c r="C60" s="478"/>
      <c r="D60" s="861" t="s">
        <v>189</v>
      </c>
      <c r="E60" s="708" t="s">
        <v>108</v>
      </c>
      <c r="F60" s="730"/>
      <c r="G60" s="859"/>
      <c r="H60" s="862"/>
      <c r="I60" s="517"/>
      <c r="J60" s="518"/>
      <c r="K60" s="518"/>
      <c r="L60" s="863"/>
      <c r="M60" s="864"/>
      <c r="N60" s="865"/>
      <c r="O60" s="866"/>
      <c r="P60" s="867"/>
      <c r="Q60" s="868"/>
      <c r="R60" s="869"/>
      <c r="S60" s="870"/>
      <c r="T60" s="869"/>
      <c r="U60" s="871"/>
      <c r="V60" s="871"/>
      <c r="W60" s="872" t="s">
        <v>206</v>
      </c>
      <c r="X60" s="430">
        <v>1</v>
      </c>
      <c r="Y60" s="387">
        <v>1</v>
      </c>
      <c r="Z60" s="388">
        <v>1</v>
      </c>
    </row>
    <row r="61" spans="1:31" ht="39.75" customHeight="1" x14ac:dyDescent="0.2">
      <c r="A61" s="705"/>
      <c r="B61" s="706"/>
      <c r="C61" s="19"/>
      <c r="D61" s="722" t="s">
        <v>190</v>
      </c>
      <c r="E61" s="711" t="s">
        <v>112</v>
      </c>
      <c r="F61" s="725"/>
      <c r="G61" s="858"/>
      <c r="H61" s="801"/>
      <c r="I61" s="180"/>
      <c r="J61" s="181"/>
      <c r="K61" s="181"/>
      <c r="L61" s="200"/>
      <c r="M61" s="821"/>
      <c r="N61" s="822"/>
      <c r="O61" s="823"/>
      <c r="P61" s="824"/>
      <c r="Q61" s="825"/>
      <c r="R61" s="826"/>
      <c r="S61" s="827"/>
      <c r="T61" s="826"/>
      <c r="U61" s="828"/>
      <c r="V61" s="828"/>
      <c r="W61" s="720" t="s">
        <v>104</v>
      </c>
      <c r="X61" s="506"/>
      <c r="Y61" s="385">
        <v>1</v>
      </c>
      <c r="Z61" s="386">
        <v>1</v>
      </c>
      <c r="AA61" s="134"/>
    </row>
    <row r="62" spans="1:31" ht="24.75" customHeight="1" x14ac:dyDescent="0.2">
      <c r="A62" s="705"/>
      <c r="B62" s="706"/>
      <c r="C62" s="19"/>
      <c r="D62" s="1125" t="s">
        <v>107</v>
      </c>
      <c r="E62" s="1049" t="s">
        <v>109</v>
      </c>
      <c r="F62" s="725"/>
      <c r="G62" s="727"/>
      <c r="H62" s="136"/>
      <c r="I62" s="265"/>
      <c r="J62" s="196"/>
      <c r="K62" s="265"/>
      <c r="L62" s="197"/>
      <c r="M62" s="821"/>
      <c r="N62" s="822"/>
      <c r="O62" s="823"/>
      <c r="P62" s="824"/>
      <c r="Q62" s="825"/>
      <c r="R62" s="826"/>
      <c r="S62" s="827"/>
      <c r="T62" s="826"/>
      <c r="U62" s="828"/>
      <c r="V62" s="828"/>
      <c r="W62" s="738" t="s">
        <v>188</v>
      </c>
      <c r="X62" s="419"/>
      <c r="Y62" s="420">
        <v>1</v>
      </c>
      <c r="Z62" s="421">
        <v>1</v>
      </c>
    </row>
    <row r="63" spans="1:31" ht="18" customHeight="1" thickBot="1" x14ac:dyDescent="0.25">
      <c r="A63" s="24"/>
      <c r="B63" s="14"/>
      <c r="C63" s="45"/>
      <c r="D63" s="1179"/>
      <c r="E63" s="1034"/>
      <c r="F63" s="730"/>
      <c r="G63" s="755"/>
      <c r="H63" s="611" t="s">
        <v>16</v>
      </c>
      <c r="I63" s="597"/>
      <c r="J63" s="702"/>
      <c r="K63" s="597"/>
      <c r="L63" s="598"/>
      <c r="M63" s="678">
        <f>SUM(M60:M62)</f>
        <v>0</v>
      </c>
      <c r="N63" s="664">
        <f t="shared" ref="N63" si="6">SUM(N60:N62)</f>
        <v>0</v>
      </c>
      <c r="O63" s="663"/>
      <c r="P63" s="679"/>
      <c r="Q63" s="662">
        <f>R63+T63</f>
        <v>10</v>
      </c>
      <c r="R63" s="663">
        <f>SUM(R59:R62)</f>
        <v>10</v>
      </c>
      <c r="S63" s="664">
        <f t="shared" ref="S63:T63" si="7">SUM(S60:S62)</f>
        <v>0</v>
      </c>
      <c r="T63" s="663">
        <f t="shared" si="7"/>
        <v>0</v>
      </c>
      <c r="U63" s="678">
        <f>SUM(U59:U62)</f>
        <v>23</v>
      </c>
      <c r="V63" s="680">
        <f>SUM(V59:V62)</f>
        <v>23</v>
      </c>
      <c r="W63" s="829" t="s">
        <v>215</v>
      </c>
      <c r="X63" s="430">
        <v>2</v>
      </c>
      <c r="Y63" s="387">
        <v>4</v>
      </c>
      <c r="Z63" s="388">
        <v>6</v>
      </c>
    </row>
    <row r="64" spans="1:31" ht="39.75" customHeight="1" x14ac:dyDescent="0.2">
      <c r="A64" s="705" t="s">
        <v>9</v>
      </c>
      <c r="B64" s="706" t="s">
        <v>11</v>
      </c>
      <c r="C64" s="19" t="s">
        <v>10</v>
      </c>
      <c r="D64" s="811" t="s">
        <v>192</v>
      </c>
      <c r="E64" s="218"/>
      <c r="F64" s="1132" t="s">
        <v>14</v>
      </c>
      <c r="G64" s="1129">
        <v>2</v>
      </c>
      <c r="H64" s="119" t="s">
        <v>12</v>
      </c>
      <c r="I64" s="178"/>
      <c r="J64" s="179"/>
      <c r="K64" s="179"/>
      <c r="L64" s="190"/>
      <c r="M64" s="830"/>
      <c r="N64" s="305"/>
      <c r="O64" s="306"/>
      <c r="P64" s="307"/>
      <c r="Q64" s="665"/>
      <c r="R64" s="666"/>
      <c r="S64" s="667"/>
      <c r="T64" s="666"/>
      <c r="U64" s="308">
        <v>90</v>
      </c>
      <c r="V64" s="308">
        <v>100</v>
      </c>
      <c r="W64" s="120"/>
      <c r="X64" s="121"/>
      <c r="Y64" s="122"/>
      <c r="Z64" s="123"/>
      <c r="AC64" s="134"/>
      <c r="AD64" s="134"/>
      <c r="AE64" s="134"/>
    </row>
    <row r="65" spans="1:31" ht="54.75" customHeight="1" x14ac:dyDescent="0.2">
      <c r="A65" s="25"/>
      <c r="B65" s="28"/>
      <c r="C65" s="19"/>
      <c r="D65" s="722" t="s">
        <v>193</v>
      </c>
      <c r="E65" s="813" t="s">
        <v>141</v>
      </c>
      <c r="F65" s="1133"/>
      <c r="G65" s="1130"/>
      <c r="H65" s="835"/>
      <c r="I65" s="822"/>
      <c r="J65" s="822"/>
      <c r="K65" s="822"/>
      <c r="L65" s="836"/>
      <c r="M65" s="837"/>
      <c r="N65" s="822"/>
      <c r="O65" s="822"/>
      <c r="P65" s="824"/>
      <c r="Q65" s="825"/>
      <c r="R65" s="827"/>
      <c r="S65" s="827"/>
      <c r="T65" s="838"/>
      <c r="U65" s="828"/>
      <c r="V65" s="839"/>
      <c r="W65" s="94" t="s">
        <v>198</v>
      </c>
      <c r="X65" s="419"/>
      <c r="Y65" s="420">
        <v>2</v>
      </c>
      <c r="Z65" s="421">
        <v>4</v>
      </c>
      <c r="AA65" s="289"/>
      <c r="AB65" s="134"/>
    </row>
    <row r="66" spans="1:31" ht="16.5" customHeight="1" x14ac:dyDescent="0.2">
      <c r="A66" s="705"/>
      <c r="B66" s="706"/>
      <c r="C66" s="19"/>
      <c r="D66" s="1125" t="s">
        <v>115</v>
      </c>
      <c r="E66" s="1173" t="s">
        <v>116</v>
      </c>
      <c r="F66" s="1133"/>
      <c r="G66" s="1130"/>
      <c r="H66" s="831"/>
      <c r="I66" s="832"/>
      <c r="J66" s="833"/>
      <c r="K66" s="833"/>
      <c r="L66" s="834"/>
      <c r="M66" s="529"/>
      <c r="N66" s="530"/>
      <c r="O66" s="531"/>
      <c r="P66" s="532"/>
      <c r="Q66" s="814"/>
      <c r="R66" s="815"/>
      <c r="S66" s="816"/>
      <c r="T66" s="815"/>
      <c r="U66" s="817"/>
      <c r="V66" s="817"/>
      <c r="W66" s="1172" t="s">
        <v>118</v>
      </c>
      <c r="X66" s="840">
        <v>0</v>
      </c>
      <c r="Y66" s="420">
        <v>1</v>
      </c>
      <c r="Z66" s="421">
        <v>0</v>
      </c>
      <c r="AA66" s="289"/>
      <c r="AD66" s="134"/>
    </row>
    <row r="67" spans="1:31" ht="15" customHeight="1" thickBot="1" x14ac:dyDescent="0.25">
      <c r="A67" s="705"/>
      <c r="B67" s="706"/>
      <c r="C67" s="44"/>
      <c r="D67" s="1125"/>
      <c r="E67" s="1173"/>
      <c r="F67" s="1134"/>
      <c r="G67" s="1131"/>
      <c r="H67" s="681" t="s">
        <v>16</v>
      </c>
      <c r="I67" s="670"/>
      <c r="J67" s="671"/>
      <c r="K67" s="670"/>
      <c r="L67" s="682"/>
      <c r="M67" s="683"/>
      <c r="N67" s="671"/>
      <c r="O67" s="670"/>
      <c r="P67" s="684"/>
      <c r="Q67" s="669"/>
      <c r="R67" s="670"/>
      <c r="S67" s="671"/>
      <c r="T67" s="670"/>
      <c r="U67" s="685">
        <f>SUM(U64:U66)</f>
        <v>90</v>
      </c>
      <c r="V67" s="685">
        <f>SUM(V64:V66)</f>
        <v>100</v>
      </c>
      <c r="W67" s="1172"/>
      <c r="X67" s="419"/>
      <c r="Y67" s="420"/>
      <c r="Z67" s="421"/>
      <c r="AA67" s="289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811" t="s">
        <v>121</v>
      </c>
      <c r="E68" s="1033" t="s">
        <v>125</v>
      </c>
      <c r="F68" s="1062" t="s">
        <v>14</v>
      </c>
      <c r="G68" s="1037" t="s">
        <v>38</v>
      </c>
      <c r="H68" s="119" t="s">
        <v>12</v>
      </c>
      <c r="I68" s="58"/>
      <c r="J68" s="179"/>
      <c r="K68" s="58"/>
      <c r="L68" s="190"/>
      <c r="M68" s="841">
        <f>N68+P68</f>
        <v>5</v>
      </c>
      <c r="N68" s="572">
        <v>5</v>
      </c>
      <c r="O68" s="218"/>
      <c r="P68" s="842"/>
      <c r="Q68" s="588">
        <f>R68+T68</f>
        <v>5</v>
      </c>
      <c r="R68" s="652">
        <v>5</v>
      </c>
      <c r="S68" s="589"/>
      <c r="T68" s="652"/>
      <c r="U68" s="64">
        <v>5</v>
      </c>
      <c r="V68" s="64">
        <v>15</v>
      </c>
      <c r="W68" s="761"/>
      <c r="X68" s="423"/>
      <c r="Y68" s="355"/>
      <c r="Z68" s="424"/>
      <c r="AE68" s="134"/>
    </row>
    <row r="69" spans="1:31" ht="16.5" customHeight="1" x14ac:dyDescent="0.2">
      <c r="A69" s="705"/>
      <c r="B69" s="706"/>
      <c r="C69" s="19"/>
      <c r="D69" s="714" t="s">
        <v>123</v>
      </c>
      <c r="E69" s="1049"/>
      <c r="F69" s="1063"/>
      <c r="G69" s="1077"/>
      <c r="H69" s="104"/>
      <c r="I69" s="199"/>
      <c r="J69" s="181"/>
      <c r="K69" s="199"/>
      <c r="L69" s="200"/>
      <c r="M69" s="788"/>
      <c r="N69" s="273"/>
      <c r="O69" s="217"/>
      <c r="P69" s="843"/>
      <c r="Q69" s="620"/>
      <c r="R69" s="633"/>
      <c r="S69" s="587"/>
      <c r="T69" s="633"/>
      <c r="U69" s="66"/>
      <c r="V69" s="66"/>
      <c r="W69" s="848" t="s">
        <v>138</v>
      </c>
      <c r="X69" s="844">
        <v>1</v>
      </c>
      <c r="Y69" s="845">
        <v>1</v>
      </c>
      <c r="Z69" s="846">
        <v>1</v>
      </c>
    </row>
    <row r="70" spans="1:31" ht="15.75" customHeight="1" x14ac:dyDescent="0.2">
      <c r="A70" s="705"/>
      <c r="B70" s="706"/>
      <c r="C70" s="19"/>
      <c r="D70" s="1075" t="s">
        <v>122</v>
      </c>
      <c r="E70" s="1049"/>
      <c r="F70" s="1063"/>
      <c r="G70" s="1077"/>
      <c r="H70" s="136"/>
      <c r="I70" s="265"/>
      <c r="J70" s="196"/>
      <c r="K70" s="265"/>
      <c r="L70" s="197"/>
      <c r="M70" s="567"/>
      <c r="N70" s="570"/>
      <c r="O70" s="570"/>
      <c r="P70" s="571"/>
      <c r="Q70" s="639"/>
      <c r="R70" s="637"/>
      <c r="S70" s="640"/>
      <c r="T70" s="637"/>
      <c r="U70" s="775"/>
      <c r="V70" s="775"/>
      <c r="W70" s="1180" t="s">
        <v>124</v>
      </c>
      <c r="X70" s="847"/>
      <c r="Y70" s="845"/>
      <c r="Z70" s="846">
        <v>1</v>
      </c>
    </row>
    <row r="71" spans="1:31" ht="16.5" customHeight="1" thickBot="1" x14ac:dyDescent="0.25">
      <c r="A71" s="24"/>
      <c r="B71" s="14"/>
      <c r="C71" s="45"/>
      <c r="D71" s="1021"/>
      <c r="E71" s="1034"/>
      <c r="F71" s="1183"/>
      <c r="G71" s="1038"/>
      <c r="H71" s="611" t="s">
        <v>16</v>
      </c>
      <c r="I71" s="597"/>
      <c r="J71" s="732"/>
      <c r="K71" s="597"/>
      <c r="L71" s="598"/>
      <c r="M71" s="731">
        <f>SUM(M69:M70)</f>
        <v>0</v>
      </c>
      <c r="N71" s="732">
        <f t="shared" ref="N71" si="8">SUM(N69:N70)</f>
        <v>0</v>
      </c>
      <c r="O71" s="732"/>
      <c r="P71" s="733"/>
      <c r="Q71" s="597">
        <f>R71+T71</f>
        <v>5</v>
      </c>
      <c r="R71" s="732">
        <f>SUM(R68:R70)</f>
        <v>5</v>
      </c>
      <c r="S71" s="732"/>
      <c r="T71" s="597"/>
      <c r="U71" s="686">
        <f>SUM(U68:U70)</f>
        <v>5</v>
      </c>
      <c r="V71" s="610">
        <f>SUM(V68:V70)</f>
        <v>15</v>
      </c>
      <c r="W71" s="1181"/>
      <c r="X71" s="430"/>
      <c r="Y71" s="387"/>
      <c r="Z71" s="388"/>
      <c r="AB71" s="134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1020" t="s">
        <v>150</v>
      </c>
      <c r="E72" s="1078" t="s">
        <v>119</v>
      </c>
      <c r="F72" s="1184" t="s">
        <v>14</v>
      </c>
      <c r="G72" s="1174" t="s">
        <v>38</v>
      </c>
      <c r="H72" s="296" t="s">
        <v>12</v>
      </c>
      <c r="I72" s="297"/>
      <c r="J72" s="298"/>
      <c r="K72" s="298"/>
      <c r="L72" s="299"/>
      <c r="M72" s="529">
        <f>N72+P72</f>
        <v>50</v>
      </c>
      <c r="N72" s="530">
        <v>50</v>
      </c>
      <c r="O72" s="531"/>
      <c r="P72" s="532"/>
      <c r="Q72" s="675">
        <f>R72+T72</f>
        <v>20.100000000000001</v>
      </c>
      <c r="R72" s="676">
        <v>20.100000000000001</v>
      </c>
      <c r="S72" s="677"/>
      <c r="T72" s="676"/>
      <c r="U72" s="431">
        <v>50</v>
      </c>
      <c r="V72" s="431">
        <v>50</v>
      </c>
      <c r="W72" s="432" t="s">
        <v>129</v>
      </c>
      <c r="X72" s="433">
        <v>4</v>
      </c>
      <c r="Y72" s="434">
        <v>10</v>
      </c>
      <c r="Z72" s="435">
        <v>10</v>
      </c>
      <c r="AA72" s="289"/>
    </row>
    <row r="73" spans="1:31" ht="17.25" customHeight="1" thickBot="1" x14ac:dyDescent="0.25">
      <c r="A73" s="24"/>
      <c r="B73" s="14"/>
      <c r="C73" s="45"/>
      <c r="D73" s="1021"/>
      <c r="E73" s="1079"/>
      <c r="F73" s="1185"/>
      <c r="G73" s="1175"/>
      <c r="H73" s="687" t="s">
        <v>16</v>
      </c>
      <c r="I73" s="663"/>
      <c r="J73" s="664"/>
      <c r="K73" s="663"/>
      <c r="L73" s="679"/>
      <c r="M73" s="678">
        <f>M72</f>
        <v>50</v>
      </c>
      <c r="N73" s="664">
        <f t="shared" ref="N73" si="9">N72</f>
        <v>50</v>
      </c>
      <c r="O73" s="663"/>
      <c r="P73" s="679"/>
      <c r="Q73" s="662">
        <f>R73+T73</f>
        <v>20.100000000000001</v>
      </c>
      <c r="R73" s="663">
        <f>SUM(R72)</f>
        <v>20.100000000000001</v>
      </c>
      <c r="S73" s="664"/>
      <c r="T73" s="663"/>
      <c r="U73" s="678">
        <f t="shared" ref="U73:V73" si="10">U72</f>
        <v>50</v>
      </c>
      <c r="V73" s="680">
        <f t="shared" si="10"/>
        <v>50</v>
      </c>
      <c r="W73" s="436"/>
      <c r="X73" s="437"/>
      <c r="Y73" s="438"/>
      <c r="Z73" s="439"/>
      <c r="AA73" s="289"/>
    </row>
    <row r="74" spans="1:31" ht="14.25" customHeight="1" thickBot="1" x14ac:dyDescent="0.25">
      <c r="A74" s="30" t="s">
        <v>9</v>
      </c>
      <c r="B74" s="33" t="s">
        <v>11</v>
      </c>
      <c r="C74" s="1045" t="s">
        <v>15</v>
      </c>
      <c r="D74" s="1046"/>
      <c r="E74" s="1046"/>
      <c r="F74" s="1046"/>
      <c r="G74" s="1046"/>
      <c r="H74" s="1182"/>
      <c r="I74" s="233">
        <f>I73+I67+I63</f>
        <v>0</v>
      </c>
      <c r="J74" s="243">
        <f>J73+J67+J63</f>
        <v>0</v>
      </c>
      <c r="K74" s="15">
        <f>K73+K67+K63</f>
        <v>0</v>
      </c>
      <c r="L74" s="243">
        <f>L73+L67+L63</f>
        <v>0</v>
      </c>
      <c r="M74" s="234">
        <f t="shared" ref="M74:O74" si="11">M73+M67+M63+M71</f>
        <v>50</v>
      </c>
      <c r="N74" s="248">
        <f>N73+N67+N63+N71</f>
        <v>50</v>
      </c>
      <c r="O74" s="243">
        <f t="shared" si="11"/>
        <v>0</v>
      </c>
      <c r="P74" s="247">
        <f>P73+P67+P63+P71</f>
        <v>0</v>
      </c>
      <c r="Q74" s="249">
        <f t="shared" ref="Q74" si="12">Q73+Q67+Q63+Q71</f>
        <v>35.1</v>
      </c>
      <c r="R74" s="243">
        <f>R73+R67+R63+R71</f>
        <v>35.1</v>
      </c>
      <c r="S74" s="248"/>
      <c r="T74" s="243"/>
      <c r="U74" s="234">
        <f>U73+U67+U63+U71</f>
        <v>168</v>
      </c>
      <c r="V74" s="234">
        <f>V73+V67+V63+V71</f>
        <v>188</v>
      </c>
      <c r="W74" s="974"/>
      <c r="X74" s="975"/>
      <c r="Y74" s="975"/>
      <c r="Z74" s="976"/>
    </row>
    <row r="75" spans="1:31" ht="14.25" customHeight="1" thickBot="1" x14ac:dyDescent="0.25">
      <c r="A75" s="13" t="s">
        <v>9</v>
      </c>
      <c r="B75" s="1080" t="s">
        <v>17</v>
      </c>
      <c r="C75" s="1080"/>
      <c r="D75" s="1080"/>
      <c r="E75" s="1080"/>
      <c r="F75" s="1080"/>
      <c r="G75" s="1080"/>
      <c r="H75" s="1081"/>
      <c r="I75" s="245" t="e">
        <f>I57+I30+I74</f>
        <v>#REF!</v>
      </c>
      <c r="J75" s="244" t="e">
        <f>J57+J30+J74</f>
        <v>#REF!</v>
      </c>
      <c r="K75" s="246" t="e">
        <f>K57+K30+K74</f>
        <v>#REF!</v>
      </c>
      <c r="L75" s="244" t="e">
        <f>L57+L30+L74</f>
        <v>#REF!</v>
      </c>
      <c r="M75" s="175" t="e">
        <f>M74+M57+M30</f>
        <v>#REF!</v>
      </c>
      <c r="N75" s="175" t="e">
        <f>N74+N57+N30</f>
        <v>#REF!</v>
      </c>
      <c r="O75" s="175" t="e">
        <f>O74+O57+O30</f>
        <v>#REF!</v>
      </c>
      <c r="P75" s="175" t="e">
        <f>P74+P57+P30</f>
        <v>#REF!</v>
      </c>
      <c r="Q75" s="245">
        <f t="shared" ref="Q75:V75" si="13">Q57+Q30+Q74</f>
        <v>11053.4</v>
      </c>
      <c r="R75" s="244">
        <f t="shared" si="13"/>
        <v>11034.9</v>
      </c>
      <c r="S75" s="246">
        <f t="shared" si="13"/>
        <v>4869.0999999999995</v>
      </c>
      <c r="T75" s="244">
        <f t="shared" si="13"/>
        <v>18.5</v>
      </c>
      <c r="U75" s="175">
        <f t="shared" si="13"/>
        <v>11712.4</v>
      </c>
      <c r="V75" s="175">
        <f t="shared" si="13"/>
        <v>12492.2</v>
      </c>
      <c r="W75" s="1126"/>
      <c r="X75" s="1127"/>
      <c r="Y75" s="1127"/>
      <c r="Z75" s="1128"/>
    </row>
    <row r="76" spans="1:31" ht="14.25" customHeight="1" thickBot="1" x14ac:dyDescent="0.25">
      <c r="A76" s="31" t="s">
        <v>14</v>
      </c>
      <c r="B76" s="1100" t="s">
        <v>120</v>
      </c>
      <c r="C76" s="1100"/>
      <c r="D76" s="1100"/>
      <c r="E76" s="1100"/>
      <c r="F76" s="1100"/>
      <c r="G76" s="1100"/>
      <c r="H76" s="1101"/>
      <c r="I76" s="440" t="e">
        <f>I75</f>
        <v>#REF!</v>
      </c>
      <c r="J76" s="441" t="e">
        <f>J75</f>
        <v>#REF!</v>
      </c>
      <c r="K76" s="442" t="e">
        <f>K75</f>
        <v>#REF!</v>
      </c>
      <c r="L76" s="443" t="e">
        <f>L75</f>
        <v>#REF!</v>
      </c>
      <c r="M76" s="441" t="e">
        <f t="shared" ref="M76:P76" si="14">M75</f>
        <v>#REF!</v>
      </c>
      <c r="N76" s="442" t="e">
        <f t="shared" si="14"/>
        <v>#REF!</v>
      </c>
      <c r="O76" s="444" t="e">
        <f t="shared" si="14"/>
        <v>#REF!</v>
      </c>
      <c r="P76" s="441" t="e">
        <f t="shared" si="14"/>
        <v>#REF!</v>
      </c>
      <c r="Q76" s="445">
        <f t="shared" ref="Q76:U76" si="15">Q75</f>
        <v>11053.4</v>
      </c>
      <c r="R76" s="446">
        <f t="shared" si="15"/>
        <v>11034.9</v>
      </c>
      <c r="S76" s="442">
        <f t="shared" si="15"/>
        <v>4869.0999999999995</v>
      </c>
      <c r="T76" s="443">
        <f t="shared" si="15"/>
        <v>18.5</v>
      </c>
      <c r="U76" s="447">
        <f t="shared" si="15"/>
        <v>11712.4</v>
      </c>
      <c r="V76" s="444">
        <f>V75</f>
        <v>12492.2</v>
      </c>
      <c r="W76" s="1091"/>
      <c r="X76" s="1092"/>
      <c r="Y76" s="1092"/>
      <c r="Z76" s="1093"/>
    </row>
    <row r="77" spans="1:31" ht="22.5" customHeight="1" x14ac:dyDescent="0.2">
      <c r="A77" s="1135" t="s">
        <v>22</v>
      </c>
      <c r="B77" s="1135"/>
      <c r="C77" s="1135"/>
      <c r="D77" s="1135"/>
      <c r="E77" s="1135"/>
      <c r="F77" s="1135"/>
      <c r="G77" s="1135"/>
      <c r="H77" s="1135"/>
      <c r="I77" s="1135"/>
      <c r="J77" s="1135"/>
      <c r="K77" s="1135"/>
      <c r="L77" s="1135"/>
      <c r="M77" s="1135"/>
      <c r="N77" s="1135"/>
      <c r="O77" s="1135"/>
      <c r="P77" s="1135"/>
      <c r="Q77" s="1135"/>
      <c r="R77" s="1135"/>
      <c r="S77" s="1135"/>
      <c r="T77" s="1135"/>
      <c r="U77" s="1135"/>
      <c r="V77" s="1135"/>
      <c r="W77" s="448"/>
      <c r="X77" s="448"/>
      <c r="Y77" s="448"/>
      <c r="Z77" s="448"/>
    </row>
    <row r="78" spans="1:31" ht="13.5" customHeight="1" thickBot="1" x14ac:dyDescent="0.25">
      <c r="A78" s="2"/>
      <c r="B78" s="3"/>
      <c r="C78" s="3"/>
      <c r="D78" s="3"/>
      <c r="E78" s="46"/>
      <c r="F78" s="46"/>
      <c r="G78" s="43"/>
      <c r="H78" s="10"/>
      <c r="I78" s="1111"/>
      <c r="J78" s="1111"/>
      <c r="K78" s="1111"/>
      <c r="L78" s="1111"/>
      <c r="M78" s="1111"/>
      <c r="N78" s="1111"/>
      <c r="O78" s="1111"/>
      <c r="P78" s="1111"/>
      <c r="Q78" s="1111"/>
      <c r="R78" s="1111"/>
      <c r="S78" s="1111"/>
      <c r="T78" s="1111"/>
      <c r="U78" s="544"/>
      <c r="V78" s="544"/>
      <c r="W78" s="1137"/>
      <c r="X78" s="1137"/>
      <c r="Y78" s="1137"/>
      <c r="Z78" s="1137"/>
    </row>
    <row r="79" spans="1:31" ht="30.75" customHeight="1" x14ac:dyDescent="0.2">
      <c r="A79" s="1108" t="s">
        <v>20</v>
      </c>
      <c r="B79" s="1109"/>
      <c r="C79" s="1109"/>
      <c r="D79" s="1109"/>
      <c r="E79" s="1109"/>
      <c r="F79" s="1109"/>
      <c r="G79" s="1109"/>
      <c r="H79" s="1110"/>
      <c r="I79" s="1112" t="s">
        <v>126</v>
      </c>
      <c r="J79" s="1113"/>
      <c r="K79" s="1113"/>
      <c r="L79" s="1114"/>
      <c r="M79" s="1112" t="s">
        <v>90</v>
      </c>
      <c r="N79" s="1113"/>
      <c r="O79" s="1113"/>
      <c r="P79" s="1114"/>
      <c r="Q79" s="1112" t="s">
        <v>127</v>
      </c>
      <c r="R79" s="1113"/>
      <c r="S79" s="1113"/>
      <c r="T79" s="1114"/>
      <c r="U79" s="962" t="s">
        <v>224</v>
      </c>
      <c r="V79" s="963" t="s">
        <v>225</v>
      </c>
      <c r="W79" s="73"/>
      <c r="X79" s="1140"/>
      <c r="Y79" s="1140"/>
      <c r="Z79" s="1140"/>
    </row>
    <row r="80" spans="1:31" x14ac:dyDescent="0.2">
      <c r="A80" s="1097" t="s">
        <v>33</v>
      </c>
      <c r="B80" s="1098"/>
      <c r="C80" s="1098"/>
      <c r="D80" s="1098"/>
      <c r="E80" s="1098"/>
      <c r="F80" s="1098"/>
      <c r="G80" s="1098"/>
      <c r="H80" s="1099"/>
      <c r="I80" s="1115">
        <f>SUM(I81:L83)</f>
        <v>386</v>
      </c>
      <c r="J80" s="1116"/>
      <c r="K80" s="1116"/>
      <c r="L80" s="1117"/>
      <c r="M80" s="1115">
        <f>SUM(M81:P83)</f>
        <v>459</v>
      </c>
      <c r="N80" s="1116"/>
      <c r="O80" s="1116"/>
      <c r="P80" s="1117"/>
      <c r="Q80" s="1115">
        <f>SUM(Q81:T83)</f>
        <v>10405.699999999999</v>
      </c>
      <c r="R80" s="1116"/>
      <c r="S80" s="1116"/>
      <c r="T80" s="1117"/>
      <c r="U80" s="54">
        <f>SUM(U81:U83)</f>
        <v>11545.8</v>
      </c>
      <c r="V80" s="55">
        <f ca="1">SUM(V81:V83)</f>
        <v>12301.2</v>
      </c>
      <c r="W80" s="74"/>
      <c r="X80" s="1138"/>
      <c r="Y80" s="1138"/>
      <c r="Z80" s="1138"/>
    </row>
    <row r="81" spans="1:26" x14ac:dyDescent="0.2">
      <c r="A81" s="1088" t="s">
        <v>23</v>
      </c>
      <c r="B81" s="1089"/>
      <c r="C81" s="1089"/>
      <c r="D81" s="1089"/>
      <c r="E81" s="1089"/>
      <c r="F81" s="1089"/>
      <c r="G81" s="1089"/>
      <c r="H81" s="1090"/>
      <c r="I81" s="1030">
        <f>SUMIF(H13:H72,H13,I13:I72)</f>
        <v>0</v>
      </c>
      <c r="J81" s="1031"/>
      <c r="K81" s="1031"/>
      <c r="L81" s="1032"/>
      <c r="M81" s="1030">
        <f>SUMIF(H13:H72,H13,M13:M72)</f>
        <v>0</v>
      </c>
      <c r="N81" s="1031"/>
      <c r="O81" s="1031"/>
      <c r="P81" s="1032"/>
      <c r="Q81" s="1030">
        <f>SUMIF(H12:H72,"sb",Q12:Q72)</f>
        <v>8792.2999999999993</v>
      </c>
      <c r="R81" s="1031"/>
      <c r="S81" s="1031"/>
      <c r="T81" s="1032"/>
      <c r="U81" s="555">
        <f>SUMIF(H12:H72,"sb",U12:U72)</f>
        <v>9944.2999999999993</v>
      </c>
      <c r="V81" s="70">
        <f ca="1">SUMIF(H12:P72,"SB",V12:V72)</f>
        <v>10699.7</v>
      </c>
      <c r="W81" s="198"/>
      <c r="X81" s="1139"/>
      <c r="Y81" s="1139"/>
      <c r="Z81" s="1139"/>
    </row>
    <row r="82" spans="1:26" x14ac:dyDescent="0.2">
      <c r="A82" s="1102" t="s">
        <v>145</v>
      </c>
      <c r="B82" s="1103"/>
      <c r="C82" s="1103"/>
      <c r="D82" s="1103"/>
      <c r="E82" s="1103"/>
      <c r="F82" s="1103"/>
      <c r="G82" s="1103"/>
      <c r="H82" s="1104"/>
      <c r="I82" s="1094">
        <f>SUMIF(H13:H72,"sb(vr)",I13:I72)</f>
        <v>386</v>
      </c>
      <c r="J82" s="1095"/>
      <c r="K82" s="1095"/>
      <c r="L82" s="1096"/>
      <c r="M82" s="1094">
        <f>SUMIF(H13:H72,"sb(vr)",M13:M72)</f>
        <v>459</v>
      </c>
      <c r="N82" s="1095"/>
      <c r="O82" s="1095"/>
      <c r="P82" s="1096"/>
      <c r="Q82" s="1094">
        <f>SUMIF(H13:H72,"sb(vr)",Q13:Q72)</f>
        <v>459</v>
      </c>
      <c r="R82" s="1095"/>
      <c r="S82" s="1095"/>
      <c r="T82" s="1096"/>
      <c r="U82" s="555">
        <f>SUMIF(H12:H72,"sb(vr)",U12:U72)</f>
        <v>459</v>
      </c>
      <c r="V82" s="70">
        <f>SUMIF(H13:H72,"sb(vr)",V13:V72)</f>
        <v>459</v>
      </c>
      <c r="W82" s="198"/>
      <c r="X82" s="542"/>
      <c r="Y82" s="542"/>
      <c r="Z82" s="542"/>
    </row>
    <row r="83" spans="1:26" ht="17.25" customHeight="1" x14ac:dyDescent="0.2">
      <c r="A83" s="1105" t="s">
        <v>32</v>
      </c>
      <c r="B83" s="1106"/>
      <c r="C83" s="1106"/>
      <c r="D83" s="1106"/>
      <c r="E83" s="1106"/>
      <c r="F83" s="1106"/>
      <c r="G83" s="1106"/>
      <c r="H83" s="1107"/>
      <c r="I83" s="1085">
        <f>SUMIF(H13:H72,#REF!,I13:I72)</f>
        <v>0</v>
      </c>
      <c r="J83" s="1086"/>
      <c r="K83" s="1086"/>
      <c r="L83" s="1087"/>
      <c r="M83" s="1085">
        <f>SUMIF(H13:H72,#REF!,M13:M72)</f>
        <v>0</v>
      </c>
      <c r="N83" s="1086"/>
      <c r="O83" s="1086"/>
      <c r="P83" s="1087"/>
      <c r="Q83" s="1085">
        <f>SUMIF(H13:H72,"sb(sp)",Q13:Q72)</f>
        <v>1154.4000000000001</v>
      </c>
      <c r="R83" s="1086"/>
      <c r="S83" s="1086"/>
      <c r="T83" s="1087"/>
      <c r="U83" s="543">
        <f>SUMIF(H13:H72,"sb(sp)",U13:U72)</f>
        <v>1142.5</v>
      </c>
      <c r="V83" s="71">
        <f>SUMIF(H13:H72,"sb(sp)",V13:V72)</f>
        <v>1142.5</v>
      </c>
      <c r="W83" s="198"/>
      <c r="X83" s="1139"/>
      <c r="Y83" s="1139"/>
      <c r="Z83" s="1139"/>
    </row>
    <row r="84" spans="1:26" ht="13.5" customHeight="1" x14ac:dyDescent="0.2">
      <c r="A84" s="1097" t="s">
        <v>34</v>
      </c>
      <c r="B84" s="1098"/>
      <c r="C84" s="1098"/>
      <c r="D84" s="1098"/>
      <c r="E84" s="1098"/>
      <c r="F84" s="1098"/>
      <c r="G84" s="1098"/>
      <c r="H84" s="1099"/>
      <c r="I84" s="1082">
        <f>SUM(I85:L86)</f>
        <v>0</v>
      </c>
      <c r="J84" s="1083"/>
      <c r="K84" s="1083"/>
      <c r="L84" s="1084"/>
      <c r="M84" s="1082">
        <f>SUM(M85:P86)</f>
        <v>0</v>
      </c>
      <c r="N84" s="1083"/>
      <c r="O84" s="1083"/>
      <c r="P84" s="1084"/>
      <c r="Q84" s="1082">
        <f>SUM(Q85:T86)</f>
        <v>647.70000000000005</v>
      </c>
      <c r="R84" s="1083"/>
      <c r="S84" s="1083"/>
      <c r="T84" s="1084"/>
      <c r="U84" s="59">
        <f>SUM(U85:U86)</f>
        <v>166.6</v>
      </c>
      <c r="V84" s="72">
        <f>SUM(V85:V86)</f>
        <v>191</v>
      </c>
      <c r="W84" s="74"/>
      <c r="X84" s="1138"/>
      <c r="Y84" s="1138"/>
      <c r="Z84" s="1138"/>
    </row>
    <row r="85" spans="1:26" ht="13.5" customHeight="1" x14ac:dyDescent="0.2">
      <c r="A85" s="1088" t="s">
        <v>24</v>
      </c>
      <c r="B85" s="1089"/>
      <c r="C85" s="1089"/>
      <c r="D85" s="1089"/>
      <c r="E85" s="1089"/>
      <c r="F85" s="1089"/>
      <c r="G85" s="1089"/>
      <c r="H85" s="1090"/>
      <c r="I85" s="1030">
        <f>SUMIF(H13:H72,"es",I13:I72)</f>
        <v>0</v>
      </c>
      <c r="J85" s="1031"/>
      <c r="K85" s="1031"/>
      <c r="L85" s="1032"/>
      <c r="M85" s="1030">
        <f>SUMIF(H13:H72,#REF!,M13:M72)</f>
        <v>0</v>
      </c>
      <c r="N85" s="1031"/>
      <c r="O85" s="1031"/>
      <c r="P85" s="1032"/>
      <c r="Q85" s="1030">
        <f>SUMIF(H13:H72,"es",Q13:Q72)</f>
        <v>456.7</v>
      </c>
      <c r="R85" s="1031"/>
      <c r="S85" s="1031"/>
      <c r="T85" s="1032"/>
      <c r="U85" s="555">
        <f>SUMIF(H13:H72,H41,U13:U72)</f>
        <v>0</v>
      </c>
      <c r="V85" s="70">
        <f>SUMIF(H13:H72,"es",V13:V72)</f>
        <v>0</v>
      </c>
      <c r="W85" s="198"/>
      <c r="X85" s="1139"/>
      <c r="Y85" s="1139"/>
      <c r="Z85" s="1139"/>
    </row>
    <row r="86" spans="1:26" ht="13.5" customHeight="1" x14ac:dyDescent="0.2">
      <c r="A86" s="1088" t="s">
        <v>25</v>
      </c>
      <c r="B86" s="1089"/>
      <c r="C86" s="1089"/>
      <c r="D86" s="1089"/>
      <c r="E86" s="1089"/>
      <c r="F86" s="1089"/>
      <c r="G86" s="1089"/>
      <c r="H86" s="1090"/>
      <c r="I86" s="1030">
        <f>SUMIF(H13:H72,#REF!,I13:I72)</f>
        <v>0</v>
      </c>
      <c r="J86" s="1031"/>
      <c r="K86" s="1031"/>
      <c r="L86" s="1032"/>
      <c r="M86" s="1030">
        <f>SUMIF(H13:H72,#REF!,M13:M72)</f>
        <v>0</v>
      </c>
      <c r="N86" s="1031"/>
      <c r="O86" s="1031"/>
      <c r="P86" s="1032"/>
      <c r="Q86" s="1030">
        <f>SUMIF(H13:H72,"lrvb",Q13:Q72)</f>
        <v>191</v>
      </c>
      <c r="R86" s="1031"/>
      <c r="S86" s="1031"/>
      <c r="T86" s="1032"/>
      <c r="U86" s="555">
        <f>SUMIF(H13:H72,"lrvb",U13:U72)</f>
        <v>166.6</v>
      </c>
      <c r="V86" s="70">
        <f>SUMIF(H13:H72,"lrvb",V13:V72)</f>
        <v>191</v>
      </c>
      <c r="W86" s="198"/>
      <c r="X86" s="1139"/>
      <c r="Y86" s="1139"/>
      <c r="Z86" s="1139"/>
    </row>
    <row r="87" spans="1:26" ht="13.5" customHeight="1" thickBot="1" x14ac:dyDescent="0.25">
      <c r="A87" s="1118" t="s">
        <v>16</v>
      </c>
      <c r="B87" s="1119"/>
      <c r="C87" s="1119"/>
      <c r="D87" s="1119"/>
      <c r="E87" s="1119"/>
      <c r="F87" s="1119"/>
      <c r="G87" s="1119"/>
      <c r="H87" s="1120"/>
      <c r="I87" s="1121">
        <f>I84+I80</f>
        <v>386</v>
      </c>
      <c r="J87" s="1122"/>
      <c r="K87" s="1122"/>
      <c r="L87" s="1123"/>
      <c r="M87" s="1121">
        <f>M84+M80</f>
        <v>459</v>
      </c>
      <c r="N87" s="1122"/>
      <c r="O87" s="1122"/>
      <c r="P87" s="1123"/>
      <c r="Q87" s="1121">
        <f>Q84+Q80</f>
        <v>11053.4</v>
      </c>
      <c r="R87" s="1122"/>
      <c r="S87" s="1122"/>
      <c r="T87" s="1123"/>
      <c r="U87" s="609">
        <f>U84+U80</f>
        <v>11712.4</v>
      </c>
      <c r="V87" s="610">
        <f ca="1">V84+V80</f>
        <v>12492.2</v>
      </c>
      <c r="W87" s="74"/>
      <c r="X87" s="1138"/>
      <c r="Y87" s="1138"/>
      <c r="Z87" s="1138"/>
    </row>
    <row r="88" spans="1:26" x14ac:dyDescent="0.2">
      <c r="A88" s="47"/>
      <c r="B88" s="47"/>
      <c r="C88" s="47"/>
      <c r="D88" s="47"/>
      <c r="J88" s="176"/>
      <c r="N88" s="176"/>
      <c r="R88" s="176"/>
      <c r="U88" s="176"/>
      <c r="V88" s="176"/>
      <c r="W88" s="75"/>
      <c r="X88" s="1139"/>
      <c r="Y88" s="1139"/>
      <c r="Z88" s="1139"/>
    </row>
    <row r="89" spans="1:26" x14ac:dyDescent="0.2">
      <c r="I89" s="7"/>
      <c r="J89" s="176"/>
      <c r="M89" s="7"/>
      <c r="N89" s="176"/>
      <c r="Q89" s="176"/>
      <c r="R89" s="176"/>
      <c r="X89" s="1136"/>
      <c r="Y89" s="1136"/>
      <c r="Z89" s="1136"/>
    </row>
    <row r="90" spans="1:26" x14ac:dyDescent="0.2">
      <c r="R90" s="176"/>
      <c r="W90" s="10"/>
      <c r="X90" s="77"/>
      <c r="Y90" s="77"/>
      <c r="Z90" s="77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5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9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9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</sheetData>
  <mergeCells count="160">
    <mergeCell ref="D62:D63"/>
    <mergeCell ref="W70:W71"/>
    <mergeCell ref="C74:H74"/>
    <mergeCell ref="F68:F71"/>
    <mergeCell ref="G68:G71"/>
    <mergeCell ref="F72:F73"/>
    <mergeCell ref="A80:H80"/>
    <mergeCell ref="D72:D73"/>
    <mergeCell ref="E43:E45"/>
    <mergeCell ref="Q83:T83"/>
    <mergeCell ref="W66:W67"/>
    <mergeCell ref="E66:E67"/>
    <mergeCell ref="E68:E71"/>
    <mergeCell ref="G72:G73"/>
    <mergeCell ref="Q78:T78"/>
    <mergeCell ref="F44:F45"/>
    <mergeCell ref="G44:G45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Q6:Q7"/>
    <mergeCell ref="Y4:Z4"/>
    <mergeCell ref="M6:M7"/>
    <mergeCell ref="N6:O6"/>
    <mergeCell ref="W18:W19"/>
    <mergeCell ref="A8:Z8"/>
    <mergeCell ref="V5:V7"/>
    <mergeCell ref="C5:C7"/>
    <mergeCell ref="Q87:T87"/>
    <mergeCell ref="X89:Z89"/>
    <mergeCell ref="W78:Z78"/>
    <mergeCell ref="X84:Z84"/>
    <mergeCell ref="X86:Z86"/>
    <mergeCell ref="X79:Z79"/>
    <mergeCell ref="X80:Z80"/>
    <mergeCell ref="X87:Z87"/>
    <mergeCell ref="X88:Z88"/>
    <mergeCell ref="X85:Z85"/>
    <mergeCell ref="X81:Z81"/>
    <mergeCell ref="X83:Z83"/>
    <mergeCell ref="A87:H87"/>
    <mergeCell ref="I86:L86"/>
    <mergeCell ref="I87:L87"/>
    <mergeCell ref="A86:H86"/>
    <mergeCell ref="D40:D42"/>
    <mergeCell ref="M86:P86"/>
    <mergeCell ref="I85:L85"/>
    <mergeCell ref="E62:E63"/>
    <mergeCell ref="I82:L82"/>
    <mergeCell ref="M87:P87"/>
    <mergeCell ref="M82:P82"/>
    <mergeCell ref="M81:P81"/>
    <mergeCell ref="C58:Z58"/>
    <mergeCell ref="D66:D67"/>
    <mergeCell ref="W75:Z75"/>
    <mergeCell ref="Q81:T81"/>
    <mergeCell ref="G64:G67"/>
    <mergeCell ref="F64:F67"/>
    <mergeCell ref="M78:P78"/>
    <mergeCell ref="M79:P79"/>
    <mergeCell ref="A77:V77"/>
    <mergeCell ref="I79:L79"/>
    <mergeCell ref="I80:L80"/>
    <mergeCell ref="M85:P85"/>
    <mergeCell ref="E72:E73"/>
    <mergeCell ref="B75:H75"/>
    <mergeCell ref="D70:D71"/>
    <mergeCell ref="W74:Z74"/>
    <mergeCell ref="M84:P84"/>
    <mergeCell ref="I84:L84"/>
    <mergeCell ref="M83:P83"/>
    <mergeCell ref="A85:H85"/>
    <mergeCell ref="Q86:T86"/>
    <mergeCell ref="W76:Z76"/>
    <mergeCell ref="Q82:T82"/>
    <mergeCell ref="Q84:T84"/>
    <mergeCell ref="Q85:T85"/>
    <mergeCell ref="A84:H84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G28:G29"/>
    <mergeCell ref="D35:D36"/>
    <mergeCell ref="F48:F51"/>
    <mergeCell ref="G48:G51"/>
    <mergeCell ref="D44:D45"/>
    <mergeCell ref="W6:W7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D18:D19"/>
    <mergeCell ref="E18:E19"/>
    <mergeCell ref="C11:Z11"/>
    <mergeCell ref="U5:U7"/>
    <mergeCell ref="X6:Z6"/>
    <mergeCell ref="B10:Z10"/>
    <mergeCell ref="D22:D23"/>
    <mergeCell ref="W34:W36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Z22:Z23"/>
    <mergeCell ref="H5:H7"/>
    <mergeCell ref="J6:K6"/>
    <mergeCell ref="Q5:T5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4" manualBreakCount="4">
    <brk id="23" max="25" man="1"/>
    <brk id="42" max="25" man="1"/>
    <brk id="57" max="25" man="1"/>
    <brk id="7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36"/>
  <sheetViews>
    <sheetView zoomScale="120" zoomScaleNormal="120" zoomScaleSheetLayoutView="100" workbookViewId="0">
      <selection activeCell="I21" sqref="I21:I22"/>
    </sheetView>
  </sheetViews>
  <sheetFormatPr defaultRowHeight="12.75" x14ac:dyDescent="0.2"/>
  <cols>
    <col min="1" max="1" width="2.28515625" style="4" customWidth="1"/>
    <col min="2" max="2" width="2.42578125" style="4" customWidth="1"/>
    <col min="3" max="4" width="2.5703125" style="4" customWidth="1"/>
    <col min="5" max="5" width="27.28515625" style="4" customWidth="1"/>
    <col min="6" max="6" width="3.5703125" style="6" customWidth="1"/>
    <col min="7" max="7" width="3.140625" style="6" customWidth="1"/>
    <col min="8" max="8" width="2.7109375" style="41" customWidth="1"/>
    <col min="9" max="9" width="9.7109375" style="41" customWidth="1"/>
    <col min="10" max="10" width="7.28515625" style="6" customWidth="1"/>
    <col min="11" max="11" width="7.140625" style="4" customWidth="1"/>
    <col min="12" max="12" width="7.85546875" style="4" customWidth="1"/>
    <col min="13" max="14" width="6.140625" style="4" customWidth="1"/>
    <col min="15" max="15" width="7.140625" style="4" customWidth="1"/>
    <col min="16" max="16" width="7.42578125" style="4" customWidth="1"/>
    <col min="17" max="17" width="6.7109375" style="4" customWidth="1"/>
    <col min="18" max="18" width="6.140625" style="4" customWidth="1"/>
    <col min="19" max="19" width="7.42578125" style="4" customWidth="1"/>
    <col min="20" max="20" width="7.140625" style="4" customWidth="1"/>
    <col min="21" max="22" width="6.140625" style="4" customWidth="1"/>
    <col min="23" max="23" width="7.28515625" style="4" customWidth="1"/>
    <col min="24" max="24" width="7.5703125" style="4" customWidth="1"/>
    <col min="25" max="25" width="24" style="50" customWidth="1"/>
    <col min="26" max="28" width="5.7109375" style="5" customWidth="1"/>
    <col min="29" max="16384" width="9.140625" style="1"/>
  </cols>
  <sheetData>
    <row r="1" spans="1:30" s="11" customFormat="1" x14ac:dyDescent="0.2">
      <c r="A1" s="1141" t="s">
        <v>88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1"/>
      <c r="W1" s="1141"/>
      <c r="X1" s="1141"/>
      <c r="Y1" s="1141"/>
      <c r="Z1" s="1141"/>
      <c r="AA1" s="1141"/>
      <c r="AB1" s="1141"/>
    </row>
    <row r="2" spans="1:30" s="11" customFormat="1" x14ac:dyDescent="0.2">
      <c r="A2" s="1151" t="s">
        <v>83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  <c r="Q2" s="1152"/>
      <c r="R2" s="1152"/>
      <c r="S2" s="1152"/>
      <c r="T2" s="1152"/>
      <c r="U2" s="1152"/>
      <c r="V2" s="1152"/>
      <c r="W2" s="1152"/>
      <c r="X2" s="1152"/>
      <c r="Y2" s="1152"/>
      <c r="Z2" s="1152"/>
      <c r="AA2" s="1152"/>
      <c r="AB2" s="1152"/>
    </row>
    <row r="3" spans="1:30" s="11" customFormat="1" x14ac:dyDescent="0.2">
      <c r="A3" s="1141" t="s">
        <v>219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</row>
    <row r="4" spans="1:30" s="11" customFormat="1" ht="13.5" thickBot="1" x14ac:dyDescent="0.25">
      <c r="A4" s="8"/>
      <c r="B4" s="8"/>
      <c r="C4" s="8"/>
      <c r="D4" s="8"/>
      <c r="E4" s="8"/>
      <c r="F4" s="750"/>
      <c r="G4" s="750"/>
      <c r="H4" s="42"/>
      <c r="I4" s="42"/>
      <c r="J4" s="750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8"/>
      <c r="Z4" s="9"/>
      <c r="AA4" s="1145" t="s">
        <v>0</v>
      </c>
      <c r="AB4" s="1145"/>
    </row>
    <row r="5" spans="1:30" s="11" customFormat="1" ht="26.25" customHeight="1" thickBot="1" x14ac:dyDescent="0.25">
      <c r="A5" s="1153" t="s">
        <v>1</v>
      </c>
      <c r="B5" s="1156" t="s">
        <v>2</v>
      </c>
      <c r="C5" s="1156" t="s">
        <v>3</v>
      </c>
      <c r="D5" s="1268" t="s">
        <v>51</v>
      </c>
      <c r="E5" s="994" t="s">
        <v>26</v>
      </c>
      <c r="F5" s="1160" t="s">
        <v>4</v>
      </c>
      <c r="G5" s="997" t="s">
        <v>67</v>
      </c>
      <c r="H5" s="1163" t="s">
        <v>5</v>
      </c>
      <c r="I5" s="1163" t="s">
        <v>171</v>
      </c>
      <c r="J5" s="981" t="s">
        <v>6</v>
      </c>
      <c r="K5" s="985" t="s">
        <v>89</v>
      </c>
      <c r="L5" s="986"/>
      <c r="M5" s="986"/>
      <c r="N5" s="987"/>
      <c r="O5" s="985" t="s">
        <v>90</v>
      </c>
      <c r="P5" s="986"/>
      <c r="Q5" s="986"/>
      <c r="R5" s="987"/>
      <c r="S5" s="985" t="s">
        <v>91</v>
      </c>
      <c r="T5" s="986"/>
      <c r="U5" s="986"/>
      <c r="V5" s="987"/>
      <c r="W5" s="1012" t="s">
        <v>63</v>
      </c>
      <c r="X5" s="1012" t="s">
        <v>92</v>
      </c>
      <c r="Y5" s="1002" t="s">
        <v>220</v>
      </c>
      <c r="Z5" s="1003"/>
      <c r="AA5" s="1003"/>
      <c r="AB5" s="1004"/>
    </row>
    <row r="6" spans="1:30" s="11" customFormat="1" x14ac:dyDescent="0.2">
      <c r="A6" s="1154"/>
      <c r="B6" s="1157"/>
      <c r="C6" s="1157"/>
      <c r="D6" s="1269"/>
      <c r="E6" s="995"/>
      <c r="F6" s="1161"/>
      <c r="G6" s="998"/>
      <c r="H6" s="1164"/>
      <c r="I6" s="1164"/>
      <c r="J6" s="982"/>
      <c r="K6" s="992" t="s">
        <v>7</v>
      </c>
      <c r="L6" s="984" t="s">
        <v>8</v>
      </c>
      <c r="M6" s="984"/>
      <c r="N6" s="1000" t="s">
        <v>27</v>
      </c>
      <c r="O6" s="992" t="s">
        <v>7</v>
      </c>
      <c r="P6" s="984" t="s">
        <v>8</v>
      </c>
      <c r="Q6" s="984"/>
      <c r="R6" s="1000" t="s">
        <v>27</v>
      </c>
      <c r="S6" s="992" t="s">
        <v>7</v>
      </c>
      <c r="T6" s="984" t="s">
        <v>8</v>
      </c>
      <c r="U6" s="984"/>
      <c r="V6" s="1000" t="s">
        <v>27</v>
      </c>
      <c r="W6" s="1013"/>
      <c r="X6" s="1013"/>
      <c r="Y6" s="990" t="s">
        <v>26</v>
      </c>
      <c r="Z6" s="1015" t="s">
        <v>66</v>
      </c>
      <c r="AA6" s="1016"/>
      <c r="AB6" s="1017"/>
    </row>
    <row r="7" spans="1:30" s="11" customFormat="1" ht="93.75" customHeight="1" thickBot="1" x14ac:dyDescent="0.25">
      <c r="A7" s="1155"/>
      <c r="B7" s="1158"/>
      <c r="C7" s="1158"/>
      <c r="D7" s="1270"/>
      <c r="E7" s="996"/>
      <c r="F7" s="1162"/>
      <c r="G7" s="999"/>
      <c r="H7" s="1165"/>
      <c r="I7" s="1165"/>
      <c r="J7" s="983"/>
      <c r="K7" s="993"/>
      <c r="L7" s="710" t="s">
        <v>7</v>
      </c>
      <c r="M7" s="12" t="s">
        <v>28</v>
      </c>
      <c r="N7" s="1001"/>
      <c r="O7" s="993"/>
      <c r="P7" s="710" t="s">
        <v>7</v>
      </c>
      <c r="Q7" s="12" t="s">
        <v>28</v>
      </c>
      <c r="R7" s="1001"/>
      <c r="S7" s="993"/>
      <c r="T7" s="710" t="s">
        <v>7</v>
      </c>
      <c r="U7" s="12" t="s">
        <v>28</v>
      </c>
      <c r="V7" s="1001"/>
      <c r="W7" s="1014"/>
      <c r="X7" s="1014"/>
      <c r="Y7" s="991"/>
      <c r="Z7" s="91" t="s">
        <v>64</v>
      </c>
      <c r="AA7" s="89" t="s">
        <v>65</v>
      </c>
      <c r="AB7" s="90" t="s">
        <v>93</v>
      </c>
    </row>
    <row r="8" spans="1:30" x14ac:dyDescent="0.2">
      <c r="A8" s="1167" t="s">
        <v>31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8"/>
      <c r="U8" s="1168"/>
      <c r="V8" s="1168"/>
      <c r="W8" s="1168"/>
      <c r="X8" s="1168"/>
      <c r="Y8" s="1168"/>
      <c r="Z8" s="1168"/>
      <c r="AA8" s="1168"/>
      <c r="AB8" s="1169"/>
    </row>
    <row r="9" spans="1:30" ht="13.5" thickBot="1" x14ac:dyDescent="0.25">
      <c r="A9" s="1148" t="s">
        <v>35</v>
      </c>
      <c r="B9" s="1149"/>
      <c r="C9" s="1149"/>
      <c r="D9" s="1149"/>
      <c r="E9" s="1149"/>
      <c r="F9" s="1149"/>
      <c r="G9" s="1149"/>
      <c r="H9" s="1149"/>
      <c r="I9" s="1149"/>
      <c r="J9" s="1149"/>
      <c r="K9" s="1149"/>
      <c r="L9" s="1149"/>
      <c r="M9" s="1149"/>
      <c r="N9" s="1149"/>
      <c r="O9" s="1149"/>
      <c r="P9" s="1149"/>
      <c r="Q9" s="1149"/>
      <c r="R9" s="1149"/>
      <c r="S9" s="1149"/>
      <c r="T9" s="1149"/>
      <c r="U9" s="1149"/>
      <c r="V9" s="1149"/>
      <c r="W9" s="1149"/>
      <c r="X9" s="1149"/>
      <c r="Y9" s="1149"/>
      <c r="Z9" s="1149"/>
      <c r="AA9" s="1149"/>
      <c r="AB9" s="1150"/>
    </row>
    <row r="10" spans="1:30" ht="13.5" thickBot="1" x14ac:dyDescent="0.25">
      <c r="A10" s="13" t="s">
        <v>9</v>
      </c>
      <c r="B10" s="1018" t="s">
        <v>159</v>
      </c>
      <c r="C10" s="1018"/>
      <c r="D10" s="1018"/>
      <c r="E10" s="1018"/>
      <c r="F10" s="1018"/>
      <c r="G10" s="1018"/>
      <c r="H10" s="1018"/>
      <c r="I10" s="1018"/>
      <c r="J10" s="1018"/>
      <c r="K10" s="1018"/>
      <c r="L10" s="1018"/>
      <c r="M10" s="1018"/>
      <c r="N10" s="1018"/>
      <c r="O10" s="1018"/>
      <c r="P10" s="1018"/>
      <c r="Q10" s="1018"/>
      <c r="R10" s="1018"/>
      <c r="S10" s="1018"/>
      <c r="T10" s="1018"/>
      <c r="U10" s="1018"/>
      <c r="V10" s="1018"/>
      <c r="W10" s="1018"/>
      <c r="X10" s="1018"/>
      <c r="Y10" s="1018"/>
      <c r="Z10" s="1018"/>
      <c r="AA10" s="1018"/>
      <c r="AB10" s="1019"/>
    </row>
    <row r="11" spans="1:30" ht="13.5" thickBot="1" x14ac:dyDescent="0.25">
      <c r="A11" s="13" t="s">
        <v>9</v>
      </c>
      <c r="B11" s="14" t="s">
        <v>9</v>
      </c>
      <c r="C11" s="1009" t="s">
        <v>43</v>
      </c>
      <c r="D11" s="1009"/>
      <c r="E11" s="1009"/>
      <c r="F11" s="1009"/>
      <c r="G11" s="1009"/>
      <c r="H11" s="1009"/>
      <c r="I11" s="1009"/>
      <c r="J11" s="1009"/>
      <c r="K11" s="1009"/>
      <c r="L11" s="1009"/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10"/>
      <c r="AA11" s="1010"/>
      <c r="AB11" s="1011"/>
    </row>
    <row r="12" spans="1:30" ht="25.5" x14ac:dyDescent="0.2">
      <c r="A12" s="23" t="s">
        <v>9</v>
      </c>
      <c r="B12" s="26" t="s">
        <v>9</v>
      </c>
      <c r="C12" s="22" t="s">
        <v>9</v>
      </c>
      <c r="D12" s="145"/>
      <c r="E12" s="207" t="s">
        <v>54</v>
      </c>
      <c r="F12" s="211"/>
      <c r="G12" s="724" t="s">
        <v>14</v>
      </c>
      <c r="H12" s="709" t="s">
        <v>38</v>
      </c>
      <c r="I12" s="1212" t="s">
        <v>172</v>
      </c>
      <c r="J12" s="119"/>
      <c r="L12" s="242"/>
      <c r="M12" s="179"/>
      <c r="N12" s="190"/>
      <c r="O12" s="101"/>
      <c r="P12" s="179"/>
      <c r="Q12" s="179"/>
      <c r="R12" s="102"/>
      <c r="S12" s="588"/>
      <c r="T12" s="589"/>
      <c r="U12" s="589"/>
      <c r="V12" s="590"/>
      <c r="W12" s="63"/>
      <c r="X12" s="58"/>
      <c r="Y12" s="103"/>
      <c r="Z12" s="314"/>
      <c r="AA12" s="82"/>
      <c r="AB12" s="79"/>
    </row>
    <row r="13" spans="1:30" ht="25.5" x14ac:dyDescent="0.2">
      <c r="A13" s="25"/>
      <c r="B13" s="28"/>
      <c r="C13" s="19"/>
      <c r="D13" s="148" t="s">
        <v>9</v>
      </c>
      <c r="E13" s="266" t="s">
        <v>208</v>
      </c>
      <c r="F13" s="212"/>
      <c r="G13" s="158"/>
      <c r="H13" s="539"/>
      <c r="I13" s="1213"/>
      <c r="J13" s="250" t="s">
        <v>12</v>
      </c>
      <c r="K13" s="184">
        <f>L13</f>
        <v>199</v>
      </c>
      <c r="L13" s="185">
        <v>199</v>
      </c>
      <c r="M13" s="267"/>
      <c r="N13" s="268"/>
      <c r="O13" s="741">
        <f>P13+R13</f>
        <v>240</v>
      </c>
      <c r="P13" s="742">
        <v>240</v>
      </c>
      <c r="Q13" s="742"/>
      <c r="R13" s="743"/>
      <c r="S13" s="591">
        <f>T13+V13</f>
        <v>199</v>
      </c>
      <c r="T13" s="586">
        <v>199</v>
      </c>
      <c r="U13" s="586"/>
      <c r="V13" s="592"/>
      <c r="W13" s="70">
        <v>200</v>
      </c>
      <c r="X13" s="747">
        <v>200</v>
      </c>
      <c r="Y13" s="95" t="s">
        <v>198</v>
      </c>
      <c r="Z13" s="315">
        <v>4</v>
      </c>
      <c r="AA13" s="83">
        <v>4</v>
      </c>
      <c r="AB13" s="173">
        <v>4</v>
      </c>
    </row>
    <row r="14" spans="1:30" ht="25.5" x14ac:dyDescent="0.2">
      <c r="A14" s="25"/>
      <c r="B14" s="28"/>
      <c r="C14" s="19"/>
      <c r="D14" s="148" t="s">
        <v>10</v>
      </c>
      <c r="E14" s="274" t="s">
        <v>96</v>
      </c>
      <c r="F14" s="212"/>
      <c r="G14" s="158"/>
      <c r="H14" s="539"/>
      <c r="I14" s="1213"/>
      <c r="J14" s="250" t="s">
        <v>12</v>
      </c>
      <c r="K14" s="184">
        <f>L14</f>
        <v>10</v>
      </c>
      <c r="L14" s="185">
        <v>10</v>
      </c>
      <c r="M14" s="185"/>
      <c r="N14" s="191"/>
      <c r="O14" s="741">
        <f>P14+R14</f>
        <v>10</v>
      </c>
      <c r="P14" s="185">
        <v>10</v>
      </c>
      <c r="Q14" s="185"/>
      <c r="R14" s="113"/>
      <c r="S14" s="591">
        <f>T14+V14</f>
        <v>10</v>
      </c>
      <c r="T14" s="586">
        <v>10</v>
      </c>
      <c r="U14" s="586"/>
      <c r="V14" s="592"/>
      <c r="W14" s="68">
        <v>20</v>
      </c>
      <c r="X14" s="204">
        <v>20</v>
      </c>
      <c r="Y14" s="553" t="s">
        <v>55</v>
      </c>
      <c r="Z14" s="316">
        <v>2</v>
      </c>
      <c r="AA14" s="551">
        <v>2</v>
      </c>
      <c r="AB14" s="317">
        <v>2</v>
      </c>
      <c r="AD14" s="134"/>
    </row>
    <row r="15" spans="1:30" ht="38.25" x14ac:dyDescent="0.2">
      <c r="A15" s="25"/>
      <c r="B15" s="28"/>
      <c r="C15" s="19"/>
      <c r="D15" s="148" t="s">
        <v>11</v>
      </c>
      <c r="E15" s="535" t="s">
        <v>157</v>
      </c>
      <c r="F15" s="541" t="s">
        <v>110</v>
      </c>
      <c r="G15" s="158"/>
      <c r="H15" s="539"/>
      <c r="I15" s="1213"/>
      <c r="J15" s="250" t="s">
        <v>12</v>
      </c>
      <c r="K15" s="742"/>
      <c r="L15" s="742"/>
      <c r="M15" s="742"/>
      <c r="N15" s="318"/>
      <c r="O15" s="741">
        <f>P15+R15</f>
        <v>40.9</v>
      </c>
      <c r="P15" s="742">
        <v>40.9</v>
      </c>
      <c r="Q15" s="742"/>
      <c r="R15" s="743"/>
      <c r="S15" s="591"/>
      <c r="T15" s="586"/>
      <c r="U15" s="586"/>
      <c r="V15" s="592"/>
      <c r="W15" s="319">
        <v>70</v>
      </c>
      <c r="X15" s="203">
        <v>90</v>
      </c>
      <c r="Y15" s="320" t="s">
        <v>198</v>
      </c>
      <c r="Z15" s="321">
        <v>0</v>
      </c>
      <c r="AA15" s="322">
        <v>15</v>
      </c>
      <c r="AB15" s="323">
        <v>17</v>
      </c>
      <c r="AD15" s="134"/>
    </row>
    <row r="16" spans="1:30" ht="25.5" x14ac:dyDescent="0.2">
      <c r="A16" s="25"/>
      <c r="B16" s="28"/>
      <c r="C16" s="19"/>
      <c r="D16" s="148" t="s">
        <v>13</v>
      </c>
      <c r="E16" s="721" t="s">
        <v>153</v>
      </c>
      <c r="F16" s="212"/>
      <c r="G16" s="158"/>
      <c r="H16" s="539"/>
      <c r="I16" s="1213"/>
      <c r="J16" s="251" t="s">
        <v>12</v>
      </c>
      <c r="K16" s="536">
        <f>L16</f>
        <v>245</v>
      </c>
      <c r="L16" s="181">
        <v>245</v>
      </c>
      <c r="M16" s="193"/>
      <c r="N16" s="194"/>
      <c r="O16" s="557">
        <v>240</v>
      </c>
      <c r="P16" s="558">
        <v>240</v>
      </c>
      <c r="Q16" s="193"/>
      <c r="R16" s="260"/>
      <c r="S16" s="593">
        <f>T16+V16</f>
        <v>245</v>
      </c>
      <c r="T16" s="587">
        <v>245</v>
      </c>
      <c r="U16" s="594"/>
      <c r="V16" s="595"/>
      <c r="W16" s="261">
        <v>250</v>
      </c>
      <c r="X16" s="202">
        <v>260</v>
      </c>
      <c r="Y16" s="320" t="s">
        <v>198</v>
      </c>
      <c r="Z16" s="324">
        <v>38</v>
      </c>
      <c r="AA16" s="155">
        <v>38</v>
      </c>
      <c r="AB16" s="325">
        <v>40</v>
      </c>
      <c r="AD16" s="134"/>
    </row>
    <row r="17" spans="1:30" ht="26.25" customHeight="1" x14ac:dyDescent="0.2">
      <c r="A17" s="25"/>
      <c r="B17" s="28"/>
      <c r="C17" s="19"/>
      <c r="D17" s="148" t="s">
        <v>44</v>
      </c>
      <c r="E17" s="1068" t="s">
        <v>130</v>
      </c>
      <c r="F17" s="1267" t="s">
        <v>110</v>
      </c>
      <c r="G17" s="158"/>
      <c r="H17" s="539"/>
      <c r="I17" s="1213"/>
      <c r="J17" s="250" t="s">
        <v>12</v>
      </c>
      <c r="K17" s="742">
        <v>0</v>
      </c>
      <c r="L17" s="742">
        <v>0</v>
      </c>
      <c r="M17" s="742"/>
      <c r="N17" s="318"/>
      <c r="O17" s="741">
        <v>0</v>
      </c>
      <c r="P17" s="742">
        <v>0</v>
      </c>
      <c r="Q17" s="742"/>
      <c r="R17" s="743"/>
      <c r="S17" s="591"/>
      <c r="T17" s="586"/>
      <c r="U17" s="586"/>
      <c r="V17" s="592"/>
      <c r="W17" s="319">
        <v>0</v>
      </c>
      <c r="X17" s="203">
        <v>50</v>
      </c>
      <c r="Y17" s="1224" t="s">
        <v>198</v>
      </c>
      <c r="Z17" s="358">
        <v>0</v>
      </c>
      <c r="AA17" s="347">
        <v>5</v>
      </c>
      <c r="AB17" s="348">
        <v>5</v>
      </c>
      <c r="AD17" s="134"/>
    </row>
    <row r="18" spans="1:30" ht="13.5" thickBot="1" x14ac:dyDescent="0.25">
      <c r="A18" s="25"/>
      <c r="B18" s="28"/>
      <c r="C18" s="19"/>
      <c r="D18" s="147"/>
      <c r="E18" s="1006"/>
      <c r="F18" s="1008"/>
      <c r="G18" s="159"/>
      <c r="H18" s="540"/>
      <c r="I18" s="1214"/>
      <c r="J18" s="608" t="s">
        <v>16</v>
      </c>
      <c r="K18" s="596">
        <f t="shared" ref="K18:W18" si="0">SUM(K13:K16)</f>
        <v>454</v>
      </c>
      <c r="L18" s="596">
        <f t="shared" si="0"/>
        <v>454</v>
      </c>
      <c r="M18" s="596">
        <f t="shared" si="0"/>
        <v>0</v>
      </c>
      <c r="N18" s="597">
        <f t="shared" si="0"/>
        <v>0</v>
      </c>
      <c r="O18" s="731">
        <f>SUM(O13:O16)</f>
        <v>530.9</v>
      </c>
      <c r="P18" s="596">
        <f>SUM(P13:P16)</f>
        <v>530.9</v>
      </c>
      <c r="Q18" s="596">
        <f t="shared" si="0"/>
        <v>0</v>
      </c>
      <c r="R18" s="609">
        <f t="shared" si="0"/>
        <v>0</v>
      </c>
      <c r="S18" s="596">
        <f t="shared" si="0"/>
        <v>454</v>
      </c>
      <c r="T18" s="596">
        <f t="shared" si="0"/>
        <v>454</v>
      </c>
      <c r="U18" s="596">
        <f t="shared" si="0"/>
        <v>0</v>
      </c>
      <c r="V18" s="597">
        <f t="shared" si="0"/>
        <v>0</v>
      </c>
      <c r="W18" s="610">
        <f t="shared" si="0"/>
        <v>540</v>
      </c>
      <c r="X18" s="597">
        <f>SUM(X13:X17)</f>
        <v>620</v>
      </c>
      <c r="Y18" s="1166"/>
      <c r="Z18" s="326"/>
      <c r="AA18" s="552"/>
      <c r="AB18" s="327"/>
    </row>
    <row r="19" spans="1:30" ht="13.5" customHeight="1" x14ac:dyDescent="0.2">
      <c r="A19" s="23" t="s">
        <v>9</v>
      </c>
      <c r="B19" s="26" t="s">
        <v>9</v>
      </c>
      <c r="C19" s="22" t="s">
        <v>10</v>
      </c>
      <c r="D19" s="464"/>
      <c r="E19" s="1020" t="s">
        <v>97</v>
      </c>
      <c r="F19" s="1033"/>
      <c r="G19" s="1035" t="s">
        <v>14</v>
      </c>
      <c r="H19" s="1037" t="s">
        <v>38</v>
      </c>
      <c r="I19" s="1212" t="s">
        <v>172</v>
      </c>
      <c r="J19" s="100" t="s">
        <v>12</v>
      </c>
      <c r="K19" s="178">
        <f>L19+N19</f>
        <v>180</v>
      </c>
      <c r="L19" s="179">
        <v>180</v>
      </c>
      <c r="M19" s="179"/>
      <c r="N19" s="190"/>
      <c r="O19" s="101">
        <f>P19+R19</f>
        <v>180</v>
      </c>
      <c r="P19" s="179">
        <v>180</v>
      </c>
      <c r="Q19" s="179"/>
      <c r="R19" s="102"/>
      <c r="S19" s="588">
        <f>T19+V19</f>
        <v>180</v>
      </c>
      <c r="T19" s="589">
        <v>180</v>
      </c>
      <c r="U19" s="589"/>
      <c r="V19" s="590"/>
      <c r="W19" s="63">
        <v>180</v>
      </c>
      <c r="X19" s="58">
        <v>200</v>
      </c>
      <c r="Y19" s="253" t="s">
        <v>86</v>
      </c>
      <c r="Z19" s="751">
        <v>1</v>
      </c>
      <c r="AA19" s="752">
        <v>1</v>
      </c>
      <c r="AB19" s="754">
        <v>1</v>
      </c>
    </row>
    <row r="20" spans="1:30" ht="13.5" thickBot="1" x14ac:dyDescent="0.25">
      <c r="A20" s="25"/>
      <c r="B20" s="28"/>
      <c r="C20" s="19"/>
      <c r="D20" s="465"/>
      <c r="E20" s="1021"/>
      <c r="F20" s="1034"/>
      <c r="G20" s="1036"/>
      <c r="H20" s="1038"/>
      <c r="I20" s="1214"/>
      <c r="J20" s="608" t="s">
        <v>16</v>
      </c>
      <c r="K20" s="596">
        <f>L20+N20</f>
        <v>180</v>
      </c>
      <c r="L20" s="732">
        <f>SUM(L19:L19)</f>
        <v>180</v>
      </c>
      <c r="M20" s="732"/>
      <c r="N20" s="624"/>
      <c r="O20" s="731">
        <f>P20+R20</f>
        <v>180</v>
      </c>
      <c r="P20" s="732">
        <f>SUM(P19:P19)</f>
        <v>180</v>
      </c>
      <c r="Q20" s="732"/>
      <c r="R20" s="733"/>
      <c r="S20" s="596">
        <f>T20+V20</f>
        <v>180</v>
      </c>
      <c r="T20" s="732">
        <f>SUM(T19:T19)</f>
        <v>180</v>
      </c>
      <c r="U20" s="732"/>
      <c r="V20" s="598"/>
      <c r="W20" s="610">
        <f>SUM(W19:W19)</f>
        <v>180</v>
      </c>
      <c r="X20" s="597">
        <f>SUM(X19:X19)</f>
        <v>200</v>
      </c>
      <c r="Y20" s="554"/>
      <c r="Z20" s="208"/>
      <c r="AA20" s="552"/>
      <c r="AB20" s="547"/>
      <c r="AD20" s="134"/>
    </row>
    <row r="21" spans="1:30" ht="16.5" customHeight="1" x14ac:dyDescent="0.2">
      <c r="A21" s="23" t="s">
        <v>9</v>
      </c>
      <c r="B21" s="26" t="s">
        <v>9</v>
      </c>
      <c r="C21" s="22" t="s">
        <v>11</v>
      </c>
      <c r="D21" s="464"/>
      <c r="E21" s="1020" t="s">
        <v>87</v>
      </c>
      <c r="F21" s="1033"/>
      <c r="G21" s="1035" t="s">
        <v>14</v>
      </c>
      <c r="H21" s="1037" t="s">
        <v>38</v>
      </c>
      <c r="I21" s="1212" t="s">
        <v>172</v>
      </c>
      <c r="J21" s="100" t="s">
        <v>12</v>
      </c>
      <c r="K21" s="178">
        <f>L21+N21</f>
        <v>31.2</v>
      </c>
      <c r="L21" s="179">
        <v>31.2</v>
      </c>
      <c r="M21" s="179"/>
      <c r="N21" s="190"/>
      <c r="O21" s="101">
        <f>P21+R21</f>
        <v>40.299999999999997</v>
      </c>
      <c r="P21" s="179">
        <v>40.299999999999997</v>
      </c>
      <c r="Q21" s="179"/>
      <c r="R21" s="102"/>
      <c r="S21" s="588">
        <f>T21+V21</f>
        <v>31.2</v>
      </c>
      <c r="T21" s="589">
        <v>31.2</v>
      </c>
      <c r="U21" s="589"/>
      <c r="V21" s="590"/>
      <c r="W21" s="328">
        <v>46.8</v>
      </c>
      <c r="X21" s="329">
        <v>62.4</v>
      </c>
      <c r="Y21" s="1142" t="s">
        <v>56</v>
      </c>
      <c r="Z21" s="1144">
        <v>4</v>
      </c>
      <c r="AA21" s="1146">
        <v>5</v>
      </c>
      <c r="AB21" s="979">
        <v>6</v>
      </c>
    </row>
    <row r="22" spans="1:30" ht="13.5" thickBot="1" x14ac:dyDescent="0.25">
      <c r="A22" s="25"/>
      <c r="B22" s="28"/>
      <c r="C22" s="19"/>
      <c r="D22" s="465"/>
      <c r="E22" s="1021"/>
      <c r="F22" s="1034"/>
      <c r="G22" s="1036"/>
      <c r="H22" s="1038"/>
      <c r="I22" s="1214"/>
      <c r="J22" s="608" t="s">
        <v>16</v>
      </c>
      <c r="K22" s="596">
        <f>L22+N22</f>
        <v>31.2</v>
      </c>
      <c r="L22" s="732">
        <f>SUM(L21:L21)</f>
        <v>31.2</v>
      </c>
      <c r="M22" s="732"/>
      <c r="N22" s="598"/>
      <c r="O22" s="731">
        <f>P22+R22</f>
        <v>40.299999999999997</v>
      </c>
      <c r="P22" s="732">
        <f>SUM(P21:P21)</f>
        <v>40.299999999999997</v>
      </c>
      <c r="Q22" s="732"/>
      <c r="R22" s="733"/>
      <c r="S22" s="596">
        <f>T22+V22</f>
        <v>31.2</v>
      </c>
      <c r="T22" s="732">
        <f>SUM(T21:T21)</f>
        <v>31.2</v>
      </c>
      <c r="U22" s="732"/>
      <c r="V22" s="598"/>
      <c r="W22" s="610">
        <f>SUM(W21:W21)</f>
        <v>46.8</v>
      </c>
      <c r="X22" s="597">
        <f>SUM(X21:X21)</f>
        <v>62.4</v>
      </c>
      <c r="Y22" s="1143"/>
      <c r="Z22" s="1145"/>
      <c r="AA22" s="1147"/>
      <c r="AB22" s="980"/>
    </row>
    <row r="23" spans="1:30" ht="25.5" x14ac:dyDescent="0.2">
      <c r="A23" s="37" t="s">
        <v>9</v>
      </c>
      <c r="B23" s="26" t="s">
        <v>9</v>
      </c>
      <c r="C23" s="22" t="s">
        <v>13</v>
      </c>
      <c r="D23" s="466"/>
      <c r="E23" s="105" t="s">
        <v>158</v>
      </c>
      <c r="F23" s="467"/>
      <c r="G23" s="470" t="s">
        <v>14</v>
      </c>
      <c r="H23" s="548" t="s">
        <v>38</v>
      </c>
      <c r="I23" s="1212" t="s">
        <v>172</v>
      </c>
      <c r="J23" s="106"/>
      <c r="K23" s="475"/>
      <c r="L23" s="108"/>
      <c r="M23" s="108"/>
      <c r="N23" s="476"/>
      <c r="O23" s="107"/>
      <c r="P23" s="108"/>
      <c r="Q23" s="108"/>
      <c r="R23" s="109"/>
      <c r="S23" s="599"/>
      <c r="T23" s="600"/>
      <c r="U23" s="600"/>
      <c r="V23" s="601"/>
      <c r="W23" s="65"/>
      <c r="X23" s="56"/>
      <c r="Y23" s="205"/>
      <c r="Z23" s="81"/>
      <c r="AA23" s="84"/>
      <c r="AB23" s="80"/>
    </row>
    <row r="24" spans="1:30" x14ac:dyDescent="0.2">
      <c r="A24" s="38"/>
      <c r="B24" s="28"/>
      <c r="C24" s="19"/>
      <c r="D24" s="163" t="s">
        <v>9</v>
      </c>
      <c r="E24" s="1066" t="s">
        <v>57</v>
      </c>
      <c r="F24" s="468"/>
      <c r="G24" s="471"/>
      <c r="H24" s="473"/>
      <c r="I24" s="1213"/>
      <c r="J24" s="526" t="s">
        <v>144</v>
      </c>
      <c r="K24" s="192">
        <f>L24+N24</f>
        <v>386</v>
      </c>
      <c r="L24" s="193">
        <v>386</v>
      </c>
      <c r="M24" s="269"/>
      <c r="N24" s="270"/>
      <c r="O24" s="252">
        <f>P24+R24</f>
        <v>459</v>
      </c>
      <c r="P24" s="271">
        <v>459</v>
      </c>
      <c r="Q24" s="527"/>
      <c r="R24" s="528"/>
      <c r="S24" s="593">
        <f>T24+V24</f>
        <v>459</v>
      </c>
      <c r="T24" s="594">
        <v>459</v>
      </c>
      <c r="U24" s="594"/>
      <c r="V24" s="595"/>
      <c r="W24" s="241">
        <v>459</v>
      </c>
      <c r="X24" s="240">
        <v>459</v>
      </c>
      <c r="Y24" s="1224" t="s">
        <v>161</v>
      </c>
      <c r="Z24" s="549">
        <v>1</v>
      </c>
      <c r="AA24" s="551">
        <v>1</v>
      </c>
      <c r="AB24" s="546">
        <v>1</v>
      </c>
    </row>
    <row r="25" spans="1:30" ht="13.5" thickBot="1" x14ac:dyDescent="0.25">
      <c r="A25" s="39"/>
      <c r="B25" s="477"/>
      <c r="C25" s="478"/>
      <c r="D25" s="465"/>
      <c r="E25" s="1266"/>
      <c r="F25" s="469"/>
      <c r="G25" s="472"/>
      <c r="H25" s="474"/>
      <c r="I25" s="1214"/>
      <c r="J25" s="516"/>
      <c r="K25" s="517"/>
      <c r="L25" s="518"/>
      <c r="M25" s="36"/>
      <c r="N25" s="519"/>
      <c r="O25" s="520"/>
      <c r="P25" s="521"/>
      <c r="Q25" s="522"/>
      <c r="R25" s="523"/>
      <c r="S25" s="602"/>
      <c r="T25" s="603"/>
      <c r="U25" s="603"/>
      <c r="V25" s="604"/>
      <c r="W25" s="524"/>
      <c r="X25" s="525"/>
      <c r="Y25" s="1166"/>
      <c r="Z25" s="550"/>
      <c r="AA25" s="552"/>
      <c r="AB25" s="547"/>
    </row>
    <row r="26" spans="1:30" ht="25.5" x14ac:dyDescent="0.2">
      <c r="A26" s="38"/>
      <c r="B26" s="735"/>
      <c r="C26" s="19"/>
      <c r="D26" s="142" t="s">
        <v>10</v>
      </c>
      <c r="E26" s="1075" t="s">
        <v>18</v>
      </c>
      <c r="F26" s="468"/>
      <c r="G26" s="565"/>
      <c r="H26" s="566"/>
      <c r="I26" s="1212" t="s">
        <v>172</v>
      </c>
      <c r="J26" s="116" t="s">
        <v>12</v>
      </c>
      <c r="K26" s="186">
        <f>L26+N26</f>
        <v>36.1</v>
      </c>
      <c r="L26" s="187">
        <v>36.1</v>
      </c>
      <c r="M26" s="187"/>
      <c r="N26" s="57"/>
      <c r="O26" s="559">
        <f>P26+R26</f>
        <v>60</v>
      </c>
      <c r="P26" s="537">
        <v>60</v>
      </c>
      <c r="Q26" s="537"/>
      <c r="R26" s="538"/>
      <c r="S26" s="605">
        <f>T26+V26</f>
        <v>66.099999999999994</v>
      </c>
      <c r="T26" s="606">
        <v>66.099999999999994</v>
      </c>
      <c r="U26" s="606"/>
      <c r="V26" s="607"/>
      <c r="W26" s="64">
        <v>80</v>
      </c>
      <c r="X26" s="198">
        <v>90</v>
      </c>
      <c r="Y26" s="745" t="s">
        <v>162</v>
      </c>
      <c r="Z26" s="330" t="s">
        <v>61</v>
      </c>
      <c r="AA26" s="331" t="s">
        <v>61</v>
      </c>
      <c r="AB26" s="332" t="s">
        <v>61</v>
      </c>
    </row>
    <row r="27" spans="1:30" ht="25.5" x14ac:dyDescent="0.2">
      <c r="A27" s="38"/>
      <c r="B27" s="735"/>
      <c r="C27" s="19"/>
      <c r="D27" s="142"/>
      <c r="E27" s="1075"/>
      <c r="F27" s="468"/>
      <c r="G27" s="565"/>
      <c r="H27" s="473"/>
      <c r="I27" s="1213"/>
      <c r="J27" s="116"/>
      <c r="K27" s="186"/>
      <c r="L27" s="187"/>
      <c r="M27" s="187"/>
      <c r="N27" s="57"/>
      <c r="O27" s="110"/>
      <c r="P27" s="187"/>
      <c r="Q27" s="187"/>
      <c r="R27" s="111"/>
      <c r="S27" s="605"/>
      <c r="T27" s="606"/>
      <c r="U27" s="606"/>
      <c r="V27" s="607"/>
      <c r="W27" s="66"/>
      <c r="X27" s="198"/>
      <c r="Y27" s="745" t="s">
        <v>163</v>
      </c>
      <c r="Z27" s="330" t="s">
        <v>52</v>
      </c>
      <c r="AA27" s="331" t="s">
        <v>38</v>
      </c>
      <c r="AB27" s="332" t="s">
        <v>38</v>
      </c>
    </row>
    <row r="28" spans="1:30" ht="43.5" customHeight="1" x14ac:dyDescent="0.2">
      <c r="A28" s="38"/>
      <c r="B28" s="735"/>
      <c r="C28" s="19"/>
      <c r="D28" s="142"/>
      <c r="E28" s="156"/>
      <c r="F28" s="468"/>
      <c r="G28" s="565"/>
      <c r="H28" s="473"/>
      <c r="I28" s="1213"/>
      <c r="J28" s="257"/>
      <c r="K28" s="186"/>
      <c r="L28" s="187"/>
      <c r="M28" s="187"/>
      <c r="N28" s="57"/>
      <c r="O28" s="110"/>
      <c r="P28" s="187"/>
      <c r="Q28" s="187"/>
      <c r="R28" s="111"/>
      <c r="S28" s="605"/>
      <c r="T28" s="606"/>
      <c r="U28" s="606"/>
      <c r="V28" s="607"/>
      <c r="W28" s="66"/>
      <c r="X28" s="198"/>
      <c r="Y28" s="502" t="s">
        <v>94</v>
      </c>
      <c r="Z28" s="503" t="s">
        <v>52</v>
      </c>
      <c r="AA28" s="504"/>
      <c r="AB28" s="505"/>
    </row>
    <row r="29" spans="1:30" ht="54.75" customHeight="1" x14ac:dyDescent="0.2">
      <c r="A29" s="25"/>
      <c r="B29" s="28"/>
      <c r="C29" s="19"/>
      <c r="D29" s="1260" t="s">
        <v>11</v>
      </c>
      <c r="E29" s="1068" t="s">
        <v>156</v>
      </c>
      <c r="F29" s="1263"/>
      <c r="G29" s="1264"/>
      <c r="H29" s="1265"/>
      <c r="I29" s="1213"/>
      <c r="J29" s="258" t="s">
        <v>12</v>
      </c>
      <c r="K29" s="192">
        <f>L29+N29</f>
        <v>129.5</v>
      </c>
      <c r="L29" s="193">
        <v>129.5</v>
      </c>
      <c r="M29" s="269"/>
      <c r="N29" s="270"/>
      <c r="O29" s="252">
        <f>P29+R29</f>
        <v>369.4</v>
      </c>
      <c r="P29" s="271">
        <v>369.4</v>
      </c>
      <c r="Q29" s="271"/>
      <c r="R29" s="272"/>
      <c r="S29" s="593">
        <f>T29+V29</f>
        <v>163.5</v>
      </c>
      <c r="T29" s="594">
        <v>163.5</v>
      </c>
      <c r="U29" s="594"/>
      <c r="V29" s="595"/>
      <c r="W29" s="241">
        <f>360+90</f>
        <v>450</v>
      </c>
      <c r="X29" s="240">
        <f>360+90</f>
        <v>450</v>
      </c>
      <c r="Y29" s="333" t="s">
        <v>164</v>
      </c>
      <c r="Z29" s="321">
        <v>3</v>
      </c>
      <c r="AA29" s="322">
        <v>3</v>
      </c>
      <c r="AB29" s="323">
        <v>3</v>
      </c>
    </row>
    <row r="30" spans="1:30" ht="28.5" customHeight="1" x14ac:dyDescent="0.2">
      <c r="A30" s="25"/>
      <c r="B30" s="28"/>
      <c r="C30" s="19"/>
      <c r="D30" s="1261"/>
      <c r="E30" s="1005"/>
      <c r="F30" s="1069"/>
      <c r="G30" s="1071"/>
      <c r="H30" s="1073"/>
      <c r="I30" s="1213"/>
      <c r="J30" s="250"/>
      <c r="K30" s="184"/>
      <c r="L30" s="185"/>
      <c r="M30" s="267"/>
      <c r="N30" s="268"/>
      <c r="O30" s="741"/>
      <c r="P30" s="742"/>
      <c r="Q30" s="742"/>
      <c r="R30" s="743"/>
      <c r="S30" s="591"/>
      <c r="T30" s="586"/>
      <c r="U30" s="586"/>
      <c r="V30" s="592"/>
      <c r="W30" s="70"/>
      <c r="X30" s="748"/>
      <c r="Y30" s="581" t="s">
        <v>165</v>
      </c>
      <c r="Z30" s="358">
        <v>1</v>
      </c>
      <c r="AA30" s="347"/>
      <c r="AB30" s="348"/>
      <c r="AC30" s="576"/>
    </row>
    <row r="31" spans="1:30" ht="30" customHeight="1" thickBot="1" x14ac:dyDescent="0.25">
      <c r="A31" s="39"/>
      <c r="B31" s="14"/>
      <c r="C31" s="36"/>
      <c r="D31" s="1262"/>
      <c r="E31" s="1006"/>
      <c r="F31" s="1070"/>
      <c r="G31" s="1072"/>
      <c r="H31" s="1074"/>
      <c r="I31" s="1214"/>
      <c r="J31" s="611" t="s">
        <v>16</v>
      </c>
      <c r="K31" s="596">
        <f t="shared" ref="K31:X31" si="1">SUM(K24:K30)</f>
        <v>551.6</v>
      </c>
      <c r="L31" s="596">
        <f t="shared" si="1"/>
        <v>551.6</v>
      </c>
      <c r="M31" s="596">
        <f t="shared" si="1"/>
        <v>0</v>
      </c>
      <c r="N31" s="597">
        <f t="shared" si="1"/>
        <v>0</v>
      </c>
      <c r="O31" s="731">
        <f>SUM(O24:O30)</f>
        <v>888.4</v>
      </c>
      <c r="P31" s="596">
        <f t="shared" si="1"/>
        <v>888.4</v>
      </c>
      <c r="Q31" s="596">
        <f t="shared" si="1"/>
        <v>0</v>
      </c>
      <c r="R31" s="609">
        <f t="shared" si="1"/>
        <v>0</v>
      </c>
      <c r="S31" s="596">
        <f t="shared" si="1"/>
        <v>688.6</v>
      </c>
      <c r="T31" s="596">
        <f t="shared" si="1"/>
        <v>688.6</v>
      </c>
      <c r="U31" s="596">
        <f t="shared" si="1"/>
        <v>0</v>
      </c>
      <c r="V31" s="597">
        <f t="shared" si="1"/>
        <v>0</v>
      </c>
      <c r="W31" s="610">
        <f t="shared" si="1"/>
        <v>989</v>
      </c>
      <c r="X31" s="596">
        <f t="shared" si="1"/>
        <v>999</v>
      </c>
      <c r="Y31" s="585" t="s">
        <v>170</v>
      </c>
      <c r="Z31" s="582" t="s">
        <v>52</v>
      </c>
      <c r="AA31" s="583"/>
      <c r="AB31" s="584"/>
      <c r="AD31" s="134"/>
    </row>
    <row r="32" spans="1:30" ht="13.5" thickBot="1" x14ac:dyDescent="0.25">
      <c r="A32" s="24" t="s">
        <v>9</v>
      </c>
      <c r="B32" s="34" t="s">
        <v>9</v>
      </c>
      <c r="C32" s="1045" t="s">
        <v>15</v>
      </c>
      <c r="D32" s="1046"/>
      <c r="E32" s="1046"/>
      <c r="F32" s="1046"/>
      <c r="G32" s="1046"/>
      <c r="H32" s="1047"/>
      <c r="I32" s="1047"/>
      <c r="J32" s="1048"/>
      <c r="K32" s="20">
        <f>K31+K22+K20+K18</f>
        <v>1216.8000000000002</v>
      </c>
      <c r="L32" s="20">
        <f>L31+L22+L20+L18</f>
        <v>1216.8000000000002</v>
      </c>
      <c r="M32" s="20">
        <f>M31+M22+M20+M18</f>
        <v>0</v>
      </c>
      <c r="N32" s="20">
        <f>N31+N22+N20+N18</f>
        <v>0</v>
      </c>
      <c r="O32" s="20">
        <f>P32+R32</f>
        <v>1639.6</v>
      </c>
      <c r="P32" s="20">
        <f t="shared" ref="P32:X32" si="2">P31+P22+P20+P18</f>
        <v>1639.6</v>
      </c>
      <c r="Q32" s="20">
        <f t="shared" si="2"/>
        <v>0</v>
      </c>
      <c r="R32" s="16">
        <f t="shared" si="2"/>
        <v>0</v>
      </c>
      <c r="S32" s="17">
        <f t="shared" si="2"/>
        <v>1353.8000000000002</v>
      </c>
      <c r="T32" s="20">
        <f t="shared" si="2"/>
        <v>1353.8000000000002</v>
      </c>
      <c r="U32" s="20">
        <f t="shared" si="2"/>
        <v>0</v>
      </c>
      <c r="V32" s="20">
        <f t="shared" si="2"/>
        <v>0</v>
      </c>
      <c r="W32" s="16">
        <f t="shared" si="2"/>
        <v>1755.8</v>
      </c>
      <c r="X32" s="17">
        <f t="shared" si="2"/>
        <v>1881.4</v>
      </c>
      <c r="Y32" s="974"/>
      <c r="Z32" s="975"/>
      <c r="AA32" s="975"/>
      <c r="AB32" s="976"/>
    </row>
    <row r="33" spans="1:29" ht="13.5" thickBot="1" x14ac:dyDescent="0.25">
      <c r="A33" s="21" t="s">
        <v>9</v>
      </c>
      <c r="B33" s="27" t="s">
        <v>10</v>
      </c>
      <c r="C33" s="1039" t="s">
        <v>117</v>
      </c>
      <c r="D33" s="1040"/>
      <c r="E33" s="1040"/>
      <c r="F33" s="1040"/>
      <c r="G33" s="1040"/>
      <c r="H33" s="1040"/>
      <c r="I33" s="1040"/>
      <c r="J33" s="1041"/>
      <c r="K33" s="1041"/>
      <c r="L33" s="1041"/>
      <c r="M33" s="1041"/>
      <c r="N33" s="1041"/>
      <c r="O33" s="1041"/>
      <c r="P33" s="1041"/>
      <c r="Q33" s="1041"/>
      <c r="R33" s="1041"/>
      <c r="S33" s="1041"/>
      <c r="T33" s="1041"/>
      <c r="U33" s="1041"/>
      <c r="V33" s="1041"/>
      <c r="W33" s="1041"/>
      <c r="X33" s="1041"/>
      <c r="Y33" s="1041"/>
      <c r="Z33" s="1041"/>
      <c r="AA33" s="1041"/>
      <c r="AB33" s="1042"/>
    </row>
    <row r="34" spans="1:29" x14ac:dyDescent="0.2">
      <c r="A34" s="21" t="s">
        <v>9</v>
      </c>
      <c r="B34" s="27" t="s">
        <v>10</v>
      </c>
      <c r="C34" s="22" t="s">
        <v>9</v>
      </c>
      <c r="D34" s="145"/>
      <c r="E34" s="1043" t="s">
        <v>79</v>
      </c>
      <c r="F34" s="160"/>
      <c r="G34" s="556" t="s">
        <v>14</v>
      </c>
      <c r="H34" s="500">
        <v>2</v>
      </c>
      <c r="I34" s="1253" t="s">
        <v>172</v>
      </c>
      <c r="J34" s="255"/>
      <c r="K34" s="334"/>
      <c r="L34" s="334"/>
      <c r="M34" s="334"/>
      <c r="N34" s="334"/>
      <c r="O34" s="112"/>
      <c r="P34" s="108"/>
      <c r="Q34" s="56"/>
      <c r="R34" s="109"/>
      <c r="S34" s="612"/>
      <c r="T34" s="612"/>
      <c r="U34" s="612"/>
      <c r="V34" s="612"/>
      <c r="W34" s="65"/>
      <c r="X34" s="56"/>
      <c r="Y34" s="744"/>
      <c r="Z34" s="335"/>
      <c r="AA34" s="336"/>
      <c r="AB34" s="337"/>
      <c r="AC34" s="153"/>
    </row>
    <row r="35" spans="1:29" x14ac:dyDescent="0.2">
      <c r="A35" s="734"/>
      <c r="B35" s="735"/>
      <c r="C35" s="19"/>
      <c r="D35" s="146"/>
      <c r="E35" s="1044"/>
      <c r="F35" s="545"/>
      <c r="G35" s="499"/>
      <c r="H35" s="501"/>
      <c r="I35" s="1254"/>
      <c r="J35" s="256"/>
      <c r="K35" s="338"/>
      <c r="L35" s="339"/>
      <c r="M35" s="339"/>
      <c r="N35" s="340"/>
      <c r="O35" s="309"/>
      <c r="P35" s="193"/>
      <c r="Q35" s="202"/>
      <c r="R35" s="260"/>
      <c r="S35" s="613"/>
      <c r="T35" s="594"/>
      <c r="U35" s="613"/>
      <c r="V35" s="595"/>
      <c r="W35" s="261"/>
      <c r="X35" s="202"/>
      <c r="Y35" s="341"/>
      <c r="Z35" s="342"/>
      <c r="AA35" s="343"/>
      <c r="AB35" s="344"/>
      <c r="AC35" s="78"/>
    </row>
    <row r="36" spans="1:29" x14ac:dyDescent="0.2">
      <c r="A36" s="734"/>
      <c r="B36" s="735"/>
      <c r="C36" s="19"/>
      <c r="D36" s="164" t="s">
        <v>9</v>
      </c>
      <c r="E36" s="1215" t="s">
        <v>39</v>
      </c>
      <c r="F36" s="157"/>
      <c r="G36" s="499"/>
      <c r="H36" s="501"/>
      <c r="I36" s="1254"/>
      <c r="J36" s="117" t="s">
        <v>12</v>
      </c>
      <c r="K36" s="482">
        <v>958.4</v>
      </c>
      <c r="L36" s="482">
        <v>958.4</v>
      </c>
      <c r="M36" s="482">
        <v>531.1</v>
      </c>
      <c r="N36" s="483">
        <v>0</v>
      </c>
      <c r="O36" s="741">
        <f>P36+R36</f>
        <v>985.3</v>
      </c>
      <c r="P36" s="742">
        <v>985.3</v>
      </c>
      <c r="Q36" s="742">
        <v>611</v>
      </c>
      <c r="R36" s="743"/>
      <c r="S36" s="591">
        <f>T36+V36</f>
        <v>977.8</v>
      </c>
      <c r="T36" s="586">
        <v>977.8</v>
      </c>
      <c r="U36" s="586">
        <v>611</v>
      </c>
      <c r="V36" s="592"/>
      <c r="W36" s="319">
        <v>1050</v>
      </c>
      <c r="X36" s="203">
        <v>1000</v>
      </c>
      <c r="Y36" s="345" t="s">
        <v>58</v>
      </c>
      <c r="Z36" s="346">
        <v>5</v>
      </c>
      <c r="AA36" s="347">
        <v>5</v>
      </c>
      <c r="AB36" s="348">
        <v>6</v>
      </c>
      <c r="AC36" s="153"/>
    </row>
    <row r="37" spans="1:29" ht="29.25" customHeight="1" x14ac:dyDescent="0.2">
      <c r="A37" s="734"/>
      <c r="B37" s="735"/>
      <c r="C37" s="19"/>
      <c r="D37" s="163"/>
      <c r="E37" s="1075"/>
      <c r="F37" s="157"/>
      <c r="G37" s="499"/>
      <c r="H37" s="501"/>
      <c r="I37" s="1254"/>
      <c r="J37" s="117" t="s">
        <v>29</v>
      </c>
      <c r="K37" s="482">
        <f>L37+N37</f>
        <v>353</v>
      </c>
      <c r="L37" s="482">
        <v>350.9</v>
      </c>
      <c r="M37" s="482">
        <v>50.6</v>
      </c>
      <c r="N37" s="483">
        <v>2.1</v>
      </c>
      <c r="O37" s="741">
        <f t="shared" ref="O37:O60" si="3">P37+R37</f>
        <v>353</v>
      </c>
      <c r="P37" s="742">
        <v>353</v>
      </c>
      <c r="Q37" s="742"/>
      <c r="R37" s="743"/>
      <c r="S37" s="591">
        <f>T37+V37</f>
        <v>353</v>
      </c>
      <c r="T37" s="586">
        <v>353</v>
      </c>
      <c r="U37" s="586"/>
      <c r="V37" s="592"/>
      <c r="W37" s="319">
        <v>353</v>
      </c>
      <c r="X37" s="203">
        <v>353</v>
      </c>
      <c r="Y37" s="737" t="s">
        <v>59</v>
      </c>
      <c r="Z37" s="346">
        <v>28</v>
      </c>
      <c r="AA37" s="347">
        <v>28</v>
      </c>
      <c r="AB37" s="348">
        <v>29</v>
      </c>
      <c r="AC37" s="78"/>
    </row>
    <row r="38" spans="1:29" ht="41.25" customHeight="1" thickBot="1" x14ac:dyDescent="0.25">
      <c r="A38" s="734"/>
      <c r="B38" s="735"/>
      <c r="C38" s="35"/>
      <c r="D38" s="165"/>
      <c r="E38" s="1227"/>
      <c r="F38" s="157"/>
      <c r="G38" s="499"/>
      <c r="H38" s="501"/>
      <c r="I38" s="1254"/>
      <c r="J38" s="300" t="s">
        <v>21</v>
      </c>
      <c r="K38" s="254"/>
      <c r="L38" s="188"/>
      <c r="M38" s="188"/>
      <c r="N38" s="275"/>
      <c r="O38" s="456"/>
      <c r="P38" s="283"/>
      <c r="Q38" s="283"/>
      <c r="R38" s="284"/>
      <c r="S38" s="614"/>
      <c r="T38" s="615"/>
      <c r="U38" s="615"/>
      <c r="V38" s="616"/>
      <c r="W38" s="276"/>
      <c r="X38" s="277"/>
      <c r="Y38" s="349" t="s">
        <v>131</v>
      </c>
      <c r="Z38" s="346">
        <v>160</v>
      </c>
      <c r="AA38" s="347">
        <v>165</v>
      </c>
      <c r="AB38" s="348">
        <v>170</v>
      </c>
    </row>
    <row r="39" spans="1:29" ht="18.75" customHeight="1" x14ac:dyDescent="0.2">
      <c r="A39" s="38"/>
      <c r="B39" s="28"/>
      <c r="C39" s="19"/>
      <c r="D39" s="148" t="s">
        <v>10</v>
      </c>
      <c r="E39" s="1075" t="s">
        <v>45</v>
      </c>
      <c r="F39" s="157"/>
      <c r="G39" s="499"/>
      <c r="H39" s="501"/>
      <c r="I39" s="1254"/>
      <c r="J39" s="278" t="s">
        <v>12</v>
      </c>
      <c r="K39" s="493">
        <v>1922.1</v>
      </c>
      <c r="L39" s="494">
        <v>1922.1</v>
      </c>
      <c r="M39" s="494">
        <v>1255.7</v>
      </c>
      <c r="N39" s="495">
        <v>0</v>
      </c>
      <c r="O39" s="567">
        <f t="shared" si="3"/>
        <v>2042.9</v>
      </c>
      <c r="P39" s="568">
        <v>2042.9</v>
      </c>
      <c r="Q39" s="568">
        <v>1441</v>
      </c>
      <c r="R39" s="569"/>
      <c r="S39" s="617">
        <f>T39+V39</f>
        <v>2020.6</v>
      </c>
      <c r="T39" s="618">
        <v>2020.6</v>
      </c>
      <c r="U39" s="618">
        <v>1441</v>
      </c>
      <c r="V39" s="619"/>
      <c r="W39" s="351">
        <v>2169.4</v>
      </c>
      <c r="X39" s="352">
        <v>2169.4</v>
      </c>
      <c r="Y39" s="353" t="s">
        <v>60</v>
      </c>
      <c r="Z39" s="354">
        <v>73.2</v>
      </c>
      <c r="AA39" s="355">
        <v>73.2</v>
      </c>
      <c r="AB39" s="356">
        <v>73.5</v>
      </c>
    </row>
    <row r="40" spans="1:29" ht="36" customHeight="1" thickBot="1" x14ac:dyDescent="0.25">
      <c r="A40" s="38"/>
      <c r="B40" s="28"/>
      <c r="C40" s="19"/>
      <c r="D40" s="148"/>
      <c r="E40" s="1075"/>
      <c r="F40" s="157"/>
      <c r="G40" s="499"/>
      <c r="H40" s="501"/>
      <c r="I40" s="1254"/>
      <c r="J40" s="258" t="s">
        <v>29</v>
      </c>
      <c r="K40" s="496">
        <v>599.20000000000005</v>
      </c>
      <c r="L40" s="497">
        <v>591.20000000000005</v>
      </c>
      <c r="M40" s="497">
        <v>119.5</v>
      </c>
      <c r="N40" s="498">
        <v>8</v>
      </c>
      <c r="O40" s="252">
        <f t="shared" si="3"/>
        <v>607.5</v>
      </c>
      <c r="P40" s="449">
        <v>603.5</v>
      </c>
      <c r="Q40" s="449"/>
      <c r="R40" s="450">
        <v>4</v>
      </c>
      <c r="S40" s="593">
        <f>T40+V40</f>
        <v>607.5</v>
      </c>
      <c r="T40" s="594">
        <v>603.5</v>
      </c>
      <c r="U40" s="594"/>
      <c r="V40" s="595">
        <v>4</v>
      </c>
      <c r="W40" s="451">
        <v>607.5</v>
      </c>
      <c r="X40" s="452">
        <v>607.5</v>
      </c>
      <c r="Y40" s="357" t="s">
        <v>166</v>
      </c>
      <c r="Z40" s="358">
        <v>357</v>
      </c>
      <c r="AA40" s="347">
        <v>357</v>
      </c>
      <c r="AB40" s="359">
        <v>357</v>
      </c>
    </row>
    <row r="41" spans="1:29" ht="30.75" customHeight="1" x14ac:dyDescent="0.2">
      <c r="A41" s="38"/>
      <c r="B41" s="28"/>
      <c r="C41" s="19"/>
      <c r="D41" s="164" t="s">
        <v>11</v>
      </c>
      <c r="E41" s="1225" t="s">
        <v>40</v>
      </c>
      <c r="F41" s="157"/>
      <c r="G41" s="499"/>
      <c r="H41" s="501"/>
      <c r="I41" s="1254"/>
      <c r="J41" s="278" t="s">
        <v>12</v>
      </c>
      <c r="K41" s="491">
        <v>171</v>
      </c>
      <c r="L41" s="491">
        <v>165.7</v>
      </c>
      <c r="M41" s="491">
        <v>76.900000000000006</v>
      </c>
      <c r="N41" s="492">
        <v>5.3</v>
      </c>
      <c r="O41" s="372">
        <f t="shared" si="3"/>
        <v>171.2</v>
      </c>
      <c r="P41" s="575">
        <v>168.7</v>
      </c>
      <c r="Q41" s="575">
        <v>83.7</v>
      </c>
      <c r="R41" s="350">
        <v>2.5</v>
      </c>
      <c r="S41" s="617">
        <f>T41+V41</f>
        <v>171.1</v>
      </c>
      <c r="T41" s="618">
        <v>168.6</v>
      </c>
      <c r="U41" s="618">
        <v>83.7</v>
      </c>
      <c r="V41" s="619">
        <v>2.5</v>
      </c>
      <c r="W41" s="351">
        <v>159.9</v>
      </c>
      <c r="X41" s="453">
        <v>159.9</v>
      </c>
      <c r="Y41" s="362" t="s">
        <v>167</v>
      </c>
      <c r="Z41" s="374">
        <v>25</v>
      </c>
      <c r="AA41" s="363">
        <v>25</v>
      </c>
      <c r="AB41" s="389">
        <v>25</v>
      </c>
    </row>
    <row r="42" spans="1:29" ht="31.5" customHeight="1" x14ac:dyDescent="0.2">
      <c r="A42" s="38"/>
      <c r="B42" s="28"/>
      <c r="C42" s="19"/>
      <c r="D42" s="163"/>
      <c r="E42" s="1056"/>
      <c r="F42" s="157"/>
      <c r="G42" s="499"/>
      <c r="H42" s="501"/>
      <c r="I42" s="1254"/>
      <c r="J42" s="300" t="s">
        <v>21</v>
      </c>
      <c r="K42" s="254"/>
      <c r="L42" s="188"/>
      <c r="M42" s="286"/>
      <c r="N42" s="365"/>
      <c r="O42" s="741"/>
      <c r="P42" s="366"/>
      <c r="Q42" s="366"/>
      <c r="R42" s="367"/>
      <c r="S42" s="620"/>
      <c r="T42" s="587"/>
      <c r="U42" s="587"/>
      <c r="V42" s="621"/>
      <c r="W42" s="368"/>
      <c r="X42" s="369"/>
      <c r="Y42" s="333" t="s">
        <v>132</v>
      </c>
      <c r="Z42" s="376">
        <v>16</v>
      </c>
      <c r="AA42" s="322">
        <v>16</v>
      </c>
      <c r="AB42" s="364">
        <v>16</v>
      </c>
    </row>
    <row r="43" spans="1:29" ht="30.75" customHeight="1" thickBot="1" x14ac:dyDescent="0.25">
      <c r="A43" s="38"/>
      <c r="B43" s="28"/>
      <c r="C43" s="19"/>
      <c r="D43" s="165"/>
      <c r="E43" s="1226"/>
      <c r="F43" s="157"/>
      <c r="G43" s="499"/>
      <c r="H43" s="501"/>
      <c r="I43" s="1254"/>
      <c r="J43" s="279"/>
      <c r="K43" s="280"/>
      <c r="L43" s="281"/>
      <c r="M43" s="283"/>
      <c r="N43" s="282"/>
      <c r="O43" s="456"/>
      <c r="P43" s="283"/>
      <c r="Q43" s="283"/>
      <c r="R43" s="284"/>
      <c r="S43" s="596"/>
      <c r="T43" s="732"/>
      <c r="U43" s="732"/>
      <c r="V43" s="598"/>
      <c r="W43" s="285"/>
      <c r="X43" s="454"/>
      <c r="Y43" s="349" t="s">
        <v>98</v>
      </c>
      <c r="Z43" s="360">
        <v>11</v>
      </c>
      <c r="AA43" s="461">
        <v>11</v>
      </c>
      <c r="AB43" s="577">
        <v>11</v>
      </c>
    </row>
    <row r="44" spans="1:29" ht="17.25" customHeight="1" x14ac:dyDescent="0.2">
      <c r="A44" s="734"/>
      <c r="B44" s="735"/>
      <c r="C44" s="40"/>
      <c r="D44" s="148" t="s">
        <v>13</v>
      </c>
      <c r="E44" s="1215" t="s">
        <v>41</v>
      </c>
      <c r="F44" s="157"/>
      <c r="G44" s="499"/>
      <c r="H44" s="501"/>
      <c r="I44" s="1254"/>
      <c r="J44" s="236" t="s">
        <v>12</v>
      </c>
      <c r="K44" s="484">
        <v>1923.1</v>
      </c>
      <c r="L44" s="484">
        <v>1923.1</v>
      </c>
      <c r="M44" s="484">
        <v>1216.7</v>
      </c>
      <c r="N44" s="485">
        <v>0</v>
      </c>
      <c r="O44" s="567">
        <f t="shared" si="3"/>
        <v>2020.7</v>
      </c>
      <c r="P44" s="570">
        <v>2020.7</v>
      </c>
      <c r="Q44" s="570">
        <v>1276</v>
      </c>
      <c r="R44" s="571">
        <v>0</v>
      </c>
      <c r="S44" s="617">
        <f>T44+V44</f>
        <v>1997.4</v>
      </c>
      <c r="T44" s="618">
        <v>1997.4</v>
      </c>
      <c r="U44" s="618">
        <v>1276</v>
      </c>
      <c r="V44" s="619"/>
      <c r="W44" s="65">
        <v>2016.3</v>
      </c>
      <c r="X44" s="56">
        <v>2016.3</v>
      </c>
      <c r="Y44" s="362" t="s">
        <v>60</v>
      </c>
      <c r="Z44" s="374">
        <v>460</v>
      </c>
      <c r="AA44" s="363">
        <v>460</v>
      </c>
      <c r="AB44" s="375">
        <v>460</v>
      </c>
    </row>
    <row r="45" spans="1:29" ht="18.75" customHeight="1" x14ac:dyDescent="0.2">
      <c r="A45" s="734"/>
      <c r="B45" s="735"/>
      <c r="C45" s="40"/>
      <c r="D45" s="163"/>
      <c r="E45" s="1075"/>
      <c r="F45" s="157"/>
      <c r="G45" s="499"/>
      <c r="H45" s="501"/>
      <c r="I45" s="1254"/>
      <c r="J45" s="117" t="s">
        <v>29</v>
      </c>
      <c r="K45" s="484">
        <v>35</v>
      </c>
      <c r="L45" s="484">
        <v>30</v>
      </c>
      <c r="M45" s="484"/>
      <c r="N45" s="485">
        <v>5</v>
      </c>
      <c r="O45" s="741">
        <f t="shared" si="3"/>
        <v>35</v>
      </c>
      <c r="P45" s="742">
        <v>30</v>
      </c>
      <c r="Q45" s="742"/>
      <c r="R45" s="743">
        <v>5</v>
      </c>
      <c r="S45" s="591">
        <f>T45+V45</f>
        <v>35</v>
      </c>
      <c r="T45" s="586">
        <v>30</v>
      </c>
      <c r="U45" s="586"/>
      <c r="V45" s="592">
        <v>5</v>
      </c>
      <c r="W45" s="319">
        <v>30</v>
      </c>
      <c r="X45" s="203">
        <v>30</v>
      </c>
      <c r="Y45" s="333" t="s">
        <v>99</v>
      </c>
      <c r="Z45" s="376">
        <v>720</v>
      </c>
      <c r="AA45" s="322">
        <v>720</v>
      </c>
      <c r="AB45" s="323">
        <v>720</v>
      </c>
    </row>
    <row r="46" spans="1:29" ht="19.5" customHeight="1" thickBot="1" x14ac:dyDescent="0.25">
      <c r="A46" s="734"/>
      <c r="B46" s="735"/>
      <c r="C46" s="40"/>
      <c r="D46" s="163"/>
      <c r="E46" s="1075"/>
      <c r="F46" s="157"/>
      <c r="G46" s="499"/>
      <c r="H46" s="501"/>
      <c r="I46" s="1254"/>
      <c r="J46" s="117" t="s">
        <v>21</v>
      </c>
      <c r="K46" s="484">
        <v>171.7</v>
      </c>
      <c r="L46" s="484">
        <v>171.7</v>
      </c>
      <c r="M46" s="742"/>
      <c r="N46" s="318"/>
      <c r="O46" s="252">
        <f t="shared" si="3"/>
        <v>140</v>
      </c>
      <c r="P46" s="271">
        <v>140</v>
      </c>
      <c r="Q46" s="271"/>
      <c r="R46" s="272"/>
      <c r="S46" s="622">
        <v>140</v>
      </c>
      <c r="T46" s="623">
        <v>140</v>
      </c>
      <c r="U46" s="623"/>
      <c r="V46" s="624"/>
      <c r="W46" s="459">
        <v>140</v>
      </c>
      <c r="X46" s="460">
        <v>140</v>
      </c>
      <c r="Y46" s="349" t="s">
        <v>174</v>
      </c>
      <c r="Z46" s="360">
        <v>262</v>
      </c>
      <c r="AA46" s="461">
        <v>262</v>
      </c>
      <c r="AB46" s="361">
        <v>262</v>
      </c>
    </row>
    <row r="47" spans="1:29" x14ac:dyDescent="0.2">
      <c r="A47" s="25"/>
      <c r="B47" s="28"/>
      <c r="C47" s="19"/>
      <c r="D47" s="164" t="s">
        <v>44</v>
      </c>
      <c r="E47" s="1215" t="s">
        <v>209</v>
      </c>
      <c r="F47" s="157"/>
      <c r="G47" s="499"/>
      <c r="H47" s="501"/>
      <c r="I47" s="1254"/>
      <c r="J47" s="236" t="s">
        <v>84</v>
      </c>
      <c r="K47" s="378">
        <f>L47+N47</f>
        <v>6.5</v>
      </c>
      <c r="L47" s="370">
        <v>6.5</v>
      </c>
      <c r="M47" s="370"/>
      <c r="N47" s="371"/>
      <c r="O47" s="372"/>
      <c r="P47" s="572"/>
      <c r="Q47" s="572"/>
      <c r="R47" s="573"/>
      <c r="S47" s="620"/>
      <c r="T47" s="587"/>
      <c r="U47" s="587"/>
      <c r="V47" s="621"/>
      <c r="W47" s="66"/>
      <c r="X47" s="198"/>
      <c r="Y47" s="383"/>
      <c r="Z47" s="384"/>
      <c r="AA47" s="385"/>
      <c r="AB47" s="386"/>
    </row>
    <row r="48" spans="1:29" ht="42.75" customHeight="1" x14ac:dyDescent="0.2">
      <c r="A48" s="25"/>
      <c r="B48" s="28"/>
      <c r="C48" s="19"/>
      <c r="D48" s="163"/>
      <c r="E48" s="1075"/>
      <c r="F48" s="157"/>
      <c r="G48" s="499"/>
      <c r="H48" s="501"/>
      <c r="I48" s="1254"/>
      <c r="J48" s="104" t="s">
        <v>12</v>
      </c>
      <c r="K48" s="484">
        <v>820.1</v>
      </c>
      <c r="L48" s="484">
        <v>820.1</v>
      </c>
      <c r="M48" s="484">
        <v>408.1</v>
      </c>
      <c r="N48" s="485">
        <v>0</v>
      </c>
      <c r="O48" s="741">
        <f t="shared" si="3"/>
        <v>835.3</v>
      </c>
      <c r="P48" s="742">
        <v>835.3</v>
      </c>
      <c r="Q48" s="742">
        <v>419.7</v>
      </c>
      <c r="R48" s="743"/>
      <c r="S48" s="591">
        <f>T48+V48</f>
        <v>832.1</v>
      </c>
      <c r="T48" s="586">
        <v>832.1</v>
      </c>
      <c r="U48" s="586">
        <v>419.7</v>
      </c>
      <c r="V48" s="592"/>
      <c r="W48" s="319">
        <v>886.3</v>
      </c>
      <c r="X48" s="203">
        <v>1740.6</v>
      </c>
      <c r="Y48" s="379" t="s">
        <v>133</v>
      </c>
      <c r="Z48" s="376">
        <v>172</v>
      </c>
      <c r="AA48" s="322">
        <v>167</v>
      </c>
      <c r="AB48" s="323">
        <v>168</v>
      </c>
    </row>
    <row r="49" spans="1:32" ht="15.75" customHeight="1" x14ac:dyDescent="0.2">
      <c r="A49" s="25"/>
      <c r="B49" s="28"/>
      <c r="C49" s="19"/>
      <c r="D49" s="163"/>
      <c r="E49" s="1075"/>
      <c r="F49" s="157"/>
      <c r="G49" s="499"/>
      <c r="H49" s="501"/>
      <c r="I49" s="1254"/>
      <c r="J49" s="114" t="s">
        <v>29</v>
      </c>
      <c r="K49" s="484">
        <v>22.8</v>
      </c>
      <c r="L49" s="484">
        <v>19.2</v>
      </c>
      <c r="M49" s="484"/>
      <c r="N49" s="485">
        <v>3.6</v>
      </c>
      <c r="O49" s="741">
        <f t="shared" si="3"/>
        <v>20</v>
      </c>
      <c r="P49" s="271">
        <v>20</v>
      </c>
      <c r="Q49" s="271"/>
      <c r="R49" s="272"/>
      <c r="S49" s="625">
        <f>T49+V49</f>
        <v>20</v>
      </c>
      <c r="T49" s="594">
        <v>20</v>
      </c>
      <c r="U49" s="594"/>
      <c r="V49" s="595"/>
      <c r="W49" s="67">
        <v>13</v>
      </c>
      <c r="X49" s="380">
        <v>13</v>
      </c>
      <c r="Y49" s="379" t="s">
        <v>175</v>
      </c>
      <c r="Z49" s="376">
        <v>3</v>
      </c>
      <c r="AA49" s="322">
        <v>3</v>
      </c>
      <c r="AB49" s="323">
        <v>3</v>
      </c>
    </row>
    <row r="50" spans="1:32" ht="16.5" customHeight="1" x14ac:dyDescent="0.2">
      <c r="A50" s="25"/>
      <c r="B50" s="28"/>
      <c r="C50" s="19"/>
      <c r="D50" s="163"/>
      <c r="E50" s="1075"/>
      <c r="F50" s="157"/>
      <c r="G50" s="499"/>
      <c r="H50" s="501"/>
      <c r="I50" s="1254"/>
      <c r="J50" s="114" t="s">
        <v>95</v>
      </c>
      <c r="K50" s="254"/>
      <c r="L50" s="188"/>
      <c r="M50" s="271"/>
      <c r="N50" s="377"/>
      <c r="O50" s="252"/>
      <c r="P50" s="271"/>
      <c r="Q50" s="271"/>
      <c r="R50" s="272"/>
      <c r="S50" s="593"/>
      <c r="T50" s="594"/>
      <c r="U50" s="594"/>
      <c r="V50" s="595"/>
      <c r="W50" s="67"/>
      <c r="X50" s="380"/>
      <c r="Y50" s="379" t="s">
        <v>60</v>
      </c>
      <c r="Z50" s="376">
        <v>14</v>
      </c>
      <c r="AA50" s="322">
        <v>14</v>
      </c>
      <c r="AB50" s="323">
        <v>14</v>
      </c>
      <c r="AF50" s="134"/>
    </row>
    <row r="51" spans="1:32" ht="17.25" customHeight="1" thickBot="1" x14ac:dyDescent="0.25">
      <c r="A51" s="25"/>
      <c r="B51" s="28"/>
      <c r="C51" s="19"/>
      <c r="D51" s="163"/>
      <c r="E51" s="1075"/>
      <c r="F51" s="157"/>
      <c r="G51" s="499"/>
      <c r="H51" s="501"/>
      <c r="I51" s="1254"/>
      <c r="J51" s="104"/>
      <c r="K51" s="186"/>
      <c r="L51" s="187"/>
      <c r="M51" s="273"/>
      <c r="N51" s="381"/>
      <c r="O51" s="520"/>
      <c r="P51" s="521"/>
      <c r="Q51" s="521"/>
      <c r="R51" s="574"/>
      <c r="S51" s="620"/>
      <c r="T51" s="587"/>
      <c r="U51" s="587"/>
      <c r="V51" s="621"/>
      <c r="W51" s="66"/>
      <c r="X51" s="151"/>
      <c r="Y51" s="382" t="s">
        <v>100</v>
      </c>
      <c r="Z51" s="358">
        <v>30</v>
      </c>
      <c r="AA51" s="347">
        <v>30</v>
      </c>
      <c r="AB51" s="348">
        <v>30</v>
      </c>
      <c r="AD51" s="134"/>
    </row>
    <row r="52" spans="1:32" ht="39.75" customHeight="1" x14ac:dyDescent="0.2">
      <c r="A52" s="25"/>
      <c r="B52" s="28"/>
      <c r="C52" s="19"/>
      <c r="D52" s="163"/>
      <c r="E52" s="1075" t="s">
        <v>210</v>
      </c>
      <c r="F52" s="157"/>
      <c r="G52" s="499"/>
      <c r="H52" s="501"/>
      <c r="I52" s="1254"/>
      <c r="J52" s="236" t="s">
        <v>12</v>
      </c>
      <c r="K52" s="378"/>
      <c r="L52" s="370"/>
      <c r="M52" s="370"/>
      <c r="N52" s="371"/>
      <c r="O52" s="372">
        <f t="shared" si="3"/>
        <v>76.099999999999994</v>
      </c>
      <c r="P52" s="370">
        <v>76.099999999999994</v>
      </c>
      <c r="Q52" s="370">
        <v>11</v>
      </c>
      <c r="R52" s="373"/>
      <c r="S52" s="617">
        <f>T52+V52</f>
        <v>76.099999999999994</v>
      </c>
      <c r="T52" s="618">
        <v>76.099999999999994</v>
      </c>
      <c r="U52" s="618">
        <v>11</v>
      </c>
      <c r="V52" s="619"/>
      <c r="W52" s="65"/>
      <c r="X52" s="756"/>
      <c r="Y52" s="462" t="s">
        <v>134</v>
      </c>
      <c r="Z52" s="354">
        <v>10</v>
      </c>
      <c r="AA52" s="355"/>
      <c r="AB52" s="463"/>
      <c r="AD52" s="134"/>
    </row>
    <row r="53" spans="1:32" ht="39.75" customHeight="1" thickBot="1" x14ac:dyDescent="0.25">
      <c r="A53" s="25"/>
      <c r="B53" s="28"/>
      <c r="C53" s="19"/>
      <c r="D53" s="165"/>
      <c r="E53" s="1227"/>
      <c r="F53" s="157"/>
      <c r="G53" s="499"/>
      <c r="H53" s="501"/>
      <c r="I53" s="1254"/>
      <c r="J53" s="849" t="s">
        <v>30</v>
      </c>
      <c r="K53" s="850">
        <v>228.3</v>
      </c>
      <c r="L53" s="850">
        <v>228.3</v>
      </c>
      <c r="M53" s="457"/>
      <c r="N53" s="486"/>
      <c r="O53" s="456">
        <f t="shared" si="3"/>
        <v>456.7</v>
      </c>
      <c r="P53" s="457">
        <v>456.7</v>
      </c>
      <c r="Q53" s="457"/>
      <c r="R53" s="458"/>
      <c r="S53" s="622">
        <f>T53+V53</f>
        <v>456.7</v>
      </c>
      <c r="T53" s="623">
        <v>456.7</v>
      </c>
      <c r="U53" s="623"/>
      <c r="V53" s="624"/>
      <c r="W53" s="459">
        <v>76.099999999999994</v>
      </c>
      <c r="X53" s="851"/>
      <c r="Y53" s="383"/>
      <c r="Z53" s="384"/>
      <c r="AA53" s="385"/>
      <c r="AB53" s="386"/>
    </row>
    <row r="54" spans="1:32" ht="54.75" customHeight="1" x14ac:dyDescent="0.2">
      <c r="A54" s="38"/>
      <c r="B54" s="28"/>
      <c r="C54" s="19"/>
      <c r="D54" s="142" t="s">
        <v>69</v>
      </c>
      <c r="E54" s="156" t="s">
        <v>142</v>
      </c>
      <c r="F54" s="746" t="s">
        <v>111</v>
      </c>
      <c r="G54" s="499"/>
      <c r="H54" s="501"/>
      <c r="I54" s="1254"/>
      <c r="J54" s="136" t="s">
        <v>12</v>
      </c>
      <c r="K54" s="773">
        <v>1046.7</v>
      </c>
      <c r="L54" s="773">
        <v>990.4</v>
      </c>
      <c r="M54" s="773">
        <v>630.6</v>
      </c>
      <c r="N54" s="774">
        <v>56.3</v>
      </c>
      <c r="O54" s="567">
        <f t="shared" si="3"/>
        <v>1058</v>
      </c>
      <c r="P54" s="570">
        <v>1058</v>
      </c>
      <c r="Q54" s="570">
        <v>721.3</v>
      </c>
      <c r="R54" s="571">
        <v>0</v>
      </c>
      <c r="S54" s="639">
        <f>T54+V54</f>
        <v>1055.2</v>
      </c>
      <c r="T54" s="640">
        <v>1055.2</v>
      </c>
      <c r="U54" s="640">
        <v>721.3</v>
      </c>
      <c r="V54" s="638"/>
      <c r="W54" s="775">
        <v>1342</v>
      </c>
      <c r="X54" s="141">
        <v>1343</v>
      </c>
      <c r="Y54" s="362" t="s">
        <v>176</v>
      </c>
      <c r="Z54" s="374">
        <v>2</v>
      </c>
      <c r="AA54" s="363">
        <v>0</v>
      </c>
      <c r="AB54" s="389">
        <v>0</v>
      </c>
    </row>
    <row r="55" spans="1:32" x14ac:dyDescent="0.2">
      <c r="A55" s="38"/>
      <c r="B55" s="28"/>
      <c r="C55" s="19"/>
      <c r="D55" s="142"/>
      <c r="E55" s="156"/>
      <c r="F55" s="1049" t="s">
        <v>113</v>
      </c>
      <c r="G55" s="499"/>
      <c r="H55" s="501"/>
      <c r="I55" s="1254"/>
      <c r="J55" s="117" t="s">
        <v>29</v>
      </c>
      <c r="K55" s="484">
        <v>118.9</v>
      </c>
      <c r="L55" s="484">
        <v>112.9</v>
      </c>
      <c r="M55" s="484">
        <v>60</v>
      </c>
      <c r="N55" s="485">
        <v>6</v>
      </c>
      <c r="O55" s="741">
        <f t="shared" si="3"/>
        <v>118.9</v>
      </c>
      <c r="P55" s="742">
        <v>111.9</v>
      </c>
      <c r="Q55" s="742"/>
      <c r="R55" s="743">
        <v>7</v>
      </c>
      <c r="S55" s="591">
        <f>T55+V55</f>
        <v>118.9</v>
      </c>
      <c r="T55" s="586">
        <v>111.9</v>
      </c>
      <c r="U55" s="586"/>
      <c r="V55" s="592">
        <v>7</v>
      </c>
      <c r="W55" s="319">
        <v>119</v>
      </c>
      <c r="X55" s="203">
        <v>119</v>
      </c>
      <c r="Y55" s="390" t="s">
        <v>60</v>
      </c>
      <c r="Z55" s="376">
        <v>27</v>
      </c>
      <c r="AA55" s="322">
        <v>27</v>
      </c>
      <c r="AB55" s="364">
        <v>27</v>
      </c>
      <c r="AD55" s="134"/>
    </row>
    <row r="56" spans="1:32" x14ac:dyDescent="0.2">
      <c r="A56" s="38"/>
      <c r="B56" s="28"/>
      <c r="C56" s="19"/>
      <c r="D56" s="142"/>
      <c r="E56" s="156"/>
      <c r="F56" s="1049"/>
      <c r="G56" s="499"/>
      <c r="H56" s="501"/>
      <c r="I56" s="1254"/>
      <c r="J56" s="287" t="s">
        <v>21</v>
      </c>
      <c r="K56" s="182"/>
      <c r="L56" s="183"/>
      <c r="M56" s="271"/>
      <c r="N56" s="377"/>
      <c r="O56" s="741"/>
      <c r="P56" s="271"/>
      <c r="Q56" s="271"/>
      <c r="R56" s="272"/>
      <c r="S56" s="593"/>
      <c r="T56" s="594"/>
      <c r="U56" s="594"/>
      <c r="V56" s="595"/>
      <c r="W56" s="67"/>
      <c r="X56" s="201"/>
      <c r="Y56" s="966" t="s">
        <v>101</v>
      </c>
      <c r="Z56" s="358">
        <v>57</v>
      </c>
      <c r="AA56" s="347">
        <v>61</v>
      </c>
      <c r="AB56" s="359">
        <v>65</v>
      </c>
    </row>
    <row r="57" spans="1:32" ht="15.75" customHeight="1" thickBot="1" x14ac:dyDescent="0.25">
      <c r="A57" s="38"/>
      <c r="B57" s="28"/>
      <c r="C57" s="19"/>
      <c r="D57" s="142"/>
      <c r="E57" s="156"/>
      <c r="F57" s="1050"/>
      <c r="G57" s="499"/>
      <c r="H57" s="501"/>
      <c r="I57" s="1254"/>
      <c r="J57" s="257" t="s">
        <v>95</v>
      </c>
      <c r="K57" s="186"/>
      <c r="L57" s="187"/>
      <c r="M57" s="377"/>
      <c r="N57" s="377"/>
      <c r="O57" s="456"/>
      <c r="P57" s="457"/>
      <c r="Q57" s="457"/>
      <c r="R57" s="458"/>
      <c r="S57" s="593"/>
      <c r="T57" s="594"/>
      <c r="U57" s="594"/>
      <c r="V57" s="595"/>
      <c r="W57" s="67"/>
      <c r="X57" s="201"/>
      <c r="Y57" s="1022"/>
      <c r="Z57" s="152"/>
      <c r="AA57" s="385"/>
      <c r="AB57" s="391"/>
      <c r="AC57" s="134"/>
    </row>
    <row r="58" spans="1:32" x14ac:dyDescent="0.2">
      <c r="A58" s="38"/>
      <c r="B58" s="28"/>
      <c r="C58" s="19"/>
      <c r="D58" s="166" t="s">
        <v>135</v>
      </c>
      <c r="E58" s="1256" t="s">
        <v>42</v>
      </c>
      <c r="F58" s="1228"/>
      <c r="G58" s="1176"/>
      <c r="H58" s="1177"/>
      <c r="I58" s="1254"/>
      <c r="J58" s="236" t="s">
        <v>12</v>
      </c>
      <c r="K58" s="487">
        <v>576.29999999999995</v>
      </c>
      <c r="L58" s="488">
        <v>576.29999999999995</v>
      </c>
      <c r="M58" s="488">
        <v>294.89999999999998</v>
      </c>
      <c r="N58" s="489">
        <v>0</v>
      </c>
      <c r="O58" s="567">
        <f t="shared" si="3"/>
        <v>620.1</v>
      </c>
      <c r="P58" s="570">
        <v>620.1</v>
      </c>
      <c r="Q58" s="570">
        <v>305.39999999999998</v>
      </c>
      <c r="R58" s="571"/>
      <c r="S58" s="617">
        <f>T58</f>
        <v>623.20000000000005</v>
      </c>
      <c r="T58" s="618">
        <v>623.20000000000005</v>
      </c>
      <c r="U58" s="618">
        <v>305.39999999999998</v>
      </c>
      <c r="V58" s="619"/>
      <c r="W58" s="65">
        <v>595.29999999999995</v>
      </c>
      <c r="X58" s="56">
        <v>660.1</v>
      </c>
      <c r="Y58" s="1258" t="s">
        <v>136</v>
      </c>
      <c r="Z58" s="392">
        <v>8</v>
      </c>
      <c r="AA58" s="393">
        <v>8</v>
      </c>
      <c r="AB58" s="137">
        <v>8</v>
      </c>
    </row>
    <row r="59" spans="1:32" x14ac:dyDescent="0.2">
      <c r="A59" s="38"/>
      <c r="B59" s="28"/>
      <c r="C59" s="19"/>
      <c r="D59" s="736"/>
      <c r="E59" s="988"/>
      <c r="F59" s="1061"/>
      <c r="G59" s="1176"/>
      <c r="H59" s="1177"/>
      <c r="I59" s="1254"/>
      <c r="J59" s="117" t="s">
        <v>29</v>
      </c>
      <c r="K59" s="490">
        <v>20</v>
      </c>
      <c r="L59" s="484">
        <v>20</v>
      </c>
      <c r="M59" s="318"/>
      <c r="N59" s="743"/>
      <c r="O59" s="741">
        <f t="shared" si="3"/>
        <v>20</v>
      </c>
      <c r="P59" s="742">
        <v>20</v>
      </c>
      <c r="Q59" s="742"/>
      <c r="R59" s="743"/>
      <c r="S59" s="591">
        <f>T59+V59</f>
        <v>20</v>
      </c>
      <c r="T59" s="586">
        <v>20</v>
      </c>
      <c r="U59" s="586"/>
      <c r="V59" s="592"/>
      <c r="W59" s="319">
        <v>20</v>
      </c>
      <c r="X59" s="203">
        <v>20</v>
      </c>
      <c r="Y59" s="1259"/>
      <c r="Z59" s="154"/>
      <c r="AA59" s="263"/>
      <c r="AB59" s="264"/>
    </row>
    <row r="60" spans="1:32" x14ac:dyDescent="0.2">
      <c r="A60" s="38"/>
      <c r="B60" s="28"/>
      <c r="C60" s="19"/>
      <c r="D60" s="736"/>
      <c r="E60" s="988"/>
      <c r="F60" s="1061"/>
      <c r="G60" s="1176"/>
      <c r="H60" s="1177"/>
      <c r="I60" s="1254"/>
      <c r="J60" s="300" t="s">
        <v>21</v>
      </c>
      <c r="K60" s="490">
        <v>26.6</v>
      </c>
      <c r="L60" s="484">
        <v>26.6</v>
      </c>
      <c r="M60" s="303"/>
      <c r="N60" s="743"/>
      <c r="O60" s="741">
        <f t="shared" si="3"/>
        <v>51</v>
      </c>
      <c r="P60" s="742">
        <v>51</v>
      </c>
      <c r="Q60" s="742"/>
      <c r="R60" s="743"/>
      <c r="S60" s="591">
        <v>51</v>
      </c>
      <c r="T60" s="586">
        <v>51</v>
      </c>
      <c r="U60" s="586"/>
      <c r="V60" s="592"/>
      <c r="W60" s="319">
        <v>26.6</v>
      </c>
      <c r="X60" s="203">
        <v>51</v>
      </c>
      <c r="Y60" s="977" t="s">
        <v>137</v>
      </c>
      <c r="Z60" s="394">
        <v>90</v>
      </c>
      <c r="AA60" s="395">
        <v>90</v>
      </c>
      <c r="AB60" s="396">
        <v>90</v>
      </c>
      <c r="AD60" s="134"/>
    </row>
    <row r="61" spans="1:32" x14ac:dyDescent="0.2">
      <c r="A61" s="1242"/>
      <c r="B61" s="1244"/>
      <c r="C61" s="1246"/>
      <c r="D61" s="1248"/>
      <c r="E61" s="1257"/>
      <c r="F61" s="1061"/>
      <c r="G61" s="1176"/>
      <c r="H61" s="1177"/>
      <c r="I61" s="1255"/>
      <c r="J61" s="627" t="s">
        <v>16</v>
      </c>
      <c r="K61" s="628">
        <f>SUM(K36:K60)</f>
        <v>8999.6999999999989</v>
      </c>
      <c r="L61" s="615">
        <f>SUM(L36:L60)</f>
        <v>8913.4</v>
      </c>
      <c r="M61" s="626">
        <f>SUM(M36:M60)</f>
        <v>4644.0999999999995</v>
      </c>
      <c r="N61" s="629">
        <f>SUM(N36:N60)</f>
        <v>86.3</v>
      </c>
      <c r="O61" s="630">
        <f>P61+R61</f>
        <v>9611.7000000000007</v>
      </c>
      <c r="P61" s="626">
        <f>SUM(P36:P60)</f>
        <v>9593.2000000000007</v>
      </c>
      <c r="Q61" s="615">
        <f>SUM(Q36:Q60)</f>
        <v>4869.0999999999995</v>
      </c>
      <c r="R61" s="631">
        <f>SUM(R36:R60)</f>
        <v>18.5</v>
      </c>
      <c r="S61" s="630">
        <f>T61+V61</f>
        <v>9555.6</v>
      </c>
      <c r="T61" s="626">
        <f>SUM(T36:T60)</f>
        <v>9537.1</v>
      </c>
      <c r="U61" s="615">
        <f>SUM(U36:U60)</f>
        <v>4869.0999999999995</v>
      </c>
      <c r="V61" s="631">
        <f>SUM(V36:V60)</f>
        <v>18.5</v>
      </c>
      <c r="W61" s="632">
        <f>SUM(W36:W60)</f>
        <v>9604.4</v>
      </c>
      <c r="X61" s="626">
        <f>SUM(X36:X60)</f>
        <v>10422.799999999999</v>
      </c>
      <c r="Y61" s="978"/>
      <c r="Z61" s="579"/>
      <c r="AA61" s="578"/>
      <c r="AB61" s="580"/>
    </row>
    <row r="62" spans="1:32" ht="13.5" thickBot="1" x14ac:dyDescent="0.25">
      <c r="A62" s="1243"/>
      <c r="B62" s="1245"/>
      <c r="C62" s="1247"/>
      <c r="D62" s="1249"/>
      <c r="E62" s="1250" t="s">
        <v>211</v>
      </c>
      <c r="F62" s="1251"/>
      <c r="G62" s="1251"/>
      <c r="H62" s="1251"/>
      <c r="I62" s="1251"/>
      <c r="J62" s="1252"/>
      <c r="K62" s="873"/>
      <c r="L62" s="874"/>
      <c r="M62" s="875"/>
      <c r="N62" s="876"/>
      <c r="O62" s="877">
        <f>P62+R62</f>
        <v>121.8</v>
      </c>
      <c r="P62" s="878">
        <v>121.8</v>
      </c>
      <c r="Q62" s="879">
        <v>93</v>
      </c>
      <c r="R62" s="880"/>
      <c r="S62" s="877">
        <f>T62+V62</f>
        <v>121.8</v>
      </c>
      <c r="T62" s="878">
        <v>121.8</v>
      </c>
      <c r="U62" s="879">
        <v>93</v>
      </c>
      <c r="V62" s="876"/>
      <c r="W62" s="881"/>
      <c r="X62" s="875"/>
      <c r="Y62" s="882"/>
      <c r="Z62" s="883"/>
      <c r="AA62" s="883"/>
      <c r="AB62" s="884"/>
    </row>
    <row r="63" spans="1:32" ht="32.25" customHeight="1" x14ac:dyDescent="0.2">
      <c r="A63" s="21" t="s">
        <v>9</v>
      </c>
      <c r="B63" s="27" t="s">
        <v>10</v>
      </c>
      <c r="C63" s="22" t="s">
        <v>10</v>
      </c>
      <c r="D63" s="219"/>
      <c r="E63" s="688" t="s">
        <v>82</v>
      </c>
      <c r="F63" s="715"/>
      <c r="G63" s="716"/>
      <c r="H63" s="718"/>
      <c r="I63" s="689"/>
      <c r="J63" s="104"/>
      <c r="K63" s="178"/>
      <c r="L63" s="179"/>
      <c r="M63" s="179"/>
      <c r="N63" s="190"/>
      <c r="O63" s="101"/>
      <c r="P63" s="179"/>
      <c r="Q63" s="179"/>
      <c r="R63" s="102"/>
      <c r="S63" s="588"/>
      <c r="T63" s="589"/>
      <c r="U63" s="589"/>
      <c r="V63" s="590"/>
      <c r="W63" s="63"/>
      <c r="X63" s="62"/>
      <c r="Y63" s="120"/>
      <c r="Z63" s="121"/>
      <c r="AA63" s="122"/>
      <c r="AB63" s="123"/>
    </row>
    <row r="64" spans="1:32" ht="41.25" customHeight="1" x14ac:dyDescent="0.2">
      <c r="A64" s="734"/>
      <c r="B64" s="735"/>
      <c r="C64" s="19"/>
      <c r="D64" s="222" t="s">
        <v>9</v>
      </c>
      <c r="E64" s="508" t="s">
        <v>152</v>
      </c>
      <c r="F64" s="715"/>
      <c r="G64" s="716" t="s">
        <v>14</v>
      </c>
      <c r="H64" s="718" t="s">
        <v>38</v>
      </c>
      <c r="I64" s="1213" t="s">
        <v>172</v>
      </c>
      <c r="J64" s="104" t="s">
        <v>12</v>
      </c>
      <c r="K64" s="199"/>
      <c r="L64" s="181"/>
      <c r="M64" s="199"/>
      <c r="N64" s="200"/>
      <c r="O64" s="161">
        <f>P64+R64</f>
        <v>45</v>
      </c>
      <c r="P64" s="181">
        <v>45</v>
      </c>
      <c r="Q64" s="199"/>
      <c r="R64" s="301"/>
      <c r="S64" s="633">
        <f>T64+V64</f>
        <v>40</v>
      </c>
      <c r="T64" s="587">
        <v>40</v>
      </c>
      <c r="U64" s="633"/>
      <c r="V64" s="621"/>
      <c r="W64" s="206"/>
      <c r="X64" s="199"/>
      <c r="Y64" s="52" t="s">
        <v>169</v>
      </c>
      <c r="Z64" s="162">
        <v>2</v>
      </c>
      <c r="AA64" s="87"/>
      <c r="AB64" s="85"/>
    </row>
    <row r="65" spans="1:34" ht="54.75" customHeight="1" x14ac:dyDescent="0.2">
      <c r="A65" s="734"/>
      <c r="B65" s="735"/>
      <c r="C65" s="44"/>
      <c r="D65" s="479"/>
      <c r="E65" s="717" t="s">
        <v>151</v>
      </c>
      <c r="F65" s="715"/>
      <c r="G65" s="716"/>
      <c r="H65" s="718"/>
      <c r="I65" s="1213"/>
      <c r="J65" s="257"/>
      <c r="K65" s="510"/>
      <c r="L65" s="181"/>
      <c r="M65" s="199"/>
      <c r="N65" s="200"/>
      <c r="O65" s="161"/>
      <c r="P65" s="181"/>
      <c r="Q65" s="199"/>
      <c r="R65" s="301"/>
      <c r="S65" s="633"/>
      <c r="T65" s="587"/>
      <c r="U65" s="633"/>
      <c r="V65" s="621"/>
      <c r="W65" s="206"/>
      <c r="X65" s="199"/>
      <c r="Y65" s="94"/>
      <c r="Z65" s="506"/>
      <c r="AA65" s="385"/>
      <c r="AB65" s="421"/>
    </row>
    <row r="66" spans="1:34" x14ac:dyDescent="0.2">
      <c r="A66" s="734"/>
      <c r="B66" s="735"/>
      <c r="C66" s="19"/>
      <c r="D66" s="479"/>
      <c r="E66" s="1056" t="s">
        <v>148</v>
      </c>
      <c r="F66" s="1238"/>
      <c r="G66" s="1076"/>
      <c r="H66" s="1077"/>
      <c r="I66" s="1213"/>
      <c r="J66" s="104"/>
      <c r="K66" s="180"/>
      <c r="L66" s="181"/>
      <c r="M66" s="181"/>
      <c r="N66" s="200"/>
      <c r="O66" s="510"/>
      <c r="P66" s="181"/>
      <c r="Q66" s="181"/>
      <c r="R66" s="301"/>
      <c r="S66" s="620"/>
      <c r="T66" s="587"/>
      <c r="U66" s="587"/>
      <c r="V66" s="621"/>
      <c r="W66" s="206"/>
      <c r="X66" s="61"/>
      <c r="Y66" s="1022"/>
      <c r="Z66" s="506"/>
      <c r="AA66" s="385"/>
      <c r="AB66" s="386"/>
    </row>
    <row r="67" spans="1:34" x14ac:dyDescent="0.2">
      <c r="A67" s="734"/>
      <c r="B67" s="735"/>
      <c r="C67" s="19"/>
      <c r="D67" s="222"/>
      <c r="E67" s="1056"/>
      <c r="F67" s="1238"/>
      <c r="G67" s="1076"/>
      <c r="H67" s="1077"/>
      <c r="I67" s="1213"/>
      <c r="J67" s="104"/>
      <c r="K67" s="180"/>
      <c r="L67" s="181"/>
      <c r="M67" s="181"/>
      <c r="N67" s="200"/>
      <c r="O67" s="510"/>
      <c r="P67" s="181"/>
      <c r="Q67" s="181"/>
      <c r="R67" s="301"/>
      <c r="S67" s="620"/>
      <c r="T67" s="587"/>
      <c r="U67" s="587"/>
      <c r="V67" s="621"/>
      <c r="W67" s="206"/>
      <c r="X67" s="61"/>
      <c r="Y67" s="1022"/>
      <c r="Z67" s="76"/>
      <c r="AA67" s="87"/>
      <c r="AB67" s="85"/>
    </row>
    <row r="68" spans="1:34" x14ac:dyDescent="0.2">
      <c r="A68" s="29"/>
      <c r="B68" s="32"/>
      <c r="C68" s="19"/>
      <c r="D68" s="479"/>
      <c r="E68" s="1075" t="s">
        <v>139</v>
      </c>
      <c r="F68" s="1049" t="s">
        <v>140</v>
      </c>
      <c r="G68" s="1076"/>
      <c r="H68" s="1077"/>
      <c r="I68" s="1213"/>
      <c r="J68" s="104"/>
      <c r="K68" s="198"/>
      <c r="L68" s="187"/>
      <c r="M68" s="199"/>
      <c r="N68" s="200"/>
      <c r="O68" s="131"/>
      <c r="P68" s="187"/>
      <c r="Q68" s="199"/>
      <c r="R68" s="301"/>
      <c r="S68" s="634"/>
      <c r="T68" s="606"/>
      <c r="U68" s="633"/>
      <c r="V68" s="621"/>
      <c r="W68" s="206"/>
      <c r="X68" s="61"/>
      <c r="Y68" s="738"/>
      <c r="Z68" s="506"/>
      <c r="AA68" s="385"/>
      <c r="AB68" s="386"/>
      <c r="AE68" s="134"/>
      <c r="AG68" s="134"/>
      <c r="AH68" s="134"/>
    </row>
    <row r="69" spans="1:34" x14ac:dyDescent="0.2">
      <c r="A69" s="29"/>
      <c r="B69" s="32"/>
      <c r="C69" s="19"/>
      <c r="D69" s="220"/>
      <c r="E69" s="1075"/>
      <c r="F69" s="1049"/>
      <c r="G69" s="1076"/>
      <c r="H69" s="1077"/>
      <c r="I69" s="1213"/>
      <c r="J69" s="104"/>
      <c r="K69" s="141"/>
      <c r="L69" s="189"/>
      <c r="M69" s="265"/>
      <c r="N69" s="197"/>
      <c r="O69" s="515"/>
      <c r="P69" s="189"/>
      <c r="Q69" s="265"/>
      <c r="R69" s="125"/>
      <c r="S69" s="635"/>
      <c r="T69" s="636"/>
      <c r="U69" s="637"/>
      <c r="V69" s="638"/>
      <c r="W69" s="177"/>
      <c r="X69" s="507"/>
      <c r="Y69" s="514"/>
      <c r="Z69" s="506"/>
      <c r="AA69" s="385"/>
      <c r="AB69" s="386"/>
    </row>
    <row r="70" spans="1:34" x14ac:dyDescent="0.2">
      <c r="A70" s="149"/>
      <c r="B70" s="32"/>
      <c r="C70" s="44"/>
      <c r="D70" s="509"/>
      <c r="E70" s="1227"/>
      <c r="F70" s="1050"/>
      <c r="G70" s="1076"/>
      <c r="H70" s="1077"/>
      <c r="I70" s="1241"/>
      <c r="J70" s="627" t="s">
        <v>16</v>
      </c>
      <c r="K70" s="626">
        <f>L70+N70</f>
        <v>0</v>
      </c>
      <c r="L70" s="615"/>
      <c r="M70" s="626"/>
      <c r="N70" s="616">
        <f>SUM(N68:N69)</f>
        <v>0</v>
      </c>
      <c r="O70" s="628">
        <f>P70+R70</f>
        <v>45</v>
      </c>
      <c r="P70" s="615">
        <f>SUM(P64:P69)</f>
        <v>45</v>
      </c>
      <c r="Q70" s="626"/>
      <c r="R70" s="629">
        <f>SUM(R68:R69)</f>
        <v>0</v>
      </c>
      <c r="S70" s="626">
        <f>T70+V70</f>
        <v>40</v>
      </c>
      <c r="T70" s="615">
        <f>SUM(T64:T69)</f>
        <v>40</v>
      </c>
      <c r="U70" s="626"/>
      <c r="V70" s="616"/>
      <c r="W70" s="632">
        <f>SUM(W68:W69)</f>
        <v>0</v>
      </c>
      <c r="X70" s="631">
        <f>SUM(X68:X69)</f>
        <v>0</v>
      </c>
      <c r="Y70" s="94"/>
      <c r="Z70" s="511"/>
      <c r="AA70" s="88"/>
      <c r="AB70" s="86"/>
    </row>
    <row r="71" spans="1:34" ht="16.5" customHeight="1" x14ac:dyDescent="0.2">
      <c r="A71" s="734"/>
      <c r="B71" s="735"/>
      <c r="C71" s="19"/>
      <c r="D71" s="221" t="s">
        <v>10</v>
      </c>
      <c r="E71" s="1068" t="s">
        <v>203</v>
      </c>
      <c r="F71" s="1223" t="s">
        <v>154</v>
      </c>
      <c r="G71" s="1239" t="s">
        <v>14</v>
      </c>
      <c r="H71" s="1232" t="s">
        <v>38</v>
      </c>
      <c r="I71" s="1240" t="s">
        <v>172</v>
      </c>
      <c r="J71" s="114" t="s">
        <v>12</v>
      </c>
      <c r="K71" s="192"/>
      <c r="L71" s="193"/>
      <c r="M71" s="193"/>
      <c r="N71" s="194"/>
      <c r="O71" s="115"/>
      <c r="P71" s="193"/>
      <c r="Q71" s="193"/>
      <c r="R71" s="260"/>
      <c r="S71" s="593"/>
      <c r="T71" s="594"/>
      <c r="U71" s="594"/>
      <c r="V71" s="595"/>
      <c r="W71" s="261">
        <v>150</v>
      </c>
      <c r="X71" s="202"/>
      <c r="Y71" s="1224" t="s">
        <v>155</v>
      </c>
      <c r="Z71" s="127"/>
      <c r="AA71" s="128">
        <v>100</v>
      </c>
      <c r="AB71" s="129"/>
    </row>
    <row r="72" spans="1:34" ht="16.5" customHeight="1" x14ac:dyDescent="0.2">
      <c r="A72" s="734"/>
      <c r="B72" s="735"/>
      <c r="C72" s="19"/>
      <c r="D72" s="222"/>
      <c r="E72" s="1005"/>
      <c r="F72" s="1049"/>
      <c r="G72" s="1076"/>
      <c r="H72" s="1077"/>
      <c r="I72" s="1213"/>
      <c r="J72" s="117"/>
      <c r="K72" s="184"/>
      <c r="L72" s="185"/>
      <c r="M72" s="185"/>
      <c r="N72" s="191"/>
      <c r="O72" s="118"/>
      <c r="P72" s="185"/>
      <c r="Q72" s="185"/>
      <c r="R72" s="113"/>
      <c r="S72" s="591"/>
      <c r="T72" s="586"/>
      <c r="U72" s="586"/>
      <c r="V72" s="592"/>
      <c r="W72" s="68"/>
      <c r="X72" s="69"/>
      <c r="Y72" s="1054"/>
      <c r="Z72" s="162"/>
      <c r="AA72" s="87"/>
      <c r="AB72" s="85"/>
    </row>
    <row r="73" spans="1:34" ht="16.5" customHeight="1" x14ac:dyDescent="0.2">
      <c r="A73" s="29"/>
      <c r="B73" s="32"/>
      <c r="C73" s="44"/>
      <c r="D73" s="223"/>
      <c r="E73" s="1005"/>
      <c r="F73" s="1049"/>
      <c r="G73" s="1076"/>
      <c r="H73" s="1077"/>
      <c r="I73" s="1213"/>
      <c r="J73" s="116"/>
      <c r="K73" s="195"/>
      <c r="L73" s="196"/>
      <c r="M73" s="196"/>
      <c r="N73" s="197"/>
      <c r="O73" s="124"/>
      <c r="P73" s="196"/>
      <c r="Q73" s="196"/>
      <c r="R73" s="125"/>
      <c r="S73" s="639"/>
      <c r="T73" s="640"/>
      <c r="U73" s="640"/>
      <c r="V73" s="638"/>
      <c r="W73" s="206"/>
      <c r="X73" s="61"/>
      <c r="Y73" s="1054"/>
      <c r="Z73" s="76"/>
      <c r="AA73" s="87"/>
      <c r="AB73" s="85"/>
    </row>
    <row r="74" spans="1:34" ht="16.5" customHeight="1" x14ac:dyDescent="0.2">
      <c r="A74" s="29"/>
      <c r="B74" s="32"/>
      <c r="C74" s="44"/>
      <c r="D74" s="223"/>
      <c r="E74" s="1005"/>
      <c r="F74" s="1050"/>
      <c r="G74" s="1076"/>
      <c r="H74" s="1077"/>
      <c r="I74" s="1241"/>
      <c r="J74" s="627" t="s">
        <v>16</v>
      </c>
      <c r="K74" s="626">
        <f>L74+N74</f>
        <v>0</v>
      </c>
      <c r="L74" s="615"/>
      <c r="M74" s="626"/>
      <c r="N74" s="616">
        <f>SUM(N71:N73)</f>
        <v>0</v>
      </c>
      <c r="O74" s="628"/>
      <c r="P74" s="615"/>
      <c r="Q74" s="626"/>
      <c r="R74" s="629"/>
      <c r="S74" s="626"/>
      <c r="T74" s="615"/>
      <c r="U74" s="626"/>
      <c r="V74" s="616"/>
      <c r="W74" s="632">
        <f>SUM(W71:W73)</f>
        <v>150</v>
      </c>
      <c r="X74" s="631"/>
      <c r="Y74" s="1055"/>
      <c r="Z74" s="511"/>
      <c r="AA74" s="88"/>
      <c r="AB74" s="86"/>
      <c r="AD74" s="134"/>
    </row>
    <row r="75" spans="1:34" ht="14.25" customHeight="1" x14ac:dyDescent="0.2">
      <c r="A75" s="734"/>
      <c r="B75" s="735"/>
      <c r="C75" s="19"/>
      <c r="D75" s="221" t="s">
        <v>10</v>
      </c>
      <c r="E75" s="1215" t="s">
        <v>36</v>
      </c>
      <c r="F75" s="1237" t="s">
        <v>19</v>
      </c>
      <c r="G75" s="1239" t="s">
        <v>14</v>
      </c>
      <c r="H75" s="1232" t="s">
        <v>37</v>
      </c>
      <c r="I75" s="1240"/>
      <c r="J75" s="114" t="s">
        <v>50</v>
      </c>
      <c r="K75" s="192">
        <f>L75+N75</f>
        <v>1300</v>
      </c>
      <c r="L75" s="193"/>
      <c r="M75" s="193"/>
      <c r="N75" s="194">
        <v>1300</v>
      </c>
      <c r="O75" s="115"/>
      <c r="P75" s="193"/>
      <c r="Q75" s="193"/>
      <c r="R75" s="260"/>
      <c r="S75" s="593"/>
      <c r="T75" s="594"/>
      <c r="U75" s="594"/>
      <c r="V75" s="595"/>
      <c r="W75" s="261"/>
      <c r="X75" s="202"/>
      <c r="Y75" s="126" t="s">
        <v>81</v>
      </c>
      <c r="Z75" s="127"/>
      <c r="AA75" s="128"/>
      <c r="AB75" s="129"/>
    </row>
    <row r="76" spans="1:34" ht="14.25" customHeight="1" x14ac:dyDescent="0.2">
      <c r="A76" s="734"/>
      <c r="B76" s="735"/>
      <c r="C76" s="19"/>
      <c r="D76" s="222"/>
      <c r="E76" s="1075"/>
      <c r="F76" s="1238"/>
      <c r="G76" s="1076"/>
      <c r="H76" s="1077"/>
      <c r="I76" s="1213"/>
      <c r="J76" s="117" t="s">
        <v>12</v>
      </c>
      <c r="K76" s="184"/>
      <c r="L76" s="185"/>
      <c r="M76" s="185"/>
      <c r="N76" s="191"/>
      <c r="O76" s="118"/>
      <c r="P76" s="185"/>
      <c r="Q76" s="185"/>
      <c r="R76" s="113"/>
      <c r="S76" s="591"/>
      <c r="T76" s="586"/>
      <c r="U76" s="586"/>
      <c r="V76" s="592"/>
      <c r="W76" s="68"/>
      <c r="X76" s="69"/>
      <c r="Y76" s="52"/>
      <c r="Z76" s="162"/>
      <c r="AA76" s="87"/>
      <c r="AB76" s="85"/>
    </row>
    <row r="77" spans="1:34" ht="14.25" customHeight="1" x14ac:dyDescent="0.2">
      <c r="A77" s="29"/>
      <c r="B77" s="32"/>
      <c r="C77" s="44"/>
      <c r="D77" s="223"/>
      <c r="E77" s="1075"/>
      <c r="F77" s="1238"/>
      <c r="G77" s="1076"/>
      <c r="H77" s="1077"/>
      <c r="I77" s="1213"/>
      <c r="J77" s="116" t="s">
        <v>46</v>
      </c>
      <c r="K77" s="195"/>
      <c r="L77" s="196"/>
      <c r="M77" s="196"/>
      <c r="N77" s="197"/>
      <c r="O77" s="124"/>
      <c r="P77" s="196"/>
      <c r="Q77" s="196"/>
      <c r="R77" s="125"/>
      <c r="S77" s="639"/>
      <c r="T77" s="640"/>
      <c r="U77" s="640"/>
      <c r="V77" s="638"/>
      <c r="W77" s="206"/>
      <c r="X77" s="61"/>
      <c r="Y77" s="52"/>
      <c r="Z77" s="76"/>
      <c r="AA77" s="87"/>
      <c r="AB77" s="85"/>
    </row>
    <row r="78" spans="1:34" ht="14.25" customHeight="1" x14ac:dyDescent="0.2">
      <c r="A78" s="29"/>
      <c r="B78" s="32"/>
      <c r="C78" s="44"/>
      <c r="D78" s="223"/>
      <c r="E78" s="1075"/>
      <c r="F78" s="1238"/>
      <c r="G78" s="1076"/>
      <c r="H78" s="1077"/>
      <c r="I78" s="1241"/>
      <c r="J78" s="627" t="s">
        <v>16</v>
      </c>
      <c r="K78" s="626">
        <f>L78+N78</f>
        <v>1300</v>
      </c>
      <c r="L78" s="615"/>
      <c r="M78" s="626"/>
      <c r="N78" s="616">
        <f>SUM(N75:N77)</f>
        <v>1300</v>
      </c>
      <c r="O78" s="628"/>
      <c r="P78" s="615"/>
      <c r="Q78" s="626"/>
      <c r="R78" s="629"/>
      <c r="S78" s="626"/>
      <c r="T78" s="615"/>
      <c r="U78" s="626"/>
      <c r="V78" s="616"/>
      <c r="W78" s="632"/>
      <c r="X78" s="631"/>
      <c r="Y78" s="94"/>
      <c r="Z78" s="511"/>
      <c r="AA78" s="88"/>
      <c r="AB78" s="86"/>
      <c r="AD78" s="134"/>
    </row>
    <row r="79" spans="1:34" x14ac:dyDescent="0.2">
      <c r="A79" s="29"/>
      <c r="B79" s="32"/>
      <c r="C79" s="19"/>
      <c r="D79" s="221" t="s">
        <v>11</v>
      </c>
      <c r="E79" s="1215" t="s">
        <v>49</v>
      </c>
      <c r="F79" s="1228" t="s">
        <v>19</v>
      </c>
      <c r="G79" s="1230" t="s">
        <v>14</v>
      </c>
      <c r="H79" s="1232" t="s">
        <v>37</v>
      </c>
      <c r="I79" s="690"/>
      <c r="J79" s="117" t="s">
        <v>46</v>
      </c>
      <c r="K79" s="201">
        <f>L79+N79</f>
        <v>18.8</v>
      </c>
      <c r="L79" s="188"/>
      <c r="M79" s="202"/>
      <c r="N79" s="194">
        <v>18.8</v>
      </c>
      <c r="O79" s="135"/>
      <c r="P79" s="188"/>
      <c r="Q79" s="202"/>
      <c r="R79" s="260"/>
      <c r="S79" s="641"/>
      <c r="T79" s="642"/>
      <c r="U79" s="613"/>
      <c r="V79" s="595"/>
      <c r="W79" s="261"/>
      <c r="X79" s="60"/>
      <c r="Y79" s="1224"/>
      <c r="Z79" s="512"/>
      <c r="AA79" s="480"/>
      <c r="AB79" s="481"/>
    </row>
    <row r="80" spans="1:34" x14ac:dyDescent="0.2">
      <c r="A80" s="29"/>
      <c r="B80" s="32"/>
      <c r="C80" s="19"/>
      <c r="D80" s="222"/>
      <c r="E80" s="1075"/>
      <c r="F80" s="1061"/>
      <c r="G80" s="1176"/>
      <c r="H80" s="1077"/>
      <c r="I80" s="689"/>
      <c r="J80" s="104" t="s">
        <v>30</v>
      </c>
      <c r="K80" s="201">
        <f>L80+N80</f>
        <v>12.8</v>
      </c>
      <c r="L80" s="188"/>
      <c r="M80" s="202"/>
      <c r="N80" s="194">
        <v>12.8</v>
      </c>
      <c r="O80" s="135"/>
      <c r="P80" s="188"/>
      <c r="Q80" s="202"/>
      <c r="R80" s="260"/>
      <c r="S80" s="641"/>
      <c r="T80" s="642"/>
      <c r="U80" s="613"/>
      <c r="V80" s="595"/>
      <c r="W80" s="261"/>
      <c r="X80" s="60"/>
      <c r="Y80" s="1054"/>
      <c r="Z80" s="511"/>
      <c r="AA80" s="88"/>
      <c r="AB80" s="86"/>
    </row>
    <row r="81" spans="1:28" x14ac:dyDescent="0.2">
      <c r="A81" s="29"/>
      <c r="B81" s="32"/>
      <c r="C81" s="19"/>
      <c r="D81" s="222"/>
      <c r="E81" s="1075"/>
      <c r="F81" s="1061"/>
      <c r="G81" s="1176"/>
      <c r="H81" s="1077"/>
      <c r="I81" s="689"/>
      <c r="J81" s="117" t="s">
        <v>12</v>
      </c>
      <c r="K81" s="203">
        <f>L81+N81</f>
        <v>1.1000000000000001</v>
      </c>
      <c r="L81" s="183">
        <v>1.1000000000000001</v>
      </c>
      <c r="M81" s="204"/>
      <c r="N81" s="191"/>
      <c r="O81" s="130"/>
      <c r="P81" s="183"/>
      <c r="Q81" s="204"/>
      <c r="R81" s="113"/>
      <c r="S81" s="643"/>
      <c r="T81" s="644"/>
      <c r="U81" s="645"/>
      <c r="V81" s="592"/>
      <c r="W81" s="68"/>
      <c r="X81" s="69"/>
      <c r="Y81" s="1054"/>
      <c r="Z81" s="511"/>
      <c r="AA81" s="88"/>
      <c r="AB81" s="86"/>
    </row>
    <row r="82" spans="1:28" x14ac:dyDescent="0.2">
      <c r="A82" s="29"/>
      <c r="B82" s="32"/>
      <c r="C82" s="19"/>
      <c r="D82" s="222"/>
      <c r="E82" s="1075"/>
      <c r="F82" s="1061"/>
      <c r="G82" s="1176"/>
      <c r="H82" s="1077"/>
      <c r="I82" s="689"/>
      <c r="J82" s="136" t="s">
        <v>21</v>
      </c>
      <c r="K82" s="198">
        <f>L82+N82</f>
        <v>2.2999999999999998</v>
      </c>
      <c r="L82" s="187"/>
      <c r="M82" s="199"/>
      <c r="N82" s="200">
        <v>2.2999999999999998</v>
      </c>
      <c r="O82" s="131"/>
      <c r="P82" s="187"/>
      <c r="Q82" s="199"/>
      <c r="R82" s="301"/>
      <c r="S82" s="634"/>
      <c r="T82" s="606"/>
      <c r="U82" s="633"/>
      <c r="V82" s="621"/>
      <c r="W82" s="206"/>
      <c r="X82" s="61"/>
      <c r="Y82" s="1054"/>
      <c r="Z82" s="511"/>
      <c r="AA82" s="88"/>
      <c r="AB82" s="86"/>
    </row>
    <row r="83" spans="1:28" x14ac:dyDescent="0.2">
      <c r="A83" s="149"/>
      <c r="B83" s="32"/>
      <c r="C83" s="44"/>
      <c r="D83" s="226"/>
      <c r="E83" s="1227"/>
      <c r="F83" s="1229"/>
      <c r="G83" s="1231"/>
      <c r="H83" s="1233"/>
      <c r="I83" s="691"/>
      <c r="J83" s="648" t="s">
        <v>16</v>
      </c>
      <c r="K83" s="646">
        <f>SUM(K79:K82)</f>
        <v>35</v>
      </c>
      <c r="L83" s="647">
        <f>SUM(L79:L82)</f>
        <v>1.1000000000000001</v>
      </c>
      <c r="M83" s="647">
        <f>SUM(M79:M82)</f>
        <v>0</v>
      </c>
      <c r="N83" s="647">
        <f>SUM(N79:N82)</f>
        <v>33.9</v>
      </c>
      <c r="O83" s="649"/>
      <c r="P83" s="647"/>
      <c r="Q83" s="647"/>
      <c r="R83" s="650"/>
      <c r="S83" s="646"/>
      <c r="T83" s="647"/>
      <c r="U83" s="647"/>
      <c r="V83" s="647"/>
      <c r="W83" s="651"/>
      <c r="X83" s="646"/>
      <c r="Y83" s="1055"/>
      <c r="Z83" s="513"/>
      <c r="AA83" s="96"/>
      <c r="AB83" s="97"/>
    </row>
    <row r="84" spans="1:28" ht="13.5" thickBot="1" x14ac:dyDescent="0.25">
      <c r="A84" s="149"/>
      <c r="B84" s="32"/>
      <c r="C84" s="44"/>
      <c r="D84" s="232"/>
      <c r="E84" s="227"/>
      <c r="F84" s="227"/>
      <c r="G84" s="227"/>
      <c r="H84" s="228"/>
      <c r="I84" s="692"/>
      <c r="J84" s="313" t="s">
        <v>16</v>
      </c>
      <c r="K84" s="262">
        <f>K83+K78+K70</f>
        <v>1335</v>
      </c>
      <c r="L84" s="174">
        <f t="shared" ref="L84:X84" si="4">L83+L78+L70</f>
        <v>1.1000000000000001</v>
      </c>
      <c r="M84" s="144">
        <f t="shared" si="4"/>
        <v>0</v>
      </c>
      <c r="N84" s="174">
        <f t="shared" si="4"/>
        <v>1333.9</v>
      </c>
      <c r="O84" s="455">
        <f t="shared" si="4"/>
        <v>45</v>
      </c>
      <c r="P84" s="144">
        <f t="shared" si="4"/>
        <v>45</v>
      </c>
      <c r="Q84" s="174">
        <f t="shared" si="4"/>
        <v>0</v>
      </c>
      <c r="R84" s="302">
        <f t="shared" si="4"/>
        <v>0</v>
      </c>
      <c r="S84" s="262">
        <f t="shared" si="4"/>
        <v>40</v>
      </c>
      <c r="T84" s="174">
        <f t="shared" si="4"/>
        <v>40</v>
      </c>
      <c r="U84" s="144">
        <f t="shared" si="4"/>
        <v>0</v>
      </c>
      <c r="V84" s="174">
        <f t="shared" si="4"/>
        <v>0</v>
      </c>
      <c r="W84" s="455">
        <f>W83+W78+W70+W74</f>
        <v>150</v>
      </c>
      <c r="X84" s="455">
        <f t="shared" si="4"/>
        <v>0</v>
      </c>
      <c r="Y84" s="169"/>
      <c r="Z84" s="170"/>
      <c r="AA84" s="171"/>
      <c r="AB84" s="172"/>
    </row>
    <row r="85" spans="1:28" ht="43.5" customHeight="1" x14ac:dyDescent="0.2">
      <c r="A85" s="21" t="s">
        <v>9</v>
      </c>
      <c r="B85" s="27" t="s">
        <v>10</v>
      </c>
      <c r="C85" s="22" t="s">
        <v>11</v>
      </c>
      <c r="D85" s="229"/>
      <c r="E85" s="230" t="s">
        <v>68</v>
      </c>
      <c r="F85" s="1060"/>
      <c r="G85" s="1062" t="s">
        <v>14</v>
      </c>
      <c r="H85" s="1064">
        <v>6</v>
      </c>
      <c r="I85" s="1217" t="s">
        <v>173</v>
      </c>
      <c r="J85" s="150"/>
      <c r="K85" s="199"/>
      <c r="L85" s="181"/>
      <c r="M85" s="199"/>
      <c r="N85" s="200"/>
      <c r="O85" s="99"/>
      <c r="P85" s="98"/>
      <c r="Q85" s="179"/>
      <c r="R85" s="62"/>
      <c r="S85" s="652"/>
      <c r="T85" s="589"/>
      <c r="U85" s="652"/>
      <c r="V85" s="590"/>
      <c r="W85" s="63"/>
      <c r="X85" s="199"/>
      <c r="Y85" s="120"/>
      <c r="Z85" s="76"/>
      <c r="AA85" s="87"/>
      <c r="AB85" s="85"/>
    </row>
    <row r="86" spans="1:28" x14ac:dyDescent="0.2">
      <c r="A86" s="734"/>
      <c r="B86" s="735"/>
      <c r="C86" s="19"/>
      <c r="D86" s="221" t="s">
        <v>9</v>
      </c>
      <c r="E86" s="1225" t="s">
        <v>212</v>
      </c>
      <c r="F86" s="1061"/>
      <c r="G86" s="1063"/>
      <c r="H86" s="1065"/>
      <c r="I86" s="1218"/>
      <c r="J86" s="114" t="s">
        <v>12</v>
      </c>
      <c r="K86" s="202">
        <f>L86+N86</f>
        <v>0</v>
      </c>
      <c r="L86" s="193"/>
      <c r="M86" s="202"/>
      <c r="N86" s="194"/>
      <c r="O86" s="115">
        <f t="shared" ref="O86:O89" si="5">P86+R86</f>
        <v>10</v>
      </c>
      <c r="P86" s="202">
        <v>10</v>
      </c>
      <c r="Q86" s="193"/>
      <c r="R86" s="60"/>
      <c r="S86" s="613">
        <f>T86+V86</f>
        <v>10</v>
      </c>
      <c r="T86" s="594">
        <v>10</v>
      </c>
      <c r="U86" s="613"/>
      <c r="V86" s="595"/>
      <c r="W86" s="261"/>
      <c r="X86" s="202"/>
      <c r="Y86" s="1224" t="s">
        <v>207</v>
      </c>
      <c r="Z86" s="127">
        <v>100</v>
      </c>
      <c r="AA86" s="128"/>
      <c r="AB86" s="129"/>
    </row>
    <row r="87" spans="1:28" x14ac:dyDescent="0.2">
      <c r="A87" s="734"/>
      <c r="B87" s="735"/>
      <c r="C87" s="44"/>
      <c r="D87" s="223"/>
      <c r="E87" s="1056"/>
      <c r="F87" s="1061"/>
      <c r="G87" s="1063"/>
      <c r="H87" s="1065"/>
      <c r="I87" s="1218"/>
      <c r="J87" s="648" t="s">
        <v>16</v>
      </c>
      <c r="K87" s="646"/>
      <c r="L87" s="653"/>
      <c r="M87" s="646"/>
      <c r="N87" s="647"/>
      <c r="O87" s="654">
        <f t="shared" si="5"/>
        <v>10</v>
      </c>
      <c r="P87" s="646">
        <f>SUM(P86:P86)</f>
        <v>10</v>
      </c>
      <c r="Q87" s="653"/>
      <c r="R87" s="655"/>
      <c r="S87" s="646">
        <f>T87+V87</f>
        <v>10</v>
      </c>
      <c r="T87" s="653">
        <f>SUM(T86:T86)</f>
        <v>10</v>
      </c>
      <c r="U87" s="646"/>
      <c r="V87" s="647"/>
      <c r="W87" s="651"/>
      <c r="X87" s="655"/>
      <c r="Y87" s="1055"/>
      <c r="Z87" s="76"/>
      <c r="AA87" s="87"/>
      <c r="AB87" s="85"/>
    </row>
    <row r="88" spans="1:28" ht="29.25" customHeight="1" x14ac:dyDescent="0.2">
      <c r="A88" s="734"/>
      <c r="B88" s="735"/>
      <c r="C88" s="19"/>
      <c r="D88" s="221" t="s">
        <v>10</v>
      </c>
      <c r="E88" s="1225" t="s">
        <v>146</v>
      </c>
      <c r="F88" s="1061"/>
      <c r="G88" s="1063"/>
      <c r="H88" s="1065"/>
      <c r="I88" s="1218"/>
      <c r="J88" s="114" t="s">
        <v>12</v>
      </c>
      <c r="K88" s="202">
        <f>L88+N88</f>
        <v>0</v>
      </c>
      <c r="L88" s="193"/>
      <c r="M88" s="202"/>
      <c r="N88" s="194"/>
      <c r="O88" s="115">
        <f t="shared" si="5"/>
        <v>58.9</v>
      </c>
      <c r="P88" s="202">
        <v>58.9</v>
      </c>
      <c r="Q88" s="193"/>
      <c r="R88" s="60"/>
      <c r="S88" s="613">
        <f>T88+V88</f>
        <v>58.9</v>
      </c>
      <c r="T88" s="594">
        <v>58.9</v>
      </c>
      <c r="U88" s="613"/>
      <c r="V88" s="595"/>
      <c r="W88" s="261"/>
      <c r="X88" s="202"/>
      <c r="Y88" s="1224" t="s">
        <v>168</v>
      </c>
      <c r="Z88" s="127">
        <v>100</v>
      </c>
      <c r="AA88" s="128"/>
      <c r="AB88" s="129"/>
    </row>
    <row r="89" spans="1:28" ht="14.25" customHeight="1" x14ac:dyDescent="0.2">
      <c r="A89" s="734"/>
      <c r="B89" s="735"/>
      <c r="C89" s="44"/>
      <c r="D89" s="223"/>
      <c r="E89" s="1056"/>
      <c r="F89" s="1061"/>
      <c r="G89" s="1063"/>
      <c r="H89" s="1065"/>
      <c r="I89" s="1218"/>
      <c r="J89" s="648" t="s">
        <v>16</v>
      </c>
      <c r="K89" s="646"/>
      <c r="L89" s="653"/>
      <c r="M89" s="646"/>
      <c r="N89" s="647"/>
      <c r="O89" s="654">
        <f t="shared" si="5"/>
        <v>58.9</v>
      </c>
      <c r="P89" s="646">
        <f>SUM(P88:P88)</f>
        <v>58.9</v>
      </c>
      <c r="Q89" s="653"/>
      <c r="R89" s="655"/>
      <c r="S89" s="646">
        <f>T89+V89</f>
        <v>58.9</v>
      </c>
      <c r="T89" s="653">
        <f>SUM(T88:T88)</f>
        <v>58.9</v>
      </c>
      <c r="U89" s="646"/>
      <c r="V89" s="647"/>
      <c r="W89" s="651"/>
      <c r="X89" s="655"/>
      <c r="Y89" s="1055"/>
      <c r="Z89" s="76"/>
      <c r="AA89" s="87"/>
      <c r="AB89" s="85"/>
    </row>
    <row r="90" spans="1:28" ht="15.75" customHeight="1" x14ac:dyDescent="0.2">
      <c r="A90" s="734"/>
      <c r="B90" s="735"/>
      <c r="C90" s="19"/>
      <c r="D90" s="221" t="s">
        <v>11</v>
      </c>
      <c r="E90" s="1225" t="s">
        <v>147</v>
      </c>
      <c r="F90" s="1061"/>
      <c r="G90" s="1063"/>
      <c r="H90" s="1065"/>
      <c r="I90" s="1218"/>
      <c r="J90" s="114" t="s">
        <v>12</v>
      </c>
      <c r="K90" s="202"/>
      <c r="L90" s="193"/>
      <c r="M90" s="202"/>
      <c r="N90" s="194"/>
      <c r="O90" s="115"/>
      <c r="P90" s="202"/>
      <c r="Q90" s="193"/>
      <c r="R90" s="60"/>
      <c r="S90" s="613"/>
      <c r="T90" s="594"/>
      <c r="U90" s="613"/>
      <c r="V90" s="595"/>
      <c r="W90" s="261">
        <v>110.3</v>
      </c>
      <c r="X90" s="202"/>
      <c r="Y90" s="1224"/>
      <c r="Z90" s="127"/>
      <c r="AA90" s="128"/>
      <c r="AB90" s="129"/>
    </row>
    <row r="91" spans="1:28" x14ac:dyDescent="0.2">
      <c r="A91" s="734"/>
      <c r="B91" s="735"/>
      <c r="C91" s="44"/>
      <c r="D91" s="223"/>
      <c r="E91" s="1056"/>
      <c r="F91" s="1061"/>
      <c r="G91" s="1063"/>
      <c r="H91" s="1065"/>
      <c r="I91" s="1218"/>
      <c r="J91" s="648" t="s">
        <v>16</v>
      </c>
      <c r="K91" s="646"/>
      <c r="L91" s="653"/>
      <c r="M91" s="646"/>
      <c r="N91" s="647"/>
      <c r="O91" s="654"/>
      <c r="P91" s="646"/>
      <c r="Q91" s="653"/>
      <c r="R91" s="655"/>
      <c r="S91" s="646"/>
      <c r="T91" s="653"/>
      <c r="U91" s="646"/>
      <c r="V91" s="647"/>
      <c r="W91" s="651">
        <f>W90</f>
        <v>110.3</v>
      </c>
      <c r="X91" s="655"/>
      <c r="Y91" s="1055"/>
      <c r="Z91" s="76"/>
      <c r="AA91" s="87"/>
      <c r="AB91" s="85"/>
    </row>
    <row r="92" spans="1:28" x14ac:dyDescent="0.2">
      <c r="A92" s="734"/>
      <c r="B92" s="735"/>
      <c r="C92" s="19"/>
      <c r="D92" s="221" t="s">
        <v>13</v>
      </c>
      <c r="E92" s="1225" t="s">
        <v>53</v>
      </c>
      <c r="F92" s="1061"/>
      <c r="G92" s="1063"/>
      <c r="H92" s="1065"/>
      <c r="I92" s="1218"/>
      <c r="J92" s="117" t="s">
        <v>12</v>
      </c>
      <c r="K92" s="202">
        <f>L92+N92</f>
        <v>47</v>
      </c>
      <c r="L92" s="193">
        <v>47</v>
      </c>
      <c r="M92" s="202"/>
      <c r="N92" s="194"/>
      <c r="O92" s="118"/>
      <c r="P92" s="204"/>
      <c r="Q92" s="185"/>
      <c r="R92" s="69"/>
      <c r="S92" s="613"/>
      <c r="T92" s="594"/>
      <c r="U92" s="613"/>
      <c r="V92" s="595"/>
      <c r="W92" s="261"/>
      <c r="X92" s="202"/>
      <c r="Y92" s="126"/>
      <c r="Z92" s="127"/>
      <c r="AA92" s="128"/>
      <c r="AB92" s="129"/>
    </row>
    <row r="93" spans="1:28" x14ac:dyDescent="0.2">
      <c r="A93" s="734"/>
      <c r="B93" s="735"/>
      <c r="C93" s="44"/>
      <c r="D93" s="226"/>
      <c r="E93" s="1226"/>
      <c r="F93" s="1229"/>
      <c r="G93" s="1234"/>
      <c r="H93" s="1235"/>
      <c r="I93" s="1236"/>
      <c r="J93" s="648" t="s">
        <v>16</v>
      </c>
      <c r="K93" s="646">
        <f>L93+N93</f>
        <v>47</v>
      </c>
      <c r="L93" s="653">
        <f>SUM(L92:L92)</f>
        <v>47</v>
      </c>
      <c r="M93" s="646"/>
      <c r="N93" s="647"/>
      <c r="O93" s="654"/>
      <c r="P93" s="646"/>
      <c r="Q93" s="653"/>
      <c r="R93" s="655"/>
      <c r="S93" s="646"/>
      <c r="T93" s="653"/>
      <c r="U93" s="646"/>
      <c r="V93" s="647"/>
      <c r="W93" s="651"/>
      <c r="X93" s="646"/>
      <c r="Y93" s="95"/>
      <c r="Z93" s="259"/>
      <c r="AA93" s="96"/>
      <c r="AB93" s="97"/>
    </row>
    <row r="94" spans="1:28" ht="13.5" thickBot="1" x14ac:dyDescent="0.25">
      <c r="A94" s="24"/>
      <c r="B94" s="14"/>
      <c r="C94" s="45"/>
      <c r="D94" s="231"/>
      <c r="E94" s="224"/>
      <c r="F94" s="224"/>
      <c r="G94" s="224"/>
      <c r="H94" s="225"/>
      <c r="I94" s="225"/>
      <c r="J94" s="143" t="s">
        <v>16</v>
      </c>
      <c r="K94" s="144">
        <f t="shared" ref="K94:X94" si="6">K93+K91+K89+K87</f>
        <v>47</v>
      </c>
      <c r="L94" s="174">
        <f t="shared" si="6"/>
        <v>47</v>
      </c>
      <c r="M94" s="144">
        <f t="shared" si="6"/>
        <v>0</v>
      </c>
      <c r="N94" s="561">
        <f t="shared" si="6"/>
        <v>0</v>
      </c>
      <c r="O94" s="455">
        <f t="shared" si="6"/>
        <v>68.900000000000006</v>
      </c>
      <c r="P94" s="144">
        <f t="shared" si="6"/>
        <v>68.900000000000006</v>
      </c>
      <c r="Q94" s="174">
        <f t="shared" si="6"/>
        <v>0</v>
      </c>
      <c r="R94" s="563">
        <f t="shared" si="6"/>
        <v>0</v>
      </c>
      <c r="S94" s="144">
        <f t="shared" si="6"/>
        <v>68.900000000000006</v>
      </c>
      <c r="T94" s="174">
        <f t="shared" si="6"/>
        <v>68.900000000000006</v>
      </c>
      <c r="U94" s="144">
        <f t="shared" si="6"/>
        <v>0</v>
      </c>
      <c r="V94" s="561">
        <f t="shared" si="6"/>
        <v>0</v>
      </c>
      <c r="W94" s="168">
        <f t="shared" si="6"/>
        <v>110.3</v>
      </c>
      <c r="X94" s="144">
        <f t="shared" si="6"/>
        <v>0</v>
      </c>
      <c r="Y94" s="169"/>
      <c r="Z94" s="170"/>
      <c r="AA94" s="171"/>
      <c r="AB94" s="172"/>
    </row>
    <row r="95" spans="1:28" ht="13.5" thickBot="1" x14ac:dyDescent="0.25">
      <c r="A95" s="30" t="s">
        <v>9</v>
      </c>
      <c r="B95" s="33" t="s">
        <v>10</v>
      </c>
      <c r="C95" s="1045" t="s">
        <v>15</v>
      </c>
      <c r="D95" s="1046"/>
      <c r="E95" s="1046"/>
      <c r="F95" s="1046"/>
      <c r="G95" s="1046"/>
      <c r="H95" s="1046"/>
      <c r="I95" s="1046"/>
      <c r="J95" s="1182"/>
      <c r="K95" s="20">
        <f t="shared" ref="K95:R95" si="7">K94+K84+K61</f>
        <v>10381.699999999999</v>
      </c>
      <c r="L95" s="15">
        <f t="shared" si="7"/>
        <v>8961.5</v>
      </c>
      <c r="M95" s="17">
        <f t="shared" si="7"/>
        <v>4644.0999999999995</v>
      </c>
      <c r="N95" s="562">
        <f t="shared" si="7"/>
        <v>1420.2</v>
      </c>
      <c r="O95" s="233">
        <f t="shared" si="7"/>
        <v>9725.6</v>
      </c>
      <c r="P95" s="17">
        <f t="shared" si="7"/>
        <v>9707.1</v>
      </c>
      <c r="Q95" s="15">
        <f t="shared" si="7"/>
        <v>4869.0999999999995</v>
      </c>
      <c r="R95" s="564">
        <f t="shared" si="7"/>
        <v>18.5</v>
      </c>
      <c r="S95" s="17">
        <f>T95+V95</f>
        <v>9664.5</v>
      </c>
      <c r="T95" s="15">
        <f>T94+T84+T61</f>
        <v>9646</v>
      </c>
      <c r="U95" s="17">
        <f>U94+U84+U61</f>
        <v>4869.0999999999995</v>
      </c>
      <c r="V95" s="562">
        <f>V94+V84+V61</f>
        <v>18.5</v>
      </c>
      <c r="W95" s="16">
        <f>W94+W84+W61</f>
        <v>9864.6999999999989</v>
      </c>
      <c r="X95" s="17">
        <f>X94+X84+X61</f>
        <v>10422.799999999999</v>
      </c>
      <c r="Y95" s="974"/>
      <c r="Z95" s="975"/>
      <c r="AA95" s="975"/>
      <c r="AB95" s="976"/>
    </row>
    <row r="96" spans="1:28" ht="13.5" thickBot="1" x14ac:dyDescent="0.25">
      <c r="A96" s="18" t="s">
        <v>9</v>
      </c>
      <c r="B96" s="209" t="s">
        <v>11</v>
      </c>
      <c r="C96" s="1124" t="s">
        <v>202</v>
      </c>
      <c r="D96" s="1041"/>
      <c r="E96" s="1041"/>
      <c r="F96" s="1041"/>
      <c r="G96" s="1041"/>
      <c r="H96" s="1041"/>
      <c r="I96" s="1041"/>
      <c r="J96" s="1041"/>
      <c r="K96" s="1041"/>
      <c r="L96" s="1041"/>
      <c r="M96" s="1041"/>
      <c r="N96" s="1041"/>
      <c r="O96" s="1041"/>
      <c r="P96" s="1041"/>
      <c r="Q96" s="1041"/>
      <c r="R96" s="1041"/>
      <c r="S96" s="1041"/>
      <c r="T96" s="1041"/>
      <c r="U96" s="1041"/>
      <c r="V96" s="1041"/>
      <c r="W96" s="1041"/>
      <c r="X96" s="1041"/>
      <c r="Y96" s="1041"/>
      <c r="Z96" s="1041"/>
      <c r="AA96" s="1041"/>
      <c r="AB96" s="1042"/>
    </row>
    <row r="97" spans="1:30" ht="40.5" customHeight="1" thickBot="1" x14ac:dyDescent="0.25">
      <c r="A97" s="18" t="s">
        <v>9</v>
      </c>
      <c r="B97" s="209" t="s">
        <v>11</v>
      </c>
      <c r="C97" s="893" t="s">
        <v>9</v>
      </c>
      <c r="D97" s="894"/>
      <c r="E97" s="895" t="s">
        <v>103</v>
      </c>
      <c r="F97" s="896"/>
      <c r="G97" s="897" t="s">
        <v>14</v>
      </c>
      <c r="H97" s="898">
        <v>2</v>
      </c>
      <c r="I97" s="899" t="s">
        <v>172</v>
      </c>
      <c r="J97" s="900"/>
      <c r="K97" s="901"/>
      <c r="L97" s="902"/>
      <c r="M97" s="902"/>
      <c r="N97" s="903"/>
      <c r="O97" s="904"/>
      <c r="P97" s="905"/>
      <c r="Q97" s="906"/>
      <c r="R97" s="907"/>
      <c r="S97" s="908"/>
      <c r="T97" s="909"/>
      <c r="U97" s="910"/>
      <c r="V97" s="909"/>
      <c r="W97" s="911"/>
      <c r="X97" s="911"/>
      <c r="Y97" s="912"/>
      <c r="Z97" s="913"/>
      <c r="AA97" s="914"/>
      <c r="AB97" s="915"/>
    </row>
    <row r="98" spans="1:30" ht="44.25" customHeight="1" thickBot="1" x14ac:dyDescent="0.25">
      <c r="A98" s="24"/>
      <c r="B98" s="14"/>
      <c r="C98" s="478"/>
      <c r="D98" s="860" t="s">
        <v>9</v>
      </c>
      <c r="E98" s="861" t="s">
        <v>149</v>
      </c>
      <c r="F98" s="889" t="s">
        <v>108</v>
      </c>
      <c r="G98" s="730"/>
      <c r="H98" s="755"/>
      <c r="I98" s="729"/>
      <c r="J98" s="892" t="s">
        <v>12</v>
      </c>
      <c r="K98" s="517"/>
      <c r="L98" s="518"/>
      <c r="M98" s="518"/>
      <c r="N98" s="863"/>
      <c r="O98" s="864">
        <v>10</v>
      </c>
      <c r="P98" s="865">
        <v>10</v>
      </c>
      <c r="Q98" s="866"/>
      <c r="R98" s="867"/>
      <c r="S98" s="868">
        <f>T98+V98</f>
        <v>10</v>
      </c>
      <c r="T98" s="869">
        <v>10</v>
      </c>
      <c r="U98" s="870"/>
      <c r="V98" s="869"/>
      <c r="W98" s="871">
        <v>10</v>
      </c>
      <c r="X98" s="871">
        <v>10</v>
      </c>
      <c r="Y98" s="872" t="s">
        <v>206</v>
      </c>
      <c r="Z98" s="430">
        <v>1</v>
      </c>
      <c r="AA98" s="890">
        <v>1</v>
      </c>
      <c r="AB98" s="891">
        <v>1</v>
      </c>
    </row>
    <row r="99" spans="1:30" ht="57" customHeight="1" x14ac:dyDescent="0.2">
      <c r="A99" s="734"/>
      <c r="B99" s="735"/>
      <c r="C99" s="19"/>
      <c r="D99" s="810" t="s">
        <v>10</v>
      </c>
      <c r="E99" s="812" t="s">
        <v>106</v>
      </c>
      <c r="F99" s="712" t="s">
        <v>112</v>
      </c>
      <c r="G99" s="725"/>
      <c r="H99" s="727"/>
      <c r="I99" s="728"/>
      <c r="J99" s="136" t="s">
        <v>12</v>
      </c>
      <c r="K99" s="195"/>
      <c r="L99" s="196"/>
      <c r="M99" s="196"/>
      <c r="N99" s="197"/>
      <c r="O99" s="529">
        <v>3</v>
      </c>
      <c r="P99" s="530">
        <v>3</v>
      </c>
      <c r="Q99" s="531"/>
      <c r="R99" s="532"/>
      <c r="S99" s="814">
        <f>T99+V99</f>
        <v>0</v>
      </c>
      <c r="T99" s="815">
        <v>0</v>
      </c>
      <c r="U99" s="816"/>
      <c r="V99" s="815"/>
      <c r="W99" s="817">
        <v>3</v>
      </c>
      <c r="X99" s="817">
        <v>3</v>
      </c>
      <c r="Y99" s="820" t="s">
        <v>104</v>
      </c>
      <c r="Z99" s="818">
        <v>0</v>
      </c>
      <c r="AA99" s="776">
        <v>1</v>
      </c>
      <c r="AB99" s="777">
        <v>1</v>
      </c>
    </row>
    <row r="100" spans="1:30" x14ac:dyDescent="0.2">
      <c r="A100" s="734"/>
      <c r="B100" s="735"/>
      <c r="C100" s="19"/>
      <c r="D100" s="142" t="s">
        <v>11</v>
      </c>
      <c r="E100" s="1220" t="s">
        <v>107</v>
      </c>
      <c r="F100" s="1223" t="s">
        <v>109</v>
      </c>
      <c r="G100" s="725"/>
      <c r="H100" s="727"/>
      <c r="I100" s="728"/>
      <c r="J100" s="117" t="s">
        <v>12</v>
      </c>
      <c r="K100" s="204"/>
      <c r="L100" s="185"/>
      <c r="M100" s="204"/>
      <c r="N100" s="191"/>
      <c r="O100" s="409"/>
      <c r="P100" s="410"/>
      <c r="Q100" s="411"/>
      <c r="R100" s="412"/>
      <c r="S100" s="659"/>
      <c r="T100" s="660"/>
      <c r="U100" s="661"/>
      <c r="V100" s="660"/>
      <c r="W100" s="413">
        <v>10</v>
      </c>
      <c r="X100" s="413">
        <v>10</v>
      </c>
      <c r="Y100" s="408" t="s">
        <v>105</v>
      </c>
      <c r="Z100" s="402"/>
      <c r="AA100" s="403">
        <v>1</v>
      </c>
      <c r="AB100" s="404">
        <v>1</v>
      </c>
    </row>
    <row r="101" spans="1:30" ht="29.25" customHeight="1" thickBot="1" x14ac:dyDescent="0.25">
      <c r="A101" s="24"/>
      <c r="B101" s="14"/>
      <c r="C101" s="45"/>
      <c r="D101" s="215"/>
      <c r="E101" s="1179"/>
      <c r="F101" s="1034"/>
      <c r="G101" s="730"/>
      <c r="H101" s="755"/>
      <c r="I101" s="729"/>
      <c r="J101" s="611" t="s">
        <v>16</v>
      </c>
      <c r="K101" s="597"/>
      <c r="L101" s="732"/>
      <c r="M101" s="597"/>
      <c r="N101" s="598"/>
      <c r="O101" s="678">
        <f>SUM(O98:O100)</f>
        <v>13</v>
      </c>
      <c r="P101" s="664">
        <f t="shared" ref="P101" si="8">SUM(P98:P100)</f>
        <v>13</v>
      </c>
      <c r="Q101" s="663"/>
      <c r="R101" s="679"/>
      <c r="S101" s="662">
        <f t="shared" ref="S101:V101" si="9">SUM(S98:S100)</f>
        <v>10</v>
      </c>
      <c r="T101" s="663">
        <f t="shared" si="9"/>
        <v>10</v>
      </c>
      <c r="U101" s="664">
        <f t="shared" si="9"/>
        <v>0</v>
      </c>
      <c r="V101" s="663">
        <f t="shared" si="9"/>
        <v>0</v>
      </c>
      <c r="W101" s="678">
        <f>SUM(W98:W100)</f>
        <v>23</v>
      </c>
      <c r="X101" s="680">
        <f>SUM(X98:X100)</f>
        <v>23</v>
      </c>
      <c r="Y101" s="414" t="s">
        <v>160</v>
      </c>
      <c r="Z101" s="560">
        <v>2</v>
      </c>
      <c r="AA101" s="461">
        <v>4</v>
      </c>
      <c r="AB101" s="361">
        <v>6</v>
      </c>
    </row>
    <row r="102" spans="1:30" ht="53.25" customHeight="1" x14ac:dyDescent="0.2">
      <c r="A102" s="734" t="s">
        <v>9</v>
      </c>
      <c r="B102" s="735" t="s">
        <v>11</v>
      </c>
      <c r="C102" s="19" t="s">
        <v>10</v>
      </c>
      <c r="D102" s="167"/>
      <c r="E102" s="210" t="s">
        <v>114</v>
      </c>
      <c r="F102" s="218"/>
      <c r="G102" s="1132" t="s">
        <v>14</v>
      </c>
      <c r="H102" s="1129">
        <v>2</v>
      </c>
      <c r="I102" s="1217" t="s">
        <v>172</v>
      </c>
      <c r="J102" s="214"/>
      <c r="K102" s="178"/>
      <c r="L102" s="179"/>
      <c r="M102" s="179"/>
      <c r="N102" s="190"/>
      <c r="O102" s="304"/>
      <c r="P102" s="305"/>
      <c r="Q102" s="306"/>
      <c r="R102" s="307"/>
      <c r="S102" s="665"/>
      <c r="T102" s="666"/>
      <c r="U102" s="667"/>
      <c r="V102" s="666"/>
      <c r="W102" s="308"/>
      <c r="X102" s="308"/>
      <c r="Y102" s="405"/>
      <c r="Z102" s="76"/>
      <c r="AA102" s="87"/>
      <c r="AB102" s="85"/>
    </row>
    <row r="103" spans="1:30" ht="66.75" customHeight="1" x14ac:dyDescent="0.2">
      <c r="A103" s="25"/>
      <c r="B103" s="28"/>
      <c r="C103" s="19"/>
      <c r="D103" s="148" t="s">
        <v>9</v>
      </c>
      <c r="E103" s="290" t="s">
        <v>102</v>
      </c>
      <c r="F103" s="291" t="s">
        <v>141</v>
      </c>
      <c r="G103" s="1133"/>
      <c r="H103" s="1130"/>
      <c r="I103" s="1218"/>
      <c r="J103" s="292" t="s">
        <v>12</v>
      </c>
      <c r="K103" s="398"/>
      <c r="L103" s="398"/>
      <c r="M103" s="398"/>
      <c r="N103" s="415"/>
      <c r="O103" s="397"/>
      <c r="P103" s="398"/>
      <c r="Q103" s="398"/>
      <c r="R103" s="399"/>
      <c r="S103" s="656"/>
      <c r="T103" s="658"/>
      <c r="U103" s="658"/>
      <c r="V103" s="668"/>
      <c r="W103" s="400">
        <v>50</v>
      </c>
      <c r="X103" s="401">
        <v>100</v>
      </c>
      <c r="Y103" s="320" t="s">
        <v>198</v>
      </c>
      <c r="Z103" s="402"/>
      <c r="AA103" s="403">
        <v>2</v>
      </c>
      <c r="AB103" s="404">
        <v>4</v>
      </c>
      <c r="AC103" s="289"/>
      <c r="AD103" s="134"/>
    </row>
    <row r="104" spans="1:30" ht="18.75" customHeight="1" x14ac:dyDescent="0.2">
      <c r="A104" s="734"/>
      <c r="B104" s="735"/>
      <c r="C104" s="19"/>
      <c r="D104" s="166" t="s">
        <v>10</v>
      </c>
      <c r="E104" s="1220" t="s">
        <v>115</v>
      </c>
      <c r="F104" s="1221" t="s">
        <v>116</v>
      </c>
      <c r="G104" s="1133"/>
      <c r="H104" s="1130"/>
      <c r="I104" s="1218"/>
      <c r="J104" s="288" t="s">
        <v>12</v>
      </c>
      <c r="K104" s="293"/>
      <c r="L104" s="294"/>
      <c r="M104" s="294"/>
      <c r="N104" s="295"/>
      <c r="O104" s="406"/>
      <c r="P104" s="398"/>
      <c r="Q104" s="407"/>
      <c r="R104" s="399"/>
      <c r="S104" s="656"/>
      <c r="T104" s="657"/>
      <c r="U104" s="658"/>
      <c r="V104" s="657"/>
      <c r="W104" s="400">
        <v>40</v>
      </c>
      <c r="X104" s="400">
        <v>0</v>
      </c>
      <c r="Y104" s="1222" t="s">
        <v>118</v>
      </c>
      <c r="Z104" s="416">
        <v>0</v>
      </c>
      <c r="AA104" s="417">
        <v>1</v>
      </c>
      <c r="AB104" s="418">
        <v>0</v>
      </c>
      <c r="AC104" s="289"/>
    </row>
    <row r="105" spans="1:30" ht="17.25" customHeight="1" thickBot="1" x14ac:dyDescent="0.25">
      <c r="A105" s="734"/>
      <c r="B105" s="735"/>
      <c r="C105" s="44"/>
      <c r="D105" s="217"/>
      <c r="E105" s="1125"/>
      <c r="F105" s="1173"/>
      <c r="G105" s="1134"/>
      <c r="H105" s="1131"/>
      <c r="I105" s="1219"/>
      <c r="J105" s="681" t="s">
        <v>16</v>
      </c>
      <c r="K105" s="670"/>
      <c r="L105" s="671"/>
      <c r="M105" s="670"/>
      <c r="N105" s="682"/>
      <c r="O105" s="683"/>
      <c r="P105" s="671"/>
      <c r="Q105" s="670"/>
      <c r="R105" s="684"/>
      <c r="S105" s="669"/>
      <c r="T105" s="670"/>
      <c r="U105" s="671"/>
      <c r="V105" s="670"/>
      <c r="W105" s="685">
        <f t="shared" ref="W105:X105" si="10">SUM(W103:W104)</f>
        <v>90</v>
      </c>
      <c r="X105" s="685">
        <f t="shared" si="10"/>
        <v>100</v>
      </c>
      <c r="Y105" s="1172"/>
      <c r="Z105" s="419"/>
      <c r="AA105" s="420"/>
      <c r="AB105" s="421"/>
      <c r="AC105" s="289"/>
    </row>
    <row r="106" spans="1:30" ht="28.5" customHeight="1" x14ac:dyDescent="0.2">
      <c r="A106" s="21" t="s">
        <v>9</v>
      </c>
      <c r="B106" s="27" t="s">
        <v>11</v>
      </c>
      <c r="C106" s="22" t="s">
        <v>11</v>
      </c>
      <c r="D106" s="235"/>
      <c r="E106" s="213" t="s">
        <v>121</v>
      </c>
      <c r="F106" s="1033" t="s">
        <v>125</v>
      </c>
      <c r="G106" s="1062" t="s">
        <v>14</v>
      </c>
      <c r="H106" s="1037" t="s">
        <v>38</v>
      </c>
      <c r="I106" s="1212" t="s">
        <v>172</v>
      </c>
      <c r="J106" s="236"/>
      <c r="K106" s="237"/>
      <c r="L106" s="238"/>
      <c r="M106" s="238"/>
      <c r="N106" s="239"/>
      <c r="O106" s="99"/>
      <c r="P106" s="310"/>
      <c r="Q106" s="310"/>
      <c r="R106" s="311"/>
      <c r="S106" s="672"/>
      <c r="T106" s="673"/>
      <c r="U106" s="674"/>
      <c r="V106" s="673"/>
      <c r="W106" s="312"/>
      <c r="X106" s="214"/>
      <c r="Y106" s="422"/>
      <c r="Z106" s="423"/>
      <c r="AA106" s="355"/>
      <c r="AB106" s="424"/>
    </row>
    <row r="107" spans="1:30" ht="17.25" customHeight="1" x14ac:dyDescent="0.2">
      <c r="A107" s="734"/>
      <c r="B107" s="735"/>
      <c r="C107" s="19"/>
      <c r="D107" s="736" t="s">
        <v>9</v>
      </c>
      <c r="E107" s="713" t="s">
        <v>123</v>
      </c>
      <c r="F107" s="1049"/>
      <c r="G107" s="1063"/>
      <c r="H107" s="1077"/>
      <c r="I107" s="1213"/>
      <c r="J107" s="136" t="s">
        <v>12</v>
      </c>
      <c r="K107" s="265"/>
      <c r="L107" s="196"/>
      <c r="M107" s="265"/>
      <c r="N107" s="197"/>
      <c r="O107" s="741">
        <f>P107+R107</f>
        <v>5</v>
      </c>
      <c r="P107" s="742">
        <v>5</v>
      </c>
      <c r="Q107" s="533"/>
      <c r="R107" s="534"/>
      <c r="S107" s="639">
        <f>T107+V107</f>
        <v>5</v>
      </c>
      <c r="T107" s="637">
        <v>5</v>
      </c>
      <c r="U107" s="640"/>
      <c r="V107" s="637"/>
      <c r="W107" s="319">
        <v>5</v>
      </c>
      <c r="X107" s="319">
        <v>5</v>
      </c>
      <c r="Y107" s="425" t="s">
        <v>138</v>
      </c>
      <c r="Z107" s="426">
        <v>1</v>
      </c>
      <c r="AA107" s="427">
        <v>1</v>
      </c>
      <c r="AB107" s="428">
        <v>1</v>
      </c>
    </row>
    <row r="108" spans="1:30" ht="15.75" customHeight="1" x14ac:dyDescent="0.2">
      <c r="A108" s="734"/>
      <c r="B108" s="735"/>
      <c r="C108" s="19"/>
      <c r="D108" s="166" t="s">
        <v>10</v>
      </c>
      <c r="E108" s="1215" t="s">
        <v>122</v>
      </c>
      <c r="F108" s="1049"/>
      <c r="G108" s="1063"/>
      <c r="H108" s="1077"/>
      <c r="I108" s="1213"/>
      <c r="J108" s="117" t="s">
        <v>12</v>
      </c>
      <c r="K108" s="204"/>
      <c r="L108" s="185"/>
      <c r="M108" s="204"/>
      <c r="N108" s="191"/>
      <c r="O108" s="741"/>
      <c r="P108" s="742"/>
      <c r="Q108" s="742"/>
      <c r="R108" s="743"/>
      <c r="S108" s="591"/>
      <c r="T108" s="645"/>
      <c r="U108" s="586"/>
      <c r="V108" s="645"/>
      <c r="W108" s="319"/>
      <c r="X108" s="319">
        <v>10</v>
      </c>
      <c r="Y108" s="1216" t="s">
        <v>124</v>
      </c>
      <c r="Z108" s="429"/>
      <c r="AA108" s="427"/>
      <c r="AB108" s="428">
        <v>1</v>
      </c>
    </row>
    <row r="109" spans="1:30" ht="13.5" thickBot="1" x14ac:dyDescent="0.25">
      <c r="A109" s="24"/>
      <c r="B109" s="14"/>
      <c r="C109" s="45"/>
      <c r="D109" s="216"/>
      <c r="E109" s="1021"/>
      <c r="F109" s="1034"/>
      <c r="G109" s="1183"/>
      <c r="H109" s="1038"/>
      <c r="I109" s="1214"/>
      <c r="J109" s="611" t="s">
        <v>16</v>
      </c>
      <c r="K109" s="597"/>
      <c r="L109" s="732"/>
      <c r="M109" s="597"/>
      <c r="N109" s="598"/>
      <c r="O109" s="731">
        <f>SUM(O107:O108)</f>
        <v>5</v>
      </c>
      <c r="P109" s="732">
        <f t="shared" ref="P109" si="11">SUM(P107:P108)</f>
        <v>5</v>
      </c>
      <c r="Q109" s="732"/>
      <c r="R109" s="733"/>
      <c r="S109" s="597">
        <f t="shared" ref="S109:X109" si="12">SUM(S107:S108)</f>
        <v>5</v>
      </c>
      <c r="T109" s="732">
        <f t="shared" si="12"/>
        <v>5</v>
      </c>
      <c r="U109" s="732"/>
      <c r="V109" s="597"/>
      <c r="W109" s="686">
        <f t="shared" si="12"/>
        <v>5</v>
      </c>
      <c r="X109" s="686">
        <f t="shared" si="12"/>
        <v>15</v>
      </c>
      <c r="Y109" s="1181"/>
      <c r="Z109" s="430"/>
      <c r="AA109" s="387"/>
      <c r="AB109" s="388"/>
      <c r="AD109" s="134"/>
    </row>
    <row r="110" spans="1:30" ht="28.5" customHeight="1" x14ac:dyDescent="0.2">
      <c r="A110" s="21" t="s">
        <v>9</v>
      </c>
      <c r="B110" s="27" t="s">
        <v>11</v>
      </c>
      <c r="C110" s="22" t="s">
        <v>13</v>
      </c>
      <c r="D110" s="235"/>
      <c r="E110" s="1020" t="s">
        <v>150</v>
      </c>
      <c r="F110" s="1078" t="s">
        <v>119</v>
      </c>
      <c r="G110" s="1184" t="s">
        <v>14</v>
      </c>
      <c r="H110" s="1174" t="s">
        <v>38</v>
      </c>
      <c r="I110" s="1210" t="s">
        <v>172</v>
      </c>
      <c r="J110" s="296" t="s">
        <v>12</v>
      </c>
      <c r="K110" s="297"/>
      <c r="L110" s="298"/>
      <c r="M110" s="298"/>
      <c r="N110" s="299"/>
      <c r="O110" s="529">
        <f>P110+R110</f>
        <v>50</v>
      </c>
      <c r="P110" s="530">
        <v>50</v>
      </c>
      <c r="Q110" s="531"/>
      <c r="R110" s="532"/>
      <c r="S110" s="675">
        <f>T110+V110</f>
        <v>20.100000000000001</v>
      </c>
      <c r="T110" s="676">
        <v>20.100000000000001</v>
      </c>
      <c r="U110" s="677"/>
      <c r="V110" s="676"/>
      <c r="W110" s="431">
        <v>50</v>
      </c>
      <c r="X110" s="431">
        <v>50</v>
      </c>
      <c r="Y110" s="432" t="s">
        <v>129</v>
      </c>
      <c r="Z110" s="433">
        <v>4</v>
      </c>
      <c r="AA110" s="434">
        <v>10</v>
      </c>
      <c r="AB110" s="435">
        <v>10</v>
      </c>
      <c r="AC110" s="289"/>
    </row>
    <row r="111" spans="1:30" ht="13.5" thickBot="1" x14ac:dyDescent="0.25">
      <c r="A111" s="24"/>
      <c r="B111" s="14"/>
      <c r="C111" s="45"/>
      <c r="D111" s="216"/>
      <c r="E111" s="1021"/>
      <c r="F111" s="1079"/>
      <c r="G111" s="1185"/>
      <c r="H111" s="1175"/>
      <c r="I111" s="1211"/>
      <c r="J111" s="687" t="s">
        <v>16</v>
      </c>
      <c r="K111" s="663"/>
      <c r="L111" s="664"/>
      <c r="M111" s="663"/>
      <c r="N111" s="679"/>
      <c r="O111" s="678">
        <f>O110</f>
        <v>50</v>
      </c>
      <c r="P111" s="664">
        <f t="shared" ref="P111" si="13">P110</f>
        <v>50</v>
      </c>
      <c r="Q111" s="663"/>
      <c r="R111" s="679"/>
      <c r="S111" s="662">
        <f>T111+V111</f>
        <v>20.100000000000001</v>
      </c>
      <c r="T111" s="663">
        <f>SUM(T110)</f>
        <v>20.100000000000001</v>
      </c>
      <c r="U111" s="664"/>
      <c r="V111" s="663"/>
      <c r="W111" s="678">
        <f t="shared" ref="W111:X111" si="14">W110</f>
        <v>50</v>
      </c>
      <c r="X111" s="680">
        <f t="shared" si="14"/>
        <v>50</v>
      </c>
      <c r="Y111" s="436"/>
      <c r="Z111" s="437"/>
      <c r="AA111" s="438"/>
      <c r="AB111" s="439"/>
      <c r="AC111" s="289"/>
    </row>
    <row r="112" spans="1:30" ht="14.25" customHeight="1" thickBot="1" x14ac:dyDescent="0.25">
      <c r="A112" s="30" t="s">
        <v>9</v>
      </c>
      <c r="B112" s="33" t="s">
        <v>11</v>
      </c>
      <c r="C112" s="1045" t="s">
        <v>15</v>
      </c>
      <c r="D112" s="1046"/>
      <c r="E112" s="1046"/>
      <c r="F112" s="1046"/>
      <c r="G112" s="1046"/>
      <c r="H112" s="1046"/>
      <c r="I112" s="1046"/>
      <c r="J112" s="1182"/>
      <c r="K112" s="233">
        <f>K111+K105+K101</f>
        <v>0</v>
      </c>
      <c r="L112" s="243">
        <f>L111+L105+L101</f>
        <v>0</v>
      </c>
      <c r="M112" s="15">
        <f>M111+M105+M101</f>
        <v>0</v>
      </c>
      <c r="N112" s="243">
        <f>N111+N105+N101</f>
        <v>0</v>
      </c>
      <c r="O112" s="234">
        <f t="shared" ref="O112:Q112" si="15">O111+O105+O101+O109</f>
        <v>68</v>
      </c>
      <c r="P112" s="248">
        <f>P111+P105+P101+P109</f>
        <v>68</v>
      </c>
      <c r="Q112" s="243">
        <f t="shared" si="15"/>
        <v>0</v>
      </c>
      <c r="R112" s="247">
        <f>R111+R105+R101+R109</f>
        <v>0</v>
      </c>
      <c r="S112" s="249">
        <f t="shared" ref="S112:W112" si="16">S111+S105+S101+S109</f>
        <v>35.1</v>
      </c>
      <c r="T112" s="243">
        <f t="shared" si="16"/>
        <v>35.1</v>
      </c>
      <c r="U112" s="248"/>
      <c r="V112" s="243"/>
      <c r="W112" s="234">
        <f t="shared" si="16"/>
        <v>168</v>
      </c>
      <c r="X112" s="234">
        <f>X111+X105+X101+X109</f>
        <v>188</v>
      </c>
      <c r="Y112" s="974"/>
      <c r="Z112" s="975"/>
      <c r="AA112" s="975"/>
      <c r="AB112" s="976"/>
    </row>
    <row r="113" spans="1:49" ht="14.25" customHeight="1" thickBot="1" x14ac:dyDescent="0.25">
      <c r="A113" s="13" t="s">
        <v>9</v>
      </c>
      <c r="B113" s="1080" t="s">
        <v>17</v>
      </c>
      <c r="C113" s="1080"/>
      <c r="D113" s="1080"/>
      <c r="E113" s="1080"/>
      <c r="F113" s="1080"/>
      <c r="G113" s="1080"/>
      <c r="H113" s="1080"/>
      <c r="I113" s="1080"/>
      <c r="J113" s="1081"/>
      <c r="K113" s="245">
        <f>K95+K32+K112</f>
        <v>11598.5</v>
      </c>
      <c r="L113" s="244">
        <f>L95+L32+L112</f>
        <v>10178.299999999999</v>
      </c>
      <c r="M113" s="246">
        <f>M95+M32+M112</f>
        <v>4644.0999999999995</v>
      </c>
      <c r="N113" s="244">
        <f>N95+N32+N112</f>
        <v>1420.2</v>
      </c>
      <c r="O113" s="175">
        <f>O112+O95+O32</f>
        <v>11433.2</v>
      </c>
      <c r="P113" s="175">
        <f>P112+P95+P32</f>
        <v>11414.7</v>
      </c>
      <c r="Q113" s="175">
        <f>Q112+Q95+Q32</f>
        <v>4869.0999999999995</v>
      </c>
      <c r="R113" s="175">
        <f>R112+R95+R32</f>
        <v>18.5</v>
      </c>
      <c r="S113" s="245">
        <f t="shared" ref="S113:X113" si="17">S95+S32+S112</f>
        <v>11053.4</v>
      </c>
      <c r="T113" s="244">
        <f t="shared" si="17"/>
        <v>11034.9</v>
      </c>
      <c r="U113" s="246">
        <f t="shared" si="17"/>
        <v>4869.0999999999995</v>
      </c>
      <c r="V113" s="244">
        <f t="shared" si="17"/>
        <v>18.5</v>
      </c>
      <c r="W113" s="175">
        <f t="shared" si="17"/>
        <v>11788.499999999998</v>
      </c>
      <c r="X113" s="175">
        <f t="shared" si="17"/>
        <v>12492.199999999999</v>
      </c>
      <c r="Y113" s="1126"/>
      <c r="Z113" s="1127"/>
      <c r="AA113" s="1127"/>
      <c r="AB113" s="1128"/>
    </row>
    <row r="114" spans="1:49" ht="14.25" customHeight="1" thickBot="1" x14ac:dyDescent="0.25">
      <c r="A114" s="31" t="s">
        <v>14</v>
      </c>
      <c r="B114" s="1100" t="s">
        <v>120</v>
      </c>
      <c r="C114" s="1100"/>
      <c r="D114" s="1100"/>
      <c r="E114" s="1100"/>
      <c r="F114" s="1100"/>
      <c r="G114" s="1100"/>
      <c r="H114" s="1100"/>
      <c r="I114" s="1100"/>
      <c r="J114" s="1101"/>
      <c r="K114" s="440">
        <f>K113</f>
        <v>11598.5</v>
      </c>
      <c r="L114" s="441">
        <f>L113</f>
        <v>10178.299999999999</v>
      </c>
      <c r="M114" s="442">
        <f>M113</f>
        <v>4644.0999999999995</v>
      </c>
      <c r="N114" s="443">
        <f>N113</f>
        <v>1420.2</v>
      </c>
      <c r="O114" s="441">
        <f t="shared" ref="O114:W114" si="18">O113</f>
        <v>11433.2</v>
      </c>
      <c r="P114" s="442">
        <f t="shared" si="18"/>
        <v>11414.7</v>
      </c>
      <c r="Q114" s="444">
        <f t="shared" si="18"/>
        <v>4869.0999999999995</v>
      </c>
      <c r="R114" s="441">
        <f t="shared" si="18"/>
        <v>18.5</v>
      </c>
      <c r="S114" s="445">
        <f t="shared" si="18"/>
        <v>11053.4</v>
      </c>
      <c r="T114" s="446">
        <f t="shared" si="18"/>
        <v>11034.9</v>
      </c>
      <c r="U114" s="442">
        <f t="shared" si="18"/>
        <v>4869.0999999999995</v>
      </c>
      <c r="V114" s="443">
        <f t="shared" si="18"/>
        <v>18.5</v>
      </c>
      <c r="W114" s="447">
        <f t="shared" si="18"/>
        <v>11788.499999999998</v>
      </c>
      <c r="X114" s="444">
        <f>X113</f>
        <v>12492.199999999999</v>
      </c>
      <c r="Y114" s="1091"/>
      <c r="Z114" s="1092"/>
      <c r="AA114" s="1092"/>
      <c r="AB114" s="1093"/>
    </row>
    <row r="115" spans="1:49" s="93" customFormat="1" ht="26.25" customHeight="1" x14ac:dyDescent="0.2">
      <c r="A115" s="1209" t="s">
        <v>80</v>
      </c>
      <c r="B115" s="1209"/>
      <c r="C115" s="1209"/>
      <c r="D115" s="1209"/>
      <c r="E115" s="1209"/>
      <c r="F115" s="1209"/>
      <c r="G115" s="1209"/>
      <c r="H115" s="1209"/>
      <c r="I115" s="1209"/>
      <c r="J115" s="1209"/>
      <c r="K115" s="1209"/>
      <c r="L115" s="1209"/>
      <c r="M115" s="1209"/>
      <c r="N115" s="1209"/>
      <c r="O115" s="1209"/>
      <c r="P115" s="1209"/>
      <c r="Q115" s="1209"/>
      <c r="R115" s="1209"/>
      <c r="S115" s="1209"/>
      <c r="T115" s="1209"/>
      <c r="U115" s="1209"/>
      <c r="V115" s="1209"/>
      <c r="W115" s="1209"/>
      <c r="X115" s="1209"/>
      <c r="Y115" s="1209"/>
      <c r="Z115" s="1209"/>
      <c r="AA115" s="1209"/>
      <c r="AB115" s="1209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</row>
    <row r="116" spans="1:49" ht="18.75" customHeight="1" x14ac:dyDescent="0.2">
      <c r="A116" s="1207" t="s">
        <v>143</v>
      </c>
      <c r="B116" s="1207"/>
      <c r="C116" s="1207"/>
      <c r="D116" s="1207"/>
      <c r="E116" s="1207"/>
      <c r="F116" s="1207"/>
      <c r="G116" s="1207"/>
      <c r="H116" s="1207"/>
      <c r="I116" s="1207"/>
      <c r="J116" s="1207"/>
      <c r="K116" s="1207"/>
      <c r="L116" s="1207"/>
      <c r="M116" s="1207"/>
      <c r="N116" s="1207"/>
      <c r="O116" s="1207"/>
      <c r="P116" s="1207"/>
      <c r="Q116" s="1207"/>
      <c r="R116" s="1207"/>
      <c r="S116" s="1207"/>
      <c r="T116" s="1207"/>
      <c r="U116" s="1207"/>
      <c r="V116" s="1207"/>
      <c r="W116" s="1207"/>
      <c r="X116" s="1207"/>
      <c r="Y116" s="1207"/>
      <c r="Z116" s="1207"/>
      <c r="AA116" s="1207"/>
      <c r="AB116" s="1207"/>
    </row>
    <row r="117" spans="1:49" ht="15.75" customHeight="1" thickBot="1" x14ac:dyDescent="0.25">
      <c r="A117" s="1208" t="s">
        <v>22</v>
      </c>
      <c r="B117" s="1208"/>
      <c r="C117" s="1208"/>
      <c r="D117" s="1208"/>
      <c r="E117" s="1208"/>
      <c r="F117" s="1208"/>
      <c r="G117" s="1208"/>
      <c r="H117" s="1208"/>
      <c r="I117" s="1208"/>
      <c r="J117" s="1208"/>
      <c r="K117" s="1208"/>
      <c r="L117" s="1208"/>
      <c r="M117" s="1208"/>
      <c r="N117" s="1208"/>
      <c r="O117" s="1208"/>
      <c r="P117" s="1208"/>
      <c r="Q117" s="1208"/>
      <c r="R117" s="1208"/>
      <c r="S117" s="1208"/>
      <c r="T117" s="1208"/>
      <c r="U117" s="1208"/>
      <c r="V117" s="1208"/>
      <c r="W117" s="1208"/>
      <c r="X117" s="1208"/>
      <c r="Y117" s="448"/>
      <c r="Z117" s="448"/>
      <c r="AA117" s="448"/>
      <c r="AB117" s="448"/>
    </row>
    <row r="118" spans="1:49" ht="30.75" customHeight="1" x14ac:dyDescent="0.2">
      <c r="A118" s="1108" t="s">
        <v>20</v>
      </c>
      <c r="B118" s="1109"/>
      <c r="C118" s="1109"/>
      <c r="D118" s="1109"/>
      <c r="E118" s="1109"/>
      <c r="F118" s="1109"/>
      <c r="G118" s="1109"/>
      <c r="H118" s="1109"/>
      <c r="I118" s="1206"/>
      <c r="J118" s="1110"/>
      <c r="K118" s="1112" t="s">
        <v>126</v>
      </c>
      <c r="L118" s="1113"/>
      <c r="M118" s="1113"/>
      <c r="N118" s="1114"/>
      <c r="O118" s="1112" t="s">
        <v>90</v>
      </c>
      <c r="P118" s="1113"/>
      <c r="Q118" s="1113"/>
      <c r="R118" s="1114"/>
      <c r="S118" s="1112" t="s">
        <v>127</v>
      </c>
      <c r="T118" s="1113"/>
      <c r="U118" s="1113"/>
      <c r="V118" s="1114"/>
      <c r="W118" s="132" t="s">
        <v>62</v>
      </c>
      <c r="X118" s="133" t="s">
        <v>128</v>
      </c>
      <c r="Y118" s="73"/>
      <c r="Z118" s="1140"/>
      <c r="AA118" s="1140"/>
      <c r="AB118" s="1140"/>
    </row>
    <row r="119" spans="1:49" x14ac:dyDescent="0.2">
      <c r="A119" s="1097" t="s">
        <v>33</v>
      </c>
      <c r="B119" s="1098"/>
      <c r="C119" s="1098"/>
      <c r="D119" s="1098"/>
      <c r="E119" s="1098"/>
      <c r="F119" s="1098"/>
      <c r="G119" s="1098"/>
      <c r="H119" s="1098"/>
      <c r="I119" s="1188"/>
      <c r="J119" s="1099"/>
      <c r="K119" s="1115">
        <f>SUM(K120:N125)</f>
        <v>11156.8</v>
      </c>
      <c r="L119" s="1116"/>
      <c r="M119" s="1116"/>
      <c r="N119" s="1117"/>
      <c r="O119" s="1115">
        <f>SUM(O120:R125)</f>
        <v>10785.499999999998</v>
      </c>
      <c r="P119" s="1116"/>
      <c r="Q119" s="1116"/>
      <c r="R119" s="1117"/>
      <c r="S119" s="1115">
        <f>SUM(S120:V125)</f>
        <v>10405.700000000001</v>
      </c>
      <c r="T119" s="1116"/>
      <c r="U119" s="1116"/>
      <c r="V119" s="1117"/>
      <c r="W119" s="54">
        <f>SUM(W120:W125)</f>
        <v>11545.8</v>
      </c>
      <c r="X119" s="55">
        <f>SUM(X120:X125)</f>
        <v>12301.2</v>
      </c>
      <c r="Y119" s="74"/>
      <c r="Z119" s="1138"/>
      <c r="AA119" s="1138"/>
      <c r="AB119" s="1138"/>
    </row>
    <row r="120" spans="1:49" x14ac:dyDescent="0.2">
      <c r="A120" s="1088" t="s">
        <v>23</v>
      </c>
      <c r="B120" s="1089"/>
      <c r="C120" s="1089"/>
      <c r="D120" s="1089"/>
      <c r="E120" s="1089"/>
      <c r="F120" s="1089"/>
      <c r="G120" s="1089"/>
      <c r="H120" s="1089"/>
      <c r="I120" s="1187"/>
      <c r="J120" s="1090"/>
      <c r="K120" s="1030">
        <f>SUMIF(J13:J110,J13,K13:K110)</f>
        <v>8296.6</v>
      </c>
      <c r="L120" s="1031"/>
      <c r="M120" s="1031"/>
      <c r="N120" s="1032"/>
      <c r="O120" s="1030">
        <f>SUMIF(J13:J110,J13,O13:O110)</f>
        <v>9172.0999999999985</v>
      </c>
      <c r="P120" s="1031"/>
      <c r="Q120" s="1031"/>
      <c r="R120" s="1032"/>
      <c r="S120" s="1030">
        <f>SUMIF(J13:J110,"sb",S13:S110)</f>
        <v>8792.3000000000011</v>
      </c>
      <c r="T120" s="1031"/>
      <c r="U120" s="1031"/>
      <c r="V120" s="1032"/>
      <c r="W120" s="748">
        <f>SUMIF(J13:J110,J13,W13:W110)</f>
        <v>9944.2999999999993</v>
      </c>
      <c r="X120" s="70">
        <f>SUMIF(J13:J110,J13,X13:X110)</f>
        <v>10699.7</v>
      </c>
      <c r="Y120" s="198"/>
      <c r="Z120" s="1139"/>
      <c r="AA120" s="1139"/>
      <c r="AB120" s="1139"/>
    </row>
    <row r="121" spans="1:49" x14ac:dyDescent="0.2">
      <c r="A121" s="1102" t="s">
        <v>145</v>
      </c>
      <c r="B121" s="1103"/>
      <c r="C121" s="1103"/>
      <c r="D121" s="1103"/>
      <c r="E121" s="1103"/>
      <c r="F121" s="1103"/>
      <c r="G121" s="1103"/>
      <c r="H121" s="1103"/>
      <c r="I121" s="1103"/>
      <c r="J121" s="1104"/>
      <c r="K121" s="1094">
        <f>SUMIF(J13:J110,"sb(vr)",K13:K110)</f>
        <v>386</v>
      </c>
      <c r="L121" s="1095"/>
      <c r="M121" s="1095"/>
      <c r="N121" s="1096"/>
      <c r="O121" s="1094">
        <f>SUMIF(J13:J110,"sb(vr)",O13:O110)</f>
        <v>459</v>
      </c>
      <c r="P121" s="1095"/>
      <c r="Q121" s="1095"/>
      <c r="R121" s="1096"/>
      <c r="S121" s="1094">
        <f>SUMIF(J13:J110,"sb(vr)",S13:S110)</f>
        <v>459</v>
      </c>
      <c r="T121" s="1095"/>
      <c r="U121" s="1095"/>
      <c r="V121" s="1096"/>
      <c r="W121" s="748">
        <f>SUMIF(J13:J110,"sb(vr)",W13:W110)</f>
        <v>459</v>
      </c>
      <c r="X121" s="70">
        <f>SUMIF(J13:J110,"sb(vr)",X13:X110)</f>
        <v>459</v>
      </c>
      <c r="Y121" s="198"/>
      <c r="Z121" s="749"/>
      <c r="AA121" s="749"/>
      <c r="AB121" s="749"/>
    </row>
    <row r="122" spans="1:49" ht="17.25" customHeight="1" x14ac:dyDescent="0.2">
      <c r="A122" s="1105" t="s">
        <v>32</v>
      </c>
      <c r="B122" s="1106"/>
      <c r="C122" s="1106"/>
      <c r="D122" s="1106"/>
      <c r="E122" s="1106"/>
      <c r="F122" s="1106"/>
      <c r="G122" s="1106"/>
      <c r="H122" s="1106"/>
      <c r="I122" s="1201"/>
      <c r="J122" s="1107"/>
      <c r="K122" s="1085">
        <f>SUMIF(J13:J110,J37,K13:K110)</f>
        <v>1148.9000000000001</v>
      </c>
      <c r="L122" s="1086"/>
      <c r="M122" s="1086"/>
      <c r="N122" s="1087"/>
      <c r="O122" s="1085">
        <f>SUMIF(J13:J110,J37,O13:O110)</f>
        <v>1154.4000000000001</v>
      </c>
      <c r="P122" s="1086"/>
      <c r="Q122" s="1086"/>
      <c r="R122" s="1087"/>
      <c r="S122" s="1085">
        <f>SUMIF(J13:J110,"sb(sp)",S13:S110)</f>
        <v>1154.4000000000001</v>
      </c>
      <c r="T122" s="1086"/>
      <c r="U122" s="1086"/>
      <c r="V122" s="1087"/>
      <c r="W122" s="740">
        <f>SUMIF(J13:J110,J37,W13:W110)</f>
        <v>1142.5</v>
      </c>
      <c r="X122" s="71">
        <f>SUMIF(J13:J110,J37,X13:X110)</f>
        <v>1142.5</v>
      </c>
      <c r="Y122" s="198"/>
      <c r="Z122" s="1139"/>
      <c r="AA122" s="1139"/>
      <c r="AB122" s="1139"/>
    </row>
    <row r="123" spans="1:49" s="8" customFormat="1" ht="15.75" customHeight="1" x14ac:dyDescent="0.2">
      <c r="A123" s="1202" t="s">
        <v>48</v>
      </c>
      <c r="B123" s="1203"/>
      <c r="C123" s="1203"/>
      <c r="D123" s="1203"/>
      <c r="E123" s="1203"/>
      <c r="F123" s="1203"/>
      <c r="G123" s="1203"/>
      <c r="H123" s="1203"/>
      <c r="I123" s="1204"/>
      <c r="J123" s="1205"/>
      <c r="K123" s="1192">
        <f>SUMIF(J13:J110,J75,K13:K110)</f>
        <v>1300</v>
      </c>
      <c r="L123" s="1193"/>
      <c r="M123" s="1193"/>
      <c r="N123" s="1194"/>
      <c r="O123" s="1192">
        <f>SUMIF(J13:J110,J75,O13:O110)</f>
        <v>0</v>
      </c>
      <c r="P123" s="1193"/>
      <c r="Q123" s="1193"/>
      <c r="R123" s="1194"/>
      <c r="S123" s="1192">
        <f>SUMIF(J13:J110,J75,S13:S110)</f>
        <v>0</v>
      </c>
      <c r="T123" s="1193"/>
      <c r="U123" s="1193"/>
      <c r="V123" s="1194"/>
      <c r="W123" s="739">
        <f>SUMIF(J13:J110,J75,S13:W110)</f>
        <v>0</v>
      </c>
      <c r="X123" s="53">
        <f>SUMIF(J13:J110,J75,X13:X110)</f>
        <v>0</v>
      </c>
      <c r="Y123" s="198"/>
      <c r="Z123" s="1139"/>
      <c r="AA123" s="1139"/>
      <c r="AB123" s="1139"/>
    </row>
    <row r="124" spans="1:49" s="8" customFormat="1" ht="15.75" customHeight="1" x14ac:dyDescent="0.2">
      <c r="A124" s="1189" t="s">
        <v>85</v>
      </c>
      <c r="B124" s="1190"/>
      <c r="C124" s="1190"/>
      <c r="D124" s="1190"/>
      <c r="E124" s="1190"/>
      <c r="F124" s="1190"/>
      <c r="G124" s="1190"/>
      <c r="H124" s="1190"/>
      <c r="I124" s="1190"/>
      <c r="J124" s="1191"/>
      <c r="K124" s="1192">
        <f>SUMIF(J13:J110,"SB(l)",K13:K110)</f>
        <v>6.5</v>
      </c>
      <c r="L124" s="1193"/>
      <c r="M124" s="1193"/>
      <c r="N124" s="1194"/>
      <c r="O124" s="1192"/>
      <c r="P124" s="1193"/>
      <c r="Q124" s="1193"/>
      <c r="R124" s="1194"/>
      <c r="S124" s="1192"/>
      <c r="T124" s="1193"/>
      <c r="U124" s="1193"/>
      <c r="V124" s="1194"/>
      <c r="W124" s="739"/>
      <c r="X124" s="53"/>
      <c r="Y124" s="198"/>
      <c r="Z124" s="749"/>
      <c r="AA124" s="749"/>
      <c r="AB124" s="749"/>
    </row>
    <row r="125" spans="1:49" ht="14.25" customHeight="1" x14ac:dyDescent="0.2">
      <c r="A125" s="1195" t="s">
        <v>47</v>
      </c>
      <c r="B125" s="1196"/>
      <c r="C125" s="1196"/>
      <c r="D125" s="1196"/>
      <c r="E125" s="1196"/>
      <c r="F125" s="1196"/>
      <c r="G125" s="1196"/>
      <c r="H125" s="1196"/>
      <c r="I125" s="1196"/>
      <c r="J125" s="1197"/>
      <c r="K125" s="1198">
        <f>SUMIF(J13:J110,J77,K13:K110)</f>
        <v>18.8</v>
      </c>
      <c r="L125" s="1199"/>
      <c r="M125" s="1199"/>
      <c r="N125" s="1200"/>
      <c r="O125" s="1198">
        <f>SUMIF(J13:J110,J77,O13:O110)</f>
        <v>0</v>
      </c>
      <c r="P125" s="1199"/>
      <c r="Q125" s="1199"/>
      <c r="R125" s="1200"/>
      <c r="S125" s="1198">
        <f>SUMIF(J13:J110,J77,S13:S110)</f>
        <v>0</v>
      </c>
      <c r="T125" s="1199"/>
      <c r="U125" s="1199"/>
      <c r="V125" s="1200"/>
      <c r="W125" s="740">
        <f>SUMIF(J13:J110,J77,W13:W110)</f>
        <v>0</v>
      </c>
      <c r="X125" s="71">
        <f>SUMIF(J13:J110,J77,X13:X110)</f>
        <v>0</v>
      </c>
      <c r="Y125" s="198"/>
      <c r="Z125" s="1139"/>
      <c r="AA125" s="1139"/>
      <c r="AB125" s="1139"/>
    </row>
    <row r="126" spans="1:49" ht="13.5" customHeight="1" x14ac:dyDescent="0.2">
      <c r="A126" s="1097" t="s">
        <v>34</v>
      </c>
      <c r="B126" s="1098"/>
      <c r="C126" s="1098"/>
      <c r="D126" s="1098"/>
      <c r="E126" s="1098"/>
      <c r="F126" s="1098"/>
      <c r="G126" s="1098"/>
      <c r="H126" s="1098"/>
      <c r="I126" s="1188"/>
      <c r="J126" s="1099"/>
      <c r="K126" s="1082">
        <f>SUM(K127:N128)</f>
        <v>441.70000000000005</v>
      </c>
      <c r="L126" s="1083"/>
      <c r="M126" s="1083"/>
      <c r="N126" s="1084"/>
      <c r="O126" s="1082">
        <f>SUM(O127:R128)</f>
        <v>647.70000000000005</v>
      </c>
      <c r="P126" s="1083"/>
      <c r="Q126" s="1083"/>
      <c r="R126" s="1084"/>
      <c r="S126" s="1082">
        <f>SUM(S127:V128)</f>
        <v>647.70000000000005</v>
      </c>
      <c r="T126" s="1083"/>
      <c r="U126" s="1083"/>
      <c r="V126" s="1084"/>
      <c r="W126" s="59">
        <f>SUM(W127:W128)</f>
        <v>242.7</v>
      </c>
      <c r="X126" s="72">
        <f>SUM(X127:X128)</f>
        <v>191</v>
      </c>
      <c r="Y126" s="74"/>
      <c r="Z126" s="1138"/>
      <c r="AA126" s="1138"/>
      <c r="AB126" s="1138"/>
    </row>
    <row r="127" spans="1:49" x14ac:dyDescent="0.2">
      <c r="A127" s="1088" t="s">
        <v>24</v>
      </c>
      <c r="B127" s="1089"/>
      <c r="C127" s="1089"/>
      <c r="D127" s="1089"/>
      <c r="E127" s="1089"/>
      <c r="F127" s="1089"/>
      <c r="G127" s="1089"/>
      <c r="H127" s="1089"/>
      <c r="I127" s="1187"/>
      <c r="J127" s="1090"/>
      <c r="K127" s="1030">
        <f>SUMIF(J13:J110,"es",K13:K110)</f>
        <v>241.10000000000002</v>
      </c>
      <c r="L127" s="1031"/>
      <c r="M127" s="1031"/>
      <c r="N127" s="1032"/>
      <c r="O127" s="1030">
        <f>SUMIF(J13:J110,J80,O13:O110)</f>
        <v>456.7</v>
      </c>
      <c r="P127" s="1031"/>
      <c r="Q127" s="1031"/>
      <c r="R127" s="1032"/>
      <c r="S127" s="1030">
        <f>SUMIF(J13:J110,"es",S13:S110)</f>
        <v>456.7</v>
      </c>
      <c r="T127" s="1031"/>
      <c r="U127" s="1031"/>
      <c r="V127" s="1032"/>
      <c r="W127" s="748">
        <f>SUMIF(J13:J110,J53,W13:W110)</f>
        <v>76.099999999999994</v>
      </c>
      <c r="X127" s="70">
        <f>SUMIF(J13:J110,"es",X13:X110)</f>
        <v>0</v>
      </c>
      <c r="Y127" s="198"/>
      <c r="Z127" s="1139"/>
      <c r="AA127" s="1139"/>
      <c r="AB127" s="1139"/>
    </row>
    <row r="128" spans="1:49" x14ac:dyDescent="0.2">
      <c r="A128" s="1088" t="s">
        <v>25</v>
      </c>
      <c r="B128" s="1089"/>
      <c r="C128" s="1089"/>
      <c r="D128" s="1089"/>
      <c r="E128" s="1089"/>
      <c r="F128" s="1089"/>
      <c r="G128" s="1089"/>
      <c r="H128" s="1089"/>
      <c r="I128" s="1187"/>
      <c r="J128" s="1090"/>
      <c r="K128" s="1030">
        <f>SUMIF(J13:J110,J38,K13:K110)</f>
        <v>200.6</v>
      </c>
      <c r="L128" s="1031"/>
      <c r="M128" s="1031"/>
      <c r="N128" s="1032"/>
      <c r="O128" s="1030">
        <f>SUMIF(J13:J110,J38,O13:O110)</f>
        <v>191</v>
      </c>
      <c r="P128" s="1031"/>
      <c r="Q128" s="1031"/>
      <c r="R128" s="1032"/>
      <c r="S128" s="1030">
        <f>SUMIF(J13:J110,"lrvb",S13:S110)</f>
        <v>191</v>
      </c>
      <c r="T128" s="1031"/>
      <c r="U128" s="1031"/>
      <c r="V128" s="1032"/>
      <c r="W128" s="748">
        <f>SUMIF(J13:J110,J38,W13:W110)</f>
        <v>166.6</v>
      </c>
      <c r="X128" s="70">
        <f>SUMIF(J13:J110,J38,X13:X110)</f>
        <v>191</v>
      </c>
      <c r="Y128" s="198"/>
      <c r="Z128" s="1139"/>
      <c r="AA128" s="1139"/>
      <c r="AB128" s="1139"/>
    </row>
    <row r="129" spans="1:28" ht="13.5" thickBot="1" x14ac:dyDescent="0.25">
      <c r="A129" s="1118" t="s">
        <v>16</v>
      </c>
      <c r="B129" s="1119"/>
      <c r="C129" s="1119"/>
      <c r="D129" s="1119"/>
      <c r="E129" s="1119"/>
      <c r="F129" s="1119"/>
      <c r="G129" s="1119"/>
      <c r="H129" s="1119"/>
      <c r="I129" s="1186"/>
      <c r="J129" s="1120"/>
      <c r="K129" s="1121">
        <f>K126+K119</f>
        <v>11598.5</v>
      </c>
      <c r="L129" s="1122"/>
      <c r="M129" s="1122"/>
      <c r="N129" s="1123"/>
      <c r="O129" s="1121">
        <f>O126+O119</f>
        <v>11433.199999999999</v>
      </c>
      <c r="P129" s="1122"/>
      <c r="Q129" s="1122"/>
      <c r="R129" s="1123"/>
      <c r="S129" s="1121">
        <f>S126+S119</f>
        <v>11053.400000000001</v>
      </c>
      <c r="T129" s="1122"/>
      <c r="U129" s="1122"/>
      <c r="V129" s="1123"/>
      <c r="W129" s="609">
        <f>W126+W119</f>
        <v>11788.5</v>
      </c>
      <c r="X129" s="610">
        <f>X126+X119</f>
        <v>12492.2</v>
      </c>
      <c r="Y129" s="74"/>
      <c r="Z129" s="1138"/>
      <c r="AA129" s="1138"/>
      <c r="AB129" s="1138"/>
    </row>
    <row r="130" spans="1:28" x14ac:dyDescent="0.2">
      <c r="A130" s="47"/>
      <c r="B130" s="47"/>
      <c r="C130" s="47"/>
      <c r="D130" s="47"/>
      <c r="E130" s="47"/>
      <c r="L130" s="176"/>
      <c r="P130" s="176"/>
      <c r="T130" s="176"/>
      <c r="W130" s="176"/>
      <c r="X130" s="176"/>
      <c r="Y130" s="75"/>
      <c r="Z130" s="1139"/>
      <c r="AA130" s="1139"/>
      <c r="AB130" s="1139"/>
    </row>
    <row r="131" spans="1:28" x14ac:dyDescent="0.2">
      <c r="K131" s="7"/>
      <c r="L131" s="176"/>
      <c r="O131" s="7"/>
      <c r="P131" s="176"/>
      <c r="S131" s="176"/>
      <c r="T131" s="176"/>
      <c r="Z131" s="1136"/>
      <c r="AA131" s="1136"/>
      <c r="AB131" s="1136"/>
    </row>
    <row r="132" spans="1:28" x14ac:dyDescent="0.2">
      <c r="T132" s="176"/>
      <c r="Y132" s="10"/>
      <c r="Z132" s="77"/>
      <c r="AA132" s="77"/>
      <c r="AB132" s="77"/>
    </row>
    <row r="133" spans="1:2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  <c r="AA133" s="1"/>
      <c r="AB133" s="1"/>
    </row>
    <row r="134" spans="1:2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  <c r="AA134" s="1"/>
      <c r="AB134" s="1"/>
    </row>
    <row r="135" spans="1:2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  <c r="AA135" s="1"/>
      <c r="AB135" s="1"/>
    </row>
    <row r="136" spans="1:2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  <c r="AA136" s="1"/>
      <c r="AB136" s="1"/>
    </row>
  </sheetData>
  <mergeCells count="216">
    <mergeCell ref="A1:AB1"/>
    <mergeCell ref="A2:AB2"/>
    <mergeCell ref="A3:AB3"/>
    <mergeCell ref="AA4:AB4"/>
    <mergeCell ref="A5:A7"/>
    <mergeCell ref="B5:B7"/>
    <mergeCell ref="C5:C7"/>
    <mergeCell ref="D5:D7"/>
    <mergeCell ref="E5:E7"/>
    <mergeCell ref="F5:F7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K5:N5"/>
    <mergeCell ref="O5:R5"/>
    <mergeCell ref="A9:AB9"/>
    <mergeCell ref="B10:AB10"/>
    <mergeCell ref="C11:AB11"/>
    <mergeCell ref="I12:I18"/>
    <mergeCell ref="E17:E18"/>
    <mergeCell ref="F17:F18"/>
    <mergeCell ref="Y17:Y18"/>
    <mergeCell ref="S6:S7"/>
    <mergeCell ref="T6:U6"/>
    <mergeCell ref="V6:V7"/>
    <mergeCell ref="Y6:Y7"/>
    <mergeCell ref="Z6:AB6"/>
    <mergeCell ref="A8:AB8"/>
    <mergeCell ref="G5:G7"/>
    <mergeCell ref="H5:H7"/>
    <mergeCell ref="I5:I7"/>
    <mergeCell ref="J5:J7"/>
    <mergeCell ref="AA21:AA22"/>
    <mergeCell ref="AB21:AB22"/>
    <mergeCell ref="I23:I25"/>
    <mergeCell ref="E24:E25"/>
    <mergeCell ref="Y24:Y25"/>
    <mergeCell ref="E19:E20"/>
    <mergeCell ref="F19:F20"/>
    <mergeCell ref="G19:G20"/>
    <mergeCell ref="H19:H20"/>
    <mergeCell ref="I19:I20"/>
    <mergeCell ref="E21:E22"/>
    <mergeCell ref="F21:F22"/>
    <mergeCell ref="G21:G22"/>
    <mergeCell ref="H21:H22"/>
    <mergeCell ref="I21:I22"/>
    <mergeCell ref="E26:E27"/>
    <mergeCell ref="I26:I31"/>
    <mergeCell ref="D29:D31"/>
    <mergeCell ref="E29:E31"/>
    <mergeCell ref="F29:F31"/>
    <mergeCell ref="G29:G31"/>
    <mergeCell ref="H29:H31"/>
    <mergeCell ref="Y21:Y22"/>
    <mergeCell ref="Z21:Z22"/>
    <mergeCell ref="C32:J32"/>
    <mergeCell ref="Y32:AB32"/>
    <mergeCell ref="C33:AB33"/>
    <mergeCell ref="E34:E35"/>
    <mergeCell ref="I34:I61"/>
    <mergeCell ref="E36:E38"/>
    <mergeCell ref="E39:E40"/>
    <mergeCell ref="E41:E43"/>
    <mergeCell ref="E44:E46"/>
    <mergeCell ref="E47:E49"/>
    <mergeCell ref="E50:E51"/>
    <mergeCell ref="E52:E53"/>
    <mergeCell ref="F55:F57"/>
    <mergeCell ref="Y56:Y57"/>
    <mergeCell ref="E58:E61"/>
    <mergeCell ref="F58:F61"/>
    <mergeCell ref="G58:G61"/>
    <mergeCell ref="H58:H61"/>
    <mergeCell ref="Y58:Y59"/>
    <mergeCell ref="Y60:Y61"/>
    <mergeCell ref="A61:A62"/>
    <mergeCell ref="B61:B62"/>
    <mergeCell ref="C61:C62"/>
    <mergeCell ref="D61:D62"/>
    <mergeCell ref="E62:J62"/>
    <mergeCell ref="I64:I70"/>
    <mergeCell ref="E66:E67"/>
    <mergeCell ref="F66:F67"/>
    <mergeCell ref="G66:G67"/>
    <mergeCell ref="H66:H67"/>
    <mergeCell ref="Y71:Y74"/>
    <mergeCell ref="E75:E78"/>
    <mergeCell ref="F75:F78"/>
    <mergeCell ref="G75:G78"/>
    <mergeCell ref="H75:H78"/>
    <mergeCell ref="I75:I78"/>
    <mergeCell ref="Y66:Y67"/>
    <mergeCell ref="E68:E70"/>
    <mergeCell ref="F68:F70"/>
    <mergeCell ref="G68:G70"/>
    <mergeCell ref="H68:H70"/>
    <mergeCell ref="E71:E74"/>
    <mergeCell ref="F71:F74"/>
    <mergeCell ref="G71:G74"/>
    <mergeCell ref="H71:H74"/>
    <mergeCell ref="I71:I74"/>
    <mergeCell ref="E79:E83"/>
    <mergeCell ref="F79:F83"/>
    <mergeCell ref="G79:G83"/>
    <mergeCell ref="H79:H83"/>
    <mergeCell ref="Y79:Y83"/>
    <mergeCell ref="F85:F93"/>
    <mergeCell ref="G85:G93"/>
    <mergeCell ref="H85:H93"/>
    <mergeCell ref="I85:I93"/>
    <mergeCell ref="E86:E87"/>
    <mergeCell ref="C95:J95"/>
    <mergeCell ref="Y95:AB95"/>
    <mergeCell ref="C96:AB96"/>
    <mergeCell ref="E100:E101"/>
    <mergeCell ref="F100:F101"/>
    <mergeCell ref="Y86:Y87"/>
    <mergeCell ref="E88:E89"/>
    <mergeCell ref="Y88:Y89"/>
    <mergeCell ref="E90:E91"/>
    <mergeCell ref="Y90:Y91"/>
    <mergeCell ref="E92:E93"/>
    <mergeCell ref="F106:F109"/>
    <mergeCell ref="G106:G109"/>
    <mergeCell ref="H106:H109"/>
    <mergeCell ref="I106:I109"/>
    <mergeCell ref="E108:E109"/>
    <mergeCell ref="Y108:Y109"/>
    <mergeCell ref="G102:G105"/>
    <mergeCell ref="H102:H105"/>
    <mergeCell ref="I102:I105"/>
    <mergeCell ref="E104:E105"/>
    <mergeCell ref="F104:F105"/>
    <mergeCell ref="Y104:Y105"/>
    <mergeCell ref="A116:AB116"/>
    <mergeCell ref="A117:X117"/>
    <mergeCell ref="Y112:AB112"/>
    <mergeCell ref="B113:J113"/>
    <mergeCell ref="Y113:AB113"/>
    <mergeCell ref="B114:J114"/>
    <mergeCell ref="Y114:AB114"/>
    <mergeCell ref="A115:AB115"/>
    <mergeCell ref="E110:E111"/>
    <mergeCell ref="F110:F111"/>
    <mergeCell ref="G110:G111"/>
    <mergeCell ref="H110:H111"/>
    <mergeCell ref="I110:I111"/>
    <mergeCell ref="C112:J112"/>
    <mergeCell ref="A118:J118"/>
    <mergeCell ref="K118:N118"/>
    <mergeCell ref="O118:R118"/>
    <mergeCell ref="S118:V118"/>
    <mergeCell ref="Z118:AB118"/>
    <mergeCell ref="A119:J119"/>
    <mergeCell ref="K119:N119"/>
    <mergeCell ref="O119:R119"/>
    <mergeCell ref="S119:V119"/>
    <mergeCell ref="Z119:AB119"/>
    <mergeCell ref="A120:J120"/>
    <mergeCell ref="K120:N120"/>
    <mergeCell ref="O120:R120"/>
    <mergeCell ref="S120:V120"/>
    <mergeCell ref="Z120:AB120"/>
    <mergeCell ref="A121:J121"/>
    <mergeCell ref="K121:N121"/>
    <mergeCell ref="O121:R121"/>
    <mergeCell ref="S121:V121"/>
    <mergeCell ref="A122:J122"/>
    <mergeCell ref="K122:N122"/>
    <mergeCell ref="O122:R122"/>
    <mergeCell ref="S122:V122"/>
    <mergeCell ref="Z122:AB122"/>
    <mergeCell ref="A123:J123"/>
    <mergeCell ref="K123:N123"/>
    <mergeCell ref="O123:R123"/>
    <mergeCell ref="S123:V123"/>
    <mergeCell ref="Z123:AB123"/>
    <mergeCell ref="Z125:AB125"/>
    <mergeCell ref="A126:J126"/>
    <mergeCell ref="K126:N126"/>
    <mergeCell ref="O126:R126"/>
    <mergeCell ref="S126:V126"/>
    <mergeCell ref="Z126:AB126"/>
    <mergeCell ref="A124:J124"/>
    <mergeCell ref="K124:N124"/>
    <mergeCell ref="O124:R124"/>
    <mergeCell ref="S124:V124"/>
    <mergeCell ref="A125:J125"/>
    <mergeCell ref="K125:N125"/>
    <mergeCell ref="O125:R125"/>
    <mergeCell ref="S125:V125"/>
    <mergeCell ref="Z131:AB131"/>
    <mergeCell ref="A129:J129"/>
    <mergeCell ref="K129:N129"/>
    <mergeCell ref="O129:R129"/>
    <mergeCell ref="S129:V129"/>
    <mergeCell ref="Z129:AB129"/>
    <mergeCell ref="Z130:AB130"/>
    <mergeCell ref="A127:J127"/>
    <mergeCell ref="K127:N127"/>
    <mergeCell ref="O127:R127"/>
    <mergeCell ref="S127:V127"/>
    <mergeCell ref="Z127:AB127"/>
    <mergeCell ref="A128:J128"/>
    <mergeCell ref="K128:N128"/>
    <mergeCell ref="O128:R128"/>
    <mergeCell ref="S128:V128"/>
    <mergeCell ref="Z128:AB128"/>
  </mergeCells>
  <printOptions horizontalCentered="1"/>
  <pageMargins left="0" right="0" top="0" bottom="0" header="0.31496062992125984" footer="0.31496062992125984"/>
  <pageSetup paperSize="9" scale="73" orientation="landscape" r:id="rId1"/>
  <rowBreaks count="2" manualBreakCount="2">
    <brk id="32" max="27" man="1"/>
    <brk id="116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RowHeight="15.75" x14ac:dyDescent="0.25"/>
  <cols>
    <col min="1" max="1" width="22.7109375" style="138" customWidth="1"/>
    <col min="2" max="2" width="60.7109375" style="138" customWidth="1"/>
    <col min="3" max="16384" width="9.140625" style="138"/>
  </cols>
  <sheetData>
    <row r="1" spans="1:2" x14ac:dyDescent="0.25">
      <c r="A1" s="1271" t="s">
        <v>70</v>
      </c>
      <c r="B1" s="1271"/>
    </row>
    <row r="2" spans="1:2" ht="31.5" x14ac:dyDescent="0.25">
      <c r="A2" s="139" t="s">
        <v>5</v>
      </c>
      <c r="B2" s="140" t="s">
        <v>71</v>
      </c>
    </row>
    <row r="3" spans="1:2" x14ac:dyDescent="0.25">
      <c r="A3" s="139">
        <v>1</v>
      </c>
      <c r="B3" s="140" t="s">
        <v>72</v>
      </c>
    </row>
    <row r="4" spans="1:2" x14ac:dyDescent="0.25">
      <c r="A4" s="139">
        <v>2</v>
      </c>
      <c r="B4" s="140" t="s">
        <v>73</v>
      </c>
    </row>
    <row r="5" spans="1:2" x14ac:dyDescent="0.25">
      <c r="A5" s="139">
        <v>3</v>
      </c>
      <c r="B5" s="140" t="s">
        <v>74</v>
      </c>
    </row>
    <row r="6" spans="1:2" x14ac:dyDescent="0.25">
      <c r="A6" s="139">
        <v>4</v>
      </c>
      <c r="B6" s="140" t="s">
        <v>75</v>
      </c>
    </row>
    <row r="7" spans="1:2" x14ac:dyDescent="0.25">
      <c r="A7" s="139">
        <v>5</v>
      </c>
      <c r="B7" s="140" t="s">
        <v>76</v>
      </c>
    </row>
    <row r="8" spans="1:2" x14ac:dyDescent="0.25">
      <c r="A8" s="139">
        <v>6</v>
      </c>
      <c r="B8" s="140" t="s">
        <v>77</v>
      </c>
    </row>
    <row r="9" spans="1:2" ht="15.75" customHeight="1" x14ac:dyDescent="0.25"/>
    <row r="10" spans="1:2" ht="15.75" customHeight="1" x14ac:dyDescent="0.25">
      <c r="A10" s="1257" t="s">
        <v>78</v>
      </c>
      <c r="B10" s="1257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2014-2016 SVP</vt:lpstr>
      <vt:lpstr>Aiškinamoji lentelė</vt:lpstr>
      <vt:lpstr>Asignavimų valdytojų kodai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2014-01-30T12:20:22Z</cp:lastPrinted>
  <dcterms:created xsi:type="dcterms:W3CDTF">2004-04-19T12:01:47Z</dcterms:created>
  <dcterms:modified xsi:type="dcterms:W3CDTF">2014-02-04T07:10:18Z</dcterms:modified>
</cp:coreProperties>
</file>