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55" windowWidth="15480" windowHeight="11640"/>
  </bookViews>
  <sheets>
    <sheet name="2014-2016 m. SVP" sheetId="11" r:id="rId1"/>
    <sheet name="Aiškinamoji lentelė" sheetId="10" state="hidden" r:id="rId2"/>
    <sheet name="Lyginamasis" sheetId="9" state="hidden" r:id="rId3"/>
    <sheet name="Asignavimų valdytojų kodai" sheetId="8" state="hidden" r:id="rId4"/>
  </sheets>
  <definedNames>
    <definedName name="_xlnm.Print_Area" localSheetId="0">'2014-2016 m. SVP'!$A$1:$R$57</definedName>
    <definedName name="_xlnm.Print_Titles" localSheetId="0">'2014-2016 m. SVP'!$5:$7</definedName>
    <definedName name="_xlnm.Print_Titles" localSheetId="1">'Aiškinamoji lentelė'!$5:$7</definedName>
    <definedName name="_xlnm.Print_Titles" localSheetId="2">Lyginamasis!$5:$7</definedName>
  </definedNames>
  <calcPr calcId="145621"/>
</workbook>
</file>

<file path=xl/calcChain.xml><?xml version="1.0" encoding="utf-8"?>
<calcChain xmlns="http://schemas.openxmlformats.org/spreadsheetml/2006/main">
  <c r="J16" i="11" l="1"/>
  <c r="R27" i="10" l="1"/>
  <c r="L20" i="11"/>
  <c r="U20" i="10"/>
  <c r="J22" i="11"/>
  <c r="J20" i="11"/>
  <c r="J23" i="11" s="1"/>
  <c r="I25" i="11"/>
  <c r="I21" i="11"/>
  <c r="M25" i="10"/>
  <c r="Q25" i="10"/>
  <c r="W24" i="10"/>
  <c r="V24" i="10"/>
  <c r="U24" i="10"/>
  <c r="T24" i="10"/>
  <c r="S24" i="10"/>
  <c r="P24" i="10"/>
  <c r="O24" i="10"/>
  <c r="N24" i="10"/>
  <c r="J23" i="10"/>
  <c r="L24" i="10"/>
  <c r="J22" i="10"/>
  <c r="R21" i="10"/>
  <c r="R24" i="10" s="1"/>
  <c r="J18" i="10"/>
  <c r="N16" i="11"/>
  <c r="M16" i="11"/>
  <c r="I14" i="11"/>
  <c r="I13" i="11"/>
  <c r="I12" i="11"/>
  <c r="R14" i="10"/>
  <c r="N14" i="10"/>
  <c r="R13" i="10"/>
  <c r="N13" i="10"/>
  <c r="J13" i="10"/>
  <c r="R12" i="10"/>
  <c r="N12" i="10"/>
  <c r="J12" i="10"/>
  <c r="K16" i="10"/>
  <c r="J16" i="10" s="1"/>
  <c r="O16" i="10"/>
  <c r="N16" i="10" s="1"/>
  <c r="S16" i="10"/>
  <c r="R16" i="10" s="1"/>
  <c r="V16" i="10"/>
  <c r="W16" i="10"/>
  <c r="U25" i="10" l="1"/>
  <c r="J24" i="10"/>
  <c r="K24" i="10"/>
  <c r="J28" i="11"/>
  <c r="K28" i="11"/>
  <c r="L28" i="11"/>
  <c r="L29" i="11" s="1"/>
  <c r="L22" i="11"/>
  <c r="L23" i="11" s="1"/>
  <c r="K22" i="11"/>
  <c r="I22" i="11"/>
  <c r="K20" i="11"/>
  <c r="I20" i="11"/>
  <c r="I16" i="11"/>
  <c r="S32" i="10"/>
  <c r="T32" i="10"/>
  <c r="U32" i="10"/>
  <c r="U36" i="10" s="1"/>
  <c r="S20" i="10"/>
  <c r="S25" i="10" s="1"/>
  <c r="T20" i="10"/>
  <c r="T25" i="10" s="1"/>
  <c r="I23" i="11" l="1"/>
  <c r="K23" i="11"/>
  <c r="I28" i="11"/>
  <c r="R32" i="10"/>
  <c r="N55" i="11"/>
  <c r="M55" i="11"/>
  <c r="N54" i="11"/>
  <c r="M54" i="11"/>
  <c r="N51" i="11"/>
  <c r="M51" i="11"/>
  <c r="N50" i="11"/>
  <c r="M50" i="11"/>
  <c r="N49" i="11"/>
  <c r="M49" i="11"/>
  <c r="N48" i="11"/>
  <c r="M48" i="11"/>
  <c r="N42" i="11"/>
  <c r="K42" i="11"/>
  <c r="M41" i="11"/>
  <c r="L41" i="11"/>
  <c r="J41" i="11"/>
  <c r="I40" i="11"/>
  <c r="I54" i="11" s="1"/>
  <c r="M39" i="11"/>
  <c r="L39" i="11"/>
  <c r="I39" i="11" s="1"/>
  <c r="I38" i="11"/>
  <c r="L37" i="11"/>
  <c r="I36" i="11"/>
  <c r="I35" i="11"/>
  <c r="M34" i="11"/>
  <c r="L34" i="11"/>
  <c r="J34" i="11"/>
  <c r="J42" i="11" s="1"/>
  <c r="I33" i="11"/>
  <c r="L32" i="11"/>
  <c r="I32" i="11"/>
  <c r="I31" i="11"/>
  <c r="N28" i="11"/>
  <c r="N29" i="11" s="1"/>
  <c r="M28" i="11"/>
  <c r="M29" i="11" s="1"/>
  <c r="K29" i="11"/>
  <c r="J29" i="11"/>
  <c r="N22" i="11"/>
  <c r="M22" i="11"/>
  <c r="N20" i="11"/>
  <c r="M20" i="11"/>
  <c r="I51" i="11"/>
  <c r="I50" i="11"/>
  <c r="I49" i="11"/>
  <c r="I48" i="11"/>
  <c r="I55" i="11" l="1"/>
  <c r="I53" i="11" s="1"/>
  <c r="J43" i="11"/>
  <c r="K43" i="11"/>
  <c r="K44" i="11" s="1"/>
  <c r="M23" i="11"/>
  <c r="I37" i="11"/>
  <c r="L42" i="11"/>
  <c r="L43" i="11" s="1"/>
  <c r="L44" i="11" s="1"/>
  <c r="N23" i="11"/>
  <c r="N43" i="11" s="1"/>
  <c r="N44" i="11" s="1"/>
  <c r="M42" i="11"/>
  <c r="I41" i="11"/>
  <c r="M47" i="11"/>
  <c r="M53" i="11"/>
  <c r="N53" i="11"/>
  <c r="I29" i="11"/>
  <c r="I52" i="11"/>
  <c r="I47" i="11" s="1"/>
  <c r="N47" i="11"/>
  <c r="I34" i="11"/>
  <c r="U48" i="10"/>
  <c r="U46" i="10"/>
  <c r="M43" i="11" l="1"/>
  <c r="M44" i="11" s="1"/>
  <c r="I43" i="11"/>
  <c r="I42" i="11"/>
  <c r="N56" i="11"/>
  <c r="M56" i="11"/>
  <c r="J44" i="11"/>
  <c r="I44" i="11" s="1"/>
  <c r="I56" i="11"/>
  <c r="U41" i="10" l="1"/>
  <c r="U39" i="10"/>
  <c r="N60" i="10" l="1"/>
  <c r="V64" i="10" l="1"/>
  <c r="V61" i="10"/>
  <c r="V60" i="10"/>
  <c r="V59" i="10"/>
  <c r="V58" i="10"/>
  <c r="V57" i="10"/>
  <c r="V32" i="10"/>
  <c r="V36" i="10" s="1"/>
  <c r="V20" i="10"/>
  <c r="V25" i="10" s="1"/>
  <c r="L35" i="10"/>
  <c r="V56" i="10" l="1"/>
  <c r="Q44" i="10"/>
  <c r="O20" i="10"/>
  <c r="P20" i="10"/>
  <c r="P25" i="10" s="1"/>
  <c r="M44" i="10"/>
  <c r="M49" i="10" s="1"/>
  <c r="K35" i="10"/>
  <c r="L32" i="10"/>
  <c r="L36" i="10" s="1"/>
  <c r="L20" i="10"/>
  <c r="L25" i="10" s="1"/>
  <c r="J59" i="10"/>
  <c r="N20" i="10" l="1"/>
  <c r="N25" i="10" s="1"/>
  <c r="O25" i="10"/>
  <c r="N44" i="10"/>
  <c r="W64" i="10" l="1"/>
  <c r="P49" i="10"/>
  <c r="T49" i="10"/>
  <c r="V65" i="10"/>
  <c r="M36" i="10"/>
  <c r="V48" i="10"/>
  <c r="S48" i="10"/>
  <c r="R48" i="10" s="1"/>
  <c r="Q48" i="10"/>
  <c r="N48" i="10" s="1"/>
  <c r="R47" i="10"/>
  <c r="R64" i="10" s="1"/>
  <c r="N47" i="10"/>
  <c r="N64" i="10" s="1"/>
  <c r="Q46" i="10"/>
  <c r="N46" i="10" s="1"/>
  <c r="Q41" i="10"/>
  <c r="N42" i="10"/>
  <c r="V46" i="10"/>
  <c r="R46" i="10"/>
  <c r="R45" i="10"/>
  <c r="N45" i="10"/>
  <c r="N40" i="10"/>
  <c r="W20" i="10"/>
  <c r="W25" i="10" s="1"/>
  <c r="K49" i="10"/>
  <c r="L49" i="10"/>
  <c r="R39" i="10"/>
  <c r="Q39" i="10"/>
  <c r="O39" i="10"/>
  <c r="O49" i="10" s="1"/>
  <c r="R38" i="10"/>
  <c r="N38" i="10"/>
  <c r="N62" i="10" s="1"/>
  <c r="J43" i="10"/>
  <c r="J61" i="10" s="1"/>
  <c r="J42" i="10"/>
  <c r="J65" i="10" s="1"/>
  <c r="J35" i="10"/>
  <c r="K32" i="10"/>
  <c r="K36" i="10" s="1"/>
  <c r="J33" i="10"/>
  <c r="J60" i="10" s="1"/>
  <c r="N23" i="9"/>
  <c r="J58" i="10"/>
  <c r="J57" i="10"/>
  <c r="W59" i="10"/>
  <c r="W32" i="10"/>
  <c r="W36" i="10" s="1"/>
  <c r="O32" i="10"/>
  <c r="O36" i="10" s="1"/>
  <c r="Q32" i="10"/>
  <c r="K20" i="10"/>
  <c r="N59" i="10"/>
  <c r="R20" i="10"/>
  <c r="R25" i="10" s="1"/>
  <c r="R59" i="10"/>
  <c r="W65" i="10"/>
  <c r="W61" i="10"/>
  <c r="W60" i="10"/>
  <c r="W58" i="10"/>
  <c r="W57" i="10"/>
  <c r="U44" i="10"/>
  <c r="U49" i="10" s="1"/>
  <c r="R43" i="10"/>
  <c r="N43" i="10"/>
  <c r="R42" i="10"/>
  <c r="V41" i="10"/>
  <c r="S41" i="10"/>
  <c r="S49" i="10" s="1"/>
  <c r="R40" i="10"/>
  <c r="R60" i="10"/>
  <c r="T36" i="10"/>
  <c r="P32" i="10"/>
  <c r="P36" i="10" s="1"/>
  <c r="J32" i="10"/>
  <c r="N27" i="10"/>
  <c r="N61" i="10" s="1"/>
  <c r="R58" i="10"/>
  <c r="N58" i="10"/>
  <c r="N57" i="10"/>
  <c r="N32" i="10"/>
  <c r="J44" i="10"/>
  <c r="R65" i="10"/>
  <c r="L50" i="10"/>
  <c r="L51" i="10" s="1"/>
  <c r="I60" i="9"/>
  <c r="Q34" i="9"/>
  <c r="R34" i="9"/>
  <c r="R31" i="9"/>
  <c r="Q29" i="9"/>
  <c r="R29" i="9"/>
  <c r="M35" i="9"/>
  <c r="N35" i="9"/>
  <c r="M30" i="9"/>
  <c r="N30" i="9"/>
  <c r="O23" i="9"/>
  <c r="O19" i="9"/>
  <c r="N16" i="9"/>
  <c r="R16" i="9" s="1"/>
  <c r="M34" i="9"/>
  <c r="M31" i="9"/>
  <c r="Q31" i="9" s="1"/>
  <c r="M29" i="9"/>
  <c r="M22" i="9"/>
  <c r="R22" i="9"/>
  <c r="R14" i="9"/>
  <c r="S14" i="9"/>
  <c r="T14" i="9"/>
  <c r="M14" i="9"/>
  <c r="M60" i="9" s="1"/>
  <c r="R45" i="9"/>
  <c r="S45" i="9"/>
  <c r="T45" i="9"/>
  <c r="P46" i="9"/>
  <c r="M45" i="9"/>
  <c r="M44" i="9"/>
  <c r="Q44" i="9" s="1"/>
  <c r="L46" i="9"/>
  <c r="I45" i="9"/>
  <c r="Q45" i="9" s="1"/>
  <c r="I44" i="9"/>
  <c r="S49" i="9"/>
  <c r="R49" i="9"/>
  <c r="P49" i="9"/>
  <c r="M49" i="9" s="1"/>
  <c r="L49" i="9"/>
  <c r="I49" i="9" s="1"/>
  <c r="T47" i="9"/>
  <c r="S47" i="9"/>
  <c r="R47" i="9"/>
  <c r="M47" i="9"/>
  <c r="Q47" i="9"/>
  <c r="M64" i="9"/>
  <c r="M46" i="9"/>
  <c r="T49" i="9"/>
  <c r="S41" i="9"/>
  <c r="S42" i="9"/>
  <c r="S43" i="9"/>
  <c r="S44" i="9"/>
  <c r="S46" i="9"/>
  <c r="T41" i="9"/>
  <c r="T42" i="9"/>
  <c r="T43" i="9"/>
  <c r="T44" i="9"/>
  <c r="S40" i="9"/>
  <c r="T40" i="9"/>
  <c r="S32" i="9"/>
  <c r="S33" i="9"/>
  <c r="S36" i="9"/>
  <c r="S37" i="9"/>
  <c r="T30" i="9"/>
  <c r="T32" i="9"/>
  <c r="T33" i="9"/>
  <c r="T36" i="9"/>
  <c r="T37" i="9"/>
  <c r="S28" i="9"/>
  <c r="T28" i="9"/>
  <c r="S13" i="9"/>
  <c r="S15" i="9"/>
  <c r="S16" i="9"/>
  <c r="S17" i="9"/>
  <c r="S18" i="9"/>
  <c r="S20" i="9"/>
  <c r="S21" i="9"/>
  <c r="S24" i="9"/>
  <c r="S25" i="9"/>
  <c r="T13" i="9"/>
  <c r="T15" i="9"/>
  <c r="T16" i="9"/>
  <c r="T17" i="9"/>
  <c r="T18" i="9"/>
  <c r="T19" i="9"/>
  <c r="T20" i="9"/>
  <c r="T21" i="9"/>
  <c r="T24" i="9"/>
  <c r="T25" i="9"/>
  <c r="S12" i="9"/>
  <c r="T12" i="9"/>
  <c r="Q28" i="9"/>
  <c r="R28" i="9"/>
  <c r="Q24" i="9"/>
  <c r="Q33" i="9"/>
  <c r="Q37" i="9"/>
  <c r="R13" i="9"/>
  <c r="R15" i="9"/>
  <c r="R17" i="9"/>
  <c r="R18" i="9"/>
  <c r="R20" i="9"/>
  <c r="R21" i="9"/>
  <c r="R24" i="9"/>
  <c r="R32" i="9"/>
  <c r="R33" i="9"/>
  <c r="R37" i="9"/>
  <c r="R40" i="9"/>
  <c r="R42" i="9"/>
  <c r="R44" i="9"/>
  <c r="R46" i="9"/>
  <c r="R12" i="9"/>
  <c r="M21" i="9"/>
  <c r="Q21" i="9" s="1"/>
  <c r="M20" i="9"/>
  <c r="N19" i="9"/>
  <c r="M19" i="9" s="1"/>
  <c r="M18" i="9"/>
  <c r="Q18" i="9" s="1"/>
  <c r="O50" i="9"/>
  <c r="N43" i="9"/>
  <c r="M42" i="9"/>
  <c r="N41" i="9"/>
  <c r="M41" i="9"/>
  <c r="M40" i="9"/>
  <c r="P35" i="9"/>
  <c r="O35" i="9"/>
  <c r="M32" i="9"/>
  <c r="M61" i="9"/>
  <c r="O30" i="9"/>
  <c r="N25" i="9"/>
  <c r="M25" i="9" s="1"/>
  <c r="P23" i="9"/>
  <c r="M17" i="9"/>
  <c r="M16" i="9"/>
  <c r="M15" i="9"/>
  <c r="M13" i="9"/>
  <c r="M59" i="9" s="1"/>
  <c r="M12" i="9"/>
  <c r="M58" i="9" s="1"/>
  <c r="I64" i="9"/>
  <c r="Q64" i="9"/>
  <c r="K50" i="9"/>
  <c r="S50" i="9"/>
  <c r="I62" i="9"/>
  <c r="I66" i="9"/>
  <c r="J43" i="9"/>
  <c r="I43" i="9" s="1"/>
  <c r="I42" i="9"/>
  <c r="J41" i="9"/>
  <c r="I41" i="9"/>
  <c r="I40" i="9"/>
  <c r="L35" i="9"/>
  <c r="L38" i="9" s="1"/>
  <c r="K35" i="9"/>
  <c r="S35" i="9" s="1"/>
  <c r="J35" i="9"/>
  <c r="I32" i="9"/>
  <c r="I61" i="9" s="1"/>
  <c r="K30" i="9"/>
  <c r="J30" i="9"/>
  <c r="I30" i="9"/>
  <c r="J25" i="9"/>
  <c r="L23" i="9"/>
  <c r="L26" i="9" s="1"/>
  <c r="K23" i="9"/>
  <c r="J23" i="9"/>
  <c r="I20" i="9"/>
  <c r="I23" i="9" s="1"/>
  <c r="K19" i="9"/>
  <c r="J19" i="9"/>
  <c r="I19" i="9"/>
  <c r="I17" i="9"/>
  <c r="J16" i="9"/>
  <c r="I16" i="9" s="1"/>
  <c r="I65" i="9"/>
  <c r="I63" i="9" s="1"/>
  <c r="I13" i="9"/>
  <c r="I59" i="9"/>
  <c r="I12" i="9"/>
  <c r="I58" i="9"/>
  <c r="Q58" i="9" s="1"/>
  <c r="Q61" i="9"/>
  <c r="Q13" i="9"/>
  <c r="Q16" i="9"/>
  <c r="Q41" i="9"/>
  <c r="R19" i="9"/>
  <c r="Q12" i="9"/>
  <c r="Q15" i="9"/>
  <c r="Q17" i="9"/>
  <c r="R23" i="9"/>
  <c r="Q30" i="9"/>
  <c r="Q40" i="9"/>
  <c r="Q42" i="9"/>
  <c r="Q19" i="9"/>
  <c r="O26" i="9"/>
  <c r="S23" i="9"/>
  <c r="S30" i="9"/>
  <c r="M38" i="9"/>
  <c r="Q38" i="9" s="1"/>
  <c r="P38" i="9"/>
  <c r="T38" i="9"/>
  <c r="T35" i="9"/>
  <c r="R41" i="9"/>
  <c r="R35" i="9"/>
  <c r="P26" i="9"/>
  <c r="T26" i="9" s="1"/>
  <c r="T23" i="9"/>
  <c r="S19" i="9"/>
  <c r="R30" i="9"/>
  <c r="R25" i="9"/>
  <c r="O38" i="9"/>
  <c r="N50" i="9"/>
  <c r="N51" i="9" s="1"/>
  <c r="N38" i="9"/>
  <c r="R38" i="9" s="1"/>
  <c r="M43" i="9"/>
  <c r="Q43" i="9"/>
  <c r="N26" i="9"/>
  <c r="O51" i="9"/>
  <c r="O52" i="9"/>
  <c r="J26" i="9"/>
  <c r="J38" i="9"/>
  <c r="K26" i="9"/>
  <c r="S26" i="9" s="1"/>
  <c r="I25" i="9"/>
  <c r="I26" i="9"/>
  <c r="I35" i="9"/>
  <c r="I38" i="9"/>
  <c r="J50" i="9"/>
  <c r="R50" i="9"/>
  <c r="Q35" i="9"/>
  <c r="R26" i="9"/>
  <c r="Q25" i="9"/>
  <c r="J51" i="9"/>
  <c r="J52" i="9" s="1"/>
  <c r="J20" i="10" l="1"/>
  <c r="J25" i="10" s="1"/>
  <c r="K25" i="10"/>
  <c r="N65" i="10"/>
  <c r="J56" i="10"/>
  <c r="T50" i="10"/>
  <c r="T51" i="10" s="1"/>
  <c r="R62" i="10"/>
  <c r="N56" i="10"/>
  <c r="R41" i="10"/>
  <c r="K50" i="10"/>
  <c r="K51" i="10" s="1"/>
  <c r="V49" i="10"/>
  <c r="V50" i="10" s="1"/>
  <c r="V51" i="10" s="1"/>
  <c r="W49" i="10"/>
  <c r="R61" i="10"/>
  <c r="S36" i="10"/>
  <c r="W63" i="10"/>
  <c r="Q49" i="10"/>
  <c r="N49" i="10" s="1"/>
  <c r="U50" i="10"/>
  <c r="U51" i="10" s="1"/>
  <c r="M50" i="10"/>
  <c r="M51" i="10" s="1"/>
  <c r="R57" i="10"/>
  <c r="R63" i="10"/>
  <c r="W56" i="10"/>
  <c r="J49" i="10"/>
  <c r="R44" i="10"/>
  <c r="R49" i="10" s="1"/>
  <c r="O50" i="10"/>
  <c r="P50" i="10"/>
  <c r="P51" i="10" s="1"/>
  <c r="R36" i="10"/>
  <c r="N36" i="10"/>
  <c r="N41" i="10"/>
  <c r="Q36" i="10"/>
  <c r="J36" i="10"/>
  <c r="V63" i="10"/>
  <c r="J63" i="10"/>
  <c r="N52" i="9"/>
  <c r="R51" i="9"/>
  <c r="M62" i="9"/>
  <c r="K38" i="9"/>
  <c r="I57" i="9"/>
  <c r="I67" i="9" s="1"/>
  <c r="Q32" i="9"/>
  <c r="Q20" i="9"/>
  <c r="R43" i="9"/>
  <c r="M65" i="9"/>
  <c r="M23" i="9"/>
  <c r="M50" i="9"/>
  <c r="Q49" i="9"/>
  <c r="P50" i="9"/>
  <c r="T46" i="9"/>
  <c r="Q59" i="9"/>
  <c r="I46" i="9"/>
  <c r="L50" i="9"/>
  <c r="L51" i="9" s="1"/>
  <c r="Q22" i="9"/>
  <c r="M66" i="9"/>
  <c r="Q66" i="9" s="1"/>
  <c r="Q14" i="9"/>
  <c r="Q60" i="9" s="1"/>
  <c r="N39" i="10"/>
  <c r="N63" i="10" l="1"/>
  <c r="N66" i="10" s="1"/>
  <c r="R56" i="10"/>
  <c r="R66" i="10" s="1"/>
  <c r="W66" i="10"/>
  <c r="Q50" i="10"/>
  <c r="Q51" i="10" s="1"/>
  <c r="W50" i="10"/>
  <c r="W51" i="10" s="1"/>
  <c r="S50" i="10"/>
  <c r="S51" i="10" s="1"/>
  <c r="R51" i="10" s="1"/>
  <c r="J50" i="10"/>
  <c r="J66" i="10"/>
  <c r="J51" i="10"/>
  <c r="V66" i="10"/>
  <c r="I50" i="9"/>
  <c r="Q46" i="9"/>
  <c r="O51" i="10"/>
  <c r="T50" i="9"/>
  <c r="P51" i="9"/>
  <c r="Q50" i="9"/>
  <c r="Q62" i="9"/>
  <c r="M57" i="9"/>
  <c r="M63" i="9"/>
  <c r="Q63" i="9" s="1"/>
  <c r="Q65" i="9"/>
  <c r="L52" i="9"/>
  <c r="I52" i="9" s="1"/>
  <c r="I51" i="9"/>
  <c r="Q23" i="9"/>
  <c r="M26" i="9"/>
  <c r="Q26" i="9" s="1"/>
  <c r="K51" i="9"/>
  <c r="S38" i="9"/>
  <c r="R52" i="9"/>
  <c r="N51" i="10" l="1"/>
  <c r="N50" i="10"/>
  <c r="R50" i="10"/>
  <c r="T51" i="9"/>
  <c r="P52" i="9"/>
  <c r="M51" i="9"/>
  <c r="Q51" i="9" s="1"/>
  <c r="K52" i="9"/>
  <c r="S52" i="9" s="1"/>
  <c r="S51" i="9"/>
  <c r="Q57" i="9"/>
  <c r="M67" i="9"/>
  <c r="Q67" i="9" s="1"/>
  <c r="T52" i="9" l="1"/>
  <c r="M52" i="9"/>
  <c r="Q52" i="9" s="1"/>
</calcChain>
</file>

<file path=xl/comments1.xml><?xml version="1.0" encoding="utf-8"?>
<comments xmlns="http://schemas.openxmlformats.org/spreadsheetml/2006/main">
  <authors>
    <author>Snieguole Kacerauskaite</author>
  </authors>
  <commentList>
    <comment ref="E12" authorId="0">
      <text>
        <r>
          <rPr>
            <sz val="9"/>
            <color indexed="81"/>
            <rFont val="Tahoma"/>
            <family val="2"/>
            <charset val="186"/>
          </rPr>
          <t>"Organizuoti  ir vykdyti visuomenės sveikatinimo veiklą prioritetinėse srityse"</t>
        </r>
      </text>
    </comment>
    <comment ref="E13" authorId="0">
      <text>
        <r>
          <rPr>
            <sz val="9"/>
            <color indexed="81"/>
            <rFont val="Tahoma"/>
            <family val="2"/>
            <charset val="186"/>
          </rPr>
          <t>"Ugdyti visuomenės sveikatos srityje veikiančių NVO kompetencijas"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</commentList>
</comments>
</file>

<file path=xl/comments2.xml><?xml version="1.0" encoding="utf-8"?>
<comments xmlns="http://schemas.openxmlformats.org/spreadsheetml/2006/main">
  <authors>
    <author>Snieguole Kacerauskaite</author>
  </authors>
  <commentList>
    <comment ref="D42" author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įtraukta pagal STR3-15 protokolą</t>
        </r>
      </text>
    </comment>
  </commentList>
</comments>
</file>

<file path=xl/sharedStrings.xml><?xml version="1.0" encoding="utf-8"?>
<sst xmlns="http://schemas.openxmlformats.org/spreadsheetml/2006/main" count="575" uniqueCount="144">
  <si>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</si>
  <si>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</si>
  <si>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</si>
  <si>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</si>
  <si>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</si>
  <si>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</si>
  <si>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</si>
  <si>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</si>
  <si>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</si>
  <si>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</si>
  <si>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</si>
  <si>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</si>
  <si>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</si>
  <si>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</si>
  <si>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</si>
  <si>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šaltiniai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</si>
  <si>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</si>
  <si>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</si>
  <si>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</si>
  <si>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</si>
  <si>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</si>
  <si>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</si>
  <si>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</si>
  <si>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>Klaipėdos miesto savivaldybės visuomenės sveikatos rėmimo specialiosios programos įgyvendinimas prioritetinėse srityse</t>
  </si>
  <si>
    <t>07</t>
  </si>
  <si>
    <t>SB</t>
  </si>
  <si>
    <t>SB(AA)</t>
  </si>
  <si>
    <t>PSDF</t>
  </si>
  <si>
    <t>Klaipėdos miesto gyventojų sveikatos priežiūros paslaugų rėmimas</t>
  </si>
  <si>
    <t>03</t>
  </si>
  <si>
    <t>13</t>
  </si>
  <si>
    <t>Kt</t>
  </si>
  <si>
    <t xml:space="preserve">I  </t>
  </si>
  <si>
    <t>Strateginis tikslas 03. Užtikrinti gyventojams aukštą švietimo, kultūros, socialinių, sporto ir sveikatos apsaugos paslaugų kokybę ir prieinamumą</t>
  </si>
  <si>
    <t>Modernizuoti sveikatos priežiūros įstaigų infrastruktūrą</t>
  </si>
  <si>
    <t>Užtikrinti visuomenės sveikatos priežiūros paslaugų teikimą</t>
  </si>
  <si>
    <t>SB(SP)</t>
  </si>
  <si>
    <t>BĮ Klaipėdos sutrikusio vystymosi kūdikių namų išlaikymas ir veiklos organizavimas</t>
  </si>
  <si>
    <t>BĮ Klaipėdos priklausomybės ligų centro išlaikymas ir veiklos organizavimas</t>
  </si>
  <si>
    <t>SB(VB)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</si>
  <si>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</si>
  <si>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</si>
  <si>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</si>
  <si>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3</t>
  </si>
  <si>
    <t>5</t>
  </si>
  <si>
    <r>
      <t xml:space="preserve">Privalomojo sveikatos draudimo fondo lėšos </t>
    </r>
    <r>
      <rPr>
        <b/>
        <sz val="10"/>
        <rFont val="Times New Roman"/>
        <family val="1"/>
      </rPr>
      <t>PSDF</t>
    </r>
  </si>
  <si>
    <t>VšĮ Klaipėdos universitetinės ligoninės centrinio korpuso operacinių rekonstrukcija</t>
  </si>
  <si>
    <t>Stiprinti ir kryptingai plėtoti asmens ir visuomenės sveikatos priežiūros paslaugas</t>
  </si>
  <si>
    <r>
      <t xml:space="preserve">Specialiosios tikslinės dotacijos iš apkričių perduotoms įstaigoms išlaikyti lėšos </t>
    </r>
    <r>
      <rPr>
        <b/>
        <sz val="10"/>
        <rFont val="Times New Roman"/>
        <family val="1"/>
      </rPr>
      <t>SB(VB)</t>
    </r>
  </si>
  <si>
    <r>
      <t xml:space="preserve">Pajamų įmokų už paslaugas lėšos </t>
    </r>
    <r>
      <rPr>
        <b/>
        <sz val="10"/>
        <rFont val="Times New Roman"/>
        <family val="1"/>
      </rPr>
      <t>SB(SP)</t>
    </r>
  </si>
  <si>
    <t>SB(AAL)</t>
  </si>
  <si>
    <r>
      <t xml:space="preserve">Savivaldybės aplinkos apsaugos rėmimo specialiosios programos lėšų likutis </t>
    </r>
    <r>
      <rPr>
        <b/>
        <sz val="10"/>
        <rFont val="Times New Roman"/>
        <family val="1"/>
        <charset val="186"/>
      </rPr>
      <t>SB(AAL)</t>
    </r>
  </si>
  <si>
    <t>Užtikrinti asmens sveikatos priežiūros paslaugų teikimą</t>
  </si>
  <si>
    <t>6</t>
  </si>
  <si>
    <r>
      <t xml:space="preserve"> </t>
    </r>
    <r>
      <rPr>
        <sz val="10"/>
        <rFont val="Times New Roman"/>
        <family val="1"/>
        <charset val="186"/>
      </rPr>
      <t>TIKSLŲ,</t>
    </r>
    <r>
      <rPr>
        <sz val="10"/>
        <rFont val="Times New Roman"/>
        <family val="1"/>
      </rPr>
      <t xml:space="preserve"> UŽDAVINIŲ, PRIEMONIŲ IR PRIEMONIŲ IŠLAIDŲ SUVESTINĖ</t>
    </r>
  </si>
  <si>
    <t>13 Sveikatos apsaugos programa</t>
  </si>
  <si>
    <t>Ugdymo įstaigų, kuriose vykdoma vaikų sveikatos priežiūra, skaičius</t>
  </si>
  <si>
    <t>2015-ųjų metų lėšų poreikis</t>
  </si>
  <si>
    <t>Visuomenės informavimo sveikatos klausimais organizuotų priemonių skaičius</t>
  </si>
  <si>
    <t>Apgyvendintų vaikų skaičius</t>
  </si>
  <si>
    <t>55</t>
  </si>
  <si>
    <t>Vidutinis ankstyvosios reabilitacijos procedūrų, individualių programų skaičius 1 vaikui</t>
  </si>
  <si>
    <t>65</t>
  </si>
  <si>
    <t>66</t>
  </si>
  <si>
    <t>100</t>
  </si>
  <si>
    <t>2014 m.</t>
  </si>
  <si>
    <t>2015 m.</t>
  </si>
  <si>
    <t>BĮ Klaipėdos priklausomybės ligų centro patalpų remontas (Taikos pr. 46, Klaipėda)</t>
  </si>
  <si>
    <t>Lėšos biudžetiniams 2013-iesiems metams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</si>
  <si>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</si>
  <si>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t>2013-ųjų metų  asignavimų planas</t>
  </si>
  <si>
    <t>04</t>
  </si>
  <si>
    <t>Programos „Sveikas miestas“ priemonių įgyvendinimas</t>
  </si>
  <si>
    <t>2015 m. poreikis</t>
  </si>
  <si>
    <t xml:space="preserve"> 2013–2015 M. KLAIPĖDOS MIESTO SAVIVALDYBĖS</t>
  </si>
  <si>
    <t>SVEIKATOS APSAUGOS PROGRAMOS (NR. 13)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</si>
  <si>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</si>
  <si>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</si>
  <si>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</si>
  <si>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</si>
  <si>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</si>
  <si>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</si>
  <si>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</si>
  <si>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</si>
  <si>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</si>
  <si>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</si>
  <si>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BĮ Klaipėdos miesto visuomenės sveikatos biuro veiklos organizavimas</t>
  </si>
  <si>
    <t xml:space="preserve">Sveikatos priežiūros stiprinimo, ugdymo ir profilaktinės veiklos įgyvendinimas  Klaipėdos miesto savivaldybės mokyklose-darželiuose, nevalstybinėse (privačiai įsteigtose) ir profesinėse mokyklose 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</si>
  <si>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</si>
  <si>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VšĮ Klaipėdos vaikų ligoninės lifto keitimas (K. Donelaičio g. 7)</t>
  </si>
  <si>
    <t>Pastato Pievų tako g. 38 renovacija su lifto įrengimu</t>
  </si>
  <si>
    <t>Skirtumas</t>
  </si>
  <si>
    <t>1.2.2.3</t>
  </si>
  <si>
    <t>Siūlomas keisti 2013-ųjų metų maksimalių asignavimų plana</t>
  </si>
  <si>
    <t xml:space="preserve">Asmenų, dalyvavusių sveikatinimo priemonėse, skaičius tūkst. </t>
  </si>
  <si>
    <r>
      <t xml:space="preserve">Kiti finansavimo šaltiniai </t>
    </r>
    <r>
      <rPr>
        <b/>
        <sz val="10"/>
        <rFont val="Times New Roman"/>
        <family val="1"/>
      </rPr>
      <t>Kt</t>
    </r>
  </si>
  <si>
    <t xml:space="preserve"> 2013–2016 M. KLAIPĖDOS MIESTO SAVIVALDYBĖS</t>
  </si>
  <si>
    <t>Asignavimai 2013-iesiems metams**</t>
  </si>
  <si>
    <t>Lėšų poreikis biudžetiniams 2014-iesiems metams</t>
  </si>
  <si>
    <t>2014-ųjų metų  asignavimų planas</t>
  </si>
  <si>
    <t>2016-ųjų metų lėšų poreikis</t>
  </si>
  <si>
    <t>2016 m.</t>
  </si>
  <si>
    <t>20075</t>
  </si>
  <si>
    <t>Lovadienių skaičius</t>
  </si>
  <si>
    <t>Įsigyta inventoriaus, vnt.</t>
  </si>
  <si>
    <t>10</t>
  </si>
  <si>
    <t>2</t>
  </si>
  <si>
    <t>Lėšos biudžetiniams 2014-iesiems metams</t>
  </si>
  <si>
    <t>2016 m. poreikis</t>
  </si>
  <si>
    <t>Parengtas techninis projektas</t>
  </si>
  <si>
    <t>05</t>
  </si>
  <si>
    <t>Pastato Taikos pr. 76 modernizavimas (šilumos centro renovacija, pastato lauko sienų apšiltinimas, laiptinių remontas)</t>
  </si>
  <si>
    <t>ES</t>
  </si>
  <si>
    <t xml:space="preserve">VšĮ Klaipėdos sveikatos priežiūros centro vaikų baseino vandens valymo ir dezifekavimo įrangos sumontavimo ir kapitalinio remonto darbai </t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</si>
  <si>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</si>
  <si>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** pagal Klaipėdos miesto savivaldybės tarybos 2013-02-28 sprendimą Nr. T2-33</t>
  </si>
  <si>
    <t xml:space="preserve"> 1.2.2.5</t>
  </si>
  <si>
    <t xml:space="preserve"> 1.2.2.4</t>
  </si>
  <si>
    <t>PF</t>
  </si>
  <si>
    <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</si>
  <si>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t>Pakeistas liftas, vnt.</t>
  </si>
  <si>
    <t>Vykdytojas (skyrius / asmuo)</t>
  </si>
  <si>
    <t>Statybos ir infrastruktūros plėtros sk.</t>
  </si>
  <si>
    <t xml:space="preserve">Įrengta vaikų žaidimo aikštelių, vnt.                     </t>
  </si>
  <si>
    <t>Atlikta modernizavimo darbų, proc.</t>
  </si>
  <si>
    <t>Įrengtas liftas, vnt.</t>
  </si>
  <si>
    <t>Pakeista įranga, atlikti kapitalinio remonto darbai, proc.</t>
  </si>
  <si>
    <t>Sveikatos apsaugos sk.</t>
  </si>
  <si>
    <t xml:space="preserve"> 2014–2016 M. KLAIPĖDOS MIESTO SAVIVALDYBĖS</t>
  </si>
  <si>
    <t xml:space="preserve">Mokinių visuomenės sveikatos priežiūros įgyvendinimas savivaldybės teritorijoje esančiose ikimokyklinio ugdymo, bendrojo ugdymo mokyklose ir profesinio mokymo įstaigose </t>
  </si>
  <si>
    <t>BĮ Klaipėdos miesto visuomenės sveikatos biuro veiklos organizavimas, vykdant visuomenės sveikatos stiprinimą ir stebėseną</t>
  </si>
  <si>
    <t>Visuomenės informavimo sveikatos klausimais organizuotų priemonių sk.</t>
  </si>
  <si>
    <t>Keleivinio lifto įrengimas Klaipėdos sveikatos priežiūros centro 1-ajame padalinyje (Pievų Tako g. 38)</t>
  </si>
  <si>
    <t>Atlikta operacinių rekonstrukcija (III statybos darbų etapo užbaigimas).
Užbaigtumas, proc.</t>
  </si>
  <si>
    <t xml:space="preserve">Paskiepyta vaikų, proc.                          </t>
  </si>
  <si>
    <t>Visuomenės sveikatos rėmimo specialiosios programos įgyvendinimas, proc.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</si>
  <si>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</si>
  <si>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 xml:space="preserve"> TIKSLŲ, UŽDAVINIŲ, PRIEMONIŲ, PRIEMONIŲ IŠLAIDŲ IR PRODUKTO KRITERIJŲ SUVESTINĖ</t>
  </si>
  <si>
    <t>Produkto kriterijus</t>
  </si>
  <si>
    <t>2015-ųjų metų lėšų planas</t>
  </si>
  <si>
    <t>2016-ųjų metų lėšų planas</t>
  </si>
  <si>
    <t>2015 m. planas</t>
  </si>
  <si>
    <t>2016 m. planas</t>
  </si>
  <si>
    <t>Funkcinės klasifikacijos kodas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</si>
</sst>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12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</font>
    <font>
      <sz val="9"/>
      <color indexed="81"/>
      <name val="Tahoma"/>
      <family val="2"/>
      <charset val="186"/>
    </font>
    <font>
      <sz val="8"/>
      <name val="Times New Roman"/>
      <family val="1"/>
    </font>
    <font>
      <b/>
      <sz val="9"/>
      <color indexed="81"/>
      <name val="Tahoma"/>
      <family val="2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color indexed="10"/>
      <name val="Times New Roman"/>
      <family val="1"/>
    </font>
    <font>
      <sz val="9"/>
      <color indexed="10"/>
      <name val="Times New Roman"/>
      <family val="1"/>
      <charset val="186"/>
    </font>
    <font>
      <sz val="10"/>
      <color indexed="10"/>
      <name val="Times New Roman"/>
      <family val="1"/>
    </font>
    <font>
      <sz val="10"/>
      <color indexed="10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1" xfId="0" applyFont="1" applyFill="1" applyBorder="1" applyAlignment="1">
      <alignment horizontal="center" vertical="center" textRotation="90" wrapText="1"/>
    </xf>
    <xf numFmtId="49" fontId="3" fillId="2" borderId="2" xfId="0" applyNumberFormat="1" applyFont="1" applyFill="1" applyBorder="1" applyAlignment="1">
      <alignment horizontal="center" vertical="top"/>
    </xf>
    <xf numFmtId="49" fontId="3" fillId="3" borderId="3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vertical="top"/>
    </xf>
    <xf numFmtId="49" fontId="3" fillId="2" borderId="9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9" fontId="3" fillId="2" borderId="11" xfId="0" applyNumberFormat="1" applyFont="1" applyFill="1" applyBorder="1" applyAlignment="1">
      <alignment vertical="top"/>
    </xf>
    <xf numFmtId="49" fontId="3" fillId="3" borderId="12" xfId="0" applyNumberFormat="1" applyFont="1" applyFill="1" applyBorder="1" applyAlignment="1">
      <alignment vertical="top"/>
    </xf>
    <xf numFmtId="49" fontId="3" fillId="2" borderId="13" xfId="0" applyNumberFormat="1" applyFont="1" applyFill="1" applyBorder="1" applyAlignment="1">
      <alignment vertical="top"/>
    </xf>
    <xf numFmtId="49" fontId="3" fillId="3" borderId="14" xfId="0" applyNumberFormat="1" applyFont="1" applyFill="1" applyBorder="1" applyAlignment="1">
      <alignment vertical="top"/>
    </xf>
    <xf numFmtId="164" fontId="5" fillId="4" borderId="7" xfId="0" applyNumberFormat="1" applyFont="1" applyFill="1" applyBorder="1" applyAlignment="1">
      <alignment horizontal="center" vertical="top"/>
    </xf>
    <xf numFmtId="164" fontId="5" fillId="2" borderId="3" xfId="0" applyNumberFormat="1" applyFont="1" applyFill="1" applyBorder="1" applyAlignment="1">
      <alignment horizontal="center" vertical="top"/>
    </xf>
    <xf numFmtId="164" fontId="5" fillId="4" borderId="3" xfId="0" applyNumberFormat="1" applyFont="1" applyFill="1" applyBorder="1" applyAlignment="1">
      <alignment horizontal="center" vertical="top"/>
    </xf>
    <xf numFmtId="164" fontId="5" fillId="4" borderId="15" xfId="0" applyNumberFormat="1" applyFont="1" applyFill="1" applyBorder="1" applyAlignment="1">
      <alignment horizontal="center" vertical="top"/>
    </xf>
    <xf numFmtId="164" fontId="5" fillId="2" borderId="17" xfId="0" applyNumberFormat="1" applyFont="1" applyFill="1" applyBorder="1" applyAlignment="1">
      <alignment horizontal="center" vertical="top"/>
    </xf>
    <xf numFmtId="164" fontId="5" fillId="4" borderId="17" xfId="0" applyNumberFormat="1" applyFont="1" applyFill="1" applyBorder="1" applyAlignment="1">
      <alignment horizontal="center" vertical="top"/>
    </xf>
    <xf numFmtId="49" fontId="3" fillId="2" borderId="9" xfId="0" applyNumberFormat="1" applyFont="1" applyFill="1" applyBorder="1" applyAlignment="1">
      <alignment horizontal="center" vertical="top"/>
    </xf>
    <xf numFmtId="49" fontId="3" fillId="3" borderId="18" xfId="0" applyNumberFormat="1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 wrapText="1"/>
    </xf>
    <xf numFmtId="49" fontId="3" fillId="2" borderId="13" xfId="0" applyNumberFormat="1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top"/>
    </xf>
    <xf numFmtId="0" fontId="2" fillId="0" borderId="2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2" fillId="5" borderId="10" xfId="0" applyNumberFormat="1" applyFont="1" applyFill="1" applyBorder="1" applyAlignment="1">
      <alignment horizontal="center" vertical="top" wrapText="1"/>
    </xf>
    <xf numFmtId="164" fontId="2" fillId="6" borderId="9" xfId="0" applyNumberFormat="1" applyFont="1" applyFill="1" applyBorder="1" applyAlignment="1">
      <alignment horizontal="center" vertical="top" wrapText="1"/>
    </xf>
    <xf numFmtId="164" fontId="2" fillId="6" borderId="10" xfId="0" applyNumberFormat="1" applyFont="1" applyFill="1" applyBorder="1" applyAlignment="1">
      <alignment horizontal="center" vertical="top" wrapText="1"/>
    </xf>
    <xf numFmtId="164" fontId="2" fillId="6" borderId="22" xfId="0" applyNumberFormat="1" applyFont="1" applyFill="1" applyBorder="1" applyAlignment="1">
      <alignment horizontal="center" vertical="top" wrapText="1"/>
    </xf>
    <xf numFmtId="164" fontId="2" fillId="6" borderId="23" xfId="0" applyNumberFormat="1" applyFont="1" applyFill="1" applyBorder="1" applyAlignment="1">
      <alignment horizontal="center" vertical="top" wrapText="1"/>
    </xf>
    <xf numFmtId="164" fontId="2" fillId="6" borderId="21" xfId="0" applyNumberFormat="1" applyFont="1" applyFill="1" applyBorder="1" applyAlignment="1">
      <alignment horizontal="center" vertical="top" wrapText="1"/>
    </xf>
    <xf numFmtId="49" fontId="3" fillId="3" borderId="24" xfId="0" applyNumberFormat="1" applyFont="1" applyFill="1" applyBorder="1" applyAlignment="1">
      <alignment horizontal="center" vertical="top"/>
    </xf>
    <xf numFmtId="49" fontId="3" fillId="2" borderId="26" xfId="0" applyNumberFormat="1" applyFont="1" applyFill="1" applyBorder="1" applyAlignment="1">
      <alignment horizontal="center" vertical="top" wrapText="1"/>
    </xf>
    <xf numFmtId="164" fontId="5" fillId="3" borderId="27" xfId="0" applyNumberFormat="1" applyFont="1" applyFill="1" applyBorder="1" applyAlignment="1">
      <alignment horizontal="center" vertical="top"/>
    </xf>
    <xf numFmtId="164" fontId="2" fillId="6" borderId="19" xfId="0" applyNumberFormat="1" applyFont="1" applyFill="1" applyBorder="1" applyAlignment="1">
      <alignment horizontal="center" vertical="top" wrapText="1"/>
    </xf>
    <xf numFmtId="164" fontId="2" fillId="6" borderId="28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top"/>
    </xf>
    <xf numFmtId="0" fontId="9" fillId="6" borderId="0" xfId="0" applyFont="1" applyFill="1" applyBorder="1" applyAlignment="1">
      <alignment vertical="top"/>
    </xf>
    <xf numFmtId="164" fontId="2" fillId="6" borderId="31" xfId="0" applyNumberFormat="1" applyFont="1" applyFill="1" applyBorder="1" applyAlignment="1">
      <alignment horizontal="center" vertical="top" wrapText="1"/>
    </xf>
    <xf numFmtId="164" fontId="2" fillId="6" borderId="32" xfId="0" applyNumberFormat="1" applyFont="1" applyFill="1" applyBorder="1" applyAlignment="1">
      <alignment horizontal="center" vertical="top" wrapText="1"/>
    </xf>
    <xf numFmtId="164" fontId="2" fillId="6" borderId="33" xfId="0" applyNumberFormat="1" applyFont="1" applyFill="1" applyBorder="1" applyAlignment="1">
      <alignment horizontal="center" vertical="top" wrapText="1"/>
    </xf>
    <xf numFmtId="164" fontId="2" fillId="5" borderId="31" xfId="0" applyNumberFormat="1" applyFont="1" applyFill="1" applyBorder="1" applyAlignment="1">
      <alignment horizontal="center" vertical="top" wrapText="1"/>
    </xf>
    <xf numFmtId="164" fontId="2" fillId="5" borderId="32" xfId="0" applyNumberFormat="1" applyFont="1" applyFill="1" applyBorder="1" applyAlignment="1">
      <alignment horizontal="center" vertical="top" wrapText="1"/>
    </xf>
    <xf numFmtId="164" fontId="2" fillId="5" borderId="33" xfId="0" applyNumberFormat="1" applyFont="1" applyFill="1" applyBorder="1" applyAlignment="1">
      <alignment horizontal="center" vertical="top" wrapText="1"/>
    </xf>
    <xf numFmtId="164" fontId="6" fillId="5" borderId="34" xfId="0" applyNumberFormat="1" applyFont="1" applyFill="1" applyBorder="1" applyAlignment="1">
      <alignment horizontal="center" vertical="top"/>
    </xf>
    <xf numFmtId="164" fontId="6" fillId="5" borderId="35" xfId="0" applyNumberFormat="1" applyFont="1" applyFill="1" applyBorder="1" applyAlignment="1">
      <alignment horizontal="center" vertical="top"/>
    </xf>
    <xf numFmtId="164" fontId="6" fillId="5" borderId="36" xfId="0" applyNumberFormat="1" applyFont="1" applyFill="1" applyBorder="1" applyAlignment="1">
      <alignment horizontal="center" vertical="top"/>
    </xf>
    <xf numFmtId="164" fontId="6" fillId="5" borderId="11" xfId="0" applyNumberFormat="1" applyFont="1" applyFill="1" applyBorder="1" applyAlignment="1">
      <alignment horizontal="center" vertical="top"/>
    </xf>
    <xf numFmtId="164" fontId="6" fillId="5" borderId="12" xfId="0" applyNumberFormat="1" applyFont="1" applyFill="1" applyBorder="1" applyAlignment="1">
      <alignment horizontal="center" vertical="top"/>
    </xf>
    <xf numFmtId="164" fontId="6" fillId="5" borderId="37" xfId="0" applyNumberFormat="1" applyFont="1" applyFill="1" applyBorder="1" applyAlignment="1">
      <alignment horizontal="center" vertical="top"/>
    </xf>
    <xf numFmtId="164" fontId="6" fillId="5" borderId="32" xfId="0" applyNumberFormat="1" applyFont="1" applyFill="1" applyBorder="1" applyAlignment="1">
      <alignment horizontal="center" vertical="top"/>
    </xf>
    <xf numFmtId="164" fontId="6" fillId="5" borderId="33" xfId="0" applyNumberFormat="1" applyFont="1" applyFill="1" applyBorder="1" applyAlignment="1">
      <alignment horizontal="center" vertical="top"/>
    </xf>
    <xf numFmtId="164" fontId="6" fillId="5" borderId="38" xfId="0" applyNumberFormat="1" applyFont="1" applyFill="1" applyBorder="1" applyAlignment="1">
      <alignment horizontal="center" vertical="top"/>
    </xf>
    <xf numFmtId="164" fontId="6" fillId="5" borderId="39" xfId="0" applyNumberFormat="1" applyFont="1" applyFill="1" applyBorder="1" applyAlignment="1">
      <alignment horizontal="center" vertical="top"/>
    </xf>
    <xf numFmtId="164" fontId="6" fillId="5" borderId="40" xfId="0" applyNumberFormat="1" applyFont="1" applyFill="1" applyBorder="1" applyAlignment="1">
      <alignment horizontal="center" vertical="top"/>
    </xf>
    <xf numFmtId="164" fontId="6" fillId="0" borderId="41" xfId="0" applyNumberFormat="1" applyFont="1" applyFill="1" applyBorder="1" applyAlignment="1">
      <alignment horizontal="center" vertical="top"/>
    </xf>
    <xf numFmtId="164" fontId="6" fillId="0" borderId="4" xfId="0" applyNumberFormat="1" applyFont="1" applyFill="1" applyBorder="1" applyAlignment="1">
      <alignment horizontal="center" vertical="top"/>
    </xf>
    <xf numFmtId="164" fontId="6" fillId="0" borderId="19" xfId="0" applyNumberFormat="1" applyFont="1" applyFill="1" applyBorder="1" applyAlignment="1">
      <alignment horizontal="center" vertical="top"/>
    </xf>
    <xf numFmtId="164" fontId="5" fillId="5" borderId="34" xfId="0" applyNumberFormat="1" applyFont="1" applyFill="1" applyBorder="1" applyAlignment="1">
      <alignment horizontal="center" vertical="top"/>
    </xf>
    <xf numFmtId="164" fontId="5" fillId="5" borderId="35" xfId="0" applyNumberFormat="1" applyFont="1" applyFill="1" applyBorder="1" applyAlignment="1">
      <alignment horizontal="center" vertical="top"/>
    </xf>
    <xf numFmtId="164" fontId="6" fillId="0" borderId="28" xfId="0" applyNumberFormat="1" applyFont="1" applyFill="1" applyBorder="1" applyAlignment="1">
      <alignment horizontal="center" vertical="top"/>
    </xf>
    <xf numFmtId="164" fontId="5" fillId="5" borderId="42" xfId="0" applyNumberFormat="1" applyFont="1" applyFill="1" applyBorder="1" applyAlignment="1">
      <alignment horizontal="center" vertical="top"/>
    </xf>
    <xf numFmtId="1" fontId="2" fillId="0" borderId="43" xfId="0" applyNumberFormat="1" applyFont="1" applyFill="1" applyBorder="1" applyAlignment="1">
      <alignment horizontal="center" vertical="top" wrapText="1"/>
    </xf>
    <xf numFmtId="164" fontId="2" fillId="0" borderId="44" xfId="0" applyNumberFormat="1" applyFont="1" applyFill="1" applyBorder="1" applyAlignment="1">
      <alignment horizontal="center" vertical="top" wrapText="1"/>
    </xf>
    <xf numFmtId="164" fontId="2" fillId="6" borderId="45" xfId="0" applyNumberFormat="1" applyFont="1" applyFill="1" applyBorder="1" applyAlignment="1">
      <alignment horizontal="center" vertical="top" wrapText="1"/>
    </xf>
    <xf numFmtId="164" fontId="2" fillId="6" borderId="46" xfId="0" applyNumberFormat="1" applyFont="1" applyFill="1" applyBorder="1" applyAlignment="1">
      <alignment horizontal="center" vertical="top" wrapText="1"/>
    </xf>
    <xf numFmtId="0" fontId="3" fillId="5" borderId="29" xfId="0" applyFont="1" applyFill="1" applyBorder="1" applyAlignment="1">
      <alignment horizontal="right" vertical="top" wrapText="1"/>
    </xf>
    <xf numFmtId="164" fontId="5" fillId="5" borderId="47" xfId="0" applyNumberFormat="1" applyFont="1" applyFill="1" applyBorder="1" applyAlignment="1">
      <alignment horizontal="center" vertical="top"/>
    </xf>
    <xf numFmtId="164" fontId="5" fillId="5" borderId="1" xfId="0" applyNumberFormat="1" applyFont="1" applyFill="1" applyBorder="1" applyAlignment="1">
      <alignment horizontal="center" vertical="top"/>
    </xf>
    <xf numFmtId="164" fontId="5" fillId="5" borderId="48" xfId="0" applyNumberFormat="1" applyFont="1" applyFill="1" applyBorder="1" applyAlignment="1">
      <alignment horizontal="center" vertical="top"/>
    </xf>
    <xf numFmtId="0" fontId="3" fillId="5" borderId="50" xfId="0" applyFont="1" applyFill="1" applyBorder="1" applyAlignment="1">
      <alignment horizontal="right" vertical="top" wrapText="1"/>
    </xf>
    <xf numFmtId="164" fontId="3" fillId="5" borderId="38" xfId="0" applyNumberFormat="1" applyFont="1" applyFill="1" applyBorder="1" applyAlignment="1">
      <alignment horizontal="center" vertical="top" wrapText="1"/>
    </xf>
    <xf numFmtId="164" fontId="3" fillId="5" borderId="39" xfId="0" applyNumberFormat="1" applyFont="1" applyFill="1" applyBorder="1" applyAlignment="1">
      <alignment horizontal="center" vertical="top" wrapText="1"/>
    </xf>
    <xf numFmtId="164" fontId="3" fillId="5" borderId="40" xfId="0" applyNumberFormat="1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center" vertical="top" wrapText="1"/>
    </xf>
    <xf numFmtId="164" fontId="3" fillId="0" borderId="43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vertical="top" wrapText="1"/>
    </xf>
    <xf numFmtId="164" fontId="9" fillId="0" borderId="0" xfId="0" applyNumberFormat="1" applyFont="1" applyFill="1" applyBorder="1" applyAlignment="1">
      <alignment vertical="top"/>
    </xf>
    <xf numFmtId="0" fontId="2" fillId="0" borderId="52" xfId="0" applyFont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 wrapText="1"/>
    </xf>
    <xf numFmtId="164" fontId="5" fillId="6" borderId="50" xfId="0" applyNumberFormat="1" applyFont="1" applyFill="1" applyBorder="1" applyAlignment="1">
      <alignment horizontal="center" vertical="top"/>
    </xf>
    <xf numFmtId="164" fontId="6" fillId="6" borderId="32" xfId="0" applyNumberFormat="1" applyFont="1" applyFill="1" applyBorder="1" applyAlignment="1">
      <alignment horizontal="center" vertical="top"/>
    </xf>
    <xf numFmtId="49" fontId="3" fillId="2" borderId="53" xfId="0" applyNumberFormat="1" applyFont="1" applyFill="1" applyBorder="1" applyAlignment="1">
      <alignment vertical="top"/>
    </xf>
    <xf numFmtId="0" fontId="2" fillId="6" borderId="21" xfId="0" applyFont="1" applyFill="1" applyBorder="1" applyAlignment="1">
      <alignment horizontal="center" vertical="top"/>
    </xf>
    <xf numFmtId="0" fontId="3" fillId="5" borderId="30" xfId="0" applyFont="1" applyFill="1" applyBorder="1" applyAlignment="1">
      <alignment horizontal="right" vertical="top" wrapText="1"/>
    </xf>
    <xf numFmtId="49" fontId="10" fillId="0" borderId="45" xfId="0" applyNumberFormat="1" applyFont="1" applyBorder="1" applyAlignment="1">
      <alignment vertical="top"/>
    </xf>
    <xf numFmtId="49" fontId="10" fillId="0" borderId="54" xfId="0" applyNumberFormat="1" applyFont="1" applyBorder="1" applyAlignment="1">
      <alignment vertical="top"/>
    </xf>
    <xf numFmtId="164" fontId="7" fillId="5" borderId="32" xfId="0" applyNumberFormat="1" applyFont="1" applyFill="1" applyBorder="1" applyAlignment="1">
      <alignment horizontal="center" vertical="top"/>
    </xf>
    <xf numFmtId="164" fontId="5" fillId="3" borderId="16" xfId="0" applyNumberFormat="1" applyFont="1" applyFill="1" applyBorder="1" applyAlignment="1">
      <alignment horizontal="center" vertical="top"/>
    </xf>
    <xf numFmtId="0" fontId="3" fillId="5" borderId="30" xfId="0" applyFont="1" applyFill="1" applyBorder="1" applyAlignment="1">
      <alignment horizontal="center" vertical="top"/>
    </xf>
    <xf numFmtId="164" fontId="3" fillId="5" borderId="47" xfId="0" applyNumberFormat="1" applyFont="1" applyFill="1" applyBorder="1" applyAlignment="1">
      <alignment horizontal="center" vertical="top"/>
    </xf>
    <xf numFmtId="164" fontId="3" fillId="5" borderId="1" xfId="0" applyNumberFormat="1" applyFont="1" applyFill="1" applyBorder="1" applyAlignment="1">
      <alignment horizontal="center" vertical="top"/>
    </xf>
    <xf numFmtId="164" fontId="5" fillId="5" borderId="55" xfId="0" applyNumberFormat="1" applyFont="1" applyFill="1" applyBorder="1" applyAlignment="1">
      <alignment horizontal="center" vertical="top"/>
    </xf>
    <xf numFmtId="164" fontId="5" fillId="5" borderId="29" xfId="0" applyNumberFormat="1" applyFont="1" applyFill="1" applyBorder="1" applyAlignment="1">
      <alignment horizontal="center" vertical="top"/>
    </xf>
    <xf numFmtId="164" fontId="3" fillId="5" borderId="56" xfId="0" applyNumberFormat="1" applyFont="1" applyFill="1" applyBorder="1" applyAlignment="1">
      <alignment horizontal="center" vertical="top"/>
    </xf>
    <xf numFmtId="49" fontId="3" fillId="6" borderId="43" xfId="0" applyNumberFormat="1" applyFont="1" applyFill="1" applyBorder="1" applyAlignment="1">
      <alignment vertical="top"/>
    </xf>
    <xf numFmtId="49" fontId="3" fillId="6" borderId="20" xfId="0" applyNumberFormat="1" applyFont="1" applyFill="1" applyBorder="1" applyAlignment="1">
      <alignment vertical="top"/>
    </xf>
    <xf numFmtId="49" fontId="2" fillId="0" borderId="57" xfId="0" applyNumberFormat="1" applyFont="1" applyBorder="1" applyAlignment="1">
      <alignment vertical="top" wrapText="1"/>
    </xf>
    <xf numFmtId="49" fontId="2" fillId="0" borderId="58" xfId="0" applyNumberFormat="1" applyFont="1" applyBorder="1" applyAlignment="1">
      <alignment vertical="top" wrapText="1"/>
    </xf>
    <xf numFmtId="164" fontId="3" fillId="5" borderId="49" xfId="0" applyNumberFormat="1" applyFont="1" applyFill="1" applyBorder="1" applyAlignment="1">
      <alignment horizontal="center" vertical="top"/>
    </xf>
    <xf numFmtId="164" fontId="5" fillId="5" borderId="59" xfId="0" applyNumberFormat="1" applyFont="1" applyFill="1" applyBorder="1" applyAlignment="1">
      <alignment horizontal="center" vertical="top"/>
    </xf>
    <xf numFmtId="49" fontId="3" fillId="6" borderId="18" xfId="0" applyNumberFormat="1" applyFont="1" applyFill="1" applyBorder="1" applyAlignment="1">
      <alignment vertical="top"/>
    </xf>
    <xf numFmtId="49" fontId="3" fillId="2" borderId="2" xfId="0" applyNumberFormat="1" applyFont="1" applyFill="1" applyBorder="1" applyAlignment="1">
      <alignment horizontal="center" vertical="top" wrapText="1"/>
    </xf>
    <xf numFmtId="164" fontId="5" fillId="5" borderId="36" xfId="0" applyNumberFormat="1" applyFont="1" applyFill="1" applyBorder="1" applyAlignment="1">
      <alignment horizontal="center" vertical="top"/>
    </xf>
    <xf numFmtId="164" fontId="5" fillId="5" borderId="38" xfId="0" applyNumberFormat="1" applyFont="1" applyFill="1" applyBorder="1" applyAlignment="1">
      <alignment horizontal="center" vertical="top"/>
    </xf>
    <xf numFmtId="164" fontId="5" fillId="5" borderId="39" xfId="0" applyNumberFormat="1" applyFont="1" applyFill="1" applyBorder="1" applyAlignment="1">
      <alignment horizontal="center" vertical="top"/>
    </xf>
    <xf numFmtId="164" fontId="5" fillId="5" borderId="40" xfId="0" applyNumberFormat="1" applyFont="1" applyFill="1" applyBorder="1" applyAlignment="1">
      <alignment horizontal="center" vertical="top"/>
    </xf>
    <xf numFmtId="164" fontId="6" fillId="5" borderId="18" xfId="0" applyNumberFormat="1" applyFont="1" applyFill="1" applyBorder="1" applyAlignment="1">
      <alignment horizontal="center" vertical="top"/>
    </xf>
    <xf numFmtId="0" fontId="1" fillId="0" borderId="0" xfId="0" applyFont="1"/>
    <xf numFmtId="164" fontId="7" fillId="5" borderId="34" xfId="0" applyNumberFormat="1" applyFont="1" applyFill="1" applyBorder="1" applyAlignment="1">
      <alignment horizontal="center" vertical="top"/>
    </xf>
    <xf numFmtId="164" fontId="7" fillId="5" borderId="35" xfId="0" applyNumberFormat="1" applyFont="1" applyFill="1" applyBorder="1" applyAlignment="1">
      <alignment horizontal="center" vertical="top"/>
    </xf>
    <xf numFmtId="0" fontId="1" fillId="0" borderId="0" xfId="0" applyFont="1" applyBorder="1"/>
    <xf numFmtId="0" fontId="1" fillId="0" borderId="37" xfId="0" applyFont="1" applyBorder="1"/>
    <xf numFmtId="164" fontId="5" fillId="3" borderId="7" xfId="0" applyNumberFormat="1" applyFont="1" applyFill="1" applyBorder="1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164" fontId="5" fillId="3" borderId="15" xfId="0" applyNumberFormat="1" applyFont="1" applyFill="1" applyBorder="1" applyAlignment="1">
      <alignment horizontal="center" vertical="top" wrapText="1"/>
    </xf>
    <xf numFmtId="164" fontId="5" fillId="3" borderId="17" xfId="0" applyNumberFormat="1" applyFont="1" applyFill="1" applyBorder="1" applyAlignment="1">
      <alignment horizontal="center" vertical="top" wrapText="1"/>
    </xf>
    <xf numFmtId="164" fontId="2" fillId="0" borderId="41" xfId="0" applyNumberFormat="1" applyFont="1" applyFill="1" applyBorder="1" applyAlignment="1">
      <alignment horizontal="center" vertical="top" wrapText="1"/>
    </xf>
    <xf numFmtId="1" fontId="2" fillId="0" borderId="10" xfId="0" applyNumberFormat="1" applyFont="1" applyFill="1" applyBorder="1" applyAlignment="1">
      <alignment horizontal="center" vertical="top" wrapText="1"/>
    </xf>
    <xf numFmtId="1" fontId="2" fillId="0" borderId="12" xfId="0" applyNumberFormat="1" applyFont="1" applyFill="1" applyBorder="1" applyAlignment="1">
      <alignment horizontal="center" vertical="top" wrapText="1"/>
    </xf>
    <xf numFmtId="0" fontId="16" fillId="0" borderId="0" xfId="0" applyFont="1"/>
    <xf numFmtId="0" fontId="16" fillId="0" borderId="32" xfId="0" applyFont="1" applyBorder="1" applyAlignment="1">
      <alignment horizontal="center" vertical="top" wrapText="1"/>
    </xf>
    <xf numFmtId="0" fontId="16" fillId="0" borderId="32" xfId="0" applyFont="1" applyBorder="1" applyAlignment="1">
      <alignment vertical="top" wrapText="1"/>
    </xf>
    <xf numFmtId="164" fontId="7" fillId="5" borderId="25" xfId="0" applyNumberFormat="1" applyFont="1" applyFill="1" applyBorder="1" applyAlignment="1">
      <alignment horizontal="center" vertical="top"/>
    </xf>
    <xf numFmtId="164" fontId="7" fillId="5" borderId="23" xfId="0" applyNumberFormat="1" applyFont="1" applyFill="1" applyBorder="1" applyAlignment="1">
      <alignment horizontal="center" vertical="top"/>
    </xf>
    <xf numFmtId="164" fontId="7" fillId="5" borderId="36" xfId="0" applyNumberFormat="1" applyFont="1" applyFill="1" applyBorder="1" applyAlignment="1">
      <alignment horizontal="center" vertical="top"/>
    </xf>
    <xf numFmtId="164" fontId="5" fillId="2" borderId="7" xfId="0" applyNumberFormat="1" applyFont="1" applyFill="1" applyBorder="1" applyAlignment="1">
      <alignment horizontal="center" vertical="top"/>
    </xf>
    <xf numFmtId="164" fontId="5" fillId="2" borderId="15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top"/>
    </xf>
    <xf numFmtId="164" fontId="7" fillId="5" borderId="9" xfId="0" applyNumberFormat="1" applyFont="1" applyFill="1" applyBorder="1" applyAlignment="1">
      <alignment horizontal="center" vertical="top"/>
    </xf>
    <xf numFmtId="164" fontId="7" fillId="5" borderId="10" xfId="0" applyNumberFormat="1" applyFont="1" applyFill="1" applyBorder="1" applyAlignment="1">
      <alignment horizontal="center" vertical="top"/>
    </xf>
    <xf numFmtId="164" fontId="6" fillId="5" borderId="31" xfId="0" applyNumberFormat="1" applyFont="1" applyFill="1" applyBorder="1" applyAlignment="1">
      <alignment horizontal="center" vertical="center"/>
    </xf>
    <xf numFmtId="164" fontId="6" fillId="5" borderId="32" xfId="0" applyNumberFormat="1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164" fontId="6" fillId="6" borderId="38" xfId="0" applyNumberFormat="1" applyFont="1" applyFill="1" applyBorder="1" applyAlignment="1">
      <alignment horizontal="center" vertical="top"/>
    </xf>
    <xf numFmtId="164" fontId="6" fillId="6" borderId="39" xfId="0" applyNumberFormat="1" applyFont="1" applyFill="1" applyBorder="1" applyAlignment="1">
      <alignment horizontal="center" vertical="top"/>
    </xf>
    <xf numFmtId="164" fontId="2" fillId="5" borderId="9" xfId="0" applyNumberFormat="1" applyFont="1" applyFill="1" applyBorder="1" applyAlignment="1">
      <alignment horizontal="center" vertical="top" wrapText="1"/>
    </xf>
    <xf numFmtId="164" fontId="2" fillId="5" borderId="22" xfId="0" applyNumberFormat="1" applyFont="1" applyFill="1" applyBorder="1" applyAlignment="1">
      <alignment horizontal="center" vertical="top" wrapText="1"/>
    </xf>
    <xf numFmtId="164" fontId="5" fillId="3" borderId="15" xfId="0" applyNumberFormat="1" applyFont="1" applyFill="1" applyBorder="1" applyAlignment="1">
      <alignment horizontal="center" vertical="top"/>
    </xf>
    <xf numFmtId="164" fontId="5" fillId="5" borderId="56" xfId="0" applyNumberFormat="1" applyFont="1" applyFill="1" applyBorder="1" applyAlignment="1">
      <alignment horizontal="center" vertical="top"/>
    </xf>
    <xf numFmtId="164" fontId="6" fillId="6" borderId="34" xfId="0" applyNumberFormat="1" applyFont="1" applyFill="1" applyBorder="1" applyAlignment="1">
      <alignment horizontal="center" vertical="top"/>
    </xf>
    <xf numFmtId="164" fontId="6" fillId="6" borderId="35" xfId="0" applyNumberFormat="1" applyFont="1" applyFill="1" applyBorder="1" applyAlignment="1">
      <alignment horizontal="center" vertical="top"/>
    </xf>
    <xf numFmtId="164" fontId="6" fillId="6" borderId="11" xfId="0" applyNumberFormat="1" applyFont="1" applyFill="1" applyBorder="1" applyAlignment="1">
      <alignment horizontal="center" vertical="top"/>
    </xf>
    <xf numFmtId="164" fontId="6" fillId="6" borderId="12" xfId="0" applyNumberFormat="1" applyFont="1" applyFill="1" applyBorder="1" applyAlignment="1">
      <alignment horizontal="center" vertical="top"/>
    </xf>
    <xf numFmtId="164" fontId="7" fillId="6" borderId="35" xfId="0" applyNumberFormat="1" applyFont="1" applyFill="1" applyBorder="1" applyAlignment="1">
      <alignment horizontal="center" vertical="top"/>
    </xf>
    <xf numFmtId="164" fontId="7" fillId="6" borderId="25" xfId="0" applyNumberFormat="1" applyFont="1" applyFill="1" applyBorder="1" applyAlignment="1">
      <alignment horizontal="center" vertical="top"/>
    </xf>
    <xf numFmtId="164" fontId="7" fillId="6" borderId="23" xfId="0" applyNumberFormat="1" applyFont="1" applyFill="1" applyBorder="1" applyAlignment="1">
      <alignment horizontal="center" vertical="top"/>
    </xf>
    <xf numFmtId="164" fontId="6" fillId="6" borderId="43" xfId="0" applyNumberFormat="1" applyFont="1" applyFill="1" applyBorder="1" applyAlignment="1">
      <alignment horizontal="center" vertical="top"/>
    </xf>
    <xf numFmtId="164" fontId="6" fillId="6" borderId="31" xfId="0" applyNumberFormat="1" applyFont="1" applyFill="1" applyBorder="1" applyAlignment="1">
      <alignment horizontal="center" vertical="center"/>
    </xf>
    <xf numFmtId="164" fontId="6" fillId="6" borderId="32" xfId="0" applyNumberFormat="1" applyFont="1" applyFill="1" applyBorder="1" applyAlignment="1">
      <alignment horizontal="center" vertical="center"/>
    </xf>
    <xf numFmtId="164" fontId="5" fillId="6" borderId="34" xfId="0" applyNumberFormat="1" applyFont="1" applyFill="1" applyBorder="1" applyAlignment="1">
      <alignment horizontal="center" vertical="top"/>
    </xf>
    <xf numFmtId="164" fontId="5" fillId="6" borderId="35" xfId="0" applyNumberFormat="1" applyFont="1" applyFill="1" applyBorder="1" applyAlignment="1">
      <alignment horizontal="center" vertical="top"/>
    </xf>
    <xf numFmtId="164" fontId="5" fillId="6" borderId="42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164" fontId="6" fillId="6" borderId="42" xfId="0" applyNumberFormat="1" applyFont="1" applyFill="1" applyBorder="1" applyAlignment="1">
      <alignment horizontal="center" vertical="top"/>
    </xf>
    <xf numFmtId="164" fontId="6" fillId="6" borderId="61" xfId="0" applyNumberFormat="1" applyFont="1" applyFill="1" applyBorder="1" applyAlignment="1">
      <alignment horizontal="center" vertical="top"/>
    </xf>
    <xf numFmtId="164" fontId="6" fillId="6" borderId="62" xfId="0" applyNumberFormat="1" applyFont="1" applyFill="1" applyBorder="1" applyAlignment="1">
      <alignment horizontal="center" vertical="top"/>
    </xf>
    <xf numFmtId="164" fontId="3" fillId="5" borderId="48" xfId="0" applyNumberFormat="1" applyFont="1" applyFill="1" applyBorder="1" applyAlignment="1">
      <alignment horizontal="center" vertical="top"/>
    </xf>
    <xf numFmtId="164" fontId="5" fillId="6" borderId="62" xfId="0" applyNumberFormat="1" applyFont="1" applyFill="1" applyBorder="1" applyAlignment="1">
      <alignment horizontal="center" vertical="top"/>
    </xf>
    <xf numFmtId="164" fontId="7" fillId="6" borderId="42" xfId="0" applyNumberFormat="1" applyFont="1" applyFill="1" applyBorder="1" applyAlignment="1">
      <alignment horizontal="center" vertical="top"/>
    </xf>
    <xf numFmtId="164" fontId="2" fillId="6" borderId="18" xfId="0" applyNumberFormat="1" applyFont="1" applyFill="1" applyBorder="1" applyAlignment="1">
      <alignment horizontal="center" vertical="top" wrapText="1"/>
    </xf>
    <xf numFmtId="164" fontId="2" fillId="6" borderId="61" xfId="0" applyNumberFormat="1" applyFont="1" applyFill="1" applyBorder="1" applyAlignment="1">
      <alignment horizontal="center" vertical="top" wrapText="1"/>
    </xf>
    <xf numFmtId="164" fontId="3" fillId="5" borderId="62" xfId="0" applyNumberFormat="1" applyFont="1" applyFill="1" applyBorder="1" applyAlignment="1">
      <alignment horizontal="center" vertical="top" wrapText="1"/>
    </xf>
    <xf numFmtId="164" fontId="5" fillId="3" borderId="24" xfId="0" applyNumberFormat="1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/>
    </xf>
    <xf numFmtId="164" fontId="5" fillId="4" borderId="24" xfId="0" applyNumberFormat="1" applyFont="1" applyFill="1" applyBorder="1" applyAlignment="1">
      <alignment horizontal="center" vertical="top"/>
    </xf>
    <xf numFmtId="0" fontId="2" fillId="0" borderId="63" xfId="0" applyFont="1" applyBorder="1" applyAlignment="1">
      <alignment horizontal="center" vertical="top"/>
    </xf>
    <xf numFmtId="164" fontId="6" fillId="5" borderId="64" xfId="0" applyNumberFormat="1" applyFont="1" applyFill="1" applyBorder="1" applyAlignment="1">
      <alignment horizontal="center" vertical="top"/>
    </xf>
    <xf numFmtId="164" fontId="6" fillId="5" borderId="65" xfId="0" applyNumberFormat="1" applyFont="1" applyFill="1" applyBorder="1" applyAlignment="1">
      <alignment horizontal="center" vertical="top"/>
    </xf>
    <xf numFmtId="164" fontId="6" fillId="5" borderId="66" xfId="0" applyNumberFormat="1" applyFont="1" applyFill="1" applyBorder="1" applyAlignment="1">
      <alignment horizontal="center" vertical="top"/>
    </xf>
    <xf numFmtId="164" fontId="6" fillId="6" borderId="64" xfId="0" applyNumberFormat="1" applyFont="1" applyFill="1" applyBorder="1" applyAlignment="1">
      <alignment horizontal="center" vertical="top"/>
    </xf>
    <xf numFmtId="164" fontId="6" fillId="6" borderId="65" xfId="0" applyNumberFormat="1" applyFont="1" applyFill="1" applyBorder="1" applyAlignment="1">
      <alignment horizontal="center" vertical="top"/>
    </xf>
    <xf numFmtId="164" fontId="6" fillId="6" borderId="67" xfId="0" applyNumberFormat="1" applyFont="1" applyFill="1" applyBorder="1" applyAlignment="1">
      <alignment horizontal="center" vertical="top"/>
    </xf>
    <xf numFmtId="164" fontId="5" fillId="3" borderId="7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vertical="top"/>
    </xf>
    <xf numFmtId="49" fontId="3" fillId="3" borderId="15" xfId="0" applyNumberFormat="1" applyFont="1" applyFill="1" applyBorder="1" applyAlignment="1">
      <alignment vertical="top"/>
    </xf>
    <xf numFmtId="49" fontId="3" fillId="3" borderId="15" xfId="0" applyNumberFormat="1" applyFont="1" applyFill="1" applyBorder="1" applyAlignment="1">
      <alignment horizontal="center" vertical="top"/>
    </xf>
    <xf numFmtId="49" fontId="3" fillId="3" borderId="68" xfId="0" applyNumberFormat="1" applyFont="1" applyFill="1" applyBorder="1" applyAlignment="1">
      <alignment horizontal="center" vertical="top"/>
    </xf>
    <xf numFmtId="164" fontId="5" fillId="5" borderId="64" xfId="0" applyNumberFormat="1" applyFont="1" applyFill="1" applyBorder="1" applyAlignment="1">
      <alignment horizontal="center" vertical="top"/>
    </xf>
    <xf numFmtId="164" fontId="5" fillId="5" borderId="65" xfId="0" applyNumberFormat="1" applyFont="1" applyFill="1" applyBorder="1" applyAlignment="1">
      <alignment horizontal="center" vertical="top"/>
    </xf>
    <xf numFmtId="164" fontId="5" fillId="5" borderId="67" xfId="0" applyNumberFormat="1" applyFont="1" applyFill="1" applyBorder="1" applyAlignment="1">
      <alignment horizontal="center" vertical="top"/>
    </xf>
    <xf numFmtId="164" fontId="5" fillId="6" borderId="64" xfId="0" applyNumberFormat="1" applyFont="1" applyFill="1" applyBorder="1" applyAlignment="1">
      <alignment horizontal="center" vertical="top"/>
    </xf>
    <xf numFmtId="164" fontId="5" fillId="6" borderId="65" xfId="0" applyNumberFormat="1" applyFont="1" applyFill="1" applyBorder="1" applyAlignment="1">
      <alignment horizontal="center" vertical="top"/>
    </xf>
    <xf numFmtId="164" fontId="5" fillId="6" borderId="67" xfId="0" applyNumberFormat="1" applyFont="1" applyFill="1" applyBorder="1" applyAlignment="1">
      <alignment horizontal="center" vertical="top"/>
    </xf>
    <xf numFmtId="164" fontId="9" fillId="0" borderId="9" xfId="0" applyNumberFormat="1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164" fontId="9" fillId="0" borderId="22" xfId="0" applyNumberFormat="1" applyFont="1" applyBorder="1" applyAlignment="1">
      <alignment horizontal="center"/>
    </xf>
    <xf numFmtId="164" fontId="9" fillId="0" borderId="31" xfId="0" applyNumberFormat="1" applyFont="1" applyBorder="1" applyAlignment="1">
      <alignment horizontal="center"/>
    </xf>
    <xf numFmtId="164" fontId="9" fillId="0" borderId="32" xfId="0" applyNumberFormat="1" applyFont="1" applyBorder="1" applyAlignment="1">
      <alignment horizontal="center"/>
    </xf>
    <xf numFmtId="164" fontId="9" fillId="0" borderId="33" xfId="0" applyNumberFormat="1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164" fontId="9" fillId="0" borderId="37" xfId="0" applyNumberFormat="1" applyFont="1" applyBorder="1" applyAlignment="1">
      <alignment horizontal="center"/>
    </xf>
    <xf numFmtId="164" fontId="10" fillId="5" borderId="11" xfId="0" applyNumberFormat="1" applyFont="1" applyFill="1" applyBorder="1" applyAlignment="1">
      <alignment horizontal="center"/>
    </xf>
    <xf numFmtId="164" fontId="10" fillId="5" borderId="12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4" fontId="10" fillId="5" borderId="14" xfId="0" applyNumberFormat="1" applyFont="1" applyFill="1" applyBorder="1" applyAlignment="1">
      <alignment horizontal="center"/>
    </xf>
    <xf numFmtId="164" fontId="10" fillId="5" borderId="47" xfId="0" applyNumberFormat="1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/>
    </xf>
    <xf numFmtId="164" fontId="10" fillId="5" borderId="59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9" fillId="0" borderId="31" xfId="0" applyNumberFormat="1" applyFont="1" applyBorder="1" applyAlignment="1">
      <alignment horizontal="center" vertical="top"/>
    </xf>
    <xf numFmtId="164" fontId="9" fillId="0" borderId="32" xfId="0" applyNumberFormat="1" applyFont="1" applyBorder="1" applyAlignment="1">
      <alignment horizontal="center" vertical="top"/>
    </xf>
    <xf numFmtId="164" fontId="9" fillId="0" borderId="33" xfId="0" applyNumberFormat="1" applyFont="1" applyBorder="1" applyAlignment="1">
      <alignment horizontal="center" vertical="top"/>
    </xf>
    <xf numFmtId="164" fontId="9" fillId="0" borderId="11" xfId="0" applyNumberFormat="1" applyFont="1" applyBorder="1" applyAlignment="1">
      <alignment horizontal="center" vertical="top"/>
    </xf>
    <xf numFmtId="164" fontId="9" fillId="0" borderId="12" xfId="0" applyNumberFormat="1" applyFont="1" applyBorder="1" applyAlignment="1">
      <alignment horizontal="center" vertical="top"/>
    </xf>
    <xf numFmtId="164" fontId="9" fillId="0" borderId="37" xfId="0" applyNumberFormat="1" applyFont="1" applyBorder="1" applyAlignment="1">
      <alignment horizontal="center" vertical="top"/>
    </xf>
    <xf numFmtId="164" fontId="10" fillId="5" borderId="11" xfId="0" applyNumberFormat="1" applyFont="1" applyFill="1" applyBorder="1" applyAlignment="1">
      <alignment horizontal="center" vertical="top"/>
    </xf>
    <xf numFmtId="164" fontId="10" fillId="5" borderId="12" xfId="0" applyNumberFormat="1" applyFont="1" applyFill="1" applyBorder="1" applyAlignment="1">
      <alignment horizontal="center" vertical="top"/>
    </xf>
    <xf numFmtId="164" fontId="10" fillId="5" borderId="65" xfId="0" applyNumberFormat="1" applyFont="1" applyFill="1" applyBorder="1" applyAlignment="1">
      <alignment horizontal="center" vertical="top"/>
    </xf>
    <xf numFmtId="164" fontId="10" fillId="5" borderId="66" xfId="0" applyNumberFormat="1" applyFont="1" applyFill="1" applyBorder="1" applyAlignment="1">
      <alignment horizontal="center" vertical="top"/>
    </xf>
    <xf numFmtId="164" fontId="9" fillId="0" borderId="9" xfId="0" applyNumberFormat="1" applyFont="1" applyBorder="1" applyAlignment="1">
      <alignment horizontal="center" vertical="top"/>
    </xf>
    <xf numFmtId="164" fontId="9" fillId="0" borderId="10" xfId="0" applyNumberFormat="1" applyFont="1" applyBorder="1" applyAlignment="1">
      <alignment horizontal="center" vertical="top"/>
    </xf>
    <xf numFmtId="164" fontId="9" fillId="0" borderId="22" xfId="0" applyNumberFormat="1" applyFont="1" applyBorder="1" applyAlignment="1">
      <alignment horizontal="center" vertical="top"/>
    </xf>
    <xf numFmtId="164" fontId="10" fillId="5" borderId="13" xfId="0" applyNumberFormat="1" applyFont="1" applyFill="1" applyBorder="1" applyAlignment="1">
      <alignment horizontal="center" vertical="top"/>
    </xf>
    <xf numFmtId="164" fontId="10" fillId="5" borderId="14" xfId="0" applyNumberFormat="1" applyFont="1" applyFill="1" applyBorder="1" applyAlignment="1">
      <alignment horizontal="center" vertical="top"/>
    </xf>
    <xf numFmtId="164" fontId="10" fillId="5" borderId="47" xfId="0" applyNumberFormat="1" applyFont="1" applyFill="1" applyBorder="1" applyAlignment="1">
      <alignment horizontal="center" vertical="top"/>
    </xf>
    <xf numFmtId="164" fontId="10" fillId="5" borderId="1" xfId="0" applyNumberFormat="1" applyFont="1" applyFill="1" applyBorder="1" applyAlignment="1">
      <alignment horizontal="center" vertical="top"/>
    </xf>
    <xf numFmtId="164" fontId="10" fillId="5" borderId="59" xfId="0" applyNumberFormat="1" applyFont="1" applyFill="1" applyBorder="1" applyAlignment="1">
      <alignment horizontal="center" vertical="top"/>
    </xf>
    <xf numFmtId="164" fontId="10" fillId="3" borderId="2" xfId="0" applyNumberFormat="1" applyFont="1" applyFill="1" applyBorder="1" applyAlignment="1">
      <alignment horizontal="center" vertical="top"/>
    </xf>
    <xf numFmtId="164" fontId="10" fillId="3" borderId="3" xfId="0" applyNumberFormat="1" applyFont="1" applyFill="1" applyBorder="1" applyAlignment="1">
      <alignment horizontal="center" vertical="top"/>
    </xf>
    <xf numFmtId="164" fontId="10" fillId="3" borderId="35" xfId="0" applyNumberFormat="1" applyFont="1" applyFill="1" applyBorder="1" applyAlignment="1">
      <alignment horizontal="center" vertical="top"/>
    </xf>
    <xf numFmtId="164" fontId="10" fillId="3" borderId="36" xfId="0" applyNumberFormat="1" applyFont="1" applyFill="1" applyBorder="1" applyAlignment="1">
      <alignment horizontal="center" vertical="top"/>
    </xf>
    <xf numFmtId="164" fontId="21" fillId="0" borderId="31" xfId="0" applyNumberFormat="1" applyFont="1" applyBorder="1" applyAlignment="1">
      <alignment horizontal="center" vertical="top"/>
    </xf>
    <xf numFmtId="164" fontId="21" fillId="0" borderId="32" xfId="0" applyNumberFormat="1" applyFont="1" applyBorder="1" applyAlignment="1">
      <alignment horizontal="center" vertical="top"/>
    </xf>
    <xf numFmtId="164" fontId="10" fillId="5" borderId="37" xfId="0" applyNumberFormat="1" applyFont="1" applyFill="1" applyBorder="1" applyAlignment="1">
      <alignment horizontal="center"/>
    </xf>
    <xf numFmtId="164" fontId="10" fillId="3" borderId="17" xfId="0" applyNumberFormat="1" applyFont="1" applyFill="1" applyBorder="1" applyAlignment="1">
      <alignment horizontal="center"/>
    </xf>
    <xf numFmtId="164" fontId="10" fillId="7" borderId="2" xfId="0" applyNumberFormat="1" applyFont="1" applyFill="1" applyBorder="1" applyAlignment="1">
      <alignment horizontal="center"/>
    </xf>
    <xf numFmtId="164" fontId="10" fillId="7" borderId="3" xfId="0" applyNumberFormat="1" applyFont="1" applyFill="1" applyBorder="1" applyAlignment="1">
      <alignment horizontal="center"/>
    </xf>
    <xf numFmtId="164" fontId="10" fillId="7" borderId="17" xfId="0" applyNumberFormat="1" applyFont="1" applyFill="1" applyBorder="1" applyAlignment="1">
      <alignment horizontal="center"/>
    </xf>
    <xf numFmtId="164" fontId="10" fillId="4" borderId="2" xfId="0" applyNumberFormat="1" applyFont="1" applyFill="1" applyBorder="1" applyAlignment="1">
      <alignment horizontal="center"/>
    </xf>
    <xf numFmtId="164" fontId="10" fillId="4" borderId="3" xfId="0" applyNumberFormat="1" applyFont="1" applyFill="1" applyBorder="1" applyAlignment="1">
      <alignment horizontal="center"/>
    </xf>
    <xf numFmtId="164" fontId="10" fillId="4" borderId="17" xfId="0" applyNumberFormat="1" applyFont="1" applyFill="1" applyBorder="1" applyAlignment="1">
      <alignment horizontal="center"/>
    </xf>
    <xf numFmtId="164" fontId="9" fillId="0" borderId="39" xfId="0" applyNumberFormat="1" applyFont="1" applyBorder="1" applyAlignment="1">
      <alignment horizontal="center" vertical="top"/>
    </xf>
    <xf numFmtId="164" fontId="9" fillId="0" borderId="40" xfId="0" applyNumberFormat="1" applyFont="1" applyBorder="1" applyAlignment="1">
      <alignment horizontal="center" vertical="top"/>
    </xf>
    <xf numFmtId="164" fontId="10" fillId="5" borderId="48" xfId="0" applyNumberFormat="1" applyFont="1" applyFill="1" applyBorder="1" applyAlignment="1">
      <alignment horizontal="center" vertical="top"/>
    </xf>
    <xf numFmtId="164" fontId="7" fillId="5" borderId="31" xfId="0" applyNumberFormat="1" applyFont="1" applyFill="1" applyBorder="1" applyAlignment="1">
      <alignment horizontal="center" vertical="top"/>
    </xf>
    <xf numFmtId="164" fontId="21" fillId="0" borderId="9" xfId="0" applyNumberFormat="1" applyFont="1" applyBorder="1" applyAlignment="1">
      <alignment horizontal="center"/>
    </xf>
    <xf numFmtId="164" fontId="21" fillId="0" borderId="22" xfId="0" applyNumberFormat="1" applyFont="1" applyBorder="1" applyAlignment="1">
      <alignment horizontal="center"/>
    </xf>
    <xf numFmtId="164" fontId="10" fillId="5" borderId="60" xfId="0" applyNumberFormat="1" applyFont="1" applyFill="1" applyBorder="1" applyAlignment="1">
      <alignment horizontal="center"/>
    </xf>
    <xf numFmtId="164" fontId="7" fillId="6" borderId="9" xfId="0" applyNumberFormat="1" applyFont="1" applyFill="1" applyBorder="1" applyAlignment="1">
      <alignment horizontal="center" vertical="top"/>
    </xf>
    <xf numFmtId="164" fontId="7" fillId="6" borderId="10" xfId="0" applyNumberFormat="1" applyFont="1" applyFill="1" applyBorder="1" applyAlignment="1">
      <alignment horizontal="center" vertical="top"/>
    </xf>
    <xf numFmtId="164" fontId="6" fillId="6" borderId="18" xfId="0" applyNumberFormat="1" applyFont="1" applyFill="1" applyBorder="1" applyAlignment="1">
      <alignment horizontal="center" vertical="top"/>
    </xf>
    <xf numFmtId="164" fontId="10" fillId="3" borderId="13" xfId="0" applyNumberFormat="1" applyFont="1" applyFill="1" applyBorder="1" applyAlignment="1">
      <alignment horizontal="center" vertical="top"/>
    </xf>
    <xf numFmtId="164" fontId="10" fillId="3" borderId="14" xfId="0" applyNumberFormat="1" applyFont="1" applyFill="1" applyBorder="1" applyAlignment="1">
      <alignment horizontal="center" vertical="top"/>
    </xf>
    <xf numFmtId="164" fontId="10" fillId="3" borderId="60" xfId="0" applyNumberFormat="1" applyFont="1" applyFill="1" applyBorder="1" applyAlignment="1">
      <alignment horizontal="center" vertical="top"/>
    </xf>
    <xf numFmtId="49" fontId="3" fillId="6" borderId="43" xfId="0" applyNumberFormat="1" applyFont="1" applyFill="1" applyBorder="1" applyAlignment="1">
      <alignment horizontal="center" vertical="top"/>
    </xf>
    <xf numFmtId="49" fontId="3" fillId="3" borderId="69" xfId="0" applyNumberFormat="1" applyFont="1" applyFill="1" applyBorder="1" applyAlignment="1">
      <alignment horizontal="center" vertical="top"/>
    </xf>
    <xf numFmtId="164" fontId="18" fillId="6" borderId="34" xfId="0" applyNumberFormat="1" applyFont="1" applyFill="1" applyBorder="1" applyAlignment="1">
      <alignment horizontal="center" vertical="top"/>
    </xf>
    <xf numFmtId="164" fontId="18" fillId="6" borderId="35" xfId="0" applyNumberFormat="1" applyFont="1" applyFill="1" applyBorder="1" applyAlignment="1">
      <alignment horizontal="center" vertical="top"/>
    </xf>
    <xf numFmtId="164" fontId="20" fillId="0" borderId="9" xfId="0" applyNumberFormat="1" applyFont="1" applyBorder="1" applyAlignment="1">
      <alignment horizontal="center" vertical="top"/>
    </xf>
    <xf numFmtId="164" fontId="20" fillId="0" borderId="10" xfId="0" applyNumberFormat="1" applyFont="1" applyBorder="1" applyAlignment="1">
      <alignment horizontal="center" vertical="top"/>
    </xf>
    <xf numFmtId="164" fontId="21" fillId="0" borderId="9" xfId="0" applyNumberFormat="1" applyFont="1" applyBorder="1" applyAlignment="1">
      <alignment horizontal="center" vertical="top"/>
    </xf>
    <xf numFmtId="164" fontId="21" fillId="0" borderId="10" xfId="0" applyNumberFormat="1" applyFont="1" applyBorder="1" applyAlignment="1">
      <alignment horizontal="center" vertical="top"/>
    </xf>
    <xf numFmtId="164" fontId="18" fillId="6" borderId="38" xfId="0" applyNumberFormat="1" applyFont="1" applyFill="1" applyBorder="1" applyAlignment="1">
      <alignment horizontal="center" vertical="top"/>
    </xf>
    <xf numFmtId="164" fontId="18" fillId="6" borderId="39" xfId="0" applyNumberFormat="1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 wrapText="1"/>
    </xf>
    <xf numFmtId="164" fontId="18" fillId="5" borderId="31" xfId="0" applyNumberFormat="1" applyFont="1" applyFill="1" applyBorder="1" applyAlignment="1">
      <alignment horizontal="center" vertical="top"/>
    </xf>
    <xf numFmtId="164" fontId="18" fillId="5" borderId="32" xfId="0" applyNumberFormat="1" applyFont="1" applyFill="1" applyBorder="1" applyAlignment="1">
      <alignment horizontal="center" vertical="top"/>
    </xf>
    <xf numFmtId="164" fontId="6" fillId="5" borderId="61" xfId="0" applyNumberFormat="1" applyFont="1" applyFill="1" applyBorder="1" applyAlignment="1">
      <alignment horizontal="center" vertical="top"/>
    </xf>
    <xf numFmtId="0" fontId="20" fillId="0" borderId="8" xfId="0" applyFont="1" applyFill="1" applyBorder="1" applyAlignment="1">
      <alignment horizontal="center" vertical="top"/>
    </xf>
    <xf numFmtId="164" fontId="18" fillId="5" borderId="38" xfId="0" applyNumberFormat="1" applyFont="1" applyFill="1" applyBorder="1" applyAlignment="1">
      <alignment horizontal="center" vertical="top"/>
    </xf>
    <xf numFmtId="164" fontId="18" fillId="5" borderId="39" xfId="0" applyNumberFormat="1" applyFont="1" applyFill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164" fontId="6" fillId="6" borderId="33" xfId="0" applyNumberFormat="1" applyFont="1" applyFill="1" applyBorder="1" applyAlignment="1">
      <alignment horizontal="center" vertical="top"/>
    </xf>
    <xf numFmtId="164" fontId="18" fillId="6" borderId="31" xfId="0" applyNumberFormat="1" applyFont="1" applyFill="1" applyBorder="1" applyAlignment="1">
      <alignment horizontal="center" vertical="top"/>
    </xf>
    <xf numFmtId="164" fontId="18" fillId="6" borderId="32" xfId="0" applyNumberFormat="1" applyFont="1" applyFill="1" applyBorder="1" applyAlignment="1">
      <alignment horizontal="center" vertical="top"/>
    </xf>
    <xf numFmtId="164" fontId="18" fillId="6" borderId="11" xfId="0" applyNumberFormat="1" applyFont="1" applyFill="1" applyBorder="1" applyAlignment="1">
      <alignment horizontal="center" vertical="top"/>
    </xf>
    <xf numFmtId="164" fontId="18" fillId="6" borderId="12" xfId="0" applyNumberFormat="1" applyFont="1" applyFill="1" applyBorder="1" applyAlignment="1">
      <alignment horizontal="center" vertical="top"/>
    </xf>
    <xf numFmtId="164" fontId="5" fillId="5" borderId="6" xfId="0" applyNumberFormat="1" applyFont="1" applyFill="1" applyBorder="1" applyAlignment="1">
      <alignment horizontal="center" vertical="top"/>
    </xf>
    <xf numFmtId="164" fontId="5" fillId="5" borderId="50" xfId="0" applyNumberFormat="1" applyFont="1" applyFill="1" applyBorder="1" applyAlignment="1">
      <alignment horizontal="center" vertical="top"/>
    </xf>
    <xf numFmtId="164" fontId="18" fillId="6" borderId="6" xfId="0" applyNumberFormat="1" applyFont="1" applyFill="1" applyBorder="1" applyAlignment="1">
      <alignment horizontal="center" vertical="top"/>
    </xf>
    <xf numFmtId="164" fontId="21" fillId="0" borderId="38" xfId="0" applyNumberFormat="1" applyFont="1" applyBorder="1" applyAlignment="1">
      <alignment horizontal="center" vertical="top"/>
    </xf>
    <xf numFmtId="164" fontId="21" fillId="0" borderId="39" xfId="0" applyNumberFormat="1" applyFont="1" applyBorder="1" applyAlignment="1">
      <alignment horizontal="center" vertical="top"/>
    </xf>
    <xf numFmtId="164" fontId="7" fillId="6" borderId="32" xfId="0" applyNumberFormat="1" applyFont="1" applyFill="1" applyBorder="1" applyAlignment="1">
      <alignment horizontal="center" vertical="top"/>
    </xf>
    <xf numFmtId="164" fontId="19" fillId="6" borderId="31" xfId="0" applyNumberFormat="1" applyFont="1" applyFill="1" applyBorder="1" applyAlignment="1">
      <alignment horizontal="center" vertical="top"/>
    </xf>
    <xf numFmtId="164" fontId="19" fillId="6" borderId="32" xfId="0" applyNumberFormat="1" applyFont="1" applyFill="1" applyBorder="1" applyAlignment="1">
      <alignment horizontal="center" vertical="top"/>
    </xf>
    <xf numFmtId="164" fontId="6" fillId="5" borderId="38" xfId="0" applyNumberFormat="1" applyFont="1" applyFill="1" applyBorder="1" applyAlignment="1">
      <alignment horizontal="center" vertical="center"/>
    </xf>
    <xf numFmtId="164" fontId="6" fillId="5" borderId="39" xfId="0" applyNumberFormat="1" applyFont="1" applyFill="1" applyBorder="1" applyAlignment="1">
      <alignment horizontal="center" vertical="center"/>
    </xf>
    <xf numFmtId="164" fontId="6" fillId="6" borderId="39" xfId="0" applyNumberFormat="1" applyFont="1" applyFill="1" applyBorder="1" applyAlignment="1">
      <alignment horizontal="center" vertical="center"/>
    </xf>
    <xf numFmtId="164" fontId="18" fillId="6" borderId="38" xfId="0" applyNumberFormat="1" applyFont="1" applyFill="1" applyBorder="1" applyAlignment="1">
      <alignment horizontal="center" vertical="center"/>
    </xf>
    <xf numFmtId="164" fontId="18" fillId="6" borderId="39" xfId="0" applyNumberFormat="1" applyFont="1" applyFill="1" applyBorder="1" applyAlignment="1">
      <alignment horizontal="center" vertical="center"/>
    </xf>
    <xf numFmtId="164" fontId="21" fillId="0" borderId="11" xfId="0" applyNumberFormat="1" applyFont="1" applyBorder="1" applyAlignment="1">
      <alignment horizontal="center" vertical="top"/>
    </xf>
    <xf numFmtId="164" fontId="21" fillId="0" borderId="12" xfId="0" applyNumberFormat="1" applyFont="1" applyBorder="1" applyAlignment="1">
      <alignment horizontal="center" vertical="top"/>
    </xf>
    <xf numFmtId="164" fontId="6" fillId="0" borderId="34" xfId="0" applyNumberFormat="1" applyFont="1" applyFill="1" applyBorder="1" applyAlignment="1">
      <alignment horizontal="center" vertical="top"/>
    </xf>
    <xf numFmtId="164" fontId="6" fillId="0" borderId="35" xfId="0" applyNumberFormat="1" applyFont="1" applyFill="1" applyBorder="1" applyAlignment="1">
      <alignment horizontal="center" vertical="top"/>
    </xf>
    <xf numFmtId="164" fontId="6" fillId="0" borderId="36" xfId="0" applyNumberFormat="1" applyFont="1" applyFill="1" applyBorder="1" applyAlignment="1">
      <alignment horizontal="center" vertical="top"/>
    </xf>
    <xf numFmtId="164" fontId="6" fillId="0" borderId="11" xfId="0" applyNumberFormat="1" applyFont="1" applyFill="1" applyBorder="1" applyAlignment="1">
      <alignment horizontal="center" vertical="top"/>
    </xf>
    <xf numFmtId="164" fontId="6" fillId="0" borderId="12" xfId="0" applyNumberFormat="1" applyFont="1" applyFill="1" applyBorder="1" applyAlignment="1">
      <alignment horizontal="center" vertical="top"/>
    </xf>
    <xf numFmtId="164" fontId="6" fillId="0" borderId="37" xfId="0" applyNumberFormat="1" applyFont="1" applyFill="1" applyBorder="1" applyAlignment="1">
      <alignment horizontal="center" vertical="top"/>
    </xf>
    <xf numFmtId="164" fontId="6" fillId="0" borderId="31" xfId="0" applyNumberFormat="1" applyFont="1" applyFill="1" applyBorder="1" applyAlignment="1">
      <alignment horizontal="center" vertical="top"/>
    </xf>
    <xf numFmtId="164" fontId="6" fillId="0" borderId="32" xfId="0" applyNumberFormat="1" applyFont="1" applyFill="1" applyBorder="1" applyAlignment="1">
      <alignment horizontal="center" vertical="top"/>
    </xf>
    <xf numFmtId="164" fontId="6" fillId="0" borderId="33" xfId="0" applyNumberFormat="1" applyFont="1" applyFill="1" applyBorder="1" applyAlignment="1">
      <alignment horizontal="center" vertical="top"/>
    </xf>
    <xf numFmtId="164" fontId="6" fillId="0" borderId="38" xfId="0" applyNumberFormat="1" applyFont="1" applyFill="1" applyBorder="1" applyAlignment="1">
      <alignment horizontal="center" vertical="top"/>
    </xf>
    <xf numFmtId="164" fontId="6" fillId="0" borderId="39" xfId="0" applyNumberFormat="1" applyFont="1" applyFill="1" applyBorder="1" applyAlignment="1">
      <alignment horizontal="center" vertical="top"/>
    </xf>
    <xf numFmtId="164" fontId="6" fillId="0" borderId="40" xfId="0" applyNumberFormat="1" applyFont="1" applyFill="1" applyBorder="1" applyAlignment="1">
      <alignment horizontal="center" vertical="top"/>
    </xf>
    <xf numFmtId="164" fontId="6" fillId="0" borderId="42" xfId="0" applyNumberFormat="1" applyFont="1" applyFill="1" applyBorder="1" applyAlignment="1">
      <alignment horizontal="center" vertical="top"/>
    </xf>
    <xf numFmtId="164" fontId="5" fillId="3" borderId="57" xfId="0" applyNumberFormat="1" applyFont="1" applyFill="1" applyBorder="1" applyAlignment="1">
      <alignment horizontal="center" vertical="top"/>
    </xf>
    <xf numFmtId="164" fontId="5" fillId="3" borderId="23" xfId="0" applyNumberFormat="1" applyFont="1" applyFill="1" applyBorder="1" applyAlignment="1">
      <alignment horizontal="center" vertical="top"/>
    </xf>
    <xf numFmtId="164" fontId="5" fillId="3" borderId="2" xfId="0" applyNumberFormat="1" applyFont="1" applyFill="1" applyBorder="1" applyAlignment="1">
      <alignment horizontal="center" vertical="top"/>
    </xf>
    <xf numFmtId="164" fontId="6" fillId="6" borderId="53" xfId="0" applyNumberFormat="1" applyFont="1" applyFill="1" applyBorder="1" applyAlignment="1">
      <alignment vertical="top"/>
    </xf>
    <xf numFmtId="164" fontId="6" fillId="0" borderId="52" xfId="0" applyNumberFormat="1" applyFont="1" applyFill="1" applyBorder="1" applyAlignment="1">
      <alignment vertical="top"/>
    </xf>
    <xf numFmtId="164" fontId="5" fillId="0" borderId="12" xfId="0" applyNumberFormat="1" applyFont="1" applyFill="1" applyBorder="1" applyAlignment="1">
      <alignment horizontal="center" vertical="top"/>
    </xf>
    <xf numFmtId="164" fontId="5" fillId="0" borderId="69" xfId="0" applyNumberFormat="1" applyFont="1" applyFill="1" applyBorder="1" applyAlignment="1">
      <alignment horizontal="center" vertical="top"/>
    </xf>
    <xf numFmtId="164" fontId="5" fillId="0" borderId="37" xfId="0" applyNumberFormat="1" applyFont="1" applyFill="1" applyBorder="1" applyAlignment="1">
      <alignment horizontal="center" vertical="top"/>
    </xf>
    <xf numFmtId="164" fontId="6" fillId="0" borderId="61" xfId="0" applyNumberFormat="1" applyFont="1" applyFill="1" applyBorder="1" applyAlignment="1">
      <alignment horizontal="center" vertical="top"/>
    </xf>
    <xf numFmtId="164" fontId="5" fillId="0" borderId="42" xfId="0" applyNumberFormat="1" applyFont="1" applyFill="1" applyBorder="1" applyAlignment="1">
      <alignment horizontal="center" vertical="top"/>
    </xf>
    <xf numFmtId="1" fontId="2" fillId="0" borderId="18" xfId="0" applyNumberFormat="1" applyFont="1" applyFill="1" applyBorder="1" applyAlignment="1">
      <alignment horizontal="center" vertical="top" wrapText="1"/>
    </xf>
    <xf numFmtId="1" fontId="1" fillId="0" borderId="22" xfId="0" applyNumberFormat="1" applyFont="1" applyBorder="1"/>
    <xf numFmtId="1" fontId="1" fillId="0" borderId="37" xfId="0" applyNumberFormat="1" applyFont="1" applyBorder="1"/>
    <xf numFmtId="0" fontId="2" fillId="6" borderId="0" xfId="0" applyFont="1" applyFill="1" applyBorder="1" applyAlignment="1">
      <alignment vertical="top"/>
    </xf>
    <xf numFmtId="164" fontId="6" fillId="0" borderId="73" xfId="0" applyNumberFormat="1" applyFont="1" applyFill="1" applyBorder="1" applyAlignment="1">
      <alignment horizontal="center" vertical="top"/>
    </xf>
    <xf numFmtId="164" fontId="6" fillId="6" borderId="6" xfId="0" applyNumberFormat="1" applyFont="1" applyFill="1" applyBorder="1" applyAlignment="1">
      <alignment vertical="top"/>
    </xf>
    <xf numFmtId="164" fontId="6" fillId="0" borderId="8" xfId="0" applyNumberFormat="1" applyFont="1" applyFill="1" applyBorder="1" applyAlignment="1">
      <alignment vertical="top"/>
    </xf>
    <xf numFmtId="164" fontId="6" fillId="0" borderId="53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vertical="center" textRotation="90" wrapText="1"/>
    </xf>
    <xf numFmtId="164" fontId="6" fillId="6" borderId="36" xfId="0" applyNumberFormat="1" applyFont="1" applyFill="1" applyBorder="1" applyAlignment="1">
      <alignment horizontal="center" vertical="top"/>
    </xf>
    <xf numFmtId="164" fontId="6" fillId="6" borderId="37" xfId="0" applyNumberFormat="1" applyFont="1" applyFill="1" applyBorder="1" applyAlignment="1">
      <alignment horizontal="center" vertical="top"/>
    </xf>
    <xf numFmtId="164" fontId="6" fillId="0" borderId="43" xfId="0" applyNumberFormat="1" applyFont="1" applyFill="1" applyBorder="1" applyAlignment="1">
      <alignment horizontal="center" vertical="top"/>
    </xf>
    <xf numFmtId="164" fontId="6" fillId="0" borderId="52" xfId="0" applyNumberFormat="1" applyFont="1" applyFill="1" applyBorder="1" applyAlignment="1">
      <alignment horizontal="center" vertical="top"/>
    </xf>
    <xf numFmtId="164" fontId="6" fillId="6" borderId="31" xfId="0" applyNumberFormat="1" applyFont="1" applyFill="1" applyBorder="1" applyAlignment="1">
      <alignment horizontal="center" vertical="top"/>
    </xf>
    <xf numFmtId="164" fontId="6" fillId="6" borderId="40" xfId="0" applyNumberFormat="1" applyFont="1" applyFill="1" applyBorder="1" applyAlignment="1">
      <alignment horizontal="center" vertical="top"/>
    </xf>
    <xf numFmtId="164" fontId="6" fillId="0" borderId="62" xfId="0" applyNumberFormat="1" applyFont="1" applyFill="1" applyBorder="1" applyAlignment="1">
      <alignment horizontal="center" vertical="top"/>
    </xf>
    <xf numFmtId="164" fontId="6" fillId="0" borderId="8" xfId="0" applyNumberFormat="1" applyFont="1" applyFill="1" applyBorder="1" applyAlignment="1">
      <alignment horizontal="center" vertical="top"/>
    </xf>
    <xf numFmtId="164" fontId="6" fillId="0" borderId="5" xfId="0" applyNumberFormat="1" applyFont="1" applyFill="1" applyBorder="1" applyAlignment="1">
      <alignment horizontal="center" vertical="top"/>
    </xf>
    <xf numFmtId="164" fontId="6" fillId="6" borderId="8" xfId="0" applyNumberFormat="1" applyFont="1" applyFill="1" applyBorder="1" applyAlignment="1">
      <alignment horizontal="center" vertical="top"/>
    </xf>
    <xf numFmtId="0" fontId="9" fillId="6" borderId="22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top"/>
    </xf>
    <xf numFmtId="164" fontId="6" fillId="0" borderId="10" xfId="0" applyNumberFormat="1" applyFont="1" applyFill="1" applyBorder="1" applyAlignment="1">
      <alignment horizontal="center" vertical="top"/>
    </xf>
    <xf numFmtId="164" fontId="6" fillId="0" borderId="57" xfId="0" applyNumberFormat="1" applyFont="1" applyFill="1" applyBorder="1" applyAlignment="1">
      <alignment horizontal="center" vertical="top"/>
    </xf>
    <xf numFmtId="164" fontId="6" fillId="0" borderId="22" xfId="0" applyNumberFormat="1" applyFont="1" applyFill="1" applyBorder="1" applyAlignment="1">
      <alignment horizontal="center" vertical="top"/>
    </xf>
    <xf numFmtId="164" fontId="6" fillId="0" borderId="21" xfId="0" applyNumberFormat="1" applyFont="1" applyFill="1" applyBorder="1" applyAlignment="1">
      <alignment horizontal="center" vertical="top"/>
    </xf>
    <xf numFmtId="164" fontId="7" fillId="6" borderId="38" xfId="0" applyNumberFormat="1" applyFont="1" applyFill="1" applyBorder="1" applyAlignment="1">
      <alignment horizontal="center" vertical="top"/>
    </xf>
    <xf numFmtId="164" fontId="7" fillId="6" borderId="39" xfId="0" applyNumberFormat="1" applyFont="1" applyFill="1" applyBorder="1" applyAlignment="1">
      <alignment horizontal="center" vertical="top"/>
    </xf>
    <xf numFmtId="0" fontId="9" fillId="6" borderId="40" xfId="0" applyNumberFormat="1" applyFont="1" applyFill="1" applyBorder="1" applyAlignment="1">
      <alignment horizontal="center" vertical="center"/>
    </xf>
    <xf numFmtId="164" fontId="9" fillId="6" borderId="11" xfId="0" applyNumberFormat="1" applyFont="1" applyFill="1" applyBorder="1" applyAlignment="1">
      <alignment horizontal="center" vertical="top"/>
    </xf>
    <xf numFmtId="164" fontId="9" fillId="6" borderId="12" xfId="0" applyNumberFormat="1" applyFont="1" applyFill="1" applyBorder="1" applyAlignment="1">
      <alignment horizontal="center" vertical="top"/>
    </xf>
    <xf numFmtId="0" fontId="9" fillId="6" borderId="37" xfId="0" applyNumberFormat="1" applyFont="1" applyFill="1" applyBorder="1" applyAlignment="1">
      <alignment horizontal="center" vertical="center"/>
    </xf>
    <xf numFmtId="164" fontId="9" fillId="6" borderId="36" xfId="0" applyNumberFormat="1" applyFont="1" applyFill="1" applyBorder="1" applyAlignment="1">
      <alignment horizontal="center" vertical="top"/>
    </xf>
    <xf numFmtId="164" fontId="9" fillId="6" borderId="37" xfId="0" applyNumberFormat="1" applyFont="1" applyFill="1" applyBorder="1" applyAlignment="1">
      <alignment horizontal="center" vertical="top"/>
    </xf>
    <xf numFmtId="164" fontId="7" fillId="6" borderId="31" xfId="0" applyNumberFormat="1" applyFont="1" applyFill="1" applyBorder="1" applyAlignment="1">
      <alignment horizontal="center" vertical="center"/>
    </xf>
    <xf numFmtId="164" fontId="7" fillId="6" borderId="32" xfId="0" applyNumberFormat="1" applyFont="1" applyFill="1" applyBorder="1" applyAlignment="1">
      <alignment horizontal="center" vertical="center"/>
    </xf>
    <xf numFmtId="164" fontId="22" fillId="3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164" fontId="6" fillId="6" borderId="37" xfId="0" applyNumberFormat="1" applyFont="1" applyFill="1" applyBorder="1" applyAlignment="1">
      <alignment horizontal="center" vertical="center"/>
    </xf>
    <xf numFmtId="164" fontId="5" fillId="0" borderId="43" xfId="0" applyNumberFormat="1" applyFont="1" applyFill="1" applyBorder="1" applyAlignment="1">
      <alignment horizontal="center" vertical="top"/>
    </xf>
    <xf numFmtId="0" fontId="15" fillId="0" borderId="9" xfId="0" applyFont="1" applyFill="1" applyBorder="1" applyAlignment="1">
      <alignment vertical="center" textRotation="90" wrapText="1"/>
    </xf>
    <xf numFmtId="164" fontId="6" fillId="10" borderId="34" xfId="0" applyNumberFormat="1" applyFont="1" applyFill="1" applyBorder="1" applyAlignment="1">
      <alignment horizontal="center" vertical="top"/>
    </xf>
    <xf numFmtId="164" fontId="6" fillId="10" borderId="35" xfId="0" applyNumberFormat="1" applyFont="1" applyFill="1" applyBorder="1" applyAlignment="1">
      <alignment horizontal="center" vertical="top"/>
    </xf>
    <xf numFmtId="164" fontId="6" fillId="10" borderId="36" xfId="0" applyNumberFormat="1" applyFont="1" applyFill="1" applyBorder="1" applyAlignment="1">
      <alignment horizontal="center" vertical="top"/>
    </xf>
    <xf numFmtId="164" fontId="6" fillId="10" borderId="11" xfId="0" applyNumberFormat="1" applyFont="1" applyFill="1" applyBorder="1" applyAlignment="1">
      <alignment horizontal="center" vertical="top"/>
    </xf>
    <xf numFmtId="164" fontId="6" fillId="10" borderId="12" xfId="0" applyNumberFormat="1" applyFont="1" applyFill="1" applyBorder="1" applyAlignment="1">
      <alignment horizontal="center" vertical="top"/>
    </xf>
    <xf numFmtId="164" fontId="6" fillId="10" borderId="37" xfId="0" applyNumberFormat="1" applyFont="1" applyFill="1" applyBorder="1" applyAlignment="1">
      <alignment horizontal="center" vertical="top"/>
    </xf>
    <xf numFmtId="164" fontId="6" fillId="10" borderId="31" xfId="0" applyNumberFormat="1" applyFont="1" applyFill="1" applyBorder="1" applyAlignment="1">
      <alignment horizontal="center" vertical="top"/>
    </xf>
    <xf numFmtId="164" fontId="6" fillId="10" borderId="32" xfId="0" applyNumberFormat="1" applyFont="1" applyFill="1" applyBorder="1" applyAlignment="1">
      <alignment horizontal="center" vertical="top"/>
    </xf>
    <xf numFmtId="164" fontId="6" fillId="10" borderId="33" xfId="0" applyNumberFormat="1" applyFont="1" applyFill="1" applyBorder="1" applyAlignment="1">
      <alignment horizontal="center" vertical="top"/>
    </xf>
    <xf numFmtId="164" fontId="6" fillId="10" borderId="38" xfId="0" applyNumberFormat="1" applyFont="1" applyFill="1" applyBorder="1" applyAlignment="1">
      <alignment horizontal="center" vertical="top"/>
    </xf>
    <xf numFmtId="164" fontId="6" fillId="10" borderId="39" xfId="0" applyNumberFormat="1" applyFont="1" applyFill="1" applyBorder="1" applyAlignment="1">
      <alignment horizontal="center" vertical="top"/>
    </xf>
    <xf numFmtId="164" fontId="6" fillId="10" borderId="40" xfId="0" applyNumberFormat="1" applyFont="1" applyFill="1" applyBorder="1" applyAlignment="1">
      <alignment horizontal="center" vertical="top"/>
    </xf>
    <xf numFmtId="164" fontId="5" fillId="10" borderId="47" xfId="0" applyNumberFormat="1" applyFont="1" applyFill="1" applyBorder="1" applyAlignment="1">
      <alignment horizontal="center" vertical="top"/>
    </xf>
    <xf numFmtId="164" fontId="5" fillId="10" borderId="55" xfId="0" applyNumberFormat="1" applyFont="1" applyFill="1" applyBorder="1" applyAlignment="1">
      <alignment horizontal="center" vertical="top"/>
    </xf>
    <xf numFmtId="164" fontId="5" fillId="10" borderId="29" xfId="0" applyNumberFormat="1" applyFont="1" applyFill="1" applyBorder="1" applyAlignment="1">
      <alignment horizontal="center" vertical="top"/>
    </xf>
    <xf numFmtId="164" fontId="6" fillId="10" borderId="43" xfId="0" applyNumberFormat="1" applyFont="1" applyFill="1" applyBorder="1" applyAlignment="1">
      <alignment horizontal="center" vertical="top"/>
    </xf>
    <xf numFmtId="164" fontId="3" fillId="10" borderId="47" xfId="0" applyNumberFormat="1" applyFont="1" applyFill="1" applyBorder="1" applyAlignment="1">
      <alignment horizontal="center" vertical="top"/>
    </xf>
    <xf numFmtId="164" fontId="3" fillId="10" borderId="1" xfId="0" applyNumberFormat="1" applyFont="1" applyFill="1" applyBorder="1" applyAlignment="1">
      <alignment horizontal="center" vertical="top"/>
    </xf>
    <xf numFmtId="164" fontId="3" fillId="10" borderId="48" xfId="0" applyNumberFormat="1" applyFont="1" applyFill="1" applyBorder="1" applyAlignment="1">
      <alignment horizontal="center" vertical="top"/>
    </xf>
    <xf numFmtId="164" fontId="7" fillId="10" borderId="36" xfId="0" applyNumberFormat="1" applyFont="1" applyFill="1" applyBorder="1" applyAlignment="1">
      <alignment horizontal="center" vertical="center"/>
    </xf>
    <xf numFmtId="164" fontId="7" fillId="10" borderId="37" xfId="0" applyNumberFormat="1" applyFont="1" applyFill="1" applyBorder="1" applyAlignment="1">
      <alignment horizontal="center" vertical="center"/>
    </xf>
    <xf numFmtId="164" fontId="3" fillId="10" borderId="49" xfId="0" applyNumberFormat="1" applyFont="1" applyFill="1" applyBorder="1" applyAlignment="1">
      <alignment horizontal="center" vertical="top"/>
    </xf>
    <xf numFmtId="164" fontId="3" fillId="10" borderId="56" xfId="0" applyNumberFormat="1" applyFont="1" applyFill="1" applyBorder="1" applyAlignment="1">
      <alignment horizontal="center" vertical="top"/>
    </xf>
    <xf numFmtId="164" fontId="3" fillId="10" borderId="59" xfId="0" applyNumberFormat="1" applyFont="1" applyFill="1" applyBorder="1" applyAlignment="1">
      <alignment horizontal="center" vertical="top"/>
    </xf>
    <xf numFmtId="164" fontId="5" fillId="10" borderId="38" xfId="0" applyNumberFormat="1" applyFont="1" applyFill="1" applyBorder="1" applyAlignment="1">
      <alignment horizontal="center" vertical="top"/>
    </xf>
    <xf numFmtId="164" fontId="5" fillId="10" borderId="73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164" fontId="5" fillId="10" borderId="56" xfId="0" applyNumberFormat="1" applyFont="1" applyFill="1" applyBorder="1" applyAlignment="1">
      <alignment horizontal="center" vertical="top"/>
    </xf>
    <xf numFmtId="164" fontId="5" fillId="10" borderId="30" xfId="0" applyNumberFormat="1" applyFont="1" applyFill="1" applyBorder="1" applyAlignment="1">
      <alignment horizontal="center" vertical="top"/>
    </xf>
    <xf numFmtId="164" fontId="3" fillId="10" borderId="30" xfId="0" applyNumberFormat="1" applyFont="1" applyFill="1" applyBorder="1" applyAlignment="1">
      <alignment horizontal="center" vertical="top"/>
    </xf>
    <xf numFmtId="164" fontId="3" fillId="10" borderId="29" xfId="0" applyNumberFormat="1" applyFont="1" applyFill="1" applyBorder="1" applyAlignment="1">
      <alignment horizontal="center" vertical="top"/>
    </xf>
    <xf numFmtId="164" fontId="6" fillId="10" borderId="61" xfId="0" applyNumberFormat="1" applyFont="1" applyFill="1" applyBorder="1" applyAlignment="1">
      <alignment horizontal="center" vertical="top"/>
    </xf>
    <xf numFmtId="164" fontId="6" fillId="0" borderId="70" xfId="0" applyNumberFormat="1" applyFont="1" applyFill="1" applyBorder="1" applyAlignment="1">
      <alignment horizontal="center" vertical="top"/>
    </xf>
    <xf numFmtId="164" fontId="6" fillId="10" borderId="6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48" xfId="0" applyNumberFormat="1" applyFont="1" applyFill="1" applyBorder="1" applyAlignment="1">
      <alignment horizontal="center" vertical="top"/>
    </xf>
    <xf numFmtId="164" fontId="5" fillId="10" borderId="59" xfId="0" applyNumberFormat="1" applyFont="1" applyFill="1" applyBorder="1" applyAlignment="1">
      <alignment horizontal="center" vertical="top"/>
    </xf>
    <xf numFmtId="164" fontId="22" fillId="10" borderId="47" xfId="0" applyNumberFormat="1" applyFont="1" applyFill="1" applyBorder="1" applyAlignment="1">
      <alignment horizontal="center" vertical="top"/>
    </xf>
    <xf numFmtId="164" fontId="22" fillId="10" borderId="1" xfId="0" applyNumberFormat="1" applyFont="1" applyFill="1" applyBorder="1" applyAlignment="1">
      <alignment horizontal="center" vertical="top"/>
    </xf>
    <xf numFmtId="164" fontId="22" fillId="10" borderId="59" xfId="0" applyNumberFormat="1" applyFont="1" applyFill="1" applyBorder="1" applyAlignment="1">
      <alignment horizontal="center" vertical="top"/>
    </xf>
    <xf numFmtId="164" fontId="5" fillId="10" borderId="49" xfId="0" applyNumberFormat="1" applyFont="1" applyFill="1" applyBorder="1" applyAlignment="1">
      <alignment horizontal="center" vertical="top"/>
    </xf>
    <xf numFmtId="164" fontId="3" fillId="10" borderId="38" xfId="0" applyNumberFormat="1" applyFont="1" applyFill="1" applyBorder="1" applyAlignment="1">
      <alignment horizontal="center" vertical="top" wrapText="1"/>
    </xf>
    <xf numFmtId="164" fontId="3" fillId="10" borderId="39" xfId="0" applyNumberFormat="1" applyFont="1" applyFill="1" applyBorder="1" applyAlignment="1">
      <alignment horizontal="center" vertical="top" wrapText="1"/>
    </xf>
    <xf numFmtId="164" fontId="3" fillId="10" borderId="40" xfId="0" applyNumberFormat="1" applyFont="1" applyFill="1" applyBorder="1" applyAlignment="1">
      <alignment horizontal="center" vertical="top" wrapText="1"/>
    </xf>
    <xf numFmtId="164" fontId="3" fillId="10" borderId="8" xfId="0" applyNumberFormat="1" applyFont="1" applyFill="1" applyBorder="1" applyAlignment="1">
      <alignment horizontal="center" vertical="top" wrapText="1"/>
    </xf>
    <xf numFmtId="164" fontId="3" fillId="10" borderId="51" xfId="0" applyNumberFormat="1" applyFont="1" applyFill="1" applyBorder="1" applyAlignment="1">
      <alignment horizontal="center" vertical="top" wrapText="1"/>
    </xf>
    <xf numFmtId="164" fontId="6" fillId="6" borderId="36" xfId="0" applyNumberFormat="1" applyFont="1" applyFill="1" applyBorder="1" applyAlignment="1">
      <alignment horizontal="center" vertical="center"/>
    </xf>
    <xf numFmtId="49" fontId="13" fillId="0" borderId="14" xfId="0" applyNumberFormat="1" applyFont="1" applyFill="1" applyBorder="1" applyAlignment="1">
      <alignment horizontal="center" vertical="top"/>
    </xf>
    <xf numFmtId="49" fontId="13" fillId="0" borderId="60" xfId="0" applyNumberFormat="1" applyFont="1" applyFill="1" applyBorder="1" applyAlignment="1">
      <alignment horizontal="center" vertical="top"/>
    </xf>
    <xf numFmtId="164" fontId="9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9" fillId="0" borderId="4" xfId="0" applyFont="1" applyBorder="1" applyAlignment="1">
      <alignment horizontal="center" vertical="top"/>
    </xf>
    <xf numFmtId="0" fontId="9" fillId="0" borderId="52" xfId="0" applyFont="1" applyBorder="1" applyAlignment="1">
      <alignment horizontal="center" vertical="top"/>
    </xf>
    <xf numFmtId="0" fontId="15" fillId="0" borderId="8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10" fillId="10" borderId="30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0" fontId="9" fillId="0" borderId="74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/>
    </xf>
    <xf numFmtId="0" fontId="9" fillId="0" borderId="53" xfId="0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center" vertical="top"/>
    </xf>
    <xf numFmtId="0" fontId="10" fillId="10" borderId="49" xfId="0" applyFont="1" applyFill="1" applyBorder="1" applyAlignment="1">
      <alignment horizontal="center" vertical="top"/>
    </xf>
    <xf numFmtId="0" fontId="9" fillId="0" borderId="21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52" xfId="0" applyFont="1" applyBorder="1" applyAlignment="1">
      <alignment horizontal="center" vertical="top" wrapText="1"/>
    </xf>
    <xf numFmtId="0" fontId="10" fillId="10" borderId="30" xfId="0" applyFont="1" applyFill="1" applyBorder="1" applyAlignment="1">
      <alignment horizontal="right" vertical="top" wrapText="1"/>
    </xf>
    <xf numFmtId="0" fontId="9" fillId="0" borderId="8" xfId="0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164" fontId="10" fillId="4" borderId="19" xfId="0" applyNumberFormat="1" applyFont="1" applyFill="1" applyBorder="1" applyAlignment="1">
      <alignment horizontal="center" vertical="top" wrapText="1"/>
    </xf>
    <xf numFmtId="164" fontId="9" fillId="0" borderId="19" xfId="0" applyNumberFormat="1" applyFont="1" applyBorder="1" applyAlignment="1">
      <alignment horizontal="center" vertical="top" wrapText="1"/>
    </xf>
    <xf numFmtId="164" fontId="9" fillId="10" borderId="19" xfId="0" applyNumberFormat="1" applyFont="1" applyFill="1" applyBorder="1" applyAlignment="1">
      <alignment horizontal="center" vertical="top" wrapText="1"/>
    </xf>
    <xf numFmtId="164" fontId="10" fillId="5" borderId="30" xfId="0" applyNumberFormat="1" applyFont="1" applyFill="1" applyBorder="1" applyAlignment="1">
      <alignment horizontal="center" vertical="top" wrapText="1"/>
    </xf>
    <xf numFmtId="164" fontId="7" fillId="6" borderId="0" xfId="0" applyNumberFormat="1" applyFont="1" applyFill="1" applyBorder="1" applyAlignment="1">
      <alignment horizontal="center" vertical="top" wrapText="1"/>
    </xf>
    <xf numFmtId="164" fontId="9" fillId="0" borderId="28" xfId="0" applyNumberFormat="1" applyFont="1" applyBorder="1" applyAlignment="1">
      <alignment horizontal="center" vertical="top" wrapText="1"/>
    </xf>
    <xf numFmtId="164" fontId="10" fillId="4" borderId="28" xfId="0" applyNumberFormat="1" applyFont="1" applyFill="1" applyBorder="1" applyAlignment="1">
      <alignment horizontal="center" vertical="top" wrapText="1"/>
    </xf>
    <xf numFmtId="164" fontId="9" fillId="10" borderId="28" xfId="0" applyNumberFormat="1" applyFont="1" applyFill="1" applyBorder="1" applyAlignment="1">
      <alignment horizontal="center" vertical="top" wrapText="1"/>
    </xf>
    <xf numFmtId="164" fontId="10" fillId="6" borderId="0" xfId="0" applyNumberFormat="1" applyFont="1" applyFill="1" applyBorder="1" applyAlignment="1">
      <alignment horizontal="center" vertical="top" wrapText="1"/>
    </xf>
    <xf numFmtId="164" fontId="9" fillId="6" borderId="0" xfId="0" applyNumberFormat="1" applyFont="1" applyFill="1" applyBorder="1" applyAlignment="1">
      <alignment horizontal="center" vertical="top" wrapText="1"/>
    </xf>
    <xf numFmtId="164" fontId="10" fillId="5" borderId="29" xfId="0" applyNumberFormat="1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164" fontId="2" fillId="10" borderId="9" xfId="0" applyNumberFormat="1" applyFont="1" applyFill="1" applyBorder="1" applyAlignment="1">
      <alignment horizontal="center" vertical="top" wrapText="1"/>
    </xf>
    <xf numFmtId="164" fontId="2" fillId="10" borderId="10" xfId="0" applyNumberFormat="1" applyFont="1" applyFill="1" applyBorder="1" applyAlignment="1">
      <alignment horizontal="center" vertical="top" wrapText="1"/>
    </xf>
    <xf numFmtId="164" fontId="2" fillId="10" borderId="22" xfId="0" applyNumberFormat="1" applyFont="1" applyFill="1" applyBorder="1" applyAlignment="1">
      <alignment horizontal="center" vertical="top" wrapText="1"/>
    </xf>
    <xf numFmtId="164" fontId="2" fillId="10" borderId="31" xfId="0" applyNumberFormat="1" applyFont="1" applyFill="1" applyBorder="1" applyAlignment="1">
      <alignment horizontal="center" vertical="top" wrapText="1"/>
    </xf>
    <xf numFmtId="164" fontId="2" fillId="10" borderId="32" xfId="0" applyNumberFormat="1" applyFont="1" applyFill="1" applyBorder="1" applyAlignment="1">
      <alignment horizontal="center" vertical="top" wrapText="1"/>
    </xf>
    <xf numFmtId="164" fontId="2" fillId="10" borderId="33" xfId="0" applyNumberFormat="1" applyFont="1" applyFill="1" applyBorder="1" applyAlignment="1">
      <alignment horizontal="center" vertical="top" wrapText="1"/>
    </xf>
    <xf numFmtId="0" fontId="9" fillId="6" borderId="10" xfId="0" applyFont="1" applyFill="1" applyBorder="1" applyAlignment="1">
      <alignment horizontal="center" vertical="top"/>
    </xf>
    <xf numFmtId="0" fontId="9" fillId="6" borderId="22" xfId="0" applyFont="1" applyFill="1" applyBorder="1" applyAlignment="1">
      <alignment horizontal="center" vertical="top"/>
    </xf>
    <xf numFmtId="0" fontId="9" fillId="6" borderId="12" xfId="0" applyFont="1" applyFill="1" applyBorder="1" applyAlignment="1">
      <alignment horizontal="center" vertical="top"/>
    </xf>
    <xf numFmtId="0" fontId="9" fillId="6" borderId="37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0" fontId="9" fillId="0" borderId="37" xfId="0" applyFont="1" applyFill="1" applyBorder="1" applyAlignment="1">
      <alignment horizontal="center" vertical="top"/>
    </xf>
    <xf numFmtId="0" fontId="9" fillId="0" borderId="14" xfId="0" applyFont="1" applyFill="1" applyBorder="1" applyAlignment="1">
      <alignment horizontal="center" vertical="top"/>
    </xf>
    <xf numFmtId="0" fontId="9" fillId="0" borderId="60" xfId="0" applyFont="1" applyFill="1" applyBorder="1" applyAlignment="1">
      <alignment horizontal="center" vertical="top"/>
    </xf>
    <xf numFmtId="0" fontId="9" fillId="0" borderId="1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top" wrapText="1"/>
    </xf>
    <xf numFmtId="1" fontId="2" fillId="0" borderId="35" xfId="0" applyNumberFormat="1" applyFont="1" applyFill="1" applyBorder="1" applyAlignment="1">
      <alignment horizontal="center" vertical="top"/>
    </xf>
    <xf numFmtId="49" fontId="2" fillId="0" borderId="35" xfId="0" applyNumberFormat="1" applyFont="1" applyFill="1" applyBorder="1" applyAlignment="1">
      <alignment horizontal="center" vertical="top"/>
    </xf>
    <xf numFmtId="1" fontId="2" fillId="0" borderId="41" xfId="0" applyNumberFormat="1" applyFont="1" applyFill="1" applyBorder="1" applyAlignment="1">
      <alignment horizontal="center" vertical="top"/>
    </xf>
    <xf numFmtId="0" fontId="2" fillId="6" borderId="70" xfId="0" applyFont="1" applyFill="1" applyBorder="1" applyAlignment="1">
      <alignment vertical="top" wrapText="1"/>
    </xf>
    <xf numFmtId="49" fontId="2" fillId="6" borderId="32" xfId="0" applyNumberFormat="1" applyFont="1" applyFill="1" applyBorder="1" applyAlignment="1">
      <alignment horizontal="center" vertical="center"/>
    </xf>
    <xf numFmtId="49" fontId="2" fillId="6" borderId="71" xfId="0" applyNumberFormat="1" applyFont="1" applyFill="1" applyBorder="1" applyAlignment="1">
      <alignment horizontal="center" vertical="center"/>
    </xf>
    <xf numFmtId="49" fontId="2" fillId="6" borderId="28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vertical="top" wrapText="1"/>
    </xf>
    <xf numFmtId="49" fontId="2" fillId="0" borderId="32" xfId="0" applyNumberFormat="1" applyFont="1" applyFill="1" applyBorder="1" applyAlignment="1">
      <alignment horizontal="center" vertical="top"/>
    </xf>
    <xf numFmtId="49" fontId="2" fillId="0" borderId="28" xfId="0" applyNumberFormat="1" applyFont="1" applyFill="1" applyBorder="1" applyAlignment="1">
      <alignment horizontal="center" vertical="top"/>
    </xf>
    <xf numFmtId="0" fontId="2" fillId="0" borderId="31" xfId="0" applyFont="1" applyFill="1" applyBorder="1" applyAlignment="1">
      <alignment vertical="top" wrapText="1"/>
    </xf>
    <xf numFmtId="49" fontId="2" fillId="0" borderId="12" xfId="0" applyNumberFormat="1" applyFont="1" applyFill="1" applyBorder="1" applyAlignment="1">
      <alignment horizontal="center" vertical="top"/>
    </xf>
    <xf numFmtId="49" fontId="2" fillId="0" borderId="72" xfId="0" applyNumberFormat="1" applyFont="1" applyFill="1" applyBorder="1" applyAlignment="1">
      <alignment horizontal="center" vertical="top"/>
    </xf>
    <xf numFmtId="0" fontId="2" fillId="0" borderId="26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2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9" fillId="0" borderId="60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59" xfId="0" applyFont="1" applyFill="1" applyBorder="1" applyAlignment="1">
      <alignment horizontal="center" vertical="top" wrapText="1"/>
    </xf>
    <xf numFmtId="164" fontId="2" fillId="6" borderId="34" xfId="0" applyNumberFormat="1" applyFont="1" applyFill="1" applyBorder="1" applyAlignment="1">
      <alignment horizontal="center" vertical="top" wrapText="1"/>
    </xf>
    <xf numFmtId="164" fontId="2" fillId="6" borderId="35" xfId="0" applyNumberFormat="1" applyFont="1" applyFill="1" applyBorder="1" applyAlignment="1">
      <alignment horizontal="center" vertical="top" wrapText="1"/>
    </xf>
    <xf numFmtId="164" fontId="2" fillId="6" borderId="36" xfId="0" applyNumberFormat="1" applyFont="1" applyFill="1" applyBorder="1" applyAlignment="1">
      <alignment horizontal="center" vertical="top" wrapText="1"/>
    </xf>
    <xf numFmtId="164" fontId="2" fillId="0" borderId="34" xfId="0" applyNumberFormat="1" applyFont="1" applyFill="1" applyBorder="1" applyAlignment="1">
      <alignment horizontal="center" vertical="top"/>
    </xf>
    <xf numFmtId="164" fontId="2" fillId="0" borderId="35" xfId="0" applyNumberFormat="1" applyFont="1" applyFill="1" applyBorder="1" applyAlignment="1">
      <alignment horizontal="center" vertical="top"/>
    </xf>
    <xf numFmtId="164" fontId="3" fillId="0" borderId="35" xfId="0" applyNumberFormat="1" applyFont="1" applyFill="1" applyBorder="1" applyAlignment="1">
      <alignment horizontal="center" vertical="top"/>
    </xf>
    <xf numFmtId="164" fontId="2" fillId="0" borderId="42" xfId="0" applyNumberFormat="1" applyFont="1" applyFill="1" applyBorder="1" applyAlignment="1">
      <alignment horizontal="center" vertical="top"/>
    </xf>
    <xf numFmtId="164" fontId="2" fillId="10" borderId="34" xfId="0" applyNumberFormat="1" applyFont="1" applyFill="1" applyBorder="1" applyAlignment="1">
      <alignment horizontal="center" vertical="top"/>
    </xf>
    <xf numFmtId="164" fontId="3" fillId="10" borderId="35" xfId="0" applyNumberFormat="1" applyFont="1" applyFill="1" applyBorder="1" applyAlignment="1">
      <alignment horizontal="center" vertical="top"/>
    </xf>
    <xf numFmtId="164" fontId="2" fillId="10" borderId="42" xfId="0" applyNumberFormat="1" applyFont="1" applyFill="1" applyBorder="1" applyAlignment="1">
      <alignment horizontal="center" vertical="top"/>
    </xf>
    <xf numFmtId="164" fontId="2" fillId="0" borderId="5" xfId="0" applyNumberFormat="1" applyFont="1" applyFill="1" applyBorder="1" applyAlignment="1">
      <alignment horizontal="center" vertical="top"/>
    </xf>
    <xf numFmtId="164" fontId="3" fillId="0" borderId="4" xfId="0" applyNumberFormat="1" applyFont="1" applyFill="1" applyBorder="1" applyAlignment="1">
      <alignment horizontal="center" vertical="top"/>
    </xf>
    <xf numFmtId="0" fontId="3" fillId="10" borderId="29" xfId="0" applyFont="1" applyFill="1" applyBorder="1" applyAlignment="1">
      <alignment horizontal="right" vertical="top" wrapText="1"/>
    </xf>
    <xf numFmtId="164" fontId="2" fillId="10" borderId="35" xfId="0" applyNumberFormat="1" applyFont="1" applyFill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top"/>
    </xf>
    <xf numFmtId="164" fontId="3" fillId="10" borderId="47" xfId="0" applyNumberFormat="1" applyFont="1" applyFill="1" applyBorder="1" applyAlignment="1">
      <alignment horizontal="center" vertical="top" wrapText="1"/>
    </xf>
    <xf numFmtId="164" fontId="3" fillId="10" borderId="1" xfId="0" applyNumberFormat="1" applyFont="1" applyFill="1" applyBorder="1" applyAlignment="1">
      <alignment horizontal="center" vertical="top" wrapText="1"/>
    </xf>
    <xf numFmtId="164" fontId="3" fillId="10" borderId="59" xfId="0" applyNumberFormat="1" applyFont="1" applyFill="1" applyBorder="1" applyAlignment="1">
      <alignment horizontal="center" vertical="top" wrapText="1"/>
    </xf>
    <xf numFmtId="0" fontId="3" fillId="10" borderId="50" xfId="0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164" fontId="3" fillId="3" borderId="24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68" xfId="0" applyNumberFormat="1" applyFont="1" applyFill="1" applyBorder="1" applyAlignment="1">
      <alignment horizontal="center" vertical="center" wrapText="1"/>
    </xf>
    <xf numFmtId="164" fontId="3" fillId="3" borderId="16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top"/>
    </xf>
    <xf numFmtId="164" fontId="3" fillId="2" borderId="3" xfId="0" applyNumberFormat="1" applyFont="1" applyFill="1" applyBorder="1" applyAlignment="1">
      <alignment horizontal="center" vertical="top"/>
    </xf>
    <xf numFmtId="164" fontId="3" fillId="2" borderId="15" xfId="0" applyNumberFormat="1" applyFont="1" applyFill="1" applyBorder="1" applyAlignment="1">
      <alignment horizontal="center" vertical="top"/>
    </xf>
    <xf numFmtId="164" fontId="3" fillId="2" borderId="17" xfId="0" applyNumberFormat="1" applyFont="1" applyFill="1" applyBorder="1" applyAlignment="1">
      <alignment horizontal="center" vertical="top"/>
    </xf>
    <xf numFmtId="164" fontId="3" fillId="2" borderId="16" xfId="0" applyNumberFormat="1" applyFont="1" applyFill="1" applyBorder="1" applyAlignment="1">
      <alignment horizontal="center" vertical="top"/>
    </xf>
    <xf numFmtId="164" fontId="3" fillId="4" borderId="7" xfId="0" applyNumberFormat="1" applyFont="1" applyFill="1" applyBorder="1" applyAlignment="1">
      <alignment horizontal="center" vertical="top"/>
    </xf>
    <xf numFmtId="164" fontId="3" fillId="4" borderId="3" xfId="0" applyNumberFormat="1" applyFont="1" applyFill="1" applyBorder="1" applyAlignment="1">
      <alignment horizontal="center" vertical="top"/>
    </xf>
    <xf numFmtId="164" fontId="3" fillId="4" borderId="15" xfId="0" applyNumberFormat="1" applyFont="1" applyFill="1" applyBorder="1" applyAlignment="1">
      <alignment horizontal="center" vertical="top"/>
    </xf>
    <xf numFmtId="164" fontId="3" fillId="4" borderId="17" xfId="0" applyNumberFormat="1" applyFont="1" applyFill="1" applyBorder="1" applyAlignment="1">
      <alignment horizontal="center" vertical="top"/>
    </xf>
    <xf numFmtId="164" fontId="3" fillId="4" borderId="16" xfId="0" applyNumberFormat="1" applyFont="1" applyFill="1" applyBorder="1" applyAlignment="1">
      <alignment horizontal="center" vertical="top"/>
    </xf>
    <xf numFmtId="164" fontId="7" fillId="6" borderId="0" xfId="0" applyNumberFormat="1" applyFont="1" applyFill="1" applyBorder="1" applyAlignment="1">
      <alignment horizontal="center" vertical="top" wrapText="1"/>
    </xf>
    <xf numFmtId="164" fontId="9" fillId="0" borderId="28" xfId="0" applyNumberFormat="1" applyFont="1" applyBorder="1" applyAlignment="1">
      <alignment horizontal="center" vertical="top" wrapText="1"/>
    </xf>
    <xf numFmtId="164" fontId="10" fillId="4" borderId="28" xfId="0" applyNumberFormat="1" applyFont="1" applyFill="1" applyBorder="1" applyAlignment="1">
      <alignment horizontal="center" vertical="top" wrapText="1"/>
    </xf>
    <xf numFmtId="164" fontId="9" fillId="10" borderId="28" xfId="0" applyNumberFormat="1" applyFont="1" applyFill="1" applyBorder="1" applyAlignment="1">
      <alignment horizontal="center" vertical="top" wrapText="1"/>
    </xf>
    <xf numFmtId="164" fontId="10" fillId="6" borderId="0" xfId="0" applyNumberFormat="1" applyFont="1" applyFill="1" applyBorder="1" applyAlignment="1">
      <alignment horizontal="center" vertical="top" wrapText="1"/>
    </xf>
    <xf numFmtId="164" fontId="9" fillId="6" borderId="0" xfId="0" applyNumberFormat="1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top"/>
    </xf>
    <xf numFmtId="0" fontId="9" fillId="0" borderId="10" xfId="0" applyFont="1" applyFill="1" applyBorder="1" applyAlignment="1">
      <alignment horizontal="center" vertical="top" wrapText="1"/>
    </xf>
    <xf numFmtId="0" fontId="9" fillId="0" borderId="22" xfId="0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horizontal="left" vertical="top" wrapText="1"/>
    </xf>
    <xf numFmtId="49" fontId="3" fillId="3" borderId="43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 wrapText="1"/>
    </xf>
    <xf numFmtId="1" fontId="13" fillId="0" borderId="0" xfId="0" applyNumberFormat="1" applyFont="1" applyFill="1" applyBorder="1" applyAlignment="1">
      <alignment horizontal="center" vertical="top"/>
    </xf>
    <xf numFmtId="49" fontId="13" fillId="0" borderId="0" xfId="0" applyNumberFormat="1" applyFont="1" applyFill="1" applyBorder="1" applyAlignment="1">
      <alignment horizontal="center" vertical="top"/>
    </xf>
    <xf numFmtId="0" fontId="6" fillId="11" borderId="0" xfId="0" applyFont="1" applyFill="1" applyBorder="1" applyAlignment="1">
      <alignment vertical="top" wrapText="1"/>
    </xf>
    <xf numFmtId="49" fontId="13" fillId="11" borderId="0" xfId="0" applyNumberFormat="1" applyFont="1" applyFill="1" applyBorder="1" applyAlignment="1">
      <alignment horizontal="center" vertical="top" wrapText="1"/>
    </xf>
    <xf numFmtId="164" fontId="22" fillId="3" borderId="17" xfId="0" applyNumberFormat="1" applyFont="1" applyFill="1" applyBorder="1" applyAlignment="1">
      <alignment horizontal="center" vertical="center"/>
    </xf>
    <xf numFmtId="164" fontId="22" fillId="3" borderId="15" xfId="0" applyNumberFormat="1" applyFont="1" applyFill="1" applyBorder="1" applyAlignment="1">
      <alignment horizontal="center" vertical="center"/>
    </xf>
    <xf numFmtId="164" fontId="22" fillId="3" borderId="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6" fillId="10" borderId="9" xfId="0" applyNumberFormat="1" applyFont="1" applyFill="1" applyBorder="1" applyAlignment="1">
      <alignment horizontal="center" vertical="top"/>
    </xf>
    <xf numFmtId="164" fontId="6" fillId="10" borderId="10" xfId="0" applyNumberFormat="1" applyFont="1" applyFill="1" applyBorder="1" applyAlignment="1">
      <alignment horizontal="center" vertical="top"/>
    </xf>
    <xf numFmtId="164" fontId="6" fillId="10" borderId="22" xfId="0" applyNumberFormat="1" applyFont="1" applyFill="1" applyBorder="1" applyAlignment="1">
      <alignment horizontal="center" vertical="top"/>
    </xf>
    <xf numFmtId="164" fontId="5" fillId="3" borderId="68" xfId="0" applyNumberFormat="1" applyFont="1" applyFill="1" applyBorder="1" applyAlignment="1">
      <alignment horizontal="center" vertical="top"/>
    </xf>
    <xf numFmtId="0" fontId="13" fillId="0" borderId="12" xfId="0" applyFont="1" applyFill="1" applyBorder="1" applyAlignment="1">
      <alignment horizontal="center" vertical="top" wrapText="1"/>
    </xf>
    <xf numFmtId="0" fontId="13" fillId="0" borderId="37" xfId="0" applyFont="1" applyFill="1" applyBorder="1" applyAlignment="1">
      <alignment horizontal="center" vertical="top" wrapText="1"/>
    </xf>
    <xf numFmtId="164" fontId="7" fillId="0" borderId="35" xfId="0" applyNumberFormat="1" applyFont="1" applyFill="1" applyBorder="1" applyAlignment="1">
      <alignment horizontal="center" vertical="top"/>
    </xf>
    <xf numFmtId="0" fontId="13" fillId="0" borderId="39" xfId="0" applyFont="1" applyFill="1" applyBorder="1" applyAlignment="1">
      <alignment horizontal="center" vertical="top" wrapText="1"/>
    </xf>
    <xf numFmtId="0" fontId="13" fillId="0" borderId="40" xfId="0" applyFont="1" applyFill="1" applyBorder="1" applyAlignment="1">
      <alignment horizontal="center" vertical="top" wrapText="1"/>
    </xf>
    <xf numFmtId="164" fontId="7" fillId="6" borderId="31" xfId="0" applyNumberFormat="1" applyFont="1" applyFill="1" applyBorder="1" applyAlignment="1">
      <alignment horizontal="center" vertical="top"/>
    </xf>
    <xf numFmtId="164" fontId="18" fillId="10" borderId="11" xfId="0" applyNumberFormat="1" applyFont="1" applyFill="1" applyBorder="1" applyAlignment="1">
      <alignment horizontal="center" vertical="top"/>
    </xf>
    <xf numFmtId="164" fontId="18" fillId="10" borderId="12" xfId="0" applyNumberFormat="1" applyFont="1" applyFill="1" applyBorder="1" applyAlignment="1">
      <alignment horizontal="center" vertical="top"/>
    </xf>
    <xf numFmtId="164" fontId="7" fillId="10" borderId="32" xfId="0" applyNumberFormat="1" applyFont="1" applyFill="1" applyBorder="1" applyAlignment="1">
      <alignment horizontal="center" vertical="top"/>
    </xf>
    <xf numFmtId="164" fontId="6" fillId="10" borderId="64" xfId="0" applyNumberFormat="1" applyFont="1" applyFill="1" applyBorder="1" applyAlignment="1">
      <alignment horizontal="center" vertical="top"/>
    </xf>
    <xf numFmtId="164" fontId="7" fillId="10" borderId="33" xfId="0" applyNumberFormat="1" applyFont="1" applyFill="1" applyBorder="1" applyAlignment="1">
      <alignment horizontal="center" vertical="top"/>
    </xf>
    <xf numFmtId="0" fontId="9" fillId="0" borderId="31" xfId="0" applyFont="1" applyFill="1" applyBorder="1" applyAlignment="1">
      <alignment horizontal="left" vertical="top" wrapText="1"/>
    </xf>
    <xf numFmtId="0" fontId="9" fillId="0" borderId="32" xfId="0" applyFont="1" applyFill="1" applyBorder="1" applyAlignment="1">
      <alignment horizontal="center" vertical="top" wrapText="1"/>
    </xf>
    <xf numFmtId="0" fontId="9" fillId="0" borderId="33" xfId="0" applyFont="1" applyFill="1" applyBorder="1" applyAlignment="1">
      <alignment horizontal="center" vertical="top" wrapText="1"/>
    </xf>
    <xf numFmtId="49" fontId="3" fillId="3" borderId="57" xfId="0" applyNumberFormat="1" applyFont="1" applyFill="1" applyBorder="1" applyAlignment="1">
      <alignment horizontal="center" vertical="top"/>
    </xf>
    <xf numFmtId="49" fontId="3" fillId="6" borderId="10" xfId="0" applyNumberFormat="1" applyFont="1" applyFill="1" applyBorder="1" applyAlignment="1">
      <alignment horizontal="center" vertical="top"/>
    </xf>
    <xf numFmtId="0" fontId="9" fillId="0" borderId="53" xfId="0" applyFont="1" applyFill="1" applyBorder="1" applyAlignment="1">
      <alignment horizontal="center" vertical="top" wrapText="1"/>
    </xf>
    <xf numFmtId="0" fontId="9" fillId="0" borderId="25" xfId="0" applyFont="1" applyFill="1" applyBorder="1" applyAlignment="1">
      <alignment horizontal="center" vertical="top" wrapText="1"/>
    </xf>
    <xf numFmtId="164" fontId="6" fillId="0" borderId="25" xfId="0" applyNumberFormat="1" applyFont="1" applyFill="1" applyBorder="1" applyAlignment="1">
      <alignment horizontal="center" vertical="top"/>
    </xf>
    <xf numFmtId="164" fontId="6" fillId="10" borderId="65" xfId="0" applyNumberFormat="1" applyFont="1" applyFill="1" applyBorder="1" applyAlignment="1">
      <alignment horizontal="center" vertical="top"/>
    </xf>
    <xf numFmtId="164" fontId="6" fillId="10" borderId="66" xfId="0" applyNumberFormat="1" applyFont="1" applyFill="1" applyBorder="1" applyAlignment="1">
      <alignment horizontal="center" vertical="top"/>
    </xf>
    <xf numFmtId="164" fontId="6" fillId="0" borderId="74" xfId="0" applyNumberFormat="1" applyFont="1" applyFill="1" applyBorder="1" applyAlignment="1">
      <alignment horizontal="center" vertical="top"/>
    </xf>
    <xf numFmtId="164" fontId="6" fillId="0" borderId="63" xfId="0" applyNumberFormat="1" applyFont="1" applyFill="1" applyBorder="1" applyAlignment="1">
      <alignment horizontal="center" vertical="top"/>
    </xf>
    <xf numFmtId="164" fontId="7" fillId="0" borderId="21" xfId="0" applyNumberFormat="1" applyFont="1" applyFill="1" applyBorder="1" applyAlignment="1">
      <alignment horizontal="center" vertical="top"/>
    </xf>
    <xf numFmtId="164" fontId="7" fillId="10" borderId="9" xfId="0" applyNumberFormat="1" applyFont="1" applyFill="1" applyBorder="1" applyAlignment="1">
      <alignment horizontal="center" vertical="top"/>
    </xf>
    <xf numFmtId="164" fontId="7" fillId="10" borderId="10" xfId="0" applyNumberFormat="1" applyFont="1" applyFill="1" applyBorder="1" applyAlignment="1">
      <alignment horizontal="center" vertical="top"/>
    </xf>
    <xf numFmtId="164" fontId="7" fillId="10" borderId="18" xfId="0" applyNumberFormat="1" applyFont="1" applyFill="1" applyBorder="1" applyAlignment="1">
      <alignment horizontal="center" vertical="top"/>
    </xf>
    <xf numFmtId="164" fontId="10" fillId="10" borderId="29" xfId="0" applyNumberFormat="1" applyFont="1" applyFill="1" applyBorder="1" applyAlignment="1">
      <alignment horizontal="center" vertical="top" wrapText="1"/>
    </xf>
    <xf numFmtId="164" fontId="10" fillId="10" borderId="30" xfId="0" applyNumberFormat="1" applyFont="1" applyFill="1" applyBorder="1" applyAlignment="1">
      <alignment horizontal="center" vertical="top" wrapText="1"/>
    </xf>
    <xf numFmtId="164" fontId="6" fillId="10" borderId="18" xfId="0" applyNumberFormat="1" applyFont="1" applyFill="1" applyBorder="1" applyAlignment="1">
      <alignment horizontal="center" vertical="top"/>
    </xf>
    <xf numFmtId="0" fontId="2" fillId="0" borderId="49" xfId="0" applyFont="1" applyFill="1" applyBorder="1" applyAlignment="1">
      <alignment vertical="top" wrapText="1"/>
    </xf>
    <xf numFmtId="0" fontId="24" fillId="0" borderId="9" xfId="0" applyFont="1" applyFill="1" applyBorder="1" applyAlignment="1">
      <alignment vertical="center" textRotation="90" wrapText="1"/>
    </xf>
    <xf numFmtId="0" fontId="22" fillId="10" borderId="30" xfId="0" applyFont="1" applyFill="1" applyBorder="1" applyAlignment="1">
      <alignment horizontal="right" vertical="top" wrapText="1"/>
    </xf>
    <xf numFmtId="0" fontId="5" fillId="10" borderId="29" xfId="0" applyFont="1" applyFill="1" applyBorder="1" applyAlignment="1">
      <alignment horizontal="right" vertical="top" wrapText="1"/>
    </xf>
    <xf numFmtId="0" fontId="5" fillId="10" borderId="50" xfId="0" applyFont="1" applyFill="1" applyBorder="1" applyAlignment="1">
      <alignment horizontal="right" vertical="top" wrapText="1"/>
    </xf>
    <xf numFmtId="164" fontId="6" fillId="0" borderId="44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left" vertical="top" wrapText="1"/>
    </xf>
    <xf numFmtId="0" fontId="2" fillId="10" borderId="32" xfId="0" applyFont="1" applyFill="1" applyBorder="1" applyAlignment="1">
      <alignment horizontal="left" vertical="top" wrapText="1"/>
    </xf>
    <xf numFmtId="0" fontId="2" fillId="10" borderId="33" xfId="0" applyFont="1" applyFill="1" applyBorder="1" applyAlignment="1">
      <alignment horizontal="left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32" xfId="0" applyFont="1" applyFill="1" applyBorder="1" applyAlignment="1">
      <alignment horizontal="left" vertical="top" wrapText="1"/>
    </xf>
    <xf numFmtId="0" fontId="3" fillId="4" borderId="33" xfId="0" applyFont="1" applyFill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3" fillId="10" borderId="49" xfId="0" applyFont="1" applyFill="1" applyBorder="1" applyAlignment="1">
      <alignment horizontal="right" vertical="top" wrapText="1"/>
    </xf>
    <xf numFmtId="0" fontId="3" fillId="10" borderId="56" xfId="0" applyFont="1" applyFill="1" applyBorder="1" applyAlignment="1">
      <alignment horizontal="right" vertical="top" wrapText="1"/>
    </xf>
    <xf numFmtId="0" fontId="3" fillId="10" borderId="29" xfId="0" applyFont="1" applyFill="1" applyBorder="1" applyAlignment="1">
      <alignment horizontal="right" vertical="top" wrapText="1"/>
    </xf>
    <xf numFmtId="0" fontId="1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9" fillId="0" borderId="76" xfId="0" applyFont="1" applyBorder="1" applyAlignment="1">
      <alignment horizontal="right" vertical="top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9" fillId="0" borderId="33" xfId="0" applyNumberFormat="1" applyFont="1" applyBorder="1" applyAlignment="1">
      <alignment horizontal="center" vertical="center" textRotation="90"/>
    </xf>
    <xf numFmtId="0" fontId="9" fillId="0" borderId="59" xfId="0" applyNumberFormat="1" applyFont="1" applyBorder="1" applyAlignment="1">
      <alignment horizontal="center" vertical="center" textRotation="90"/>
    </xf>
    <xf numFmtId="0" fontId="10" fillId="0" borderId="0" xfId="0" applyFont="1" applyAlignment="1">
      <alignment horizontal="center" vertical="center" wrapText="1"/>
    </xf>
    <xf numFmtId="49" fontId="3" fillId="8" borderId="7" xfId="0" applyNumberFormat="1" applyFont="1" applyFill="1" applyBorder="1" applyAlignment="1">
      <alignment horizontal="left" vertical="top" wrapText="1"/>
    </xf>
    <xf numFmtId="49" fontId="3" fillId="8" borderId="15" xfId="0" applyNumberFormat="1" applyFont="1" applyFill="1" applyBorder="1" applyAlignment="1">
      <alignment horizontal="left" vertical="top" wrapText="1"/>
    </xf>
    <xf numFmtId="49" fontId="3" fillId="8" borderId="68" xfId="0" applyNumberFormat="1" applyFont="1" applyFill="1" applyBorder="1" applyAlignment="1">
      <alignment horizontal="left" vertical="top" wrapText="1"/>
    </xf>
    <xf numFmtId="0" fontId="11" fillId="4" borderId="7" xfId="0" applyFont="1" applyFill="1" applyBorder="1" applyAlignment="1">
      <alignment horizontal="left" vertical="top" wrapText="1"/>
    </xf>
    <xf numFmtId="0" fontId="11" fillId="4" borderId="15" xfId="0" applyFont="1" applyFill="1" applyBorder="1" applyAlignment="1">
      <alignment horizontal="left" vertical="top" wrapText="1"/>
    </xf>
    <xf numFmtId="0" fontId="11" fillId="4" borderId="68" xfId="0" applyFont="1" applyFill="1" applyBorder="1" applyAlignment="1">
      <alignment horizontal="left" vertical="top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77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22" xfId="0" applyNumberFormat="1" applyFont="1" applyBorder="1" applyAlignment="1">
      <alignment horizontal="center" vertical="center" textRotation="90" wrapText="1"/>
    </xf>
    <xf numFmtId="0" fontId="2" fillId="0" borderId="37" xfId="0" applyNumberFormat="1" applyFont="1" applyBorder="1" applyAlignment="1">
      <alignment horizontal="center" vertical="center" textRotation="90" wrapText="1"/>
    </xf>
    <xf numFmtId="0" fontId="2" fillId="0" borderId="60" xfId="0" applyNumberFormat="1" applyFont="1" applyBorder="1" applyAlignment="1">
      <alignment horizontal="center" vertical="center" textRotation="90" wrapText="1"/>
    </xf>
    <xf numFmtId="0" fontId="9" fillId="0" borderId="21" xfId="0" applyFont="1" applyBorder="1" applyAlignment="1">
      <alignment horizontal="center" vertical="center" textRotation="90" wrapText="1"/>
    </xf>
    <xf numFmtId="0" fontId="9" fillId="0" borderId="52" xfId="0" applyFont="1" applyBorder="1" applyAlignment="1">
      <alignment horizontal="center" vertical="center" textRotation="90" wrapText="1"/>
    </xf>
    <xf numFmtId="0" fontId="9" fillId="0" borderId="77" xfId="0" applyFont="1" applyBorder="1" applyAlignment="1">
      <alignment horizontal="center" vertical="center" textRotation="90" wrapText="1"/>
    </xf>
    <xf numFmtId="0" fontId="3" fillId="0" borderId="7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 textRotation="90" wrapText="1"/>
    </xf>
    <xf numFmtId="0" fontId="6" fillId="0" borderId="20" xfId="0" applyFont="1" applyFill="1" applyBorder="1" applyAlignment="1">
      <alignment horizontal="center" vertical="center" textRotation="90" wrapText="1"/>
    </xf>
    <xf numFmtId="0" fontId="24" fillId="0" borderId="38" xfId="0" applyFont="1" applyFill="1" applyBorder="1" applyAlignment="1">
      <alignment horizontal="center" vertical="center" textRotation="90" wrapText="1"/>
    </xf>
    <xf numFmtId="0" fontId="24" fillId="0" borderId="64" xfId="0" applyFont="1" applyFill="1" applyBorder="1" applyAlignment="1">
      <alignment horizontal="center" vertical="center" textRotation="90" wrapText="1"/>
    </xf>
    <xf numFmtId="0" fontId="24" fillId="0" borderId="13" xfId="0" applyFont="1" applyFill="1" applyBorder="1" applyAlignment="1">
      <alignment horizontal="center" vertical="center" textRotation="90" wrapText="1"/>
    </xf>
    <xf numFmtId="49" fontId="3" fillId="6" borderId="18" xfId="0" applyNumberFormat="1" applyFont="1" applyFill="1" applyBorder="1" applyAlignment="1">
      <alignment horizontal="center" vertical="top"/>
    </xf>
    <xf numFmtId="49" fontId="3" fillId="6" borderId="43" xfId="0" applyNumberFormat="1" applyFont="1" applyFill="1" applyBorder="1" applyAlignment="1">
      <alignment horizontal="center" vertical="top"/>
    </xf>
    <xf numFmtId="49" fontId="3" fillId="6" borderId="20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left" vertical="top" wrapText="1"/>
    </xf>
    <xf numFmtId="0" fontId="2" fillId="0" borderId="43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24" fillId="0" borderId="9" xfId="0" applyFont="1" applyFill="1" applyBorder="1" applyAlignment="1">
      <alignment horizontal="center" vertical="center" textRotation="90" wrapText="1"/>
    </xf>
    <xf numFmtId="0" fontId="24" fillId="0" borderId="11" xfId="0" applyFont="1" applyFill="1" applyBorder="1" applyAlignment="1">
      <alignment horizontal="center" vertical="center" textRotation="90" wrapText="1"/>
    </xf>
    <xf numFmtId="49" fontId="2" fillId="0" borderId="23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76" xfId="0" applyNumberFormat="1" applyFont="1" applyBorder="1" applyAlignment="1">
      <alignment horizontal="center" vertical="top"/>
    </xf>
    <xf numFmtId="0" fontId="3" fillId="2" borderId="7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68" xfId="0" applyFont="1" applyFill="1" applyBorder="1" applyAlignment="1">
      <alignment horizontal="left" vertical="top"/>
    </xf>
    <xf numFmtId="0" fontId="10" fillId="3" borderId="7" xfId="0" applyFont="1" applyFill="1" applyBorder="1" applyAlignment="1">
      <alignment horizontal="left" vertical="top" wrapText="1"/>
    </xf>
    <xf numFmtId="0" fontId="10" fillId="3" borderId="15" xfId="0" applyFont="1" applyFill="1" applyBorder="1" applyAlignment="1">
      <alignment horizontal="left" vertical="top" wrapText="1"/>
    </xf>
    <xf numFmtId="0" fontId="10" fillId="3" borderId="68" xfId="0" applyFont="1" applyFill="1" applyBorder="1" applyAlignment="1">
      <alignment horizontal="left" vertical="top" wrapText="1"/>
    </xf>
    <xf numFmtId="49" fontId="3" fillId="2" borderId="34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2" borderId="38" xfId="0" applyNumberFormat="1" applyFont="1" applyFill="1" applyBorder="1" applyAlignment="1">
      <alignment horizontal="center" vertical="top"/>
    </xf>
    <xf numFmtId="49" fontId="3" fillId="2" borderId="47" xfId="0" applyNumberFormat="1" applyFont="1" applyFill="1" applyBorder="1" applyAlignment="1">
      <alignment horizontal="center" vertical="top"/>
    </xf>
    <xf numFmtId="49" fontId="3" fillId="3" borderId="42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49" fontId="3" fillId="3" borderId="62" xfId="0" applyNumberFormat="1" applyFont="1" applyFill="1" applyBorder="1" applyAlignment="1">
      <alignment horizontal="center" vertical="top"/>
    </xf>
    <xf numFmtId="49" fontId="3" fillId="3" borderId="48" xfId="0" applyNumberFormat="1" applyFont="1" applyFill="1" applyBorder="1" applyAlignment="1">
      <alignment horizontal="center" vertical="top"/>
    </xf>
    <xf numFmtId="49" fontId="3" fillId="6" borderId="42" xfId="0" applyNumberFormat="1" applyFont="1" applyFill="1" applyBorder="1" applyAlignment="1">
      <alignment horizontal="center" vertical="top"/>
    </xf>
    <xf numFmtId="49" fontId="3" fillId="6" borderId="62" xfId="0" applyNumberFormat="1" applyFont="1" applyFill="1" applyBorder="1" applyAlignment="1">
      <alignment horizontal="center" vertical="top"/>
    </xf>
    <xf numFmtId="49" fontId="3" fillId="6" borderId="48" xfId="0" applyNumberFormat="1" applyFont="1" applyFill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76" xfId="0" applyNumberFormat="1" applyFont="1" applyBorder="1" applyAlignment="1">
      <alignment horizontal="center" vertical="top" wrapText="1"/>
    </xf>
    <xf numFmtId="49" fontId="10" fillId="0" borderId="22" xfId="0" applyNumberFormat="1" applyFont="1" applyBorder="1" applyAlignment="1">
      <alignment horizontal="center" vertical="top"/>
    </xf>
    <xf numFmtId="49" fontId="10" fillId="0" borderId="37" xfId="0" applyNumberFormat="1" applyFont="1" applyBorder="1" applyAlignment="1">
      <alignment horizontal="center" vertical="top"/>
    </xf>
    <xf numFmtId="49" fontId="10" fillId="0" borderId="60" xfId="0" applyNumberFormat="1" applyFont="1" applyBorder="1" applyAlignment="1">
      <alignment horizontal="center" vertical="top"/>
    </xf>
    <xf numFmtId="0" fontId="9" fillId="6" borderId="9" xfId="0" applyFont="1" applyFill="1" applyBorder="1" applyAlignment="1">
      <alignment horizontal="left" vertical="top" wrapText="1"/>
    </xf>
    <xf numFmtId="0" fontId="9" fillId="6" borderId="11" xfId="0" applyFont="1" applyFill="1" applyBorder="1" applyAlignment="1">
      <alignment horizontal="left" vertical="top" wrapText="1"/>
    </xf>
    <xf numFmtId="0" fontId="9" fillId="6" borderId="13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49" fontId="3" fillId="3" borderId="24" xfId="0" applyNumberFormat="1" applyFont="1" applyFill="1" applyBorder="1" applyAlignment="1">
      <alignment horizontal="right" vertical="top" wrapText="1"/>
    </xf>
    <xf numFmtId="49" fontId="3" fillId="3" borderId="15" xfId="0" applyNumberFormat="1" applyFont="1" applyFill="1" applyBorder="1" applyAlignment="1">
      <alignment horizontal="right" vertical="top" wrapText="1"/>
    </xf>
    <xf numFmtId="49" fontId="3" fillId="3" borderId="68" xfId="0" applyNumberFormat="1" applyFont="1" applyFill="1" applyBorder="1" applyAlignment="1">
      <alignment horizontal="right" vertical="top" wrapText="1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5" xfId="0" applyNumberFormat="1" applyFont="1" applyFill="1" applyBorder="1" applyAlignment="1">
      <alignment horizontal="center" vertical="center"/>
    </xf>
    <xf numFmtId="164" fontId="5" fillId="3" borderId="68" xfId="0" applyNumberFormat="1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left" vertical="top" wrapText="1"/>
    </xf>
    <xf numFmtId="0" fontId="2" fillId="11" borderId="60" xfId="0" applyFont="1" applyFill="1" applyBorder="1" applyAlignment="1">
      <alignment horizontal="left" vertical="top" wrapText="1"/>
    </xf>
    <xf numFmtId="0" fontId="9" fillId="0" borderId="25" xfId="0" applyFont="1" applyFill="1" applyBorder="1" applyAlignment="1">
      <alignment horizontal="center" vertical="center" textRotation="90" wrapText="1"/>
    </xf>
    <xf numFmtId="0" fontId="9" fillId="0" borderId="26" xfId="0" applyFont="1" applyFill="1" applyBorder="1" applyAlignment="1">
      <alignment horizontal="center" vertical="center" textRotation="90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 wrapText="1"/>
    </xf>
    <xf numFmtId="49" fontId="10" fillId="0" borderId="45" xfId="0" applyNumberFormat="1" applyFont="1" applyBorder="1" applyAlignment="1">
      <alignment horizontal="center" vertical="top"/>
    </xf>
    <xf numFmtId="49" fontId="10" fillId="0" borderId="54" xfId="0" applyNumberFormat="1" applyFont="1" applyBorder="1" applyAlignment="1">
      <alignment horizontal="center" vertical="top"/>
    </xf>
    <xf numFmtId="49" fontId="3" fillId="3" borderId="25" xfId="0" applyNumberFormat="1" applyFont="1" applyFill="1" applyBorder="1" applyAlignment="1">
      <alignment horizontal="left" vertical="top" wrapText="1"/>
    </xf>
    <xf numFmtId="49" fontId="3" fillId="3" borderId="23" xfId="0" applyNumberFormat="1" applyFont="1" applyFill="1" applyBorder="1" applyAlignment="1">
      <alignment horizontal="left" vertical="top" wrapText="1"/>
    </xf>
    <xf numFmtId="49" fontId="3" fillId="3" borderId="15" xfId="0" applyNumberFormat="1" applyFont="1" applyFill="1" applyBorder="1" applyAlignment="1">
      <alignment horizontal="left" vertical="top" wrapText="1"/>
    </xf>
    <xf numFmtId="49" fontId="3" fillId="3" borderId="68" xfId="0" applyNumberFormat="1" applyFont="1" applyFill="1" applyBorder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/>
    </xf>
    <xf numFmtId="49" fontId="3" fillId="3" borderId="15" xfId="0" applyNumberFormat="1" applyFont="1" applyFill="1" applyBorder="1" applyAlignment="1">
      <alignment horizontal="left" vertical="top"/>
    </xf>
    <xf numFmtId="49" fontId="3" fillId="3" borderId="68" xfId="0" applyNumberFormat="1" applyFont="1" applyFill="1" applyBorder="1" applyAlignment="1">
      <alignment horizontal="left" vertical="top"/>
    </xf>
    <xf numFmtId="0" fontId="2" fillId="0" borderId="18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49" fontId="3" fillId="3" borderId="24" xfId="0" applyNumberFormat="1" applyFont="1" applyFill="1" applyBorder="1" applyAlignment="1">
      <alignment horizontal="right" vertical="top"/>
    </xf>
    <xf numFmtId="49" fontId="3" fillId="3" borderId="15" xfId="0" applyNumberFormat="1" applyFont="1" applyFill="1" applyBorder="1" applyAlignment="1">
      <alignment horizontal="right" vertical="top"/>
    </xf>
    <xf numFmtId="49" fontId="3" fillId="3" borderId="68" xfId="0" applyNumberFormat="1" applyFont="1" applyFill="1" applyBorder="1" applyAlignment="1">
      <alignment horizontal="right" vertical="top"/>
    </xf>
    <xf numFmtId="164" fontId="5" fillId="3" borderId="7" xfId="0" applyNumberFormat="1" applyFont="1" applyFill="1" applyBorder="1" applyAlignment="1">
      <alignment horizontal="center" vertical="top"/>
    </xf>
    <xf numFmtId="164" fontId="5" fillId="3" borderId="15" xfId="0" applyNumberFormat="1" applyFont="1" applyFill="1" applyBorder="1" applyAlignment="1">
      <alignment horizontal="center" vertical="top"/>
    </xf>
    <xf numFmtId="164" fontId="5" fillId="3" borderId="68" xfId="0" applyNumberFormat="1" applyFont="1" applyFill="1" applyBorder="1" applyAlignment="1">
      <alignment horizontal="center" vertical="top"/>
    </xf>
    <xf numFmtId="49" fontId="3" fillId="11" borderId="36" xfId="0" applyNumberFormat="1" applyFont="1" applyFill="1" applyBorder="1" applyAlignment="1">
      <alignment horizontal="center" vertical="top"/>
    </xf>
    <xf numFmtId="49" fontId="3" fillId="11" borderId="59" xfId="0" applyNumberFormat="1" applyFont="1" applyFill="1" applyBorder="1" applyAlignment="1">
      <alignment horizontal="center" vertical="top"/>
    </xf>
    <xf numFmtId="0" fontId="2" fillId="0" borderId="9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49" fontId="3" fillId="2" borderId="34" xfId="0" applyNumberFormat="1" applyFont="1" applyFill="1" applyBorder="1" applyAlignment="1">
      <alignment horizontal="center" vertical="top" wrapText="1"/>
    </xf>
    <xf numFmtId="49" fontId="3" fillId="2" borderId="47" xfId="0" applyNumberFormat="1" applyFont="1" applyFill="1" applyBorder="1" applyAlignment="1">
      <alignment horizontal="center" vertical="top" wrapText="1"/>
    </xf>
    <xf numFmtId="49" fontId="3" fillId="3" borderId="75" xfId="0" applyNumberFormat="1" applyFont="1" applyFill="1" applyBorder="1" applyAlignment="1">
      <alignment horizontal="center" vertical="top"/>
    </xf>
    <xf numFmtId="49" fontId="3" fillId="3" borderId="55" xfId="0" applyNumberFormat="1" applyFont="1" applyFill="1" applyBorder="1" applyAlignment="1">
      <alignment horizontal="center" vertical="top"/>
    </xf>
    <xf numFmtId="164" fontId="3" fillId="6" borderId="42" xfId="0" applyNumberFormat="1" applyFont="1" applyFill="1" applyBorder="1" applyAlignment="1">
      <alignment horizontal="left" vertical="top" wrapText="1"/>
    </xf>
    <xf numFmtId="164" fontId="3" fillId="6" borderId="48" xfId="0" applyNumberFormat="1" applyFont="1" applyFill="1" applyBorder="1" applyAlignment="1">
      <alignment horizontal="left" vertical="top" wrapText="1"/>
    </xf>
    <xf numFmtId="164" fontId="3" fillId="0" borderId="34" xfId="0" applyNumberFormat="1" applyFont="1" applyFill="1" applyBorder="1" applyAlignment="1">
      <alignment horizontal="center" vertical="top" wrapText="1"/>
    </xf>
    <xf numFmtId="164" fontId="3" fillId="0" borderId="47" xfId="0" applyNumberFormat="1" applyFont="1" applyFill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/>
    </xf>
    <xf numFmtId="49" fontId="3" fillId="0" borderId="59" xfId="0" applyNumberFormat="1" applyFont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left" vertical="top" wrapText="1"/>
    </xf>
    <xf numFmtId="164" fontId="2" fillId="0" borderId="11" xfId="0" applyNumberFormat="1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center" vertical="top" wrapText="1"/>
    </xf>
    <xf numFmtId="49" fontId="3" fillId="2" borderId="38" xfId="0" applyNumberFormat="1" applyFont="1" applyFill="1" applyBorder="1" applyAlignment="1">
      <alignment horizontal="center" vertical="top" wrapText="1"/>
    </xf>
    <xf numFmtId="49" fontId="3" fillId="3" borderId="69" xfId="0" applyNumberFormat="1" applyFont="1" applyFill="1" applyBorder="1" applyAlignment="1">
      <alignment horizontal="center" vertical="top"/>
    </xf>
    <xf numFmtId="49" fontId="3" fillId="3" borderId="73" xfId="0" applyNumberFormat="1" applyFont="1" applyFill="1" applyBorder="1" applyAlignment="1">
      <alignment horizontal="center" vertical="top"/>
    </xf>
    <xf numFmtId="49" fontId="3" fillId="6" borderId="35" xfId="0" applyNumberFormat="1" applyFont="1" applyFill="1" applyBorder="1" applyAlignment="1">
      <alignment horizontal="center" vertical="top"/>
    </xf>
    <xf numFmtId="49" fontId="3" fillId="6" borderId="12" xfId="0" applyNumberFormat="1" applyFont="1" applyFill="1" applyBorder="1" applyAlignment="1">
      <alignment horizontal="center" vertical="top"/>
    </xf>
    <xf numFmtId="49" fontId="3" fillId="6" borderId="39" xfId="0" applyNumberFormat="1" applyFont="1" applyFill="1" applyBorder="1" applyAlignment="1">
      <alignment horizontal="center" vertical="top"/>
    </xf>
    <xf numFmtId="164" fontId="3" fillId="0" borderId="42" xfId="0" applyNumberFormat="1" applyFont="1" applyBorder="1" applyAlignment="1">
      <alignment horizontal="left" vertical="top" wrapText="1"/>
    </xf>
    <xf numFmtId="164" fontId="3" fillId="0" borderId="61" xfId="0" applyNumberFormat="1" applyFont="1" applyBorder="1" applyAlignment="1">
      <alignment horizontal="left" vertical="top" wrapText="1"/>
    </xf>
    <xf numFmtId="164" fontId="3" fillId="0" borderId="62" xfId="0" applyNumberFormat="1" applyFont="1" applyBorder="1" applyAlignment="1">
      <alignment horizontal="left" vertical="top" wrapText="1"/>
    </xf>
    <xf numFmtId="164" fontId="3" fillId="0" borderId="34" xfId="0" applyNumberFormat="1" applyFont="1" applyBorder="1" applyAlignment="1">
      <alignment horizontal="center" vertical="top" wrapText="1"/>
    </xf>
    <xf numFmtId="164" fontId="3" fillId="0" borderId="31" xfId="0" applyNumberFormat="1" applyFont="1" applyBorder="1" applyAlignment="1">
      <alignment horizontal="center" vertical="top" wrapText="1"/>
    </xf>
    <xf numFmtId="164" fontId="3" fillId="0" borderId="38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9" xfId="0" applyNumberFormat="1" applyFont="1" applyBorder="1" applyAlignment="1">
      <alignment horizontal="center" vertical="top" wrapText="1"/>
    </xf>
    <xf numFmtId="49" fontId="3" fillId="0" borderId="33" xfId="0" applyNumberFormat="1" applyFont="1" applyBorder="1" applyAlignment="1">
      <alignment horizontal="center" vertical="top"/>
    </xf>
    <xf numFmtId="49" fontId="3" fillId="0" borderId="40" xfId="0" applyNumberFormat="1" applyFont="1" applyBorder="1" applyAlignment="1">
      <alignment horizontal="center" vertical="top"/>
    </xf>
    <xf numFmtId="49" fontId="3" fillId="4" borderId="24" xfId="0" applyNumberFormat="1" applyFont="1" applyFill="1" applyBorder="1" applyAlignment="1">
      <alignment horizontal="right" vertical="top"/>
    </xf>
    <xf numFmtId="49" fontId="3" fillId="4" borderId="15" xfId="0" applyNumberFormat="1" applyFont="1" applyFill="1" applyBorder="1" applyAlignment="1">
      <alignment horizontal="right" vertical="top"/>
    </xf>
    <xf numFmtId="49" fontId="3" fillId="4" borderId="68" xfId="0" applyNumberFormat="1" applyFont="1" applyFill="1" applyBorder="1" applyAlignment="1">
      <alignment horizontal="right" vertical="top"/>
    </xf>
    <xf numFmtId="164" fontId="5" fillId="4" borderId="26" xfId="0" applyNumberFormat="1" applyFont="1" applyFill="1" applyBorder="1" applyAlignment="1">
      <alignment horizontal="center" vertical="top"/>
    </xf>
    <xf numFmtId="164" fontId="5" fillId="4" borderId="76" xfId="0" applyNumberFormat="1" applyFont="1" applyFill="1" applyBorder="1" applyAlignment="1">
      <alignment horizontal="center" vertical="top"/>
    </xf>
    <xf numFmtId="164" fontId="5" fillId="4" borderId="54" xfId="0" applyNumberFormat="1" applyFont="1" applyFill="1" applyBorder="1" applyAlignment="1">
      <alignment horizontal="center" vertical="top"/>
    </xf>
    <xf numFmtId="164" fontId="17" fillId="0" borderId="23" xfId="0" applyNumberFormat="1" applyFont="1" applyFill="1" applyBorder="1" applyAlignment="1">
      <alignment horizontal="center"/>
    </xf>
    <xf numFmtId="164" fontId="17" fillId="0" borderId="15" xfId="0" applyNumberFormat="1" applyFont="1" applyFill="1" applyBorder="1" applyAlignment="1">
      <alignment horizontal="center"/>
    </xf>
    <xf numFmtId="0" fontId="3" fillId="0" borderId="36" xfId="0" applyFont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164" fontId="5" fillId="3" borderId="25" xfId="0" applyNumberFormat="1" applyFont="1" applyFill="1" applyBorder="1" applyAlignment="1">
      <alignment horizontal="center" vertical="center" wrapText="1"/>
    </xf>
    <xf numFmtId="164" fontId="5" fillId="3" borderId="23" xfId="0" applyNumberFormat="1" applyFont="1" applyFill="1" applyBorder="1" applyAlignment="1">
      <alignment horizontal="center" vertical="center" wrapText="1"/>
    </xf>
    <xf numFmtId="164" fontId="5" fillId="3" borderId="45" xfId="0" applyNumberFormat="1" applyFont="1" applyFill="1" applyBorder="1" applyAlignment="1">
      <alignment horizontal="center" vertical="center" wrapText="1"/>
    </xf>
    <xf numFmtId="164" fontId="3" fillId="2" borderId="24" xfId="0" applyNumberFormat="1" applyFont="1" applyFill="1" applyBorder="1" applyAlignment="1">
      <alignment horizontal="right" vertical="top"/>
    </xf>
    <xf numFmtId="164" fontId="3" fillId="2" borderId="15" xfId="0" applyNumberFormat="1" applyFont="1" applyFill="1" applyBorder="1" applyAlignment="1">
      <alignment horizontal="right" vertical="top"/>
    </xf>
    <xf numFmtId="164" fontId="3" fillId="2" borderId="68" xfId="0" applyNumberFormat="1" applyFont="1" applyFill="1" applyBorder="1" applyAlignment="1">
      <alignment horizontal="right" vertical="top"/>
    </xf>
    <xf numFmtId="164" fontId="5" fillId="2" borderId="7" xfId="0" applyNumberFormat="1" applyFont="1" applyFill="1" applyBorder="1" applyAlignment="1">
      <alignment horizontal="center" vertical="top"/>
    </xf>
    <xf numFmtId="164" fontId="5" fillId="2" borderId="15" xfId="0" applyNumberFormat="1" applyFont="1" applyFill="1" applyBorder="1" applyAlignment="1">
      <alignment horizontal="center" vertical="top"/>
    </xf>
    <xf numFmtId="164" fontId="5" fillId="2" borderId="68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64" fontId="10" fillId="10" borderId="56" xfId="0" applyNumberFormat="1" applyFont="1" applyFill="1" applyBorder="1" applyAlignment="1">
      <alignment horizontal="center" vertical="top" wrapText="1"/>
    </xf>
    <xf numFmtId="164" fontId="10" fillId="10" borderId="29" xfId="0" applyNumberFormat="1" applyFont="1" applyFill="1" applyBorder="1" applyAlignment="1">
      <alignment horizontal="center" vertical="top" wrapText="1"/>
    </xf>
    <xf numFmtId="164" fontId="10" fillId="6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9" fillId="0" borderId="46" xfId="0" applyNumberFormat="1" applyFont="1" applyBorder="1" applyAlignment="1">
      <alignment horizontal="center" vertical="top" wrapText="1"/>
    </xf>
    <xf numFmtId="164" fontId="9" fillId="0" borderId="28" xfId="0" applyNumberFormat="1" applyFont="1" applyBorder="1" applyAlignment="1">
      <alignment horizontal="center" vertical="top" wrapText="1"/>
    </xf>
    <xf numFmtId="164" fontId="9" fillId="6" borderId="0" xfId="0" applyNumberFormat="1" applyFont="1" applyFill="1" applyBorder="1" applyAlignment="1">
      <alignment horizontal="center" vertical="top" wrapText="1"/>
    </xf>
    <xf numFmtId="164" fontId="9" fillId="10" borderId="46" xfId="0" applyNumberFormat="1" applyFont="1" applyFill="1" applyBorder="1" applyAlignment="1">
      <alignment horizontal="center" vertical="top" wrapText="1"/>
    </xf>
    <xf numFmtId="164" fontId="9" fillId="10" borderId="28" xfId="0" applyNumberFormat="1" applyFont="1" applyFill="1" applyBorder="1" applyAlignment="1">
      <alignment horizontal="center" vertical="top" wrapText="1"/>
    </xf>
    <xf numFmtId="164" fontId="10" fillId="4" borderId="46" xfId="0" applyNumberFormat="1" applyFont="1" applyFill="1" applyBorder="1" applyAlignment="1">
      <alignment horizontal="center" vertical="top" wrapText="1"/>
    </xf>
    <xf numFmtId="164" fontId="10" fillId="4" borderId="28" xfId="0" applyNumberFormat="1" applyFont="1" applyFill="1" applyBorder="1" applyAlignment="1">
      <alignment horizontal="center" vertical="top" wrapText="1"/>
    </xf>
    <xf numFmtId="164" fontId="7" fillId="6" borderId="0" xfId="0" applyNumberFormat="1" applyFont="1" applyFill="1" applyBorder="1" applyAlignment="1">
      <alignment horizontal="center" vertical="top" wrapText="1"/>
    </xf>
    <xf numFmtId="164" fontId="10" fillId="0" borderId="46" xfId="0" applyNumberFormat="1" applyFont="1" applyBorder="1" applyAlignment="1">
      <alignment horizontal="center" vertical="top" wrapText="1"/>
    </xf>
    <xf numFmtId="164" fontId="10" fillId="0" borderId="28" xfId="0" applyNumberFormat="1" applyFont="1" applyBorder="1" applyAlignment="1">
      <alignment horizontal="center" vertical="top" wrapText="1"/>
    </xf>
    <xf numFmtId="49" fontId="3" fillId="3" borderId="7" xfId="0" applyNumberFormat="1" applyFont="1" applyFill="1" applyBorder="1" applyAlignment="1">
      <alignment horizontal="left" vertical="top" wrapText="1"/>
    </xf>
    <xf numFmtId="164" fontId="9" fillId="10" borderId="70" xfId="0" applyNumberFormat="1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37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horizontal="left" vertical="top" wrapText="1"/>
    </xf>
    <xf numFmtId="49" fontId="10" fillId="0" borderId="72" xfId="0" applyNumberFormat="1" applyFont="1" applyBorder="1" applyAlignment="1">
      <alignment horizontal="center" vertical="top"/>
    </xf>
    <xf numFmtId="0" fontId="9" fillId="0" borderId="53" xfId="0" applyFont="1" applyFill="1" applyBorder="1" applyAlignment="1">
      <alignment horizontal="center" vertical="center" textRotation="90" wrapText="1"/>
    </xf>
    <xf numFmtId="49" fontId="2" fillId="0" borderId="12" xfId="0" applyNumberFormat="1" applyFont="1" applyBorder="1" applyAlignment="1">
      <alignment horizontal="center" vertical="top" wrapText="1"/>
    </xf>
    <xf numFmtId="0" fontId="15" fillId="0" borderId="38" xfId="0" applyFont="1" applyFill="1" applyBorder="1" applyAlignment="1">
      <alignment horizontal="center" vertical="center" textRotation="90" wrapText="1"/>
    </xf>
    <xf numFmtId="0" fontId="15" fillId="0" borderId="13" xfId="0" applyFont="1" applyFill="1" applyBorder="1" applyAlignment="1">
      <alignment horizontal="center" vertical="center" textRotation="90" wrapText="1"/>
    </xf>
    <xf numFmtId="0" fontId="15" fillId="0" borderId="64" xfId="0" applyFont="1" applyFill="1" applyBorder="1" applyAlignment="1">
      <alignment horizontal="center" vertical="center" textRotation="90" wrapText="1"/>
    </xf>
    <xf numFmtId="49" fontId="9" fillId="0" borderId="21" xfId="0" applyNumberFormat="1" applyFont="1" applyBorder="1" applyAlignment="1">
      <alignment horizontal="center" vertical="top" wrapText="1"/>
    </xf>
    <xf numFmtId="49" fontId="9" fillId="0" borderId="52" xfId="0" applyNumberFormat="1" applyFont="1" applyBorder="1" applyAlignment="1">
      <alignment horizontal="center" vertical="top" wrapText="1"/>
    </xf>
    <xf numFmtId="49" fontId="9" fillId="0" borderId="77" xfId="0" applyNumberFormat="1" applyFont="1" applyBorder="1" applyAlignment="1">
      <alignment horizontal="center" vertical="top" wrapText="1"/>
    </xf>
    <xf numFmtId="0" fontId="6" fillId="0" borderId="9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22" xfId="0" applyFont="1" applyFill="1" applyBorder="1" applyAlignment="1">
      <alignment horizontal="center" vertical="top" wrapText="1"/>
    </xf>
    <xf numFmtId="0" fontId="13" fillId="0" borderId="37" xfId="0" applyFont="1" applyFill="1" applyBorder="1" applyAlignment="1">
      <alignment horizontal="center" vertical="top" wrapText="1"/>
    </xf>
    <xf numFmtId="0" fontId="6" fillId="0" borderId="38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center" vertical="center" textRotation="90" wrapText="1"/>
    </xf>
    <xf numFmtId="0" fontId="9" fillId="0" borderId="11" xfId="0" applyFont="1" applyFill="1" applyBorder="1" applyAlignment="1">
      <alignment horizontal="center" vertical="center" textRotation="90" wrapText="1"/>
    </xf>
    <xf numFmtId="0" fontId="9" fillId="0" borderId="13" xfId="0" applyFont="1" applyFill="1" applyBorder="1" applyAlignment="1">
      <alignment horizontal="center" vertical="center" textRotation="90" wrapText="1"/>
    </xf>
    <xf numFmtId="0" fontId="2" fillId="0" borderId="21" xfId="0" applyNumberFormat="1" applyFont="1" applyBorder="1" applyAlignment="1">
      <alignment horizontal="center" vertical="center" textRotation="90" wrapText="1"/>
    </xf>
    <xf numFmtId="0" fontId="2" fillId="0" borderId="52" xfId="0" applyNumberFormat="1" applyFont="1" applyBorder="1" applyAlignment="1">
      <alignment horizontal="center" vertical="center" textRotation="90" wrapText="1"/>
    </xf>
    <xf numFmtId="0" fontId="2" fillId="0" borderId="77" xfId="0" applyNumberFormat="1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textRotation="90" wrapText="1"/>
    </xf>
    <xf numFmtId="0" fontId="6" fillId="0" borderId="60" xfId="0" applyFont="1" applyFill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textRotation="90" wrapText="1"/>
    </xf>
    <xf numFmtId="0" fontId="9" fillId="0" borderId="32" xfId="0" applyFont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49" fontId="3" fillId="3" borderId="18" xfId="0" applyNumberFormat="1" applyFont="1" applyFill="1" applyBorder="1" applyAlignment="1">
      <alignment horizontal="right" vertical="top"/>
    </xf>
    <xf numFmtId="49" fontId="3" fillId="3" borderId="23" xfId="0" applyNumberFormat="1" applyFont="1" applyFill="1" applyBorder="1" applyAlignment="1">
      <alignment horizontal="right" vertical="top"/>
    </xf>
    <xf numFmtId="49" fontId="3" fillId="3" borderId="45" xfId="0" applyNumberFormat="1" applyFont="1" applyFill="1" applyBorder="1" applyAlignment="1">
      <alignment horizontal="right" vertical="top"/>
    </xf>
    <xf numFmtId="0" fontId="2" fillId="11" borderId="37" xfId="0" applyFont="1" applyFill="1" applyBorder="1" applyAlignment="1">
      <alignment horizontal="left" vertical="top" wrapText="1"/>
    </xf>
    <xf numFmtId="49" fontId="13" fillId="0" borderId="35" xfId="0" applyNumberFormat="1" applyFont="1" applyFill="1" applyBorder="1" applyAlignment="1">
      <alignment horizontal="center" vertical="top"/>
    </xf>
    <xf numFmtId="49" fontId="13" fillId="0" borderId="39" xfId="0" applyNumberFormat="1" applyFont="1" applyFill="1" applyBorder="1" applyAlignment="1">
      <alignment horizontal="center" vertical="top"/>
    </xf>
    <xf numFmtId="49" fontId="13" fillId="0" borderId="36" xfId="0" applyNumberFormat="1" applyFont="1" applyFill="1" applyBorder="1" applyAlignment="1">
      <alignment horizontal="center" vertical="top"/>
    </xf>
    <xf numFmtId="49" fontId="13" fillId="0" borderId="40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7" fillId="0" borderId="23" xfId="0" applyNumberFormat="1" applyFont="1" applyBorder="1" applyAlignment="1">
      <alignment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10" fillId="0" borderId="7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164" fontId="17" fillId="0" borderId="76" xfId="0" applyNumberFormat="1" applyFont="1" applyFill="1" applyBorder="1" applyAlignment="1">
      <alignment horizontal="center" vertical="top"/>
    </xf>
    <xf numFmtId="0" fontId="3" fillId="4" borderId="61" xfId="0" applyFont="1" applyFill="1" applyBorder="1" applyAlignment="1">
      <alignment horizontal="left" vertical="top" wrapText="1"/>
    </xf>
    <xf numFmtId="164" fontId="10" fillId="4" borderId="70" xfId="0" applyNumberFormat="1" applyFont="1" applyFill="1" applyBorder="1" applyAlignment="1">
      <alignment horizontal="center" vertical="top" wrapText="1"/>
    </xf>
    <xf numFmtId="0" fontId="3" fillId="5" borderId="49" xfId="0" applyFont="1" applyFill="1" applyBorder="1" applyAlignment="1">
      <alignment horizontal="right" vertical="top" wrapText="1"/>
    </xf>
    <xf numFmtId="0" fontId="3" fillId="5" borderId="56" xfId="0" applyFont="1" applyFill="1" applyBorder="1" applyAlignment="1">
      <alignment horizontal="right" vertical="top" wrapText="1"/>
    </xf>
    <xf numFmtId="0" fontId="3" fillId="5" borderId="29" xfId="0" applyFont="1" applyFill="1" applyBorder="1" applyAlignment="1">
      <alignment horizontal="right" vertical="top" wrapText="1"/>
    </xf>
    <xf numFmtId="164" fontId="10" fillId="5" borderId="56" xfId="0" applyNumberFormat="1" applyFont="1" applyFill="1" applyBorder="1" applyAlignment="1">
      <alignment horizontal="center" vertical="top" wrapText="1"/>
    </xf>
    <xf numFmtId="164" fontId="10" fillId="5" borderId="29" xfId="0" applyNumberFormat="1" applyFont="1" applyFill="1" applyBorder="1" applyAlignment="1">
      <alignment horizontal="center" vertical="top" wrapText="1"/>
    </xf>
    <xf numFmtId="164" fontId="10" fillId="5" borderId="49" xfId="0" applyNumberFormat="1" applyFont="1" applyFill="1" applyBorder="1" applyAlignment="1">
      <alignment horizontal="center" vertical="top" wrapText="1"/>
    </xf>
    <xf numFmtId="164" fontId="9" fillId="0" borderId="70" xfId="0" applyNumberFormat="1" applyFont="1" applyBorder="1" applyAlignment="1">
      <alignment horizontal="center" vertical="top" wrapText="1"/>
    </xf>
    <xf numFmtId="0" fontId="2" fillId="0" borderId="70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61" xfId="0" applyFont="1" applyBorder="1" applyAlignment="1">
      <alignment horizontal="left" vertical="top" wrapText="1"/>
    </xf>
    <xf numFmtId="0" fontId="2" fillId="10" borderId="70" xfId="0" applyFont="1" applyFill="1" applyBorder="1" applyAlignment="1">
      <alignment horizontal="left" vertical="top" wrapText="1"/>
    </xf>
    <xf numFmtId="0" fontId="2" fillId="10" borderId="46" xfId="0" applyFont="1" applyFill="1" applyBorder="1" applyAlignment="1">
      <alignment horizontal="left" vertical="top" wrapText="1"/>
    </xf>
    <xf numFmtId="0" fontId="2" fillId="10" borderId="28" xfId="0" applyFont="1" applyFill="1" applyBorder="1" applyAlignment="1">
      <alignment horizontal="left" vertical="top" wrapText="1"/>
    </xf>
    <xf numFmtId="49" fontId="2" fillId="11" borderId="21" xfId="0" applyNumberFormat="1" applyFont="1" applyFill="1" applyBorder="1" applyAlignment="1">
      <alignment horizontal="center" vertical="top" wrapText="1"/>
    </xf>
    <xf numFmtId="49" fontId="2" fillId="11" borderId="77" xfId="0" applyNumberFormat="1" applyFont="1" applyFill="1" applyBorder="1" applyAlignment="1">
      <alignment horizontal="center" vertical="top" wrapText="1"/>
    </xf>
    <xf numFmtId="49" fontId="2" fillId="0" borderId="21" xfId="0" applyNumberFormat="1" applyFont="1" applyBorder="1" applyAlignment="1">
      <alignment horizontal="center" vertical="top" wrapText="1"/>
    </xf>
    <xf numFmtId="49" fontId="2" fillId="0" borderId="77" xfId="0" applyNumberFormat="1" applyFont="1" applyBorder="1" applyAlignment="1">
      <alignment horizontal="center" vertical="top" wrapText="1"/>
    </xf>
    <xf numFmtId="49" fontId="2" fillId="0" borderId="52" xfId="0" applyNumberFormat="1" applyFont="1" applyBorder="1" applyAlignment="1">
      <alignment horizontal="center" vertical="top" wrapText="1"/>
    </xf>
    <xf numFmtId="0" fontId="3" fillId="4" borderId="31" xfId="0" applyFont="1" applyFill="1" applyBorder="1" applyAlignment="1">
      <alignment horizontal="right" vertical="top" wrapText="1"/>
    </xf>
    <xf numFmtId="0" fontId="3" fillId="4" borderId="32" xfId="0" applyFont="1" applyFill="1" applyBorder="1" applyAlignment="1">
      <alignment horizontal="right" vertical="top" wrapText="1"/>
    </xf>
    <xf numFmtId="0" fontId="3" fillId="4" borderId="33" xfId="0" applyFont="1" applyFill="1" applyBorder="1" applyAlignment="1">
      <alignment horizontal="right" vertical="top" wrapText="1"/>
    </xf>
    <xf numFmtId="2" fontId="8" fillId="0" borderId="0" xfId="0" applyNumberFormat="1" applyFont="1" applyAlignment="1">
      <alignment horizontal="center" vertical="top" wrapText="1"/>
    </xf>
    <xf numFmtId="0" fontId="10" fillId="0" borderId="76" xfId="0" applyFont="1" applyBorder="1" applyAlignment="1">
      <alignment horizontal="right" vertical="top"/>
    </xf>
    <xf numFmtId="0" fontId="11" fillId="4" borderId="70" xfId="0" applyFont="1" applyFill="1" applyBorder="1" applyAlignment="1">
      <alignment horizontal="left" vertical="top" wrapText="1"/>
    </xf>
    <xf numFmtId="0" fontId="11" fillId="4" borderId="46" xfId="0" applyFont="1" applyFill="1" applyBorder="1" applyAlignment="1">
      <alignment horizontal="left" vertical="top" wrapText="1"/>
    </xf>
    <xf numFmtId="0" fontId="11" fillId="4" borderId="71" xfId="0" applyFont="1" applyFill="1" applyBorder="1" applyAlignment="1">
      <alignment horizontal="left" vertical="top" wrapText="1"/>
    </xf>
    <xf numFmtId="0" fontId="3" fillId="2" borderId="53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69" xfId="0" applyFont="1" applyFill="1" applyBorder="1" applyAlignment="1">
      <alignment horizontal="left" vertical="top"/>
    </xf>
    <xf numFmtId="164" fontId="10" fillId="6" borderId="42" xfId="0" applyNumberFormat="1" applyFont="1" applyFill="1" applyBorder="1" applyAlignment="1">
      <alignment horizontal="left" vertical="top" wrapText="1"/>
    </xf>
    <xf numFmtId="164" fontId="10" fillId="6" borderId="48" xfId="0" applyNumberFormat="1" applyFont="1" applyFill="1" applyBorder="1" applyAlignment="1">
      <alignment horizontal="left" vertical="top" wrapText="1"/>
    </xf>
    <xf numFmtId="0" fontId="10" fillId="3" borderId="49" xfId="0" applyFont="1" applyFill="1" applyBorder="1" applyAlignment="1">
      <alignment horizontal="left" vertical="top" wrapText="1"/>
    </xf>
    <xf numFmtId="0" fontId="10" fillId="3" borderId="56" xfId="0" applyFont="1" applyFill="1" applyBorder="1" applyAlignment="1">
      <alignment horizontal="left" vertical="top" wrapText="1"/>
    </xf>
    <xf numFmtId="0" fontId="10" fillId="3" borderId="55" xfId="0" applyFont="1" applyFill="1" applyBorder="1" applyAlignment="1">
      <alignment horizontal="left" vertical="top" wrapText="1"/>
    </xf>
    <xf numFmtId="0" fontId="6" fillId="0" borderId="33" xfId="0" applyFont="1" applyFill="1" applyBorder="1" applyAlignment="1">
      <alignment horizontal="center" vertical="center" textRotation="90" wrapText="1"/>
    </xf>
    <xf numFmtId="0" fontId="6" fillId="0" borderId="59" xfId="0" applyFont="1" applyFill="1" applyBorder="1" applyAlignment="1">
      <alignment horizontal="center" vertical="center" textRotation="90" wrapText="1"/>
    </xf>
    <xf numFmtId="49" fontId="3" fillId="8" borderId="25" xfId="0" applyNumberFormat="1" applyFont="1" applyFill="1" applyBorder="1" applyAlignment="1">
      <alignment horizontal="left" vertical="top" wrapText="1"/>
    </xf>
    <xf numFmtId="49" fontId="3" fillId="8" borderId="23" xfId="0" applyNumberFormat="1" applyFont="1" applyFill="1" applyBorder="1" applyAlignment="1">
      <alignment horizontal="left" vertical="top" wrapText="1"/>
    </xf>
    <xf numFmtId="49" fontId="3" fillId="8" borderId="57" xfId="0" applyNumberFormat="1" applyFont="1" applyFill="1" applyBorder="1" applyAlignment="1">
      <alignment horizontal="left" vertical="top" wrapText="1"/>
    </xf>
    <xf numFmtId="164" fontId="10" fillId="0" borderId="42" xfId="0" applyNumberFormat="1" applyFont="1" applyBorder="1" applyAlignment="1">
      <alignment horizontal="left" vertical="top" wrapText="1"/>
    </xf>
    <xf numFmtId="164" fontId="10" fillId="0" borderId="61" xfId="0" applyNumberFormat="1" applyFont="1" applyBorder="1" applyAlignment="1">
      <alignment horizontal="left" vertical="top" wrapText="1"/>
    </xf>
    <xf numFmtId="164" fontId="10" fillId="0" borderId="62" xfId="0" applyNumberFormat="1" applyFont="1" applyBorder="1" applyAlignment="1">
      <alignment horizontal="left" vertical="top" wrapText="1"/>
    </xf>
    <xf numFmtId="0" fontId="2" fillId="6" borderId="22" xfId="0" applyFont="1" applyFill="1" applyBorder="1" applyAlignment="1">
      <alignment horizontal="left" vertical="top" wrapText="1"/>
    </xf>
    <xf numFmtId="0" fontId="2" fillId="6" borderId="60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9" fontId="3" fillId="6" borderId="67" xfId="0" applyNumberFormat="1" applyFont="1" applyFill="1" applyBorder="1" applyAlignment="1">
      <alignment horizontal="center" vertical="top"/>
    </xf>
    <xf numFmtId="164" fontId="9" fillId="6" borderId="67" xfId="0" applyNumberFormat="1" applyFont="1" applyFill="1" applyBorder="1" applyAlignment="1">
      <alignment horizontal="left" vertical="top" wrapText="1"/>
    </xf>
    <xf numFmtId="164" fontId="9" fillId="6" borderId="48" xfId="0" applyNumberFormat="1" applyFont="1" applyFill="1" applyBorder="1" applyAlignment="1">
      <alignment horizontal="left" vertical="top" wrapText="1"/>
    </xf>
    <xf numFmtId="164" fontId="3" fillId="0" borderId="64" xfId="0" applyNumberFormat="1" applyFont="1" applyFill="1" applyBorder="1" applyAlignment="1">
      <alignment horizontal="center" vertical="center" wrapText="1"/>
    </xf>
    <xf numFmtId="164" fontId="3" fillId="0" borderId="47" xfId="0" applyNumberFormat="1" applyFont="1" applyFill="1" applyBorder="1" applyAlignment="1">
      <alignment horizontal="center" vertical="center" wrapText="1"/>
    </xf>
    <xf numFmtId="49" fontId="2" fillId="0" borderId="65" xfId="0" applyNumberFormat="1" applyFont="1" applyBorder="1" applyAlignment="1">
      <alignment horizontal="center" vertical="top" wrapText="1"/>
    </xf>
    <xf numFmtId="49" fontId="3" fillId="0" borderId="66" xfId="0" applyNumberFormat="1" applyFont="1" applyBorder="1" applyAlignment="1">
      <alignment horizontal="center" vertical="top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164" fontId="10" fillId="4" borderId="31" xfId="0" applyNumberFormat="1" applyFont="1" applyFill="1" applyBorder="1" applyAlignment="1">
      <alignment horizontal="center"/>
    </xf>
    <xf numFmtId="0" fontId="10" fillId="4" borderId="32" xfId="0" applyFont="1" applyFill="1" applyBorder="1" applyAlignment="1">
      <alignment horizontal="center"/>
    </xf>
    <xf numFmtId="0" fontId="10" fillId="4" borderId="33" xfId="0" applyFont="1" applyFill="1" applyBorder="1" applyAlignment="1">
      <alignment horizontal="center"/>
    </xf>
    <xf numFmtId="164" fontId="9" fillId="6" borderId="31" xfId="0" applyNumberFormat="1" applyFont="1" applyFill="1" applyBorder="1" applyAlignment="1">
      <alignment horizontal="center"/>
    </xf>
    <xf numFmtId="0" fontId="9" fillId="6" borderId="32" xfId="0" applyFont="1" applyFill="1" applyBorder="1" applyAlignment="1">
      <alignment horizontal="center"/>
    </xf>
    <xf numFmtId="0" fontId="9" fillId="6" borderId="3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 vertical="center" textRotation="90" wrapText="1"/>
    </xf>
    <xf numFmtId="0" fontId="7" fillId="0" borderId="60" xfId="0" applyFont="1" applyFill="1" applyBorder="1" applyAlignment="1">
      <alignment horizontal="center" vertical="center" textRotation="90" wrapText="1"/>
    </xf>
    <xf numFmtId="0" fontId="9" fillId="0" borderId="73" xfId="0" applyFont="1" applyBorder="1" applyAlignment="1">
      <alignment horizontal="center" vertical="center" textRotation="90" wrapText="1"/>
    </xf>
    <xf numFmtId="0" fontId="9" fillId="0" borderId="58" xfId="0" applyFont="1" applyBorder="1" applyAlignment="1">
      <alignment horizontal="center" vertical="center" textRotation="90" wrapText="1"/>
    </xf>
    <xf numFmtId="0" fontId="10" fillId="0" borderId="11" xfId="0" applyFont="1" applyFill="1" applyBorder="1" applyAlignment="1">
      <alignment horizontal="center" vertical="center" textRotation="90" wrapText="1"/>
    </xf>
    <xf numFmtId="0" fontId="10" fillId="0" borderId="13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0" fillId="0" borderId="25" xfId="0" applyFont="1" applyFill="1" applyBorder="1" applyAlignment="1">
      <alignment horizontal="center" vertical="center" textRotation="90" wrapText="1"/>
    </xf>
    <xf numFmtId="0" fontId="10" fillId="0" borderId="53" xfId="0" applyFont="1" applyFill="1" applyBorder="1" applyAlignment="1">
      <alignment horizontal="center" vertical="center" textRotation="90" wrapText="1"/>
    </xf>
    <xf numFmtId="0" fontId="10" fillId="0" borderId="26" xfId="0" applyFont="1" applyFill="1" applyBorder="1" applyAlignment="1">
      <alignment horizontal="center" vertical="center" textRotation="90" wrapText="1"/>
    </xf>
    <xf numFmtId="0" fontId="9" fillId="0" borderId="18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2" fillId="6" borderId="18" xfId="0" applyFont="1" applyFill="1" applyBorder="1" applyAlignment="1">
      <alignment horizontal="left" vertical="top" wrapText="1"/>
    </xf>
    <xf numFmtId="0" fontId="2" fillId="6" borderId="43" xfId="0" applyFont="1" applyFill="1" applyBorder="1" applyAlignment="1">
      <alignment horizontal="left" vertical="top" wrapText="1"/>
    </xf>
    <xf numFmtId="0" fontId="2" fillId="6" borderId="20" xfId="0" applyFont="1" applyFill="1" applyBorder="1" applyAlignment="1">
      <alignment horizontal="left" vertical="top" wrapText="1"/>
    </xf>
    <xf numFmtId="0" fontId="9" fillId="6" borderId="18" xfId="0" applyFont="1" applyFill="1" applyBorder="1" applyAlignment="1">
      <alignment horizontal="left" vertical="top" wrapText="1"/>
    </xf>
    <xf numFmtId="0" fontId="9" fillId="6" borderId="43" xfId="0" applyFont="1" applyFill="1" applyBorder="1" applyAlignment="1">
      <alignment horizontal="left" vertical="top" wrapText="1"/>
    </xf>
    <xf numFmtId="0" fontId="9" fillId="6" borderId="20" xfId="0" applyFont="1" applyFill="1" applyBorder="1" applyAlignment="1">
      <alignment horizontal="left" vertical="top" wrapText="1"/>
    </xf>
    <xf numFmtId="164" fontId="10" fillId="9" borderId="47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9" borderId="59" xfId="0" applyFont="1" applyFill="1" applyBorder="1" applyAlignment="1">
      <alignment horizontal="center"/>
    </xf>
    <xf numFmtId="164" fontId="9" fillId="6" borderId="70" xfId="0" applyNumberFormat="1" applyFont="1" applyFill="1" applyBorder="1" applyAlignment="1">
      <alignment horizontal="center"/>
    </xf>
    <xf numFmtId="164" fontId="9" fillId="6" borderId="46" xfId="0" applyNumberFormat="1" applyFont="1" applyFill="1" applyBorder="1" applyAlignment="1">
      <alignment horizontal="center"/>
    </xf>
    <xf numFmtId="164" fontId="9" fillId="6" borderId="28" xfId="0" applyNumberFormat="1" applyFont="1" applyFill="1" applyBorder="1" applyAlignment="1">
      <alignment horizontal="center"/>
    </xf>
    <xf numFmtId="0" fontId="15" fillId="0" borderId="23" xfId="0" applyNumberFormat="1" applyFont="1" applyBorder="1" applyAlignment="1">
      <alignment vertical="top" wrapText="1"/>
    </xf>
    <xf numFmtId="0" fontId="16" fillId="0" borderId="32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abSelected="1" zoomScale="120" zoomScaleNormal="120" zoomScaleSheetLayoutView="100" workbookViewId="0">
      <selection sqref="A1:R1"/>
    </sheetView>
  </sheetViews>
  <sheetFormatPr defaultRowHeight="12.75" x14ac:dyDescent="0.2"/>
  <cols>
    <col min="1" max="3" width="2.7109375" style="1" customWidth="1"/>
    <col min="4" max="4" width="38.7109375" style="1" customWidth="1"/>
    <col min="5" max="6" width="3" style="1" customWidth="1"/>
    <col min="7" max="7" width="3" style="2" customWidth="1"/>
    <col min="8" max="8" width="6.85546875" style="428" customWidth="1"/>
    <col min="9" max="9" width="6.7109375" style="536" customWidth="1"/>
    <col min="10" max="10" width="6.42578125" style="536" customWidth="1"/>
    <col min="11" max="11" width="6.28515625" style="536" customWidth="1"/>
    <col min="12" max="12" width="6.140625" style="536" customWidth="1"/>
    <col min="13" max="14" width="7.5703125" style="1" customWidth="1"/>
    <col min="15" max="15" width="27.42578125" style="1" customWidth="1"/>
    <col min="16" max="17" width="5.5703125" style="536" customWidth="1"/>
    <col min="18" max="18" width="5.5703125" style="116" customWidth="1"/>
    <col min="19" max="19" width="9.140625" style="116"/>
    <col min="20" max="20" width="22.140625" style="116" customWidth="1"/>
    <col min="21" max="16384" width="9.140625" style="116"/>
  </cols>
  <sheetData>
    <row r="1" spans="1:22" ht="15.75" x14ac:dyDescent="0.2">
      <c r="A1" s="611" t="s">
        <v>128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</row>
    <row r="2" spans="1:22" ht="12.75" customHeight="1" x14ac:dyDescent="0.2">
      <c r="A2" s="630" t="s">
        <v>75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</row>
    <row r="3" spans="1:22" x14ac:dyDescent="0.2">
      <c r="A3" s="612" t="s">
        <v>137</v>
      </c>
      <c r="B3" s="612"/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</row>
    <row r="4" spans="1:22" ht="13.5" thickBot="1" x14ac:dyDescent="0.25">
      <c r="A4" s="613" t="s">
        <v>0</v>
      </c>
      <c r="B4" s="613"/>
      <c r="C4" s="613"/>
      <c r="D4" s="613"/>
      <c r="E4" s="613"/>
      <c r="F4" s="613"/>
      <c r="G4" s="613"/>
      <c r="H4" s="613"/>
      <c r="I4" s="613"/>
      <c r="J4" s="613"/>
      <c r="K4" s="613"/>
      <c r="L4" s="613"/>
      <c r="M4" s="613"/>
      <c r="N4" s="613"/>
      <c r="O4" s="613"/>
      <c r="P4" s="613"/>
      <c r="Q4" s="613"/>
      <c r="R4" s="613"/>
    </row>
    <row r="5" spans="1:22" ht="27" customHeight="1" x14ac:dyDescent="0.2">
      <c r="A5" s="614" t="s">
        <v>1</v>
      </c>
      <c r="B5" s="617" t="s">
        <v>2</v>
      </c>
      <c r="C5" s="617" t="s">
        <v>3</v>
      </c>
      <c r="D5" s="620" t="s">
        <v>16</v>
      </c>
      <c r="E5" s="623" t="s">
        <v>4</v>
      </c>
      <c r="F5" s="617" t="s">
        <v>143</v>
      </c>
      <c r="G5" s="648" t="s">
        <v>5</v>
      </c>
      <c r="H5" s="651" t="s">
        <v>6</v>
      </c>
      <c r="I5" s="654" t="s">
        <v>99</v>
      </c>
      <c r="J5" s="655"/>
      <c r="K5" s="655"/>
      <c r="L5" s="656"/>
      <c r="M5" s="637" t="s">
        <v>139</v>
      </c>
      <c r="N5" s="640" t="s">
        <v>140</v>
      </c>
      <c r="O5" s="643" t="s">
        <v>138</v>
      </c>
      <c r="P5" s="644"/>
      <c r="Q5" s="644"/>
      <c r="R5" s="645"/>
    </row>
    <row r="6" spans="1:22" ht="12.75" customHeight="1" x14ac:dyDescent="0.2">
      <c r="A6" s="615"/>
      <c r="B6" s="618"/>
      <c r="C6" s="618"/>
      <c r="D6" s="621"/>
      <c r="E6" s="624"/>
      <c r="F6" s="618"/>
      <c r="G6" s="649"/>
      <c r="H6" s="652"/>
      <c r="I6" s="646" t="s">
        <v>7</v>
      </c>
      <c r="J6" s="657" t="s">
        <v>8</v>
      </c>
      <c r="K6" s="657"/>
      <c r="L6" s="658" t="s">
        <v>22</v>
      </c>
      <c r="M6" s="638"/>
      <c r="N6" s="641"/>
      <c r="O6" s="626" t="s">
        <v>16</v>
      </c>
      <c r="P6" s="618" t="s">
        <v>65</v>
      </c>
      <c r="Q6" s="618" t="s">
        <v>66</v>
      </c>
      <c r="R6" s="628" t="s">
        <v>101</v>
      </c>
    </row>
    <row r="7" spans="1:22" ht="101.25" thickBot="1" x14ac:dyDescent="0.25">
      <c r="A7" s="616"/>
      <c r="B7" s="619"/>
      <c r="C7" s="619"/>
      <c r="D7" s="622"/>
      <c r="E7" s="625"/>
      <c r="F7" s="619"/>
      <c r="G7" s="650"/>
      <c r="H7" s="653"/>
      <c r="I7" s="647"/>
      <c r="J7" s="535" t="s">
        <v>7</v>
      </c>
      <c r="K7" s="3" t="s">
        <v>17</v>
      </c>
      <c r="L7" s="659"/>
      <c r="M7" s="639"/>
      <c r="N7" s="642"/>
      <c r="O7" s="627"/>
      <c r="P7" s="619"/>
      <c r="Q7" s="619"/>
      <c r="R7" s="629"/>
    </row>
    <row r="8" spans="1:22" ht="13.5" thickBot="1" x14ac:dyDescent="0.25">
      <c r="A8" s="631" t="s">
        <v>33</v>
      </c>
      <c r="B8" s="632"/>
      <c r="C8" s="632"/>
      <c r="D8" s="632"/>
      <c r="E8" s="632"/>
      <c r="F8" s="632"/>
      <c r="G8" s="632"/>
      <c r="H8" s="632"/>
      <c r="I8" s="632"/>
      <c r="J8" s="632"/>
      <c r="K8" s="632"/>
      <c r="L8" s="632"/>
      <c r="M8" s="632"/>
      <c r="N8" s="632"/>
      <c r="O8" s="632"/>
      <c r="P8" s="632"/>
      <c r="Q8" s="632"/>
      <c r="R8" s="633"/>
    </row>
    <row r="9" spans="1:22" ht="13.5" thickBot="1" x14ac:dyDescent="0.25">
      <c r="A9" s="634" t="s">
        <v>55</v>
      </c>
      <c r="B9" s="635"/>
      <c r="C9" s="635"/>
      <c r="D9" s="635"/>
      <c r="E9" s="635"/>
      <c r="F9" s="635"/>
      <c r="G9" s="635"/>
      <c r="H9" s="635"/>
      <c r="I9" s="635"/>
      <c r="J9" s="635"/>
      <c r="K9" s="635"/>
      <c r="L9" s="635"/>
      <c r="M9" s="635"/>
      <c r="N9" s="635"/>
      <c r="O9" s="635"/>
      <c r="P9" s="635"/>
      <c r="Q9" s="635"/>
      <c r="R9" s="636"/>
    </row>
    <row r="10" spans="1:22" ht="17.25" customHeight="1" thickBot="1" x14ac:dyDescent="0.25">
      <c r="A10" s="39" t="s">
        <v>9</v>
      </c>
      <c r="B10" s="674" t="s">
        <v>47</v>
      </c>
      <c r="C10" s="675"/>
      <c r="D10" s="675"/>
      <c r="E10" s="675"/>
      <c r="F10" s="675"/>
      <c r="G10" s="675"/>
      <c r="H10" s="675"/>
      <c r="I10" s="675"/>
      <c r="J10" s="675"/>
      <c r="K10" s="675"/>
      <c r="L10" s="675"/>
      <c r="M10" s="675"/>
      <c r="N10" s="675"/>
      <c r="O10" s="675"/>
      <c r="P10" s="675"/>
      <c r="Q10" s="675"/>
      <c r="R10" s="676"/>
    </row>
    <row r="11" spans="1:22" ht="13.5" thickBot="1" x14ac:dyDescent="0.25">
      <c r="A11" s="4" t="s">
        <v>9</v>
      </c>
      <c r="B11" s="29" t="s">
        <v>9</v>
      </c>
      <c r="C11" s="677" t="s">
        <v>35</v>
      </c>
      <c r="D11" s="678"/>
      <c r="E11" s="678"/>
      <c r="F11" s="678"/>
      <c r="G11" s="678"/>
      <c r="H11" s="678"/>
      <c r="I11" s="678"/>
      <c r="J11" s="678"/>
      <c r="K11" s="678"/>
      <c r="L11" s="678"/>
      <c r="M11" s="678"/>
      <c r="N11" s="678"/>
      <c r="O11" s="678"/>
      <c r="P11" s="678"/>
      <c r="Q11" s="678"/>
      <c r="R11" s="679"/>
    </row>
    <row r="12" spans="1:22" ht="34.5" customHeight="1" x14ac:dyDescent="0.2">
      <c r="A12" s="680" t="s">
        <v>9</v>
      </c>
      <c r="B12" s="684" t="s">
        <v>9</v>
      </c>
      <c r="C12" s="688" t="s">
        <v>9</v>
      </c>
      <c r="D12" s="666" t="s">
        <v>23</v>
      </c>
      <c r="E12" s="593" t="s">
        <v>116</v>
      </c>
      <c r="F12" s="691" t="s">
        <v>24</v>
      </c>
      <c r="G12" s="694" t="s">
        <v>43</v>
      </c>
      <c r="H12" s="411" t="s">
        <v>25</v>
      </c>
      <c r="I12" s="360">
        <f t="shared" ref="I12:I14" si="0">J12+L12</f>
        <v>36.799999999999997</v>
      </c>
      <c r="J12" s="361">
        <v>36.799999999999997</v>
      </c>
      <c r="K12" s="361"/>
      <c r="L12" s="362"/>
      <c r="M12" s="309">
        <v>36.799999999999997</v>
      </c>
      <c r="N12" s="64">
        <v>36.799999999999997</v>
      </c>
      <c r="O12" s="697" t="s">
        <v>135</v>
      </c>
      <c r="P12" s="453">
        <v>100</v>
      </c>
      <c r="Q12" s="453">
        <v>100</v>
      </c>
      <c r="R12" s="454">
        <v>100</v>
      </c>
    </row>
    <row r="13" spans="1:22" ht="15" customHeight="1" x14ac:dyDescent="0.2">
      <c r="A13" s="681"/>
      <c r="B13" s="685"/>
      <c r="C13" s="664"/>
      <c r="D13" s="667"/>
      <c r="E13" s="660" t="s">
        <v>117</v>
      </c>
      <c r="F13" s="692"/>
      <c r="G13" s="695"/>
      <c r="H13" s="412" t="s">
        <v>26</v>
      </c>
      <c r="I13" s="363">
        <f t="shared" si="0"/>
        <v>318</v>
      </c>
      <c r="J13" s="364">
        <v>318</v>
      </c>
      <c r="K13" s="364"/>
      <c r="L13" s="365"/>
      <c r="M13" s="331">
        <v>318</v>
      </c>
      <c r="N13" s="332">
        <v>318</v>
      </c>
      <c r="O13" s="698"/>
      <c r="P13" s="455"/>
      <c r="Q13" s="455"/>
      <c r="R13" s="456"/>
    </row>
    <row r="14" spans="1:22" ht="15" customHeight="1" x14ac:dyDescent="0.2">
      <c r="A14" s="682"/>
      <c r="B14" s="686"/>
      <c r="C14" s="689"/>
      <c r="D14" s="667"/>
      <c r="E14" s="661"/>
      <c r="F14" s="692"/>
      <c r="G14" s="695"/>
      <c r="H14" s="413" t="s">
        <v>50</v>
      </c>
      <c r="I14" s="369">
        <f t="shared" si="0"/>
        <v>127.7</v>
      </c>
      <c r="J14" s="370">
        <v>127.7</v>
      </c>
      <c r="K14" s="370"/>
      <c r="L14" s="371"/>
      <c r="M14" s="335"/>
      <c r="N14" s="336"/>
      <c r="O14" s="698"/>
      <c r="P14" s="455"/>
      <c r="Q14" s="455"/>
      <c r="R14" s="456"/>
    </row>
    <row r="15" spans="1:22" x14ac:dyDescent="0.2">
      <c r="A15" s="682"/>
      <c r="B15" s="686"/>
      <c r="C15" s="689"/>
      <c r="D15" s="667"/>
      <c r="E15" s="660" t="s">
        <v>92</v>
      </c>
      <c r="F15" s="692"/>
      <c r="G15" s="695"/>
      <c r="H15" s="578"/>
      <c r="I15" s="363"/>
      <c r="J15" s="364"/>
      <c r="K15" s="364"/>
      <c r="L15" s="365"/>
      <c r="M15" s="331"/>
      <c r="N15" s="332"/>
      <c r="O15" s="698"/>
      <c r="P15" s="457"/>
      <c r="Q15" s="457"/>
      <c r="R15" s="458"/>
      <c r="V15" s="119"/>
    </row>
    <row r="16" spans="1:22" ht="17.25" customHeight="1" thickBot="1" x14ac:dyDescent="0.25">
      <c r="A16" s="683"/>
      <c r="B16" s="687"/>
      <c r="C16" s="690"/>
      <c r="D16" s="668"/>
      <c r="E16" s="662"/>
      <c r="F16" s="693"/>
      <c r="G16" s="696"/>
      <c r="H16" s="422" t="s">
        <v>10</v>
      </c>
      <c r="I16" s="372">
        <f t="shared" ref="I16:I20" si="1">J16+L16</f>
        <v>482.5</v>
      </c>
      <c r="J16" s="373">
        <f>SUM(J12:J15)</f>
        <v>482.5</v>
      </c>
      <c r="K16" s="373"/>
      <c r="L16" s="374"/>
      <c r="M16" s="387">
        <f>SUM(M12:M15)</f>
        <v>354.8</v>
      </c>
      <c r="N16" s="388">
        <f>SUM(N12:N15)</f>
        <v>354.8</v>
      </c>
      <c r="O16" s="699"/>
      <c r="P16" s="459"/>
      <c r="Q16" s="459"/>
      <c r="R16" s="460"/>
    </row>
    <row r="17" spans="1:23" ht="12.75" customHeight="1" x14ac:dyDescent="0.2">
      <c r="A17" s="25" t="s">
        <v>9</v>
      </c>
      <c r="B17" s="26" t="s">
        <v>9</v>
      </c>
      <c r="C17" s="663" t="s">
        <v>11</v>
      </c>
      <c r="D17" s="666" t="s">
        <v>129</v>
      </c>
      <c r="E17" s="669" t="s">
        <v>92</v>
      </c>
      <c r="F17" s="671" t="s">
        <v>24</v>
      </c>
      <c r="G17" s="694" t="s">
        <v>43</v>
      </c>
      <c r="H17" s="579" t="s">
        <v>39</v>
      </c>
      <c r="I17" s="558">
        <v>871.8</v>
      </c>
      <c r="J17" s="559">
        <v>871.8</v>
      </c>
      <c r="K17" s="559">
        <v>532.6</v>
      </c>
      <c r="L17" s="560"/>
      <c r="M17" s="580">
        <v>1080</v>
      </c>
      <c r="N17" s="344">
        <v>1080</v>
      </c>
      <c r="O17" s="700" t="s">
        <v>56</v>
      </c>
      <c r="P17" s="562">
        <v>51</v>
      </c>
      <c r="Q17" s="562">
        <v>51</v>
      </c>
      <c r="R17" s="563">
        <v>51</v>
      </c>
    </row>
    <row r="18" spans="1:23" x14ac:dyDescent="0.2">
      <c r="A18" s="539"/>
      <c r="B18" s="541"/>
      <c r="C18" s="664"/>
      <c r="D18" s="667"/>
      <c r="E18" s="670"/>
      <c r="F18" s="672"/>
      <c r="G18" s="695"/>
      <c r="H18" s="578"/>
      <c r="I18" s="363"/>
      <c r="J18" s="364"/>
      <c r="K18" s="364"/>
      <c r="L18" s="365"/>
      <c r="M18" s="327"/>
      <c r="N18" s="332"/>
      <c r="O18" s="701"/>
      <c r="P18" s="562"/>
      <c r="Q18" s="562"/>
      <c r="R18" s="563"/>
      <c r="V18" s="119"/>
    </row>
    <row r="19" spans="1:23" x14ac:dyDescent="0.2">
      <c r="A19" s="539"/>
      <c r="B19" s="541"/>
      <c r="C19" s="664"/>
      <c r="D19" s="667"/>
      <c r="E19" s="670"/>
      <c r="F19" s="672"/>
      <c r="G19" s="695"/>
      <c r="H19" s="578"/>
      <c r="I19" s="571"/>
      <c r="J19" s="581"/>
      <c r="K19" s="581"/>
      <c r="L19" s="582"/>
      <c r="M19" s="583"/>
      <c r="N19" s="584"/>
      <c r="O19" s="701"/>
      <c r="P19" s="562"/>
      <c r="Q19" s="562"/>
      <c r="R19" s="563"/>
    </row>
    <row r="20" spans="1:23" ht="13.5" thickBot="1" x14ac:dyDescent="0.25">
      <c r="A20" s="28"/>
      <c r="B20" s="29"/>
      <c r="C20" s="665"/>
      <c r="D20" s="668"/>
      <c r="E20" s="662"/>
      <c r="F20" s="673"/>
      <c r="G20" s="696"/>
      <c r="H20" s="422" t="s">
        <v>10</v>
      </c>
      <c r="I20" s="376">
        <f t="shared" si="1"/>
        <v>871.8</v>
      </c>
      <c r="J20" s="377">
        <f>SUM(J17:J19)</f>
        <v>871.8</v>
      </c>
      <c r="K20" s="377">
        <f>SUM(K17:K19)</f>
        <v>532.6</v>
      </c>
      <c r="L20" s="383">
        <f>SUM(L17:L19)</f>
        <v>0</v>
      </c>
      <c r="M20" s="381">
        <f>SUM(M17:M19)</f>
        <v>1080</v>
      </c>
      <c r="N20" s="389">
        <f>SUM(N17:N19)</f>
        <v>1080</v>
      </c>
      <c r="O20" s="701"/>
      <c r="P20" s="562"/>
      <c r="Q20" s="562"/>
      <c r="R20" s="563"/>
    </row>
    <row r="21" spans="1:23" ht="42.75" customHeight="1" x14ac:dyDescent="0.2">
      <c r="A21" s="25" t="s">
        <v>9</v>
      </c>
      <c r="B21" s="576" t="s">
        <v>9</v>
      </c>
      <c r="C21" s="577" t="s">
        <v>29</v>
      </c>
      <c r="D21" s="708" t="s">
        <v>130</v>
      </c>
      <c r="E21" s="710"/>
      <c r="F21" s="712" t="s">
        <v>24</v>
      </c>
      <c r="G21" s="714" t="s">
        <v>43</v>
      </c>
      <c r="H21" s="419" t="s">
        <v>39</v>
      </c>
      <c r="I21" s="360">
        <f>J21</f>
        <v>557.79999999999995</v>
      </c>
      <c r="J21" s="361">
        <v>557.79999999999995</v>
      </c>
      <c r="K21" s="361">
        <v>232.3</v>
      </c>
      <c r="L21" s="379"/>
      <c r="M21" s="64">
        <v>532</v>
      </c>
      <c r="N21" s="64">
        <v>532</v>
      </c>
      <c r="O21" s="573" t="s">
        <v>131</v>
      </c>
      <c r="P21" s="574">
        <v>260</v>
      </c>
      <c r="Q21" s="574">
        <v>300</v>
      </c>
      <c r="R21" s="575">
        <v>340</v>
      </c>
    </row>
    <row r="22" spans="1:23" ht="27" customHeight="1" thickBot="1" x14ac:dyDescent="0.25">
      <c r="A22" s="17"/>
      <c r="B22" s="18"/>
      <c r="C22" s="104"/>
      <c r="D22" s="709"/>
      <c r="E22" s="711"/>
      <c r="F22" s="713"/>
      <c r="G22" s="715"/>
      <c r="H22" s="422" t="s">
        <v>10</v>
      </c>
      <c r="I22" s="381">
        <f t="shared" ref="I22:N22" si="2">SUM(I21:I21)</f>
        <v>557.79999999999995</v>
      </c>
      <c r="J22" s="377">
        <f t="shared" si="2"/>
        <v>557.79999999999995</v>
      </c>
      <c r="K22" s="382">
        <f t="shared" si="2"/>
        <v>232.3</v>
      </c>
      <c r="L22" s="383">
        <f t="shared" si="2"/>
        <v>0</v>
      </c>
      <c r="M22" s="381">
        <f t="shared" si="2"/>
        <v>532</v>
      </c>
      <c r="N22" s="389">
        <f t="shared" si="2"/>
        <v>532</v>
      </c>
      <c r="O22" s="534" t="s">
        <v>94</v>
      </c>
      <c r="P22" s="565">
        <v>85</v>
      </c>
      <c r="Q22" s="565">
        <v>92</v>
      </c>
      <c r="R22" s="566">
        <v>102</v>
      </c>
    </row>
    <row r="23" spans="1:23" ht="13.5" thickBot="1" x14ac:dyDescent="0.25">
      <c r="A23" s="9" t="s">
        <v>9</v>
      </c>
      <c r="B23" s="5" t="s">
        <v>9</v>
      </c>
      <c r="C23" s="729" t="s">
        <v>12</v>
      </c>
      <c r="D23" s="730"/>
      <c r="E23" s="730"/>
      <c r="F23" s="730"/>
      <c r="G23" s="730"/>
      <c r="H23" s="731"/>
      <c r="I23" s="40">
        <f t="shared" ref="I23:N23" si="3">I22+I20+I16</f>
        <v>1912.1</v>
      </c>
      <c r="J23" s="40">
        <f t="shared" si="3"/>
        <v>1912.1</v>
      </c>
      <c r="K23" s="40">
        <f t="shared" si="3"/>
        <v>764.90000000000009</v>
      </c>
      <c r="L23" s="40">
        <f t="shared" si="3"/>
        <v>0</v>
      </c>
      <c r="M23" s="40">
        <f t="shared" si="3"/>
        <v>1966.8</v>
      </c>
      <c r="N23" s="40">
        <f t="shared" si="3"/>
        <v>1966.8</v>
      </c>
      <c r="O23" s="732"/>
      <c r="P23" s="733"/>
      <c r="Q23" s="733"/>
      <c r="R23" s="734"/>
    </row>
    <row r="24" spans="1:23" ht="13.5" thickBot="1" x14ac:dyDescent="0.25">
      <c r="A24" s="4" t="s">
        <v>9</v>
      </c>
      <c r="B24" s="38" t="s">
        <v>11</v>
      </c>
      <c r="C24" s="720" t="s">
        <v>52</v>
      </c>
      <c r="D24" s="721"/>
      <c r="E24" s="721"/>
      <c r="F24" s="721"/>
      <c r="G24" s="721"/>
      <c r="H24" s="721"/>
      <c r="I24" s="721"/>
      <c r="J24" s="721"/>
      <c r="K24" s="721"/>
      <c r="L24" s="721"/>
      <c r="M24" s="721"/>
      <c r="N24" s="721"/>
      <c r="O24" s="721"/>
      <c r="P24" s="721"/>
      <c r="Q24" s="721"/>
      <c r="R24" s="722"/>
    </row>
    <row r="25" spans="1:23" ht="15" customHeight="1" x14ac:dyDescent="0.2">
      <c r="A25" s="13" t="s">
        <v>9</v>
      </c>
      <c r="B25" s="14" t="s">
        <v>11</v>
      </c>
      <c r="C25" s="109" t="s">
        <v>9</v>
      </c>
      <c r="D25" s="723" t="s">
        <v>37</v>
      </c>
      <c r="E25" s="726"/>
      <c r="F25" s="671" t="s">
        <v>24</v>
      </c>
      <c r="G25" s="694" t="s">
        <v>43</v>
      </c>
      <c r="H25" s="423" t="s">
        <v>39</v>
      </c>
      <c r="I25" s="586">
        <f>J25+L25</f>
        <v>2910.2999999999997</v>
      </c>
      <c r="J25" s="587">
        <v>2857.1</v>
      </c>
      <c r="K25" s="587">
        <v>1776.1</v>
      </c>
      <c r="L25" s="588">
        <v>53.2</v>
      </c>
      <c r="M25" s="156">
        <v>2922.7</v>
      </c>
      <c r="N25" s="585">
        <v>2922.7</v>
      </c>
      <c r="O25" s="462" t="s">
        <v>59</v>
      </c>
      <c r="P25" s="463">
        <v>55</v>
      </c>
      <c r="Q25" s="464" t="s">
        <v>60</v>
      </c>
      <c r="R25" s="465">
        <v>55</v>
      </c>
      <c r="T25" s="542"/>
      <c r="U25" s="543"/>
      <c r="V25" s="544"/>
      <c r="W25" s="543"/>
    </row>
    <row r="26" spans="1:23" ht="15" customHeight="1" x14ac:dyDescent="0.2">
      <c r="A26" s="15"/>
      <c r="B26" s="16"/>
      <c r="C26" s="103"/>
      <c r="D26" s="724"/>
      <c r="E26" s="727"/>
      <c r="F26" s="672"/>
      <c r="G26" s="695"/>
      <c r="H26" s="425"/>
      <c r="I26" s="363"/>
      <c r="J26" s="364"/>
      <c r="K26" s="364"/>
      <c r="L26" s="375"/>
      <c r="M26" s="313"/>
      <c r="N26" s="314"/>
      <c r="O26" s="466" t="s">
        <v>103</v>
      </c>
      <c r="P26" s="467" t="s">
        <v>102</v>
      </c>
      <c r="Q26" s="468" t="s">
        <v>102</v>
      </c>
      <c r="R26" s="469" t="s">
        <v>102</v>
      </c>
      <c r="T26" s="545"/>
      <c r="U26" s="546"/>
      <c r="V26" s="546"/>
      <c r="W26" s="546"/>
    </row>
    <row r="27" spans="1:23" ht="54.75" customHeight="1" x14ac:dyDescent="0.2">
      <c r="A27" s="15"/>
      <c r="B27" s="16"/>
      <c r="C27" s="103"/>
      <c r="D27" s="724"/>
      <c r="E27" s="727"/>
      <c r="F27" s="672"/>
      <c r="G27" s="695"/>
      <c r="H27" s="425"/>
      <c r="I27" s="363"/>
      <c r="J27" s="364"/>
      <c r="K27" s="364"/>
      <c r="L27" s="375"/>
      <c r="M27" s="313"/>
      <c r="N27" s="314"/>
      <c r="O27" s="470" t="s">
        <v>61</v>
      </c>
      <c r="P27" s="471" t="s">
        <v>62</v>
      </c>
      <c r="Q27" s="471" t="s">
        <v>62</v>
      </c>
      <c r="R27" s="472" t="s">
        <v>63</v>
      </c>
      <c r="T27" s="542"/>
      <c r="U27" s="544"/>
      <c r="V27" s="544"/>
      <c r="W27" s="544"/>
    </row>
    <row r="28" spans="1:23" ht="16.5" customHeight="1" thickBot="1" x14ac:dyDescent="0.25">
      <c r="A28" s="17"/>
      <c r="B28" s="18"/>
      <c r="C28" s="104"/>
      <c r="D28" s="725"/>
      <c r="E28" s="728"/>
      <c r="F28" s="673"/>
      <c r="G28" s="696"/>
      <c r="H28" s="426" t="s">
        <v>10</v>
      </c>
      <c r="I28" s="372">
        <f>J28+L28</f>
        <v>2910.2999999999997</v>
      </c>
      <c r="J28" s="394">
        <f>SUM(J25:J27)</f>
        <v>2857.1</v>
      </c>
      <c r="K28" s="394">
        <f>SUM(K25:K27)</f>
        <v>1776.1</v>
      </c>
      <c r="L28" s="395">
        <f>SUM(L25:L27)</f>
        <v>53.2</v>
      </c>
      <c r="M28" s="400">
        <f>SUM(M25:M27)</f>
        <v>2922.7</v>
      </c>
      <c r="N28" s="388">
        <f>SUM(N25:N27)</f>
        <v>2922.7</v>
      </c>
      <c r="O28" s="592" t="s">
        <v>134</v>
      </c>
      <c r="P28" s="477" t="s">
        <v>64</v>
      </c>
      <c r="Q28" s="477" t="s">
        <v>64</v>
      </c>
      <c r="R28" s="478" t="s">
        <v>64</v>
      </c>
    </row>
    <row r="29" spans="1:23" ht="13.5" thickBot="1" x14ac:dyDescent="0.25">
      <c r="A29" s="4" t="s">
        <v>9</v>
      </c>
      <c r="B29" s="5" t="s">
        <v>11</v>
      </c>
      <c r="C29" s="702" t="s">
        <v>12</v>
      </c>
      <c r="D29" s="703"/>
      <c r="E29" s="703"/>
      <c r="F29" s="703"/>
      <c r="G29" s="703"/>
      <c r="H29" s="704"/>
      <c r="I29" s="355">
        <f>I28</f>
        <v>2910.2999999999997</v>
      </c>
      <c r="J29" s="549">
        <f t="shared" ref="J29:N29" si="4">J28</f>
        <v>2857.1</v>
      </c>
      <c r="K29" s="548">
        <f t="shared" si="4"/>
        <v>1776.1</v>
      </c>
      <c r="L29" s="547">
        <f t="shared" si="4"/>
        <v>53.2</v>
      </c>
      <c r="M29" s="355">
        <f t="shared" si="4"/>
        <v>2922.7</v>
      </c>
      <c r="N29" s="355">
        <f t="shared" si="4"/>
        <v>2922.7</v>
      </c>
      <c r="O29" s="705"/>
      <c r="P29" s="706"/>
      <c r="Q29" s="706"/>
      <c r="R29" s="707"/>
      <c r="S29" s="119"/>
    </row>
    <row r="30" spans="1:23" ht="13.5" thickBot="1" x14ac:dyDescent="0.25">
      <c r="A30" s="25" t="s">
        <v>9</v>
      </c>
      <c r="B30" s="26" t="s">
        <v>29</v>
      </c>
      <c r="C30" s="716" t="s">
        <v>34</v>
      </c>
      <c r="D30" s="717"/>
      <c r="E30" s="717"/>
      <c r="F30" s="717"/>
      <c r="G30" s="717"/>
      <c r="H30" s="718"/>
      <c r="I30" s="718"/>
      <c r="J30" s="718"/>
      <c r="K30" s="718"/>
      <c r="L30" s="718"/>
      <c r="M30" s="718"/>
      <c r="N30" s="718"/>
      <c r="O30" s="718"/>
      <c r="P30" s="718"/>
      <c r="Q30" s="718"/>
      <c r="R30" s="719"/>
      <c r="S30" s="119"/>
    </row>
    <row r="31" spans="1:23" ht="39" customHeight="1" x14ac:dyDescent="0.2">
      <c r="A31" s="739" t="s">
        <v>9</v>
      </c>
      <c r="B31" s="741" t="s">
        <v>29</v>
      </c>
      <c r="C31" s="688" t="s">
        <v>9</v>
      </c>
      <c r="D31" s="743" t="s">
        <v>113</v>
      </c>
      <c r="E31" s="745" t="s">
        <v>32</v>
      </c>
      <c r="F31" s="747" t="s">
        <v>24</v>
      </c>
      <c r="G31" s="735" t="s">
        <v>44</v>
      </c>
      <c r="H31" s="125" t="s">
        <v>118</v>
      </c>
      <c r="I31" s="497">
        <f>J31+L31</f>
        <v>96.4</v>
      </c>
      <c r="J31" s="498"/>
      <c r="K31" s="498"/>
      <c r="L31" s="499">
        <v>96.4</v>
      </c>
      <c r="M31" s="500"/>
      <c r="N31" s="501"/>
      <c r="O31" s="737" t="s">
        <v>126</v>
      </c>
      <c r="P31" s="479">
        <v>100</v>
      </c>
      <c r="Q31" s="537"/>
      <c r="R31" s="538"/>
      <c r="T31" s="550"/>
      <c r="U31" s="551"/>
      <c r="V31" s="552"/>
      <c r="W31" s="552"/>
    </row>
    <row r="32" spans="1:23" ht="13.5" thickBot="1" x14ac:dyDescent="0.25">
      <c r="A32" s="740"/>
      <c r="B32" s="742"/>
      <c r="C32" s="690"/>
      <c r="D32" s="744"/>
      <c r="E32" s="746"/>
      <c r="F32" s="748"/>
      <c r="G32" s="736"/>
      <c r="H32" s="502" t="s">
        <v>10</v>
      </c>
      <c r="I32" s="376">
        <f>J32+L32</f>
        <v>96.4</v>
      </c>
      <c r="J32" s="377"/>
      <c r="K32" s="377"/>
      <c r="L32" s="378">
        <f>L31</f>
        <v>96.4</v>
      </c>
      <c r="M32" s="381"/>
      <c r="N32" s="389"/>
      <c r="O32" s="738"/>
      <c r="P32" s="482"/>
      <c r="Q32" s="461"/>
      <c r="R32" s="483"/>
      <c r="T32" s="553"/>
      <c r="U32" s="551"/>
      <c r="V32" s="552"/>
      <c r="W32" s="552"/>
    </row>
    <row r="33" spans="1:23" ht="17.25" customHeight="1" x14ac:dyDescent="0.2">
      <c r="A33" s="739" t="s">
        <v>9</v>
      </c>
      <c r="B33" s="741" t="s">
        <v>29</v>
      </c>
      <c r="C33" s="688" t="s">
        <v>11</v>
      </c>
      <c r="D33" s="743" t="s">
        <v>89</v>
      </c>
      <c r="E33" s="745" t="s">
        <v>32</v>
      </c>
      <c r="F33" s="747" t="s">
        <v>24</v>
      </c>
      <c r="G33" s="749" t="s">
        <v>44</v>
      </c>
      <c r="H33" s="71" t="s">
        <v>118</v>
      </c>
      <c r="I33" s="497">
        <f>J33+L33</f>
        <v>200</v>
      </c>
      <c r="J33" s="503"/>
      <c r="K33" s="503"/>
      <c r="L33" s="499">
        <v>200</v>
      </c>
      <c r="M33" s="500"/>
      <c r="N33" s="504"/>
      <c r="O33" s="484" t="s">
        <v>120</v>
      </c>
      <c r="P33" s="479">
        <v>1</v>
      </c>
      <c r="Q33" s="537"/>
      <c r="R33" s="538"/>
      <c r="T33" s="550"/>
      <c r="U33" s="551"/>
      <c r="V33" s="552"/>
      <c r="W33" s="552"/>
    </row>
    <row r="34" spans="1:23" ht="13.5" thickBot="1" x14ac:dyDescent="0.25">
      <c r="A34" s="740"/>
      <c r="B34" s="742"/>
      <c r="C34" s="690"/>
      <c r="D34" s="744"/>
      <c r="E34" s="746"/>
      <c r="F34" s="748"/>
      <c r="G34" s="750"/>
      <c r="H34" s="502" t="s">
        <v>10</v>
      </c>
      <c r="I34" s="376">
        <f>J34+L34</f>
        <v>200</v>
      </c>
      <c r="J34" s="377">
        <f>SUM(J33)</f>
        <v>0</v>
      </c>
      <c r="K34" s="377"/>
      <c r="L34" s="378">
        <f>L33</f>
        <v>200</v>
      </c>
      <c r="M34" s="381">
        <f>+M33</f>
        <v>0</v>
      </c>
      <c r="N34" s="381"/>
      <c r="O34" s="540"/>
      <c r="P34" s="482"/>
      <c r="Q34" s="461"/>
      <c r="R34" s="483"/>
      <c r="T34" s="553"/>
      <c r="U34" s="551"/>
      <c r="V34" s="552"/>
      <c r="W34" s="552"/>
    </row>
    <row r="35" spans="1:23" ht="28.5" customHeight="1" x14ac:dyDescent="0.2">
      <c r="A35" s="739" t="s">
        <v>9</v>
      </c>
      <c r="B35" s="741" t="s">
        <v>29</v>
      </c>
      <c r="C35" s="758" t="s">
        <v>29</v>
      </c>
      <c r="D35" s="761" t="s">
        <v>46</v>
      </c>
      <c r="E35" s="764" t="s">
        <v>32</v>
      </c>
      <c r="F35" s="747" t="s">
        <v>24</v>
      </c>
      <c r="G35" s="749" t="s">
        <v>44</v>
      </c>
      <c r="H35" s="72" t="s">
        <v>31</v>
      </c>
      <c r="I35" s="447">
        <f t="shared" ref="I35:I37" si="5">J35+L35</f>
        <v>285</v>
      </c>
      <c r="J35" s="448"/>
      <c r="K35" s="448"/>
      <c r="L35" s="449">
        <v>285</v>
      </c>
      <c r="M35" s="37"/>
      <c r="N35" s="36"/>
      <c r="O35" s="751" t="s">
        <v>133</v>
      </c>
      <c r="P35" s="126">
        <v>100</v>
      </c>
      <c r="Q35" s="320"/>
      <c r="R35" s="321"/>
      <c r="T35" s="796"/>
      <c r="U35" s="554"/>
      <c r="V35" s="555"/>
      <c r="W35" s="119"/>
    </row>
    <row r="36" spans="1:23" x14ac:dyDescent="0.2">
      <c r="A36" s="754"/>
      <c r="B36" s="756"/>
      <c r="C36" s="759"/>
      <c r="D36" s="762"/>
      <c r="E36" s="765"/>
      <c r="F36" s="767"/>
      <c r="G36" s="769"/>
      <c r="H36" s="73" t="s">
        <v>39</v>
      </c>
      <c r="I36" s="450">
        <f t="shared" si="5"/>
        <v>1000</v>
      </c>
      <c r="J36" s="451"/>
      <c r="K36" s="451"/>
      <c r="L36" s="452">
        <v>1000</v>
      </c>
      <c r="M36" s="41"/>
      <c r="N36" s="42"/>
      <c r="O36" s="752"/>
      <c r="P36" s="127"/>
      <c r="Q36" s="70"/>
      <c r="R36" s="322"/>
      <c r="T36" s="796"/>
      <c r="U36" s="554"/>
      <c r="V36" s="554"/>
      <c r="W36" s="119"/>
    </row>
    <row r="37" spans="1:23" ht="13.5" thickBot="1" x14ac:dyDescent="0.25">
      <c r="A37" s="755"/>
      <c r="B37" s="757"/>
      <c r="C37" s="760"/>
      <c r="D37" s="763"/>
      <c r="E37" s="766"/>
      <c r="F37" s="768"/>
      <c r="G37" s="770"/>
      <c r="H37" s="508" t="s">
        <v>10</v>
      </c>
      <c r="I37" s="401">
        <f t="shared" si="5"/>
        <v>1285</v>
      </c>
      <c r="J37" s="402"/>
      <c r="K37" s="402"/>
      <c r="L37" s="403">
        <f>SUM(L35:L36)</f>
        <v>1285</v>
      </c>
      <c r="M37" s="404"/>
      <c r="N37" s="405"/>
      <c r="O37" s="753"/>
      <c r="P37" s="82"/>
      <c r="Q37" s="83"/>
      <c r="R37" s="120"/>
      <c r="T37" s="556"/>
      <c r="U37" s="556"/>
      <c r="V37" s="556"/>
      <c r="W37" s="119"/>
    </row>
    <row r="38" spans="1:23" ht="16.5" customHeight="1" x14ac:dyDescent="0.2">
      <c r="A38" s="739" t="s">
        <v>9</v>
      </c>
      <c r="B38" s="741" t="s">
        <v>29</v>
      </c>
      <c r="C38" s="688" t="s">
        <v>71</v>
      </c>
      <c r="D38" s="743" t="s">
        <v>132</v>
      </c>
      <c r="E38" s="745" t="s">
        <v>32</v>
      </c>
      <c r="F38" s="747" t="s">
        <v>24</v>
      </c>
      <c r="G38" s="735" t="s">
        <v>43</v>
      </c>
      <c r="H38" s="125" t="s">
        <v>31</v>
      </c>
      <c r="I38" s="497">
        <f>J38+L38</f>
        <v>8</v>
      </c>
      <c r="J38" s="503"/>
      <c r="K38" s="503"/>
      <c r="L38" s="499">
        <v>8</v>
      </c>
      <c r="M38" s="500">
        <v>393.1</v>
      </c>
      <c r="N38" s="504"/>
      <c r="O38" s="484" t="s">
        <v>109</v>
      </c>
      <c r="P38" s="479">
        <v>1</v>
      </c>
      <c r="Q38" s="537"/>
      <c r="R38" s="538"/>
      <c r="T38" s="557"/>
      <c r="U38" s="554"/>
      <c r="V38" s="555"/>
      <c r="W38" s="119"/>
    </row>
    <row r="39" spans="1:23" ht="26.25" customHeight="1" thickBot="1" x14ac:dyDescent="0.25">
      <c r="A39" s="740"/>
      <c r="B39" s="742"/>
      <c r="C39" s="690"/>
      <c r="D39" s="744"/>
      <c r="E39" s="746"/>
      <c r="F39" s="748"/>
      <c r="G39" s="736"/>
      <c r="H39" s="502" t="s">
        <v>10</v>
      </c>
      <c r="I39" s="376">
        <f>J39+L39</f>
        <v>8</v>
      </c>
      <c r="J39" s="377"/>
      <c r="K39" s="377"/>
      <c r="L39" s="378">
        <f>L38</f>
        <v>8</v>
      </c>
      <c r="M39" s="381">
        <f>+M38</f>
        <v>393.1</v>
      </c>
      <c r="N39" s="381"/>
      <c r="O39" s="486" t="s">
        <v>125</v>
      </c>
      <c r="P39" s="487"/>
      <c r="Q39" s="488">
        <v>1</v>
      </c>
      <c r="R39" s="489"/>
      <c r="T39" s="556"/>
      <c r="U39" s="556"/>
      <c r="V39" s="556"/>
      <c r="W39" s="119"/>
    </row>
    <row r="40" spans="1:23" ht="28.5" customHeight="1" x14ac:dyDescent="0.2">
      <c r="A40" s="739" t="s">
        <v>9</v>
      </c>
      <c r="B40" s="741" t="s">
        <v>29</v>
      </c>
      <c r="C40" s="688" t="s">
        <v>110</v>
      </c>
      <c r="D40" s="743" t="s">
        <v>111</v>
      </c>
      <c r="E40" s="745" t="s">
        <v>32</v>
      </c>
      <c r="F40" s="747" t="s">
        <v>24</v>
      </c>
      <c r="G40" s="749" t="s">
        <v>43</v>
      </c>
      <c r="H40" s="71" t="s">
        <v>112</v>
      </c>
      <c r="I40" s="497">
        <f t="shared" ref="I40" si="6">J40+L40</f>
        <v>1076.9000000000001</v>
      </c>
      <c r="J40" s="503"/>
      <c r="K40" s="503"/>
      <c r="L40" s="499">
        <v>1076.9000000000001</v>
      </c>
      <c r="M40" s="500">
        <v>1076.9000000000001</v>
      </c>
      <c r="N40" s="504"/>
      <c r="O40" s="484" t="s">
        <v>124</v>
      </c>
      <c r="P40" s="479"/>
      <c r="Q40" s="537">
        <v>100</v>
      </c>
      <c r="R40" s="538"/>
    </row>
    <row r="41" spans="1:23" ht="13.5" thickBot="1" x14ac:dyDescent="0.25">
      <c r="A41" s="740"/>
      <c r="B41" s="742"/>
      <c r="C41" s="690"/>
      <c r="D41" s="744"/>
      <c r="E41" s="746"/>
      <c r="F41" s="748"/>
      <c r="G41" s="750"/>
      <c r="H41" s="502" t="s">
        <v>10</v>
      </c>
      <c r="I41" s="376">
        <f>J41+L41</f>
        <v>1076.9000000000001</v>
      </c>
      <c r="J41" s="377">
        <f>SUM(J40)</f>
        <v>0</v>
      </c>
      <c r="K41" s="377"/>
      <c r="L41" s="378">
        <f>L40</f>
        <v>1076.9000000000001</v>
      </c>
      <c r="M41" s="381">
        <f>+M40</f>
        <v>1076.9000000000001</v>
      </c>
      <c r="N41" s="381"/>
      <c r="O41" s="540"/>
      <c r="P41" s="482"/>
      <c r="Q41" s="461"/>
      <c r="R41" s="483"/>
    </row>
    <row r="42" spans="1:23" ht="13.5" customHeight="1" thickBot="1" x14ac:dyDescent="0.25">
      <c r="A42" s="110" t="s">
        <v>9</v>
      </c>
      <c r="B42" s="5" t="s">
        <v>29</v>
      </c>
      <c r="C42" s="702" t="s">
        <v>12</v>
      </c>
      <c r="D42" s="703"/>
      <c r="E42" s="703"/>
      <c r="F42" s="703"/>
      <c r="G42" s="703"/>
      <c r="H42" s="704"/>
      <c r="I42" s="514">
        <f>I37+I34+I32+I41</f>
        <v>2658.3</v>
      </c>
      <c r="J42" s="511">
        <f>J37+J34+J32+J41</f>
        <v>0</v>
      </c>
      <c r="K42" s="510">
        <f>K37+K34+K32+K41</f>
        <v>0</v>
      </c>
      <c r="L42" s="515">
        <f>L37+L34+L32+L41+L39</f>
        <v>2666.3</v>
      </c>
      <c r="M42" s="511">
        <f>M37+M34+M32+M41+M39</f>
        <v>1470</v>
      </c>
      <c r="N42" s="516">
        <f>N37+N34+N32+N41</f>
        <v>0</v>
      </c>
      <c r="O42" s="781"/>
      <c r="P42" s="782"/>
      <c r="Q42" s="782"/>
      <c r="R42" s="783"/>
    </row>
    <row r="43" spans="1:23" ht="13.5" thickBot="1" x14ac:dyDescent="0.25">
      <c r="A43" s="539" t="s">
        <v>9</v>
      </c>
      <c r="B43" s="784" t="s">
        <v>13</v>
      </c>
      <c r="C43" s="785"/>
      <c r="D43" s="785"/>
      <c r="E43" s="785"/>
      <c r="F43" s="785"/>
      <c r="G43" s="785"/>
      <c r="H43" s="786"/>
      <c r="I43" s="517">
        <f>J43+L43</f>
        <v>7488.7</v>
      </c>
      <c r="J43" s="518">
        <f>SUM(J42,J29,J23)</f>
        <v>4769.2</v>
      </c>
      <c r="K43" s="519">
        <f>SUM(K42,K29,K23)</f>
        <v>2541</v>
      </c>
      <c r="L43" s="520">
        <f>SUM(L42,L29,L23)</f>
        <v>2719.5</v>
      </c>
      <c r="M43" s="521">
        <f>M42+M29+M23</f>
        <v>6359.5</v>
      </c>
      <c r="N43" s="519">
        <f>N42+N29+N23</f>
        <v>4889.5</v>
      </c>
      <c r="O43" s="787"/>
      <c r="P43" s="788"/>
      <c r="Q43" s="788"/>
      <c r="R43" s="789"/>
    </row>
    <row r="44" spans="1:23" ht="13.5" thickBot="1" x14ac:dyDescent="0.25">
      <c r="A44" s="11" t="s">
        <v>30</v>
      </c>
      <c r="B44" s="771" t="s">
        <v>14</v>
      </c>
      <c r="C44" s="772"/>
      <c r="D44" s="772"/>
      <c r="E44" s="772"/>
      <c r="F44" s="772"/>
      <c r="G44" s="772"/>
      <c r="H44" s="773"/>
      <c r="I44" s="522">
        <f>J44+L44</f>
        <v>7488.7</v>
      </c>
      <c r="J44" s="523">
        <f>J43</f>
        <v>4769.2</v>
      </c>
      <c r="K44" s="524">
        <f>K43</f>
        <v>2541</v>
      </c>
      <c r="L44" s="525">
        <f>L43</f>
        <v>2719.5</v>
      </c>
      <c r="M44" s="526">
        <f>M43</f>
        <v>6359.5</v>
      </c>
      <c r="N44" s="524">
        <f>N43</f>
        <v>4889.5</v>
      </c>
      <c r="O44" s="774"/>
      <c r="P44" s="775"/>
      <c r="Q44" s="775"/>
      <c r="R44" s="776"/>
    </row>
    <row r="45" spans="1:23" ht="29.25" customHeight="1" thickBot="1" x14ac:dyDescent="0.3">
      <c r="A45" s="12"/>
      <c r="B45" s="777" t="s">
        <v>18</v>
      </c>
      <c r="C45" s="777"/>
      <c r="D45" s="777"/>
      <c r="E45" s="777"/>
      <c r="F45" s="777"/>
      <c r="G45" s="777"/>
      <c r="H45" s="777"/>
      <c r="I45" s="778"/>
      <c r="J45" s="778"/>
      <c r="K45" s="778"/>
      <c r="L45" s="778"/>
      <c r="M45" s="778"/>
      <c r="N45" s="778"/>
      <c r="O45" s="85"/>
      <c r="P45" s="85"/>
      <c r="Q45" s="85"/>
    </row>
    <row r="46" spans="1:23" ht="25.5" customHeight="1" x14ac:dyDescent="0.2">
      <c r="A46" s="790" t="s">
        <v>15</v>
      </c>
      <c r="B46" s="791"/>
      <c r="C46" s="791"/>
      <c r="D46" s="791"/>
      <c r="E46" s="791"/>
      <c r="F46" s="791"/>
      <c r="G46" s="791"/>
      <c r="H46" s="792"/>
      <c r="I46" s="654" t="s">
        <v>107</v>
      </c>
      <c r="J46" s="655"/>
      <c r="K46" s="655"/>
      <c r="L46" s="779"/>
      <c r="M46" s="144" t="s">
        <v>141</v>
      </c>
      <c r="N46" s="598" t="s">
        <v>142</v>
      </c>
      <c r="O46" s="533"/>
      <c r="P46" s="780"/>
      <c r="Q46" s="780"/>
    </row>
    <row r="47" spans="1:23" ht="13.5" customHeight="1" x14ac:dyDescent="0.2">
      <c r="A47" s="602" t="s">
        <v>19</v>
      </c>
      <c r="B47" s="603"/>
      <c r="C47" s="603"/>
      <c r="D47" s="603"/>
      <c r="E47" s="603"/>
      <c r="F47" s="603"/>
      <c r="G47" s="603"/>
      <c r="H47" s="604"/>
      <c r="I47" s="802">
        <f>SUM(I48:L52)</f>
        <v>6118.7999999999993</v>
      </c>
      <c r="J47" s="802"/>
      <c r="K47" s="802"/>
      <c r="L47" s="803"/>
      <c r="M47" s="529">
        <f>SUM(M48:M51)</f>
        <v>4889.5</v>
      </c>
      <c r="N47" s="429">
        <f>SUM(N48:N51)</f>
        <v>4889.5</v>
      </c>
      <c r="O47" s="531"/>
      <c r="P47" s="795"/>
      <c r="Q47" s="795"/>
    </row>
    <row r="48" spans="1:23" ht="13.5" customHeight="1" x14ac:dyDescent="0.2">
      <c r="A48" s="605" t="s">
        <v>40</v>
      </c>
      <c r="B48" s="606"/>
      <c r="C48" s="606"/>
      <c r="D48" s="606"/>
      <c r="E48" s="606"/>
      <c r="F48" s="606"/>
      <c r="G48" s="606"/>
      <c r="H48" s="607"/>
      <c r="I48" s="797">
        <f>SUMIF(H12:H37,"SB",I12:I37)</f>
        <v>36.799999999999997</v>
      </c>
      <c r="J48" s="797"/>
      <c r="K48" s="797"/>
      <c r="L48" s="798"/>
      <c r="M48" s="528">
        <f>SUMIF(H12:H41,"SB",M12:M41)</f>
        <v>36.799999999999997</v>
      </c>
      <c r="N48" s="430">
        <f>SUMIF(H12:H37,H12,N12:N37)</f>
        <v>36.799999999999997</v>
      </c>
      <c r="O48" s="527"/>
      <c r="P48" s="804"/>
      <c r="Q48" s="804"/>
    </row>
    <row r="49" spans="1:17" ht="13.5" customHeight="1" x14ac:dyDescent="0.2">
      <c r="A49" s="605" t="s">
        <v>41</v>
      </c>
      <c r="B49" s="606"/>
      <c r="C49" s="606"/>
      <c r="D49" s="606"/>
      <c r="E49" s="606"/>
      <c r="F49" s="606"/>
      <c r="G49" s="606"/>
      <c r="H49" s="607"/>
      <c r="I49" s="797">
        <f>SUMIF(H12:H42,"SB(AA)",I12:I42)</f>
        <v>318</v>
      </c>
      <c r="J49" s="797"/>
      <c r="K49" s="797"/>
      <c r="L49" s="798"/>
      <c r="M49" s="528">
        <f>SUMIF(H12:H41,H13,M12:M41)</f>
        <v>318</v>
      </c>
      <c r="N49" s="430">
        <f>SUMIF(H12:H37,H13,N12:N37)</f>
        <v>318</v>
      </c>
      <c r="O49" s="527"/>
      <c r="P49" s="804"/>
      <c r="Q49" s="804"/>
    </row>
    <row r="50" spans="1:17" ht="13.5" customHeight="1" x14ac:dyDescent="0.2">
      <c r="A50" s="605" t="s">
        <v>51</v>
      </c>
      <c r="B50" s="606"/>
      <c r="C50" s="606"/>
      <c r="D50" s="606"/>
      <c r="E50" s="606"/>
      <c r="F50" s="606"/>
      <c r="G50" s="606"/>
      <c r="H50" s="607"/>
      <c r="I50" s="805">
        <f>SUMIF(H12:H37,"SB(AAL)",I12:I37)</f>
        <v>127.7</v>
      </c>
      <c r="J50" s="805"/>
      <c r="K50" s="805"/>
      <c r="L50" s="806"/>
      <c r="M50" s="528">
        <f>SUMIF(H12:H40,H14,M12:M40)</f>
        <v>0</v>
      </c>
      <c r="N50" s="430">
        <f>SUMIF(H12:H37,H14,N12:N37)</f>
        <v>0</v>
      </c>
      <c r="O50" s="527"/>
      <c r="P50" s="804"/>
      <c r="Q50" s="804"/>
    </row>
    <row r="51" spans="1:17" ht="15.75" customHeight="1" x14ac:dyDescent="0.2">
      <c r="A51" s="605" t="s">
        <v>136</v>
      </c>
      <c r="B51" s="606"/>
      <c r="C51" s="606"/>
      <c r="D51" s="606"/>
      <c r="E51" s="606"/>
      <c r="F51" s="606"/>
      <c r="G51" s="606"/>
      <c r="H51" s="607"/>
      <c r="I51" s="797">
        <f>SUMIF(H12:H37,"SB(VB)",I12:I37)</f>
        <v>5339.9</v>
      </c>
      <c r="J51" s="797"/>
      <c r="K51" s="797"/>
      <c r="L51" s="798"/>
      <c r="M51" s="528">
        <f>SUMIF(H12:H40,H25,M12:M40)</f>
        <v>4534.7</v>
      </c>
      <c r="N51" s="430">
        <f>SUMIF(H12:H37,H25,N12:N37)</f>
        <v>4534.7</v>
      </c>
      <c r="O51" s="532"/>
      <c r="P51" s="804"/>
      <c r="Q51" s="804"/>
    </row>
    <row r="52" spans="1:17" ht="13.5" customHeight="1" x14ac:dyDescent="0.2">
      <c r="A52" s="599" t="s">
        <v>119</v>
      </c>
      <c r="B52" s="600"/>
      <c r="C52" s="600"/>
      <c r="D52" s="600"/>
      <c r="E52" s="600"/>
      <c r="F52" s="600"/>
      <c r="G52" s="600"/>
      <c r="H52" s="601"/>
      <c r="I52" s="800">
        <f>SUMIF(H12:H40,"pf",I12:I40)</f>
        <v>296.39999999999998</v>
      </c>
      <c r="J52" s="800"/>
      <c r="K52" s="800"/>
      <c r="L52" s="801"/>
      <c r="M52" s="530"/>
      <c r="N52" s="431"/>
      <c r="O52" s="532"/>
      <c r="P52" s="527"/>
      <c r="Q52" s="527"/>
    </row>
    <row r="53" spans="1:17" ht="13.5" customHeight="1" x14ac:dyDescent="0.2">
      <c r="A53" s="602" t="s">
        <v>20</v>
      </c>
      <c r="B53" s="603"/>
      <c r="C53" s="603"/>
      <c r="D53" s="603"/>
      <c r="E53" s="603"/>
      <c r="F53" s="603"/>
      <c r="G53" s="603"/>
      <c r="H53" s="604"/>
      <c r="I53" s="802">
        <f>SUM(I54:I55)</f>
        <v>1369.9</v>
      </c>
      <c r="J53" s="802"/>
      <c r="K53" s="802"/>
      <c r="L53" s="803"/>
      <c r="M53" s="529">
        <f>SUM(M54:M55)</f>
        <v>1470</v>
      </c>
      <c r="N53" s="429">
        <f>SUM(N54:N55)</f>
        <v>0</v>
      </c>
      <c r="O53" s="531"/>
      <c r="P53" s="795"/>
      <c r="Q53" s="795"/>
    </row>
    <row r="54" spans="1:17" ht="13.5" customHeight="1" x14ac:dyDescent="0.2">
      <c r="A54" s="605" t="s">
        <v>114</v>
      </c>
      <c r="B54" s="606"/>
      <c r="C54" s="606"/>
      <c r="D54" s="606"/>
      <c r="E54" s="606"/>
      <c r="F54" s="606"/>
      <c r="G54" s="606"/>
      <c r="H54" s="607"/>
      <c r="I54" s="797">
        <f>SUMIF(H12:H40,"es",I12:I40)</f>
        <v>1076.9000000000001</v>
      </c>
      <c r="J54" s="797"/>
      <c r="K54" s="797"/>
      <c r="L54" s="798"/>
      <c r="M54" s="528">
        <f>SUMIF(H12:H40,"es",M12:M40)</f>
        <v>1076.9000000000001</v>
      </c>
      <c r="N54" s="430">
        <f>SUMIF(H12:H40,"es",N12:N40)</f>
        <v>0</v>
      </c>
      <c r="O54" s="532"/>
      <c r="P54" s="532"/>
      <c r="Q54" s="532"/>
    </row>
    <row r="55" spans="1:17" ht="13.5" customHeight="1" x14ac:dyDescent="0.2">
      <c r="A55" s="605" t="s">
        <v>95</v>
      </c>
      <c r="B55" s="606"/>
      <c r="C55" s="606"/>
      <c r="D55" s="606"/>
      <c r="E55" s="606"/>
      <c r="F55" s="606"/>
      <c r="G55" s="606"/>
      <c r="H55" s="607"/>
      <c r="I55" s="797">
        <f>SUMIF(H12:H42,"KT",I12:I42)</f>
        <v>293</v>
      </c>
      <c r="J55" s="797"/>
      <c r="K55" s="797"/>
      <c r="L55" s="798"/>
      <c r="M55" s="528">
        <f>SUMIF(H12:H40,H35,M12:M40)</f>
        <v>393.1</v>
      </c>
      <c r="N55" s="430">
        <f>SUMIF(H12:H37,H35,N12:N37)</f>
        <v>0</v>
      </c>
      <c r="O55" s="532"/>
      <c r="P55" s="799"/>
      <c r="Q55" s="799"/>
    </row>
    <row r="56" spans="1:17" ht="13.5" customHeight="1" thickBot="1" x14ac:dyDescent="0.25">
      <c r="A56" s="608" t="s">
        <v>21</v>
      </c>
      <c r="B56" s="609"/>
      <c r="C56" s="609"/>
      <c r="D56" s="609"/>
      <c r="E56" s="609"/>
      <c r="F56" s="609"/>
      <c r="G56" s="609"/>
      <c r="H56" s="610"/>
      <c r="I56" s="793">
        <f>SUM(I47,I53)</f>
        <v>7488.6999999999989</v>
      </c>
      <c r="J56" s="793"/>
      <c r="K56" s="793"/>
      <c r="L56" s="794"/>
      <c r="M56" s="589">
        <f>M47+M53</f>
        <v>6359.5</v>
      </c>
      <c r="N56" s="590">
        <f>N53+N47</f>
        <v>4889.5</v>
      </c>
      <c r="O56" s="531"/>
      <c r="P56" s="795"/>
      <c r="Q56" s="795"/>
    </row>
    <row r="57" spans="1:17" x14ac:dyDescent="0.2">
      <c r="A57" s="45"/>
      <c r="B57" s="44"/>
      <c r="C57" s="44"/>
      <c r="D57" s="44"/>
      <c r="E57" s="44"/>
      <c r="F57" s="44"/>
      <c r="J57" s="446"/>
      <c r="M57" s="410"/>
    </row>
  </sheetData>
  <mergeCells count="132">
    <mergeCell ref="A50:H50"/>
    <mergeCell ref="A49:H49"/>
    <mergeCell ref="A48:H48"/>
    <mergeCell ref="A47:H47"/>
    <mergeCell ref="A51:H51"/>
    <mergeCell ref="I56:L56"/>
    <mergeCell ref="P56:Q56"/>
    <mergeCell ref="T35:T36"/>
    <mergeCell ref="I55:L55"/>
    <mergeCell ref="P55:Q55"/>
    <mergeCell ref="I54:L54"/>
    <mergeCell ref="P53:Q53"/>
    <mergeCell ref="I52:L52"/>
    <mergeCell ref="I53:L53"/>
    <mergeCell ref="I51:L51"/>
    <mergeCell ref="P51:Q51"/>
    <mergeCell ref="I49:L49"/>
    <mergeCell ref="P49:Q49"/>
    <mergeCell ref="I50:L50"/>
    <mergeCell ref="P50:Q50"/>
    <mergeCell ref="I47:L47"/>
    <mergeCell ref="P47:Q47"/>
    <mergeCell ref="I48:L48"/>
    <mergeCell ref="P48:Q48"/>
    <mergeCell ref="B44:H44"/>
    <mergeCell ref="O44:R44"/>
    <mergeCell ref="B45:N45"/>
    <mergeCell ref="I46:L46"/>
    <mergeCell ref="P46:Q46"/>
    <mergeCell ref="G40:G41"/>
    <mergeCell ref="C42:H42"/>
    <mergeCell ref="O42:R42"/>
    <mergeCell ref="B43:H43"/>
    <mergeCell ref="O43:R43"/>
    <mergeCell ref="A46:H46"/>
    <mergeCell ref="A40:A41"/>
    <mergeCell ref="B40:B41"/>
    <mergeCell ref="C40:C41"/>
    <mergeCell ref="D40:D41"/>
    <mergeCell ref="E40:E41"/>
    <mergeCell ref="F40:F41"/>
    <mergeCell ref="O35:O37"/>
    <mergeCell ref="A38:A39"/>
    <mergeCell ref="B38:B39"/>
    <mergeCell ref="C38:C39"/>
    <mergeCell ref="D38:D39"/>
    <mergeCell ref="E38:E39"/>
    <mergeCell ref="F38:F39"/>
    <mergeCell ref="G38:G39"/>
    <mergeCell ref="A35:A37"/>
    <mergeCell ref="B35:B37"/>
    <mergeCell ref="C35:C37"/>
    <mergeCell ref="D35:D37"/>
    <mergeCell ref="E35:E37"/>
    <mergeCell ref="F35:F37"/>
    <mergeCell ref="G35:G37"/>
    <mergeCell ref="G31:G32"/>
    <mergeCell ref="O31:O32"/>
    <mergeCell ref="A33:A34"/>
    <mergeCell ref="B33:B34"/>
    <mergeCell ref="C33:C34"/>
    <mergeCell ref="D33:D34"/>
    <mergeCell ref="E33:E34"/>
    <mergeCell ref="F33:F34"/>
    <mergeCell ref="G33:G34"/>
    <mergeCell ref="A31:A32"/>
    <mergeCell ref="B31:B32"/>
    <mergeCell ref="C31:C32"/>
    <mergeCell ref="D31:D32"/>
    <mergeCell ref="E31:E32"/>
    <mergeCell ref="F31:F32"/>
    <mergeCell ref="C29:H29"/>
    <mergeCell ref="O29:R29"/>
    <mergeCell ref="D21:D22"/>
    <mergeCell ref="E21:E22"/>
    <mergeCell ref="F21:F22"/>
    <mergeCell ref="G21:G22"/>
    <mergeCell ref="C30:R30"/>
    <mergeCell ref="C24:R24"/>
    <mergeCell ref="D25:D28"/>
    <mergeCell ref="E25:E28"/>
    <mergeCell ref="F25:F28"/>
    <mergeCell ref="G25:G28"/>
    <mergeCell ref="C23:H23"/>
    <mergeCell ref="O23:R23"/>
    <mergeCell ref="A12:A16"/>
    <mergeCell ref="B12:B16"/>
    <mergeCell ref="C12:C16"/>
    <mergeCell ref="D12:D16"/>
    <mergeCell ref="F12:F16"/>
    <mergeCell ref="G12:G16"/>
    <mergeCell ref="O12:O16"/>
    <mergeCell ref="G17:G20"/>
    <mergeCell ref="O17:O20"/>
    <mergeCell ref="I6:I7"/>
    <mergeCell ref="G5:G7"/>
    <mergeCell ref="H5:H7"/>
    <mergeCell ref="I5:L5"/>
    <mergeCell ref="J6:K6"/>
    <mergeCell ref="L6:L7"/>
    <mergeCell ref="E13:E14"/>
    <mergeCell ref="E15:E16"/>
    <mergeCell ref="C17:C20"/>
    <mergeCell ref="D17:D20"/>
    <mergeCell ref="E17:E20"/>
    <mergeCell ref="F17:F20"/>
    <mergeCell ref="B10:R10"/>
    <mergeCell ref="C11:R11"/>
    <mergeCell ref="A52:H52"/>
    <mergeCell ref="A53:H53"/>
    <mergeCell ref="A54:H54"/>
    <mergeCell ref="A55:H55"/>
    <mergeCell ref="A56:H56"/>
    <mergeCell ref="A1:R1"/>
    <mergeCell ref="A3:R3"/>
    <mergeCell ref="A4:R4"/>
    <mergeCell ref="A5:A7"/>
    <mergeCell ref="B5:B7"/>
    <mergeCell ref="C5:C7"/>
    <mergeCell ref="D5:D7"/>
    <mergeCell ref="E5:E7"/>
    <mergeCell ref="F5:F7"/>
    <mergeCell ref="O6:O7"/>
    <mergeCell ref="P6:P7"/>
    <mergeCell ref="Q6:Q7"/>
    <mergeCell ref="R6:R7"/>
    <mergeCell ref="A2:R2"/>
    <mergeCell ref="A8:R8"/>
    <mergeCell ref="A9:R9"/>
    <mergeCell ref="M5:M7"/>
    <mergeCell ref="N5:N7"/>
    <mergeCell ref="O5:R5"/>
  </mergeCells>
  <printOptions horizontalCentered="1"/>
  <pageMargins left="0" right="0" top="0.39370078740157483" bottom="0.39370078740157483" header="0.31496062992125984" footer="0.31496062992125984"/>
  <pageSetup paperSize="9" orientation="landscape" r:id="rId1"/>
  <rowBreaks count="2" manualBreakCount="2">
    <brk id="23" max="17" man="1"/>
    <brk id="4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67"/>
  <sheetViews>
    <sheetView zoomScale="110" zoomScaleNormal="110" zoomScaleSheetLayoutView="80" workbookViewId="0">
      <selection activeCell="X12" sqref="X12:X16"/>
    </sheetView>
  </sheetViews>
  <sheetFormatPr defaultRowHeight="12.75" x14ac:dyDescent="0.2"/>
  <cols>
    <col min="1" max="3" width="2.7109375" style="1" customWidth="1"/>
    <col min="4" max="4" width="40.7109375" style="1" customWidth="1"/>
    <col min="5" max="6" width="3" style="1" customWidth="1"/>
    <col min="7" max="7" width="3" style="2" customWidth="1"/>
    <col min="8" max="8" width="11.140625" style="2" customWidth="1"/>
    <col min="9" max="9" width="7.28515625" style="428" customWidth="1"/>
    <col min="10" max="10" width="6.5703125" style="356" customWidth="1"/>
    <col min="11" max="12" width="6.140625" style="356" customWidth="1"/>
    <col min="13" max="13" width="6.42578125" style="356" customWidth="1"/>
    <col min="14" max="14" width="6.85546875" style="1" customWidth="1"/>
    <col min="15" max="15" width="7.28515625" style="1" customWidth="1"/>
    <col min="16" max="17" width="6.42578125" style="1" customWidth="1"/>
    <col min="18" max="18" width="6.7109375" style="443" customWidth="1"/>
    <col min="19" max="21" width="6.5703125" style="443" customWidth="1"/>
    <col min="22" max="23" width="7.5703125" style="1" customWidth="1"/>
    <col min="24" max="24" width="26.28515625" style="1" customWidth="1"/>
    <col min="25" max="26" width="5.5703125" style="443" customWidth="1"/>
    <col min="27" max="27" width="5.5703125" style="116" customWidth="1"/>
    <col min="28" max="16384" width="9.140625" style="116"/>
  </cols>
  <sheetData>
    <row r="1" spans="1:27" ht="15.75" x14ac:dyDescent="0.2">
      <c r="A1" s="611" t="s">
        <v>96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1"/>
      <c r="U1" s="611"/>
      <c r="V1" s="611"/>
      <c r="W1" s="611"/>
      <c r="X1" s="611"/>
      <c r="Y1" s="611"/>
      <c r="Z1" s="611"/>
      <c r="AA1" s="611"/>
    </row>
    <row r="2" spans="1:27" x14ac:dyDescent="0.2">
      <c r="A2" s="630" t="s">
        <v>75</v>
      </c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834"/>
      <c r="P2" s="834"/>
      <c r="Q2" s="834"/>
      <c r="R2" s="834"/>
      <c r="S2" s="834"/>
      <c r="T2" s="834"/>
      <c r="U2" s="834"/>
      <c r="V2" s="834"/>
      <c r="W2" s="834"/>
      <c r="X2" s="834"/>
      <c r="Y2" s="834"/>
      <c r="Z2" s="834"/>
    </row>
    <row r="3" spans="1:27" x14ac:dyDescent="0.2">
      <c r="A3" s="612" t="s">
        <v>137</v>
      </c>
      <c r="B3" s="612"/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</row>
    <row r="4" spans="1:27" ht="13.5" thickBot="1" x14ac:dyDescent="0.25">
      <c r="A4" s="613" t="s">
        <v>0</v>
      </c>
      <c r="B4" s="613"/>
      <c r="C4" s="613"/>
      <c r="D4" s="613"/>
      <c r="E4" s="613"/>
      <c r="F4" s="613"/>
      <c r="G4" s="613"/>
      <c r="H4" s="613"/>
      <c r="I4" s="613"/>
      <c r="J4" s="613"/>
      <c r="K4" s="613"/>
      <c r="L4" s="613"/>
      <c r="M4" s="613"/>
      <c r="N4" s="613"/>
      <c r="O4" s="613"/>
      <c r="P4" s="613"/>
      <c r="Q4" s="613"/>
      <c r="R4" s="613"/>
      <c r="S4" s="613"/>
      <c r="T4" s="613"/>
      <c r="U4" s="613"/>
      <c r="V4" s="613"/>
      <c r="W4" s="613"/>
      <c r="X4" s="613"/>
      <c r="Y4" s="613"/>
      <c r="Z4" s="613"/>
      <c r="AA4" s="613"/>
    </row>
    <row r="5" spans="1:27" ht="33" customHeight="1" x14ac:dyDescent="0.2">
      <c r="A5" s="614" t="s">
        <v>1</v>
      </c>
      <c r="B5" s="617" t="s">
        <v>2</v>
      </c>
      <c r="C5" s="617" t="s">
        <v>3</v>
      </c>
      <c r="D5" s="620" t="s">
        <v>16</v>
      </c>
      <c r="E5" s="623" t="s">
        <v>4</v>
      </c>
      <c r="F5" s="617" t="s">
        <v>69</v>
      </c>
      <c r="G5" s="648" t="s">
        <v>5</v>
      </c>
      <c r="H5" s="831" t="s">
        <v>121</v>
      </c>
      <c r="I5" s="651" t="s">
        <v>6</v>
      </c>
      <c r="J5" s="838" t="s">
        <v>97</v>
      </c>
      <c r="K5" s="839"/>
      <c r="L5" s="839"/>
      <c r="M5" s="840"/>
      <c r="N5" s="837" t="s">
        <v>98</v>
      </c>
      <c r="O5" s="655"/>
      <c r="P5" s="655"/>
      <c r="Q5" s="779"/>
      <c r="R5" s="654" t="s">
        <v>99</v>
      </c>
      <c r="S5" s="655"/>
      <c r="T5" s="655"/>
      <c r="U5" s="656"/>
      <c r="V5" s="637" t="s">
        <v>57</v>
      </c>
      <c r="W5" s="640" t="s">
        <v>100</v>
      </c>
      <c r="X5" s="643" t="s">
        <v>138</v>
      </c>
      <c r="Y5" s="644"/>
      <c r="Z5" s="644"/>
      <c r="AA5" s="645"/>
    </row>
    <row r="6" spans="1:27" x14ac:dyDescent="0.2">
      <c r="A6" s="615"/>
      <c r="B6" s="618"/>
      <c r="C6" s="618"/>
      <c r="D6" s="621"/>
      <c r="E6" s="624"/>
      <c r="F6" s="618"/>
      <c r="G6" s="649"/>
      <c r="H6" s="832"/>
      <c r="I6" s="652"/>
      <c r="J6" s="841" t="s">
        <v>7</v>
      </c>
      <c r="K6" s="843" t="s">
        <v>8</v>
      </c>
      <c r="L6" s="843"/>
      <c r="M6" s="844" t="s">
        <v>22</v>
      </c>
      <c r="N6" s="846" t="s">
        <v>7</v>
      </c>
      <c r="O6" s="657" t="s">
        <v>8</v>
      </c>
      <c r="P6" s="657"/>
      <c r="Q6" s="835" t="s">
        <v>22</v>
      </c>
      <c r="R6" s="646" t="s">
        <v>7</v>
      </c>
      <c r="S6" s="657" t="s">
        <v>8</v>
      </c>
      <c r="T6" s="657"/>
      <c r="U6" s="658" t="s">
        <v>22</v>
      </c>
      <c r="V6" s="638"/>
      <c r="W6" s="641"/>
      <c r="X6" s="626" t="s">
        <v>16</v>
      </c>
      <c r="Y6" s="618" t="s">
        <v>65</v>
      </c>
      <c r="Z6" s="618" t="s">
        <v>66</v>
      </c>
      <c r="AA6" s="628" t="s">
        <v>101</v>
      </c>
    </row>
    <row r="7" spans="1:27" ht="104.25" customHeight="1" thickBot="1" x14ac:dyDescent="0.25">
      <c r="A7" s="616"/>
      <c r="B7" s="619"/>
      <c r="C7" s="619"/>
      <c r="D7" s="622"/>
      <c r="E7" s="625"/>
      <c r="F7" s="619"/>
      <c r="G7" s="650"/>
      <c r="H7" s="833"/>
      <c r="I7" s="653"/>
      <c r="J7" s="842"/>
      <c r="K7" s="328" t="s">
        <v>7</v>
      </c>
      <c r="L7" s="165" t="s">
        <v>17</v>
      </c>
      <c r="M7" s="845"/>
      <c r="N7" s="847"/>
      <c r="O7" s="442" t="s">
        <v>7</v>
      </c>
      <c r="P7" s="3" t="s">
        <v>17</v>
      </c>
      <c r="Q7" s="836"/>
      <c r="R7" s="647"/>
      <c r="S7" s="442" t="s">
        <v>7</v>
      </c>
      <c r="T7" s="3" t="s">
        <v>17</v>
      </c>
      <c r="U7" s="659"/>
      <c r="V7" s="639"/>
      <c r="W7" s="642"/>
      <c r="X7" s="627"/>
      <c r="Y7" s="619"/>
      <c r="Z7" s="619"/>
      <c r="AA7" s="629"/>
    </row>
    <row r="8" spans="1:27" ht="13.5" thickBot="1" x14ac:dyDescent="0.25">
      <c r="A8" s="631" t="s">
        <v>33</v>
      </c>
      <c r="B8" s="632"/>
      <c r="C8" s="632"/>
      <c r="D8" s="632"/>
      <c r="E8" s="632"/>
      <c r="F8" s="632"/>
      <c r="G8" s="632"/>
      <c r="H8" s="632"/>
      <c r="I8" s="632"/>
      <c r="J8" s="632"/>
      <c r="K8" s="632"/>
      <c r="L8" s="632"/>
      <c r="M8" s="632"/>
      <c r="N8" s="632"/>
      <c r="O8" s="632"/>
      <c r="P8" s="632"/>
      <c r="Q8" s="632"/>
      <c r="R8" s="632"/>
      <c r="S8" s="632"/>
      <c r="T8" s="632"/>
      <c r="U8" s="632"/>
      <c r="V8" s="632"/>
      <c r="W8" s="632"/>
      <c r="X8" s="632"/>
      <c r="Y8" s="632"/>
      <c r="Z8" s="632"/>
      <c r="AA8" s="633"/>
    </row>
    <row r="9" spans="1:27" ht="13.5" thickBot="1" x14ac:dyDescent="0.25">
      <c r="A9" s="634" t="s">
        <v>55</v>
      </c>
      <c r="B9" s="635"/>
      <c r="C9" s="635"/>
      <c r="D9" s="635"/>
      <c r="E9" s="635"/>
      <c r="F9" s="635"/>
      <c r="G9" s="635"/>
      <c r="H9" s="635"/>
      <c r="I9" s="635"/>
      <c r="J9" s="635"/>
      <c r="K9" s="635"/>
      <c r="L9" s="635"/>
      <c r="M9" s="635"/>
      <c r="N9" s="635"/>
      <c r="O9" s="635"/>
      <c r="P9" s="635"/>
      <c r="Q9" s="635"/>
      <c r="R9" s="635"/>
      <c r="S9" s="635"/>
      <c r="T9" s="635"/>
      <c r="U9" s="635"/>
      <c r="V9" s="635"/>
      <c r="W9" s="635"/>
      <c r="X9" s="635"/>
      <c r="Y9" s="635"/>
      <c r="Z9" s="635"/>
      <c r="AA9" s="636"/>
    </row>
    <row r="10" spans="1:27" ht="16.5" customHeight="1" thickBot="1" x14ac:dyDescent="0.25">
      <c r="A10" s="39" t="s">
        <v>9</v>
      </c>
      <c r="B10" s="674" t="s">
        <v>47</v>
      </c>
      <c r="C10" s="675"/>
      <c r="D10" s="675"/>
      <c r="E10" s="675"/>
      <c r="F10" s="675"/>
      <c r="G10" s="675"/>
      <c r="H10" s="675"/>
      <c r="I10" s="675"/>
      <c r="J10" s="675"/>
      <c r="K10" s="675"/>
      <c r="L10" s="675"/>
      <c r="M10" s="675"/>
      <c r="N10" s="675"/>
      <c r="O10" s="675"/>
      <c r="P10" s="675"/>
      <c r="Q10" s="675"/>
      <c r="R10" s="675"/>
      <c r="S10" s="675"/>
      <c r="T10" s="675"/>
      <c r="U10" s="675"/>
      <c r="V10" s="675"/>
      <c r="W10" s="675"/>
      <c r="X10" s="675"/>
      <c r="Y10" s="675"/>
      <c r="Z10" s="675"/>
      <c r="AA10" s="676"/>
    </row>
    <row r="11" spans="1:27" ht="13.5" thickBot="1" x14ac:dyDescent="0.25">
      <c r="A11" s="4" t="s">
        <v>9</v>
      </c>
      <c r="B11" s="29" t="s">
        <v>9</v>
      </c>
      <c r="C11" s="677" t="s">
        <v>35</v>
      </c>
      <c r="D11" s="678"/>
      <c r="E11" s="678"/>
      <c r="F11" s="678"/>
      <c r="G11" s="678"/>
      <c r="H11" s="678"/>
      <c r="I11" s="678"/>
      <c r="J11" s="678"/>
      <c r="K11" s="678"/>
      <c r="L11" s="678"/>
      <c r="M11" s="678"/>
      <c r="N11" s="678"/>
      <c r="O11" s="678"/>
      <c r="P11" s="678"/>
      <c r="Q11" s="678"/>
      <c r="R11" s="678"/>
      <c r="S11" s="678"/>
      <c r="T11" s="678"/>
      <c r="U11" s="678"/>
      <c r="V11" s="678"/>
      <c r="W11" s="678"/>
      <c r="X11" s="678"/>
      <c r="Y11" s="678"/>
      <c r="Z11" s="678"/>
      <c r="AA11" s="679"/>
    </row>
    <row r="12" spans="1:27" ht="34.5" customHeight="1" x14ac:dyDescent="0.2">
      <c r="A12" s="680" t="s">
        <v>9</v>
      </c>
      <c r="B12" s="684" t="s">
        <v>9</v>
      </c>
      <c r="C12" s="688" t="s">
        <v>9</v>
      </c>
      <c r="D12" s="809" t="s">
        <v>23</v>
      </c>
      <c r="E12" s="359" t="s">
        <v>116</v>
      </c>
      <c r="F12" s="712" t="s">
        <v>24</v>
      </c>
      <c r="G12" s="694" t="s">
        <v>43</v>
      </c>
      <c r="H12" s="818" t="s">
        <v>127</v>
      </c>
      <c r="I12" s="411" t="s">
        <v>25</v>
      </c>
      <c r="J12" s="182">
        <f t="shared" ref="J12:J13" si="0">K12+M12</f>
        <v>36.799999999999997</v>
      </c>
      <c r="K12" s="183">
        <v>36.799999999999997</v>
      </c>
      <c r="L12" s="152"/>
      <c r="M12" s="329"/>
      <c r="N12" s="297">
        <f>O12+Q12</f>
        <v>36.799999999999997</v>
      </c>
      <c r="O12" s="298">
        <v>36.799999999999997</v>
      </c>
      <c r="P12" s="298"/>
      <c r="Q12" s="299"/>
      <c r="R12" s="360">
        <f t="shared" ref="R12:R14" si="1">S12+U12</f>
        <v>36.799999999999997</v>
      </c>
      <c r="S12" s="361">
        <v>36.799999999999997</v>
      </c>
      <c r="T12" s="361"/>
      <c r="U12" s="362"/>
      <c r="V12" s="309">
        <v>36.799999999999997</v>
      </c>
      <c r="W12" s="64">
        <v>36.799999999999997</v>
      </c>
      <c r="X12" s="697" t="s">
        <v>135</v>
      </c>
      <c r="Y12" s="453">
        <v>100</v>
      </c>
      <c r="Z12" s="453">
        <v>100</v>
      </c>
      <c r="AA12" s="454">
        <v>100</v>
      </c>
    </row>
    <row r="13" spans="1:27" ht="18" customHeight="1" x14ac:dyDescent="0.2">
      <c r="A13" s="681"/>
      <c r="B13" s="685"/>
      <c r="C13" s="664"/>
      <c r="D13" s="810"/>
      <c r="E13" s="815" t="s">
        <v>117</v>
      </c>
      <c r="F13" s="814"/>
      <c r="G13" s="695"/>
      <c r="H13" s="819"/>
      <c r="I13" s="412" t="s">
        <v>26</v>
      </c>
      <c r="J13" s="153">
        <f t="shared" si="0"/>
        <v>298</v>
      </c>
      <c r="K13" s="154">
        <v>298</v>
      </c>
      <c r="L13" s="154"/>
      <c r="M13" s="330"/>
      <c r="N13" s="300">
        <f>O13+Q13</f>
        <v>318</v>
      </c>
      <c r="O13" s="301">
        <v>318</v>
      </c>
      <c r="P13" s="301"/>
      <c r="Q13" s="302"/>
      <c r="R13" s="363">
        <f t="shared" si="1"/>
        <v>318</v>
      </c>
      <c r="S13" s="364">
        <v>318</v>
      </c>
      <c r="T13" s="364"/>
      <c r="U13" s="365"/>
      <c r="V13" s="331">
        <v>318</v>
      </c>
      <c r="W13" s="332">
        <v>318</v>
      </c>
      <c r="X13" s="698"/>
      <c r="Y13" s="455"/>
      <c r="Z13" s="455"/>
      <c r="AA13" s="456"/>
    </row>
    <row r="14" spans="1:27" ht="18" customHeight="1" x14ac:dyDescent="0.2">
      <c r="A14" s="682"/>
      <c r="B14" s="686"/>
      <c r="C14" s="689"/>
      <c r="D14" s="810"/>
      <c r="E14" s="817"/>
      <c r="F14" s="814"/>
      <c r="G14" s="695"/>
      <c r="H14" s="819"/>
      <c r="I14" s="413" t="s">
        <v>50</v>
      </c>
      <c r="J14" s="333"/>
      <c r="K14" s="89"/>
      <c r="L14" s="89"/>
      <c r="M14" s="277"/>
      <c r="N14" s="303">
        <f>O14+Q14</f>
        <v>89</v>
      </c>
      <c r="O14" s="304">
        <v>89</v>
      </c>
      <c r="P14" s="304"/>
      <c r="Q14" s="305"/>
      <c r="R14" s="366">
        <f t="shared" si="1"/>
        <v>127.7</v>
      </c>
      <c r="S14" s="367">
        <v>127.7</v>
      </c>
      <c r="T14" s="367"/>
      <c r="U14" s="368"/>
      <c r="V14" s="318"/>
      <c r="W14" s="65"/>
      <c r="X14" s="698"/>
      <c r="Y14" s="455"/>
      <c r="Z14" s="455"/>
      <c r="AA14" s="456"/>
    </row>
    <row r="15" spans="1:27" ht="18" customHeight="1" x14ac:dyDescent="0.2">
      <c r="A15" s="682"/>
      <c r="B15" s="686"/>
      <c r="C15" s="689"/>
      <c r="D15" s="810"/>
      <c r="E15" s="815" t="s">
        <v>92</v>
      </c>
      <c r="F15" s="814"/>
      <c r="G15" s="695"/>
      <c r="H15" s="819"/>
      <c r="I15" s="414"/>
      <c r="J15" s="145"/>
      <c r="K15" s="146"/>
      <c r="L15" s="146"/>
      <c r="M15" s="334"/>
      <c r="N15" s="306"/>
      <c r="O15" s="307"/>
      <c r="P15" s="307"/>
      <c r="Q15" s="308"/>
      <c r="R15" s="369"/>
      <c r="S15" s="370"/>
      <c r="T15" s="370"/>
      <c r="U15" s="371"/>
      <c r="V15" s="335"/>
      <c r="W15" s="336"/>
      <c r="X15" s="698"/>
      <c r="Y15" s="457"/>
      <c r="Z15" s="457"/>
      <c r="AA15" s="458"/>
    </row>
    <row r="16" spans="1:27" ht="18" customHeight="1" thickBot="1" x14ac:dyDescent="0.25">
      <c r="A16" s="683"/>
      <c r="B16" s="687"/>
      <c r="C16" s="690"/>
      <c r="D16" s="811"/>
      <c r="E16" s="816"/>
      <c r="F16" s="713"/>
      <c r="G16" s="696"/>
      <c r="H16" s="820"/>
      <c r="I16" s="415" t="s">
        <v>10</v>
      </c>
      <c r="J16" s="384">
        <f t="shared" ref="J16:J20" si="2">K16+M16</f>
        <v>334.8</v>
      </c>
      <c r="K16" s="385">
        <f>SUM(K12:K15)</f>
        <v>334.8</v>
      </c>
      <c r="L16" s="385"/>
      <c r="M16" s="386"/>
      <c r="N16" s="384">
        <f t="shared" ref="N16" si="3">O16+Q16</f>
        <v>443.8</v>
      </c>
      <c r="O16" s="385">
        <f>SUM(O12:O15)</f>
        <v>443.8</v>
      </c>
      <c r="P16" s="385"/>
      <c r="Q16" s="386"/>
      <c r="R16" s="372">
        <f t="shared" ref="R16:R20" si="4">S16+U16</f>
        <v>482.5</v>
      </c>
      <c r="S16" s="373">
        <f>SUM(S12:S15)</f>
        <v>482.5</v>
      </c>
      <c r="T16" s="373"/>
      <c r="U16" s="374"/>
      <c r="V16" s="387">
        <f>SUM(V12:V15)</f>
        <v>354.8</v>
      </c>
      <c r="W16" s="388">
        <f>SUM(W12:W15)</f>
        <v>354.8</v>
      </c>
      <c r="X16" s="699"/>
      <c r="Y16" s="459"/>
      <c r="Z16" s="459"/>
      <c r="AA16" s="460"/>
    </row>
    <row r="17" spans="1:29" ht="19.5" customHeight="1" x14ac:dyDescent="0.2">
      <c r="A17" s="25" t="s">
        <v>9</v>
      </c>
      <c r="B17" s="26" t="s">
        <v>9</v>
      </c>
      <c r="C17" s="663" t="s">
        <v>11</v>
      </c>
      <c r="D17" s="666" t="s">
        <v>129</v>
      </c>
      <c r="E17" s="828" t="s">
        <v>92</v>
      </c>
      <c r="F17" s="671" t="s">
        <v>24</v>
      </c>
      <c r="G17" s="694" t="s">
        <v>43</v>
      </c>
      <c r="H17" s="818" t="s">
        <v>127</v>
      </c>
      <c r="I17" s="416" t="s">
        <v>39</v>
      </c>
      <c r="J17" s="151"/>
      <c r="K17" s="152"/>
      <c r="L17" s="152"/>
      <c r="M17" s="166"/>
      <c r="N17" s="297">
        <v>1079.8</v>
      </c>
      <c r="O17" s="298">
        <v>1079.8</v>
      </c>
      <c r="P17" s="298">
        <v>635.9</v>
      </c>
      <c r="Q17" s="299"/>
      <c r="R17" s="558">
        <v>871.8</v>
      </c>
      <c r="S17" s="559">
        <v>871.8</v>
      </c>
      <c r="T17" s="559">
        <v>532.6</v>
      </c>
      <c r="U17" s="591"/>
      <c r="V17" s="337">
        <v>1080</v>
      </c>
      <c r="W17" s="64">
        <v>1080</v>
      </c>
      <c r="X17" s="700" t="s">
        <v>56</v>
      </c>
      <c r="Y17" s="562">
        <v>51</v>
      </c>
      <c r="Z17" s="562">
        <v>51</v>
      </c>
      <c r="AA17" s="563">
        <v>51</v>
      </c>
    </row>
    <row r="18" spans="1:29" ht="15.75" customHeight="1" x14ac:dyDescent="0.2">
      <c r="A18" s="444"/>
      <c r="B18" s="445"/>
      <c r="C18" s="664"/>
      <c r="D18" s="667"/>
      <c r="E18" s="829"/>
      <c r="F18" s="672"/>
      <c r="G18" s="695"/>
      <c r="H18" s="819"/>
      <c r="I18" s="417" t="s">
        <v>25</v>
      </c>
      <c r="J18" s="333">
        <f>K18+M18</f>
        <v>7.4</v>
      </c>
      <c r="K18" s="89">
        <v>7.4</v>
      </c>
      <c r="L18" s="89">
        <v>5.6</v>
      </c>
      <c r="M18" s="167"/>
      <c r="N18" s="303"/>
      <c r="O18" s="304"/>
      <c r="P18" s="304"/>
      <c r="Q18" s="305"/>
      <c r="R18" s="366"/>
      <c r="S18" s="367"/>
      <c r="T18" s="367"/>
      <c r="U18" s="368"/>
      <c r="V18" s="327"/>
      <c r="W18" s="332"/>
      <c r="X18" s="701"/>
      <c r="Y18" s="562"/>
      <c r="Z18" s="562"/>
      <c r="AA18" s="563"/>
    </row>
    <row r="19" spans="1:29" ht="18" customHeight="1" x14ac:dyDescent="0.2">
      <c r="A19" s="444"/>
      <c r="B19" s="445"/>
      <c r="C19" s="664"/>
      <c r="D19" s="667"/>
      <c r="E19" s="829"/>
      <c r="F19" s="672"/>
      <c r="G19" s="695"/>
      <c r="H19" s="819"/>
      <c r="I19" s="418"/>
      <c r="J19" s="145"/>
      <c r="K19" s="146"/>
      <c r="L19" s="146"/>
      <c r="M19" s="168"/>
      <c r="N19" s="306"/>
      <c r="O19" s="307"/>
      <c r="P19" s="307"/>
      <c r="Q19" s="308"/>
      <c r="R19" s="366"/>
      <c r="S19" s="367"/>
      <c r="T19" s="367"/>
      <c r="U19" s="391"/>
      <c r="V19" s="392"/>
      <c r="W19" s="65"/>
      <c r="X19" s="701"/>
      <c r="Y19" s="562"/>
      <c r="Z19" s="562"/>
      <c r="AA19" s="563"/>
    </row>
    <row r="20" spans="1:29" ht="14.25" customHeight="1" thickBot="1" x14ac:dyDescent="0.25">
      <c r="A20" s="28"/>
      <c r="B20" s="29"/>
      <c r="C20" s="665"/>
      <c r="D20" s="668"/>
      <c r="E20" s="830"/>
      <c r="F20" s="673"/>
      <c r="G20" s="696"/>
      <c r="H20" s="820"/>
      <c r="I20" s="415" t="s">
        <v>10</v>
      </c>
      <c r="J20" s="376">
        <f t="shared" si="2"/>
        <v>7.4</v>
      </c>
      <c r="K20" s="377">
        <f>SUM(K17:K19)</f>
        <v>7.4</v>
      </c>
      <c r="L20" s="377">
        <f>SUM(L17:L19)</f>
        <v>5.6</v>
      </c>
      <c r="M20" s="378"/>
      <c r="N20" s="376">
        <f>O20+Q20</f>
        <v>1079.8</v>
      </c>
      <c r="O20" s="377">
        <f>SUM(O17:O19)</f>
        <v>1079.8</v>
      </c>
      <c r="P20" s="377">
        <f>SUM(P17:P19)</f>
        <v>635.9</v>
      </c>
      <c r="Q20" s="390"/>
      <c r="R20" s="376">
        <f t="shared" si="4"/>
        <v>871.8</v>
      </c>
      <c r="S20" s="377">
        <f>SUM(S17:S19)</f>
        <v>871.8</v>
      </c>
      <c r="T20" s="377">
        <f>SUM(T17:T19)</f>
        <v>532.6</v>
      </c>
      <c r="U20" s="378">
        <f>SUM(U17:U19)</f>
        <v>0</v>
      </c>
      <c r="V20" s="381">
        <f>SUM(V17:V19)</f>
        <v>1080</v>
      </c>
      <c r="W20" s="389">
        <f>SUM(W17:W19)</f>
        <v>1080</v>
      </c>
      <c r="X20" s="701"/>
      <c r="Y20" s="562"/>
      <c r="Z20" s="562"/>
      <c r="AA20" s="563"/>
    </row>
    <row r="21" spans="1:29" ht="15.75" customHeight="1" x14ac:dyDescent="0.2">
      <c r="A21" s="680" t="s">
        <v>9</v>
      </c>
      <c r="B21" s="741" t="s">
        <v>9</v>
      </c>
      <c r="C21" s="688" t="s">
        <v>29</v>
      </c>
      <c r="D21" s="708" t="s">
        <v>130</v>
      </c>
      <c r="E21" s="710"/>
      <c r="F21" s="712" t="s">
        <v>24</v>
      </c>
      <c r="G21" s="714" t="s">
        <v>43</v>
      </c>
      <c r="H21" s="818" t="s">
        <v>127</v>
      </c>
      <c r="I21" s="419" t="s">
        <v>39</v>
      </c>
      <c r="J21" s="151"/>
      <c r="K21" s="152"/>
      <c r="L21" s="152"/>
      <c r="M21" s="406"/>
      <c r="N21" s="297">
        <v>531.6</v>
      </c>
      <c r="O21" s="298">
        <v>531.6</v>
      </c>
      <c r="P21" s="564">
        <v>304.39999999999998</v>
      </c>
      <c r="Q21" s="319"/>
      <c r="R21" s="360">
        <f>S21</f>
        <v>557.79999999999995</v>
      </c>
      <c r="S21" s="361">
        <v>557.79999999999995</v>
      </c>
      <c r="T21" s="361">
        <v>232.3</v>
      </c>
      <c r="U21" s="379"/>
      <c r="V21" s="64">
        <v>532</v>
      </c>
      <c r="W21" s="64">
        <v>532</v>
      </c>
      <c r="X21" s="821" t="s">
        <v>131</v>
      </c>
      <c r="Y21" s="822">
        <v>260</v>
      </c>
      <c r="Z21" s="822">
        <v>300</v>
      </c>
      <c r="AA21" s="824">
        <v>340</v>
      </c>
    </row>
    <row r="22" spans="1:29" ht="15.75" customHeight="1" x14ac:dyDescent="0.2">
      <c r="A22" s="681"/>
      <c r="B22" s="756"/>
      <c r="C22" s="664"/>
      <c r="D22" s="851"/>
      <c r="E22" s="813"/>
      <c r="F22" s="814"/>
      <c r="G22" s="812"/>
      <c r="H22" s="819"/>
      <c r="I22" s="420" t="s">
        <v>25</v>
      </c>
      <c r="J22" s="182">
        <f>K22</f>
        <v>164.7</v>
      </c>
      <c r="K22" s="183">
        <v>164.7</v>
      </c>
      <c r="L22" s="183">
        <v>125.7</v>
      </c>
      <c r="M22" s="357"/>
      <c r="N22" s="300"/>
      <c r="O22" s="301"/>
      <c r="P22" s="301"/>
      <c r="Q22" s="358"/>
      <c r="R22" s="568"/>
      <c r="S22" s="569"/>
      <c r="T22" s="569"/>
      <c r="U22" s="380"/>
      <c r="V22" s="332"/>
      <c r="W22" s="332"/>
      <c r="X22" s="701" t="s">
        <v>58</v>
      </c>
      <c r="Y22" s="823">
        <v>260</v>
      </c>
      <c r="Z22" s="823">
        <v>300</v>
      </c>
      <c r="AA22" s="825">
        <v>340</v>
      </c>
    </row>
    <row r="23" spans="1:29" ht="15.75" customHeight="1" x14ac:dyDescent="0.2">
      <c r="A23" s="681"/>
      <c r="B23" s="756"/>
      <c r="C23" s="664"/>
      <c r="D23" s="851"/>
      <c r="E23" s="813"/>
      <c r="F23" s="814"/>
      <c r="G23" s="812"/>
      <c r="H23" s="819"/>
      <c r="I23" s="421" t="s">
        <v>25</v>
      </c>
      <c r="J23" s="567">
        <f>K23</f>
        <v>341.6</v>
      </c>
      <c r="K23" s="287">
        <v>341.6</v>
      </c>
      <c r="L23" s="287">
        <v>186.3</v>
      </c>
      <c r="M23" s="334"/>
      <c r="N23" s="145"/>
      <c r="O23" s="146"/>
      <c r="P23" s="146"/>
      <c r="Q23" s="170"/>
      <c r="R23" s="366"/>
      <c r="S23" s="570"/>
      <c r="T23" s="570"/>
      <c r="U23" s="572"/>
      <c r="V23" s="338"/>
      <c r="W23" s="338"/>
      <c r="X23" s="826" t="s">
        <v>94</v>
      </c>
      <c r="Y23" s="565">
        <v>85</v>
      </c>
      <c r="Z23" s="565">
        <v>92</v>
      </c>
      <c r="AA23" s="566">
        <v>102</v>
      </c>
    </row>
    <row r="24" spans="1:29" ht="15.75" customHeight="1" thickBot="1" x14ac:dyDescent="0.25">
      <c r="A24" s="17"/>
      <c r="B24" s="18"/>
      <c r="C24" s="104"/>
      <c r="D24" s="709"/>
      <c r="E24" s="711"/>
      <c r="F24" s="713"/>
      <c r="G24" s="715"/>
      <c r="H24" s="820"/>
      <c r="I24" s="422" t="s">
        <v>10</v>
      </c>
      <c r="J24" s="381">
        <f>SUM(J21:J23)</f>
        <v>506.3</v>
      </c>
      <c r="K24" s="377">
        <f>SUM(K21:K23)</f>
        <v>506.3</v>
      </c>
      <c r="L24" s="382">
        <f>SUM(L21:L23)</f>
        <v>312</v>
      </c>
      <c r="M24" s="383"/>
      <c r="N24" s="376">
        <f>SUM(N21:N23)</f>
        <v>531.6</v>
      </c>
      <c r="O24" s="382">
        <f>SUM(O21:O23)</f>
        <v>531.6</v>
      </c>
      <c r="P24" s="377">
        <f>SUM(P21:P23)</f>
        <v>304.39999999999998</v>
      </c>
      <c r="Q24" s="382"/>
      <c r="R24" s="381">
        <f t="shared" ref="R24:W24" si="5">SUM(R21:R23)</f>
        <v>557.79999999999995</v>
      </c>
      <c r="S24" s="377">
        <f t="shared" si="5"/>
        <v>557.79999999999995</v>
      </c>
      <c r="T24" s="382">
        <f t="shared" si="5"/>
        <v>232.3</v>
      </c>
      <c r="U24" s="383">
        <f t="shared" si="5"/>
        <v>0</v>
      </c>
      <c r="V24" s="381">
        <f t="shared" si="5"/>
        <v>532</v>
      </c>
      <c r="W24" s="389">
        <f t="shared" si="5"/>
        <v>532</v>
      </c>
      <c r="X24" s="827"/>
      <c r="Y24" s="562"/>
      <c r="Z24" s="562"/>
      <c r="AA24" s="563"/>
    </row>
    <row r="25" spans="1:29" ht="14.25" customHeight="1" thickBot="1" x14ac:dyDescent="0.25">
      <c r="A25" s="9" t="s">
        <v>9</v>
      </c>
      <c r="B25" s="5" t="s">
        <v>9</v>
      </c>
      <c r="C25" s="848" t="s">
        <v>12</v>
      </c>
      <c r="D25" s="849"/>
      <c r="E25" s="849"/>
      <c r="F25" s="849"/>
      <c r="G25" s="849"/>
      <c r="H25" s="849"/>
      <c r="I25" s="850"/>
      <c r="J25" s="310">
        <f t="shared" ref="J25:W25" si="6">J24+J20+J16</f>
        <v>848.5</v>
      </c>
      <c r="K25" s="310">
        <f t="shared" si="6"/>
        <v>848.5</v>
      </c>
      <c r="L25" s="310">
        <f t="shared" si="6"/>
        <v>317.60000000000002</v>
      </c>
      <c r="M25" s="311">
        <f t="shared" si="6"/>
        <v>0</v>
      </c>
      <c r="N25" s="312">
        <f t="shared" si="6"/>
        <v>2055.2000000000003</v>
      </c>
      <c r="O25" s="40">
        <f t="shared" si="6"/>
        <v>2055.2000000000003</v>
      </c>
      <c r="P25" s="40">
        <f t="shared" si="6"/>
        <v>940.3</v>
      </c>
      <c r="Q25" s="561">
        <f t="shared" si="6"/>
        <v>0</v>
      </c>
      <c r="R25" s="310">
        <f t="shared" si="6"/>
        <v>1912.1</v>
      </c>
      <c r="S25" s="310">
        <f t="shared" si="6"/>
        <v>1912.1</v>
      </c>
      <c r="T25" s="310">
        <f t="shared" si="6"/>
        <v>764.90000000000009</v>
      </c>
      <c r="U25" s="311">
        <f t="shared" si="6"/>
        <v>0</v>
      </c>
      <c r="V25" s="96">
        <f t="shared" si="6"/>
        <v>1966.8</v>
      </c>
      <c r="W25" s="310">
        <f t="shared" si="6"/>
        <v>1966.8</v>
      </c>
      <c r="X25" s="732"/>
      <c r="Y25" s="733"/>
      <c r="Z25" s="733"/>
      <c r="AA25" s="734"/>
    </row>
    <row r="26" spans="1:29" ht="14.25" customHeight="1" thickBot="1" x14ac:dyDescent="0.25">
      <c r="A26" s="4" t="s">
        <v>9</v>
      </c>
      <c r="B26" s="38" t="s">
        <v>11</v>
      </c>
      <c r="C26" s="720" t="s">
        <v>52</v>
      </c>
      <c r="D26" s="721"/>
      <c r="E26" s="721"/>
      <c r="F26" s="721"/>
      <c r="G26" s="721"/>
      <c r="H26" s="721"/>
      <c r="I26" s="721"/>
      <c r="J26" s="721"/>
      <c r="K26" s="721"/>
      <c r="L26" s="721"/>
      <c r="M26" s="721"/>
      <c r="N26" s="721"/>
      <c r="O26" s="721"/>
      <c r="P26" s="721"/>
      <c r="Q26" s="721"/>
      <c r="R26" s="721"/>
      <c r="S26" s="721"/>
      <c r="T26" s="721"/>
      <c r="U26" s="721"/>
      <c r="V26" s="721"/>
      <c r="W26" s="721"/>
      <c r="X26" s="721"/>
      <c r="Y26" s="721"/>
      <c r="Z26" s="721"/>
      <c r="AA26" s="722"/>
    </row>
    <row r="27" spans="1:29" ht="18.75" customHeight="1" x14ac:dyDescent="0.2">
      <c r="A27" s="13" t="s">
        <v>9</v>
      </c>
      <c r="B27" s="14" t="s">
        <v>11</v>
      </c>
      <c r="C27" s="109" t="s">
        <v>9</v>
      </c>
      <c r="D27" s="723" t="s">
        <v>37</v>
      </c>
      <c r="E27" s="726"/>
      <c r="F27" s="671" t="s">
        <v>24</v>
      </c>
      <c r="G27" s="694" t="s">
        <v>43</v>
      </c>
      <c r="H27" s="818" t="s">
        <v>127</v>
      </c>
      <c r="I27" s="423" t="s">
        <v>39</v>
      </c>
      <c r="J27" s="253">
        <v>2922.7</v>
      </c>
      <c r="K27" s="254">
        <v>2922.7</v>
      </c>
      <c r="L27" s="254">
        <v>1877.2</v>
      </c>
      <c r="M27" s="339"/>
      <c r="N27" s="340">
        <f>O27+Q27</f>
        <v>2922.7</v>
      </c>
      <c r="O27" s="341">
        <v>2869.5</v>
      </c>
      <c r="P27" s="342">
        <v>1776.1</v>
      </c>
      <c r="Q27" s="343">
        <v>53.2</v>
      </c>
      <c r="R27" s="586">
        <f>S27+U27</f>
        <v>2910.2999999999997</v>
      </c>
      <c r="S27" s="587">
        <v>2857.1</v>
      </c>
      <c r="T27" s="587">
        <v>1776.1</v>
      </c>
      <c r="U27" s="588">
        <v>53.2</v>
      </c>
      <c r="V27" s="156">
        <v>2922.7</v>
      </c>
      <c r="W27" s="585">
        <v>2922.7</v>
      </c>
      <c r="X27" s="462" t="s">
        <v>59</v>
      </c>
      <c r="Y27" s="463">
        <v>55</v>
      </c>
      <c r="Z27" s="464" t="s">
        <v>60</v>
      </c>
      <c r="AA27" s="465">
        <v>55</v>
      </c>
    </row>
    <row r="28" spans="1:29" ht="15.75" customHeight="1" x14ac:dyDescent="0.2">
      <c r="A28" s="15"/>
      <c r="B28" s="16"/>
      <c r="C28" s="103"/>
      <c r="D28" s="724"/>
      <c r="E28" s="727"/>
      <c r="F28" s="672"/>
      <c r="G28" s="695"/>
      <c r="H28" s="819"/>
      <c r="I28" s="424"/>
      <c r="J28" s="345"/>
      <c r="K28" s="346"/>
      <c r="L28" s="346"/>
      <c r="M28" s="347"/>
      <c r="N28" s="306"/>
      <c r="O28" s="307"/>
      <c r="P28" s="324"/>
      <c r="Q28" s="308"/>
      <c r="R28" s="369"/>
      <c r="S28" s="370"/>
      <c r="T28" s="370"/>
      <c r="U28" s="393"/>
      <c r="V28" s="325"/>
      <c r="W28" s="326"/>
      <c r="X28" s="466" t="s">
        <v>103</v>
      </c>
      <c r="Y28" s="467" t="s">
        <v>102</v>
      </c>
      <c r="Z28" s="468" t="s">
        <v>102</v>
      </c>
      <c r="AA28" s="469" t="s">
        <v>102</v>
      </c>
    </row>
    <row r="29" spans="1:29" ht="53.25" customHeight="1" x14ac:dyDescent="0.2">
      <c r="A29" s="15"/>
      <c r="B29" s="16"/>
      <c r="C29" s="103"/>
      <c r="D29" s="724"/>
      <c r="E29" s="727"/>
      <c r="F29" s="672"/>
      <c r="G29" s="695"/>
      <c r="H29" s="819"/>
      <c r="I29" s="425"/>
      <c r="J29" s="348"/>
      <c r="K29" s="349"/>
      <c r="L29" s="349"/>
      <c r="M29" s="350"/>
      <c r="N29" s="300"/>
      <c r="O29" s="315"/>
      <c r="P29" s="316"/>
      <c r="Q29" s="317"/>
      <c r="R29" s="363"/>
      <c r="S29" s="364"/>
      <c r="T29" s="364"/>
      <c r="U29" s="375"/>
      <c r="V29" s="313"/>
      <c r="W29" s="314"/>
      <c r="X29" s="470" t="s">
        <v>61</v>
      </c>
      <c r="Y29" s="471" t="s">
        <v>62</v>
      </c>
      <c r="Z29" s="471" t="s">
        <v>62</v>
      </c>
      <c r="AA29" s="472" t="s">
        <v>63</v>
      </c>
      <c r="AC29" s="119"/>
    </row>
    <row r="30" spans="1:29" ht="14.25" customHeight="1" x14ac:dyDescent="0.2">
      <c r="A30" s="15"/>
      <c r="B30" s="16"/>
      <c r="C30" s="103"/>
      <c r="D30" s="724"/>
      <c r="E30" s="727"/>
      <c r="F30" s="672"/>
      <c r="G30" s="695"/>
      <c r="H30" s="819"/>
      <c r="I30" s="425"/>
      <c r="J30" s="348"/>
      <c r="K30" s="349"/>
      <c r="L30" s="349"/>
      <c r="M30" s="350"/>
      <c r="N30" s="300"/>
      <c r="O30" s="315"/>
      <c r="P30" s="316"/>
      <c r="Q30" s="317"/>
      <c r="R30" s="363"/>
      <c r="S30" s="364"/>
      <c r="T30" s="364"/>
      <c r="U30" s="375"/>
      <c r="V30" s="313"/>
      <c r="W30" s="314"/>
      <c r="X30" s="470" t="s">
        <v>134</v>
      </c>
      <c r="Y30" s="471" t="s">
        <v>64</v>
      </c>
      <c r="Z30" s="471" t="s">
        <v>64</v>
      </c>
      <c r="AA30" s="472" t="s">
        <v>64</v>
      </c>
      <c r="AC30" s="119"/>
    </row>
    <row r="31" spans="1:29" ht="15" customHeight="1" x14ac:dyDescent="0.2">
      <c r="A31" s="15"/>
      <c r="B31" s="16"/>
      <c r="C31" s="103"/>
      <c r="D31" s="724"/>
      <c r="E31" s="727"/>
      <c r="F31" s="672"/>
      <c r="G31" s="695"/>
      <c r="H31" s="819"/>
      <c r="I31" s="425"/>
      <c r="J31" s="348"/>
      <c r="K31" s="349"/>
      <c r="L31" s="349"/>
      <c r="M31" s="350"/>
      <c r="N31" s="300"/>
      <c r="O31" s="315"/>
      <c r="P31" s="316"/>
      <c r="Q31" s="317"/>
      <c r="R31" s="363"/>
      <c r="S31" s="364"/>
      <c r="T31" s="364"/>
      <c r="U31" s="375"/>
      <c r="V31" s="313"/>
      <c r="W31" s="314"/>
      <c r="X31" s="473" t="s">
        <v>104</v>
      </c>
      <c r="Y31" s="474" t="s">
        <v>105</v>
      </c>
      <c r="Z31" s="474"/>
      <c r="AA31" s="475"/>
    </row>
    <row r="32" spans="1:29" ht="16.5" customHeight="1" thickBot="1" x14ac:dyDescent="0.25">
      <c r="A32" s="17"/>
      <c r="B32" s="18"/>
      <c r="C32" s="104"/>
      <c r="D32" s="725"/>
      <c r="E32" s="728"/>
      <c r="F32" s="673"/>
      <c r="G32" s="696"/>
      <c r="H32" s="820"/>
      <c r="I32" s="594" t="s">
        <v>10</v>
      </c>
      <c r="J32" s="397">
        <f>K32+M32</f>
        <v>2922.7</v>
      </c>
      <c r="K32" s="398">
        <f>SUM(K27:K29)</f>
        <v>2922.7</v>
      </c>
      <c r="L32" s="398">
        <f>SUM(L27:L29)</f>
        <v>1877.2</v>
      </c>
      <c r="M32" s="399"/>
      <c r="N32" s="372">
        <f>O32+Q32</f>
        <v>2922.7</v>
      </c>
      <c r="O32" s="394">
        <f>SUM(O27:O29)</f>
        <v>2869.5</v>
      </c>
      <c r="P32" s="394">
        <f>SUM(P27:P29)</f>
        <v>1776.1</v>
      </c>
      <c r="Q32" s="396">
        <f>SUM(Q27:Q31)</f>
        <v>53.2</v>
      </c>
      <c r="R32" s="372">
        <f>S32+U32</f>
        <v>2910.2999999999997</v>
      </c>
      <c r="S32" s="394">
        <f>SUM(S27:S29)</f>
        <v>2857.1</v>
      </c>
      <c r="T32" s="394">
        <f>SUM(T27:T29)</f>
        <v>1776.1</v>
      </c>
      <c r="U32" s="395">
        <f>SUM(U27:U31)</f>
        <v>53.2</v>
      </c>
      <c r="V32" s="400">
        <f>SUM(V27:V29)</f>
        <v>2922.7</v>
      </c>
      <c r="W32" s="388">
        <f>SUM(W27:W29)</f>
        <v>2922.7</v>
      </c>
      <c r="X32" s="476" t="s">
        <v>123</v>
      </c>
      <c r="Y32" s="477" t="s">
        <v>106</v>
      </c>
      <c r="Z32" s="477"/>
      <c r="AA32" s="478"/>
    </row>
    <row r="33" spans="1:29" ht="12.75" customHeight="1" x14ac:dyDescent="0.2">
      <c r="A33" s="13" t="s">
        <v>9</v>
      </c>
      <c r="B33" s="14" t="s">
        <v>11</v>
      </c>
      <c r="C33" s="109" t="s">
        <v>11</v>
      </c>
      <c r="D33" s="723" t="s">
        <v>38</v>
      </c>
      <c r="E33" s="726"/>
      <c r="F33" s="671" t="s">
        <v>24</v>
      </c>
      <c r="G33" s="694" t="s">
        <v>43</v>
      </c>
      <c r="H33" s="818" t="s">
        <v>127</v>
      </c>
      <c r="I33" s="427" t="s">
        <v>36</v>
      </c>
      <c r="J33" s="345">
        <f>K33+M34</f>
        <v>150</v>
      </c>
      <c r="K33" s="346">
        <v>150</v>
      </c>
      <c r="L33" s="346">
        <v>29.3</v>
      </c>
      <c r="M33" s="351"/>
      <c r="N33" s="297"/>
      <c r="O33" s="298"/>
      <c r="P33" s="298"/>
      <c r="Q33" s="309"/>
      <c r="R33" s="360"/>
      <c r="S33" s="361"/>
      <c r="T33" s="361"/>
      <c r="U33" s="362"/>
      <c r="V33" s="63"/>
      <c r="W33" s="64"/>
      <c r="X33" s="856"/>
      <c r="Y33" s="852"/>
      <c r="Z33" s="852"/>
      <c r="AA33" s="854"/>
    </row>
    <row r="34" spans="1:29" x14ac:dyDescent="0.2">
      <c r="A34" s="15"/>
      <c r="B34" s="16"/>
      <c r="C34" s="103"/>
      <c r="D34" s="724"/>
      <c r="E34" s="727"/>
      <c r="F34" s="672"/>
      <c r="G34" s="695"/>
      <c r="H34" s="819"/>
      <c r="I34" s="427" t="s">
        <v>39</v>
      </c>
      <c r="J34" s="353">
        <v>2002.8</v>
      </c>
      <c r="K34" s="354">
        <v>2002.8</v>
      </c>
      <c r="L34" s="354">
        <v>1405.4</v>
      </c>
      <c r="M34" s="352"/>
      <c r="N34" s="303"/>
      <c r="O34" s="304"/>
      <c r="P34" s="304"/>
      <c r="Q34" s="318"/>
      <c r="R34" s="369"/>
      <c r="S34" s="370"/>
      <c r="T34" s="370"/>
      <c r="U34" s="368"/>
      <c r="V34" s="68"/>
      <c r="W34" s="65"/>
      <c r="X34" s="857"/>
      <c r="Y34" s="853"/>
      <c r="Z34" s="853"/>
      <c r="AA34" s="855"/>
    </row>
    <row r="35" spans="1:29" ht="13.5" thickBot="1" x14ac:dyDescent="0.25">
      <c r="A35" s="17"/>
      <c r="B35" s="18"/>
      <c r="C35" s="104"/>
      <c r="D35" s="725"/>
      <c r="E35" s="728"/>
      <c r="F35" s="673"/>
      <c r="G35" s="696"/>
      <c r="H35" s="820"/>
      <c r="I35" s="594" t="s">
        <v>10</v>
      </c>
      <c r="J35" s="397">
        <f>K35+M35</f>
        <v>2152.8000000000002</v>
      </c>
      <c r="K35" s="398">
        <f>SUM(K33:K34)</f>
        <v>2152.8000000000002</v>
      </c>
      <c r="L35" s="398">
        <f>SUM(L33:L34)</f>
        <v>1434.7</v>
      </c>
      <c r="M35" s="399"/>
      <c r="N35" s="372"/>
      <c r="O35" s="394"/>
      <c r="P35" s="394"/>
      <c r="Q35" s="395"/>
      <c r="R35" s="372"/>
      <c r="S35" s="394"/>
      <c r="T35" s="394"/>
      <c r="U35" s="396"/>
      <c r="V35" s="372"/>
      <c r="W35" s="388"/>
      <c r="X35" s="441"/>
      <c r="Y35" s="407"/>
      <c r="Z35" s="407"/>
      <c r="AA35" s="408"/>
    </row>
    <row r="36" spans="1:29" ht="13.5" thickBot="1" x14ac:dyDescent="0.25">
      <c r="A36" s="4" t="s">
        <v>9</v>
      </c>
      <c r="B36" s="5" t="s">
        <v>11</v>
      </c>
      <c r="C36" s="702" t="s">
        <v>12</v>
      </c>
      <c r="D36" s="703"/>
      <c r="E36" s="703"/>
      <c r="F36" s="703"/>
      <c r="G36" s="703"/>
      <c r="H36" s="703"/>
      <c r="I36" s="704"/>
      <c r="J36" s="355">
        <f t="shared" ref="J36:W36" si="7">J35+J32</f>
        <v>5075.5</v>
      </c>
      <c r="K36" s="355">
        <f t="shared" si="7"/>
        <v>5075.5</v>
      </c>
      <c r="L36" s="355">
        <f t="shared" si="7"/>
        <v>3311.9</v>
      </c>
      <c r="M36" s="355">
        <f t="shared" si="7"/>
        <v>0</v>
      </c>
      <c r="N36" s="355">
        <f t="shared" si="7"/>
        <v>2922.7</v>
      </c>
      <c r="O36" s="355">
        <f t="shared" si="7"/>
        <v>2869.5</v>
      </c>
      <c r="P36" s="355">
        <f>P35+P32</f>
        <v>1776.1</v>
      </c>
      <c r="Q36" s="355">
        <f t="shared" si="7"/>
        <v>53.2</v>
      </c>
      <c r="R36" s="355">
        <f t="shared" si="7"/>
        <v>2910.2999999999997</v>
      </c>
      <c r="S36" s="355">
        <f t="shared" si="7"/>
        <v>2857.1</v>
      </c>
      <c r="T36" s="355">
        <f t="shared" si="7"/>
        <v>1776.1</v>
      </c>
      <c r="U36" s="355">
        <f>U35+U32</f>
        <v>53.2</v>
      </c>
      <c r="V36" s="355">
        <f t="shared" si="7"/>
        <v>2922.7</v>
      </c>
      <c r="W36" s="355">
        <f t="shared" si="7"/>
        <v>2922.7</v>
      </c>
      <c r="X36" s="705"/>
      <c r="Y36" s="706"/>
      <c r="Z36" s="706"/>
      <c r="AA36" s="707"/>
      <c r="AB36" s="119"/>
    </row>
    <row r="37" spans="1:29" ht="13.5" thickBot="1" x14ac:dyDescent="0.25">
      <c r="A37" s="4" t="s">
        <v>9</v>
      </c>
      <c r="B37" s="38" t="s">
        <v>29</v>
      </c>
      <c r="C37" s="807" t="s">
        <v>34</v>
      </c>
      <c r="D37" s="718"/>
      <c r="E37" s="718"/>
      <c r="F37" s="718"/>
      <c r="G37" s="718"/>
      <c r="H37" s="718"/>
      <c r="I37" s="718"/>
      <c r="J37" s="718"/>
      <c r="K37" s="718"/>
      <c r="L37" s="718"/>
      <c r="M37" s="718"/>
      <c r="N37" s="718"/>
      <c r="O37" s="718"/>
      <c r="P37" s="718"/>
      <c r="Q37" s="718"/>
      <c r="R37" s="718"/>
      <c r="S37" s="718"/>
      <c r="T37" s="718"/>
      <c r="U37" s="718"/>
      <c r="V37" s="718"/>
      <c r="W37" s="718"/>
      <c r="X37" s="718"/>
      <c r="Y37" s="718"/>
      <c r="Z37" s="718"/>
      <c r="AA37" s="719"/>
      <c r="AB37" s="119"/>
    </row>
    <row r="38" spans="1:29" ht="27.75" customHeight="1" x14ac:dyDescent="0.2">
      <c r="A38" s="739" t="s">
        <v>9</v>
      </c>
      <c r="B38" s="741" t="s">
        <v>29</v>
      </c>
      <c r="C38" s="688" t="s">
        <v>9</v>
      </c>
      <c r="D38" s="743" t="s">
        <v>113</v>
      </c>
      <c r="E38" s="745" t="s">
        <v>32</v>
      </c>
      <c r="F38" s="747" t="s">
        <v>24</v>
      </c>
      <c r="G38" s="735" t="s">
        <v>44</v>
      </c>
      <c r="H38" s="879" t="s">
        <v>122</v>
      </c>
      <c r="I38" s="125" t="s">
        <v>118</v>
      </c>
      <c r="J38" s="490"/>
      <c r="K38" s="491"/>
      <c r="L38" s="491"/>
      <c r="M38" s="492"/>
      <c r="N38" s="493">
        <f>O38+Q38</f>
        <v>96.4</v>
      </c>
      <c r="O38" s="494"/>
      <c r="P38" s="495"/>
      <c r="Q38" s="496">
        <v>96.4</v>
      </c>
      <c r="R38" s="497">
        <f>S38+U38</f>
        <v>96.4</v>
      </c>
      <c r="S38" s="498"/>
      <c r="T38" s="498"/>
      <c r="U38" s="499">
        <v>96.4</v>
      </c>
      <c r="V38" s="500"/>
      <c r="W38" s="501"/>
      <c r="X38" s="737" t="s">
        <v>126</v>
      </c>
      <c r="Y38" s="479">
        <v>100</v>
      </c>
      <c r="Z38" s="537"/>
      <c r="AA38" s="538"/>
    </row>
    <row r="39" spans="1:29" ht="13.5" thickBot="1" x14ac:dyDescent="0.25">
      <c r="A39" s="740"/>
      <c r="B39" s="742"/>
      <c r="C39" s="690"/>
      <c r="D39" s="744"/>
      <c r="E39" s="746"/>
      <c r="F39" s="748"/>
      <c r="G39" s="736"/>
      <c r="H39" s="880"/>
      <c r="I39" s="595" t="s">
        <v>10</v>
      </c>
      <c r="J39" s="505"/>
      <c r="K39" s="506"/>
      <c r="L39" s="506"/>
      <c r="M39" s="507"/>
      <c r="N39" s="376">
        <f>O39+Q39</f>
        <v>96.4</v>
      </c>
      <c r="O39" s="377">
        <f>+O38</f>
        <v>0</v>
      </c>
      <c r="P39" s="377"/>
      <c r="Q39" s="378">
        <f>Q38</f>
        <v>96.4</v>
      </c>
      <c r="R39" s="376">
        <f>S39+U39</f>
        <v>96.4</v>
      </c>
      <c r="S39" s="377"/>
      <c r="T39" s="377"/>
      <c r="U39" s="378">
        <f>U38</f>
        <v>96.4</v>
      </c>
      <c r="V39" s="381"/>
      <c r="W39" s="389"/>
      <c r="X39" s="738"/>
      <c r="Y39" s="482"/>
      <c r="Z39" s="461"/>
      <c r="AA39" s="483"/>
    </row>
    <row r="40" spans="1:29" ht="28.5" customHeight="1" x14ac:dyDescent="0.2">
      <c r="A40" s="739" t="s">
        <v>9</v>
      </c>
      <c r="B40" s="741" t="s">
        <v>29</v>
      </c>
      <c r="C40" s="688" t="s">
        <v>11</v>
      </c>
      <c r="D40" s="743" t="s">
        <v>89</v>
      </c>
      <c r="E40" s="745" t="s">
        <v>32</v>
      </c>
      <c r="F40" s="747" t="s">
        <v>24</v>
      </c>
      <c r="G40" s="749" t="s">
        <v>44</v>
      </c>
      <c r="H40" s="881" t="s">
        <v>122</v>
      </c>
      <c r="I40" s="71" t="s">
        <v>118</v>
      </c>
      <c r="J40" s="33"/>
      <c r="K40" s="34"/>
      <c r="L40" s="34"/>
      <c r="M40" s="172"/>
      <c r="N40" s="493">
        <f>O40+Q40</f>
        <v>200</v>
      </c>
      <c r="O40" s="494"/>
      <c r="P40" s="495"/>
      <c r="Q40" s="496">
        <v>200</v>
      </c>
      <c r="R40" s="497">
        <f>S40+U40</f>
        <v>200</v>
      </c>
      <c r="S40" s="503"/>
      <c r="T40" s="503"/>
      <c r="U40" s="499">
        <v>200</v>
      </c>
      <c r="V40" s="500"/>
      <c r="W40" s="504"/>
      <c r="X40" s="484" t="s">
        <v>120</v>
      </c>
      <c r="Y40" s="479">
        <v>1</v>
      </c>
      <c r="Z40" s="480"/>
      <c r="AA40" s="481"/>
    </row>
    <row r="41" spans="1:29" ht="13.5" thickBot="1" x14ac:dyDescent="0.25">
      <c r="A41" s="740"/>
      <c r="B41" s="742"/>
      <c r="C41" s="690"/>
      <c r="D41" s="744"/>
      <c r="E41" s="746"/>
      <c r="F41" s="748"/>
      <c r="G41" s="750"/>
      <c r="H41" s="882"/>
      <c r="I41" s="595" t="s">
        <v>10</v>
      </c>
      <c r="J41" s="505"/>
      <c r="K41" s="506"/>
      <c r="L41" s="506"/>
      <c r="M41" s="507"/>
      <c r="N41" s="376">
        <f>O41+Q41</f>
        <v>200</v>
      </c>
      <c r="O41" s="377"/>
      <c r="P41" s="377"/>
      <c r="Q41" s="378">
        <f>Q40</f>
        <v>200</v>
      </c>
      <c r="R41" s="376">
        <f>S41+U41</f>
        <v>200</v>
      </c>
      <c r="S41" s="377">
        <f>SUM(S40)</f>
        <v>0</v>
      </c>
      <c r="T41" s="377"/>
      <c r="U41" s="378">
        <f>U40</f>
        <v>200</v>
      </c>
      <c r="V41" s="381">
        <f>+V40</f>
        <v>0</v>
      </c>
      <c r="W41" s="381"/>
      <c r="X41" s="485"/>
      <c r="Y41" s="482"/>
      <c r="Z41" s="461"/>
      <c r="AA41" s="483"/>
    </row>
    <row r="42" spans="1:29" ht="28.5" customHeight="1" x14ac:dyDescent="0.2">
      <c r="A42" s="739" t="s">
        <v>9</v>
      </c>
      <c r="B42" s="741" t="s">
        <v>29</v>
      </c>
      <c r="C42" s="758" t="s">
        <v>29</v>
      </c>
      <c r="D42" s="761" t="s">
        <v>46</v>
      </c>
      <c r="E42" s="764" t="s">
        <v>32</v>
      </c>
      <c r="F42" s="747" t="s">
        <v>24</v>
      </c>
      <c r="G42" s="749" t="s">
        <v>44</v>
      </c>
      <c r="H42" s="881" t="s">
        <v>122</v>
      </c>
      <c r="I42" s="72" t="s">
        <v>31</v>
      </c>
      <c r="J42" s="33">
        <f>K42+M42</f>
        <v>1285.5</v>
      </c>
      <c r="K42" s="34"/>
      <c r="L42" s="34"/>
      <c r="M42" s="35">
        <v>1285.5</v>
      </c>
      <c r="N42" s="33">
        <f>O42+Q42</f>
        <v>285.5</v>
      </c>
      <c r="O42" s="34"/>
      <c r="P42" s="34"/>
      <c r="Q42" s="35">
        <v>285.5</v>
      </c>
      <c r="R42" s="447">
        <f t="shared" ref="R42:R44" si="8">S42+U42</f>
        <v>285</v>
      </c>
      <c r="S42" s="448"/>
      <c r="T42" s="448"/>
      <c r="U42" s="449">
        <v>285</v>
      </c>
      <c r="V42" s="37"/>
      <c r="W42" s="36"/>
      <c r="X42" s="751" t="s">
        <v>133</v>
      </c>
      <c r="Y42" s="126">
        <v>100</v>
      </c>
      <c r="Z42" s="320"/>
      <c r="AA42" s="321"/>
    </row>
    <row r="43" spans="1:29" x14ac:dyDescent="0.2">
      <c r="A43" s="754"/>
      <c r="B43" s="756"/>
      <c r="C43" s="759"/>
      <c r="D43" s="762"/>
      <c r="E43" s="765"/>
      <c r="F43" s="767"/>
      <c r="G43" s="769"/>
      <c r="H43" s="883"/>
      <c r="I43" s="73" t="s">
        <v>39</v>
      </c>
      <c r="J43" s="46">
        <f>K43+M43</f>
        <v>600</v>
      </c>
      <c r="K43" s="47"/>
      <c r="L43" s="47"/>
      <c r="M43" s="48">
        <v>600</v>
      </c>
      <c r="N43" s="46">
        <f t="shared" ref="N43:N46" si="9">O43+Q43</f>
        <v>1000</v>
      </c>
      <c r="O43" s="47"/>
      <c r="P43" s="47"/>
      <c r="Q43" s="48">
        <v>1000</v>
      </c>
      <c r="R43" s="450">
        <f t="shared" si="8"/>
        <v>1000</v>
      </c>
      <c r="S43" s="451"/>
      <c r="T43" s="451"/>
      <c r="U43" s="452">
        <v>1000</v>
      </c>
      <c r="V43" s="41"/>
      <c r="W43" s="42"/>
      <c r="X43" s="752"/>
      <c r="Y43" s="127"/>
      <c r="Z43" s="70"/>
      <c r="AA43" s="322"/>
    </row>
    <row r="44" spans="1:29" ht="13.5" thickBot="1" x14ac:dyDescent="0.25">
      <c r="A44" s="755"/>
      <c r="B44" s="757"/>
      <c r="C44" s="760"/>
      <c r="D44" s="763"/>
      <c r="E44" s="766"/>
      <c r="F44" s="768"/>
      <c r="G44" s="770"/>
      <c r="H44" s="882"/>
      <c r="I44" s="596" t="s">
        <v>10</v>
      </c>
      <c r="J44" s="401">
        <f>K44+M44</f>
        <v>1885.5</v>
      </c>
      <c r="K44" s="402"/>
      <c r="L44" s="402"/>
      <c r="M44" s="403">
        <f>SUM(M42:M43)</f>
        <v>1885.5</v>
      </c>
      <c r="N44" s="401">
        <f>O44+Q44</f>
        <v>1285.5</v>
      </c>
      <c r="O44" s="402"/>
      <c r="P44" s="402"/>
      <c r="Q44" s="403">
        <f>SUM(Q42:Q43)</f>
        <v>1285.5</v>
      </c>
      <c r="R44" s="401">
        <f t="shared" si="8"/>
        <v>1285</v>
      </c>
      <c r="S44" s="402"/>
      <c r="T44" s="402"/>
      <c r="U44" s="403">
        <f>SUM(U42:U43)</f>
        <v>1285</v>
      </c>
      <c r="V44" s="404"/>
      <c r="W44" s="405"/>
      <c r="X44" s="753"/>
      <c r="Y44" s="82"/>
      <c r="Z44" s="83"/>
      <c r="AA44" s="120"/>
      <c r="AC44" s="119"/>
    </row>
    <row r="45" spans="1:29" ht="27.75" customHeight="1" x14ac:dyDescent="0.2">
      <c r="A45" s="739" t="s">
        <v>9</v>
      </c>
      <c r="B45" s="741" t="s">
        <v>29</v>
      </c>
      <c r="C45" s="688" t="s">
        <v>71</v>
      </c>
      <c r="D45" s="743" t="s">
        <v>132</v>
      </c>
      <c r="E45" s="745" t="s">
        <v>32</v>
      </c>
      <c r="F45" s="747" t="s">
        <v>24</v>
      </c>
      <c r="G45" s="735" t="s">
        <v>43</v>
      </c>
      <c r="H45" s="879" t="s">
        <v>127</v>
      </c>
      <c r="I45" s="125" t="s">
        <v>31</v>
      </c>
      <c r="J45" s="33"/>
      <c r="K45" s="34"/>
      <c r="L45" s="34"/>
      <c r="M45" s="172"/>
      <c r="N45" s="493">
        <f t="shared" si="9"/>
        <v>8</v>
      </c>
      <c r="O45" s="494"/>
      <c r="P45" s="495"/>
      <c r="Q45" s="496">
        <v>8</v>
      </c>
      <c r="R45" s="497">
        <f>S45+U45</f>
        <v>8</v>
      </c>
      <c r="S45" s="503"/>
      <c r="T45" s="503"/>
      <c r="U45" s="499">
        <v>8</v>
      </c>
      <c r="V45" s="500">
        <v>393.1</v>
      </c>
      <c r="W45" s="504"/>
      <c r="X45" s="484" t="s">
        <v>109</v>
      </c>
      <c r="Y45" s="479">
        <v>1</v>
      </c>
      <c r="Z45" s="480"/>
      <c r="AA45" s="481"/>
    </row>
    <row r="46" spans="1:29" ht="13.5" thickBot="1" x14ac:dyDescent="0.25">
      <c r="A46" s="740"/>
      <c r="B46" s="742"/>
      <c r="C46" s="690"/>
      <c r="D46" s="744"/>
      <c r="E46" s="746"/>
      <c r="F46" s="748"/>
      <c r="G46" s="736"/>
      <c r="H46" s="880"/>
      <c r="I46" s="595" t="s">
        <v>10</v>
      </c>
      <c r="J46" s="505"/>
      <c r="K46" s="506"/>
      <c r="L46" s="506"/>
      <c r="M46" s="507"/>
      <c r="N46" s="376">
        <f t="shared" si="9"/>
        <v>8</v>
      </c>
      <c r="O46" s="377"/>
      <c r="P46" s="377"/>
      <c r="Q46" s="378">
        <f>Q45</f>
        <v>8</v>
      </c>
      <c r="R46" s="376">
        <f>S46+U46</f>
        <v>8</v>
      </c>
      <c r="S46" s="377"/>
      <c r="T46" s="377"/>
      <c r="U46" s="378">
        <f>U45</f>
        <v>8</v>
      </c>
      <c r="V46" s="381">
        <f>+V45</f>
        <v>393.1</v>
      </c>
      <c r="W46" s="381"/>
      <c r="X46" s="486" t="s">
        <v>125</v>
      </c>
      <c r="Y46" s="487"/>
      <c r="Z46" s="488">
        <v>1</v>
      </c>
      <c r="AA46" s="489"/>
    </row>
    <row r="47" spans="1:29" ht="29.25" customHeight="1" x14ac:dyDescent="0.2">
      <c r="A47" s="739" t="s">
        <v>9</v>
      </c>
      <c r="B47" s="741" t="s">
        <v>29</v>
      </c>
      <c r="C47" s="688" t="s">
        <v>110</v>
      </c>
      <c r="D47" s="743" t="s">
        <v>111</v>
      </c>
      <c r="E47" s="745" t="s">
        <v>32</v>
      </c>
      <c r="F47" s="747" t="s">
        <v>24</v>
      </c>
      <c r="G47" s="749" t="s">
        <v>43</v>
      </c>
      <c r="H47" s="881" t="s">
        <v>127</v>
      </c>
      <c r="I47" s="597" t="s">
        <v>112</v>
      </c>
      <c r="J47" s="33"/>
      <c r="K47" s="34"/>
      <c r="L47" s="34"/>
      <c r="M47" s="172"/>
      <c r="N47" s="493">
        <f t="shared" ref="N47:N51" si="10">O47+Q47</f>
        <v>1076.9000000000001</v>
      </c>
      <c r="O47" s="494"/>
      <c r="P47" s="495"/>
      <c r="Q47" s="496">
        <v>1076.9000000000001</v>
      </c>
      <c r="R47" s="497">
        <f t="shared" ref="R47" si="11">S47+U47</f>
        <v>1076.9000000000001</v>
      </c>
      <c r="S47" s="503"/>
      <c r="T47" s="503"/>
      <c r="U47" s="499">
        <v>1076.9000000000001</v>
      </c>
      <c r="V47" s="500">
        <v>1076.9000000000001</v>
      </c>
      <c r="W47" s="504"/>
      <c r="X47" s="484" t="s">
        <v>124</v>
      </c>
      <c r="Y47" s="479"/>
      <c r="Z47" s="480">
        <v>100</v>
      </c>
      <c r="AA47" s="481"/>
    </row>
    <row r="48" spans="1:29" ht="13.5" thickBot="1" x14ac:dyDescent="0.25">
      <c r="A48" s="740"/>
      <c r="B48" s="742"/>
      <c r="C48" s="690"/>
      <c r="D48" s="744"/>
      <c r="E48" s="746"/>
      <c r="F48" s="748"/>
      <c r="G48" s="750"/>
      <c r="H48" s="882"/>
      <c r="I48" s="595" t="s">
        <v>10</v>
      </c>
      <c r="J48" s="505"/>
      <c r="K48" s="506"/>
      <c r="L48" s="506"/>
      <c r="M48" s="507"/>
      <c r="N48" s="376">
        <f t="shared" si="10"/>
        <v>1076.9000000000001</v>
      </c>
      <c r="O48" s="377"/>
      <c r="P48" s="377"/>
      <c r="Q48" s="378">
        <f>Q47</f>
        <v>1076.9000000000001</v>
      </c>
      <c r="R48" s="376">
        <f>S48+U48</f>
        <v>1076.9000000000001</v>
      </c>
      <c r="S48" s="377">
        <f>SUM(S47)</f>
        <v>0</v>
      </c>
      <c r="T48" s="377"/>
      <c r="U48" s="378">
        <f>U47</f>
        <v>1076.9000000000001</v>
      </c>
      <c r="V48" s="381">
        <f>+V47</f>
        <v>1076.9000000000001</v>
      </c>
      <c r="W48" s="381"/>
      <c r="X48" s="485"/>
      <c r="Y48" s="482"/>
      <c r="Z48" s="461"/>
      <c r="AA48" s="483"/>
    </row>
    <row r="49" spans="1:28" ht="15" customHeight="1" thickBot="1" x14ac:dyDescent="0.25">
      <c r="A49" s="110" t="s">
        <v>9</v>
      </c>
      <c r="B49" s="5" t="s">
        <v>29</v>
      </c>
      <c r="C49" s="702" t="s">
        <v>12</v>
      </c>
      <c r="D49" s="703"/>
      <c r="E49" s="703"/>
      <c r="F49" s="703"/>
      <c r="G49" s="703"/>
      <c r="H49" s="703"/>
      <c r="I49" s="704"/>
      <c r="J49" s="509">
        <f>K49+M49</f>
        <v>1885.5</v>
      </c>
      <c r="K49" s="510">
        <f>K44+K41</f>
        <v>0</v>
      </c>
      <c r="L49" s="511">
        <f>L44+L41</f>
        <v>0</v>
      </c>
      <c r="M49" s="512">
        <f>M44+M41+M46</f>
        <v>1885.5</v>
      </c>
      <c r="N49" s="511">
        <f>O49+Q49</f>
        <v>2666.8</v>
      </c>
      <c r="O49" s="510">
        <f>O44+O41+O39+O48</f>
        <v>0</v>
      </c>
      <c r="P49" s="511">
        <f>P44+P41+P39+P48</f>
        <v>0</v>
      </c>
      <c r="Q49" s="513">
        <f>Q44+Q41+Q39+Q48+Q46</f>
        <v>2666.8</v>
      </c>
      <c r="R49" s="514">
        <f>R44+R41+R39+R48</f>
        <v>2658.3</v>
      </c>
      <c r="S49" s="511">
        <f>S44+S41+S39+S48</f>
        <v>0</v>
      </c>
      <c r="T49" s="510">
        <f>T44+T41+T39+T48</f>
        <v>0</v>
      </c>
      <c r="U49" s="515">
        <f>U44+U41+U39+U48+U46</f>
        <v>2666.3</v>
      </c>
      <c r="V49" s="511">
        <f>V44+V41+V39+V48+V46</f>
        <v>1470</v>
      </c>
      <c r="W49" s="516">
        <f>W44+W41+W39+W48</f>
        <v>0</v>
      </c>
      <c r="X49" s="781"/>
      <c r="Y49" s="782"/>
      <c r="Z49" s="782"/>
      <c r="AA49" s="783"/>
    </row>
    <row r="50" spans="1:28" ht="13.5" thickBot="1" x14ac:dyDescent="0.25">
      <c r="A50" s="444" t="s">
        <v>9</v>
      </c>
      <c r="B50" s="784" t="s">
        <v>13</v>
      </c>
      <c r="C50" s="785"/>
      <c r="D50" s="785"/>
      <c r="E50" s="785"/>
      <c r="F50" s="785"/>
      <c r="G50" s="785"/>
      <c r="H50" s="785"/>
      <c r="I50" s="786"/>
      <c r="J50" s="517">
        <f>K50+M50</f>
        <v>7809.5</v>
      </c>
      <c r="K50" s="518">
        <f>SUM(K49,K36,K25)</f>
        <v>5924</v>
      </c>
      <c r="L50" s="519">
        <f>SUM(L49,L36,L25)</f>
        <v>3629.5</v>
      </c>
      <c r="M50" s="520">
        <f>SUM(M49,M36,M25)</f>
        <v>1885.5</v>
      </c>
      <c r="N50" s="517">
        <f>O50+Q50</f>
        <v>7644.7000000000007</v>
      </c>
      <c r="O50" s="518">
        <f>SUM(O49,O36,O25)</f>
        <v>4924.7000000000007</v>
      </c>
      <c r="P50" s="519">
        <f>SUM(P49,P36,P25)</f>
        <v>2716.3999999999996</v>
      </c>
      <c r="Q50" s="520">
        <f>SUM(Q49,Q36,Q25)</f>
        <v>2720</v>
      </c>
      <c r="R50" s="517">
        <f>S50+U50</f>
        <v>7488.7</v>
      </c>
      <c r="S50" s="518">
        <f>SUM(S49,S36,S25)</f>
        <v>4769.2</v>
      </c>
      <c r="T50" s="519">
        <f>SUM(T49,T36,T25)</f>
        <v>2541</v>
      </c>
      <c r="U50" s="520">
        <f>SUM(U49,U36,U25)</f>
        <v>2719.5</v>
      </c>
      <c r="V50" s="521">
        <f>V49+V36+V25</f>
        <v>6359.5</v>
      </c>
      <c r="W50" s="519">
        <f>W49+W36+W25</f>
        <v>4889.5</v>
      </c>
      <c r="X50" s="787"/>
      <c r="Y50" s="788"/>
      <c r="Z50" s="788"/>
      <c r="AA50" s="789"/>
    </row>
    <row r="51" spans="1:28" ht="13.5" thickBot="1" x14ac:dyDescent="0.25">
      <c r="A51" s="11" t="s">
        <v>30</v>
      </c>
      <c r="B51" s="771" t="s">
        <v>14</v>
      </c>
      <c r="C51" s="772"/>
      <c r="D51" s="772"/>
      <c r="E51" s="772"/>
      <c r="F51" s="772"/>
      <c r="G51" s="772"/>
      <c r="H51" s="772"/>
      <c r="I51" s="773"/>
      <c r="J51" s="522">
        <f>K51+M51</f>
        <v>7809.5</v>
      </c>
      <c r="K51" s="523">
        <f>K50</f>
        <v>5924</v>
      </c>
      <c r="L51" s="524">
        <f>L50</f>
        <v>3629.5</v>
      </c>
      <c r="M51" s="525">
        <f>M50</f>
        <v>1885.5</v>
      </c>
      <c r="N51" s="522">
        <f t="shared" si="10"/>
        <v>7644.7000000000007</v>
      </c>
      <c r="O51" s="523">
        <f>O50</f>
        <v>4924.7000000000007</v>
      </c>
      <c r="P51" s="524">
        <f>P50</f>
        <v>2716.3999999999996</v>
      </c>
      <c r="Q51" s="525">
        <f>Q50</f>
        <v>2720</v>
      </c>
      <c r="R51" s="522">
        <f>S51+U51</f>
        <v>7488.7</v>
      </c>
      <c r="S51" s="523">
        <f>S50</f>
        <v>4769.2</v>
      </c>
      <c r="T51" s="524">
        <f>T50</f>
        <v>2541</v>
      </c>
      <c r="U51" s="525">
        <f>U50</f>
        <v>2719.5</v>
      </c>
      <c r="V51" s="526">
        <f>V50</f>
        <v>6359.5</v>
      </c>
      <c r="W51" s="524">
        <f>W50</f>
        <v>4889.5</v>
      </c>
      <c r="X51" s="774"/>
      <c r="Y51" s="775"/>
      <c r="Z51" s="775"/>
      <c r="AA51" s="776"/>
    </row>
    <row r="52" spans="1:28" x14ac:dyDescent="0.2">
      <c r="A52" s="858" t="s">
        <v>76</v>
      </c>
      <c r="B52" s="858"/>
      <c r="C52" s="858"/>
      <c r="D52" s="858"/>
      <c r="E52" s="858"/>
      <c r="F52" s="858"/>
      <c r="G52" s="858"/>
      <c r="H52" s="858"/>
      <c r="I52" s="858"/>
      <c r="J52" s="858"/>
      <c r="K52" s="858"/>
      <c r="L52" s="858"/>
      <c r="M52" s="858"/>
      <c r="N52" s="858"/>
      <c r="O52" s="858"/>
      <c r="P52" s="858"/>
      <c r="Q52" s="858"/>
      <c r="R52" s="858"/>
      <c r="S52" s="858"/>
      <c r="T52" s="858"/>
      <c r="U52" s="858"/>
      <c r="V52" s="858"/>
      <c r="W52" s="858"/>
      <c r="X52" s="858"/>
      <c r="Y52" s="858"/>
      <c r="Z52" s="858"/>
      <c r="AA52" s="858"/>
      <c r="AB52" s="119"/>
    </row>
    <row r="53" spans="1:28" x14ac:dyDescent="0.2">
      <c r="A53" s="859" t="s">
        <v>115</v>
      </c>
      <c r="B53" s="859"/>
      <c r="C53" s="859"/>
      <c r="D53" s="859"/>
      <c r="E53" s="859"/>
      <c r="F53" s="859"/>
      <c r="G53" s="859"/>
      <c r="H53" s="859"/>
      <c r="I53" s="859"/>
      <c r="J53" s="859"/>
      <c r="K53" s="859"/>
      <c r="L53" s="859"/>
      <c r="M53" s="859"/>
      <c r="N53" s="859"/>
      <c r="O53" s="859"/>
      <c r="P53" s="859"/>
      <c r="Q53" s="859"/>
      <c r="R53" s="859"/>
      <c r="S53" s="859"/>
      <c r="T53" s="859"/>
      <c r="U53" s="859"/>
      <c r="V53" s="859"/>
      <c r="W53" s="859"/>
      <c r="X53" s="859"/>
      <c r="Y53" s="859"/>
      <c r="Z53" s="859"/>
      <c r="AA53" s="859"/>
      <c r="AB53" s="119"/>
    </row>
    <row r="54" spans="1:28" ht="19.5" customHeight="1" thickBot="1" x14ac:dyDescent="0.25">
      <c r="A54" s="12"/>
      <c r="B54" s="862" t="s">
        <v>18</v>
      </c>
      <c r="C54" s="862"/>
      <c r="D54" s="862"/>
      <c r="E54" s="862"/>
      <c r="F54" s="862"/>
      <c r="G54" s="862"/>
      <c r="H54" s="862"/>
      <c r="I54" s="862"/>
      <c r="J54" s="862"/>
      <c r="K54" s="862"/>
      <c r="L54" s="862"/>
      <c r="M54" s="862"/>
      <c r="N54" s="862"/>
      <c r="O54" s="862"/>
      <c r="P54" s="862"/>
      <c r="Q54" s="862"/>
      <c r="R54" s="862"/>
      <c r="S54" s="862"/>
      <c r="T54" s="862"/>
      <c r="U54" s="862"/>
      <c r="V54" s="862"/>
      <c r="W54" s="862"/>
      <c r="X54" s="85"/>
      <c r="Y54" s="85"/>
      <c r="Z54" s="85"/>
    </row>
    <row r="55" spans="1:28" ht="25.5" x14ac:dyDescent="0.2">
      <c r="B55" s="837" t="s">
        <v>15</v>
      </c>
      <c r="C55" s="655"/>
      <c r="D55" s="655"/>
      <c r="E55" s="655"/>
      <c r="F55" s="655"/>
      <c r="G55" s="655"/>
      <c r="H55" s="656"/>
      <c r="I55" s="779"/>
      <c r="J55" s="860" t="s">
        <v>68</v>
      </c>
      <c r="K55" s="839"/>
      <c r="L55" s="839"/>
      <c r="M55" s="861"/>
      <c r="N55" s="837" t="s">
        <v>107</v>
      </c>
      <c r="O55" s="655"/>
      <c r="P55" s="655"/>
      <c r="Q55" s="779"/>
      <c r="R55" s="837" t="s">
        <v>107</v>
      </c>
      <c r="S55" s="655"/>
      <c r="T55" s="655"/>
      <c r="U55" s="779"/>
      <c r="V55" s="144" t="s">
        <v>73</v>
      </c>
      <c r="W55" s="43" t="s">
        <v>108</v>
      </c>
      <c r="X55" s="440"/>
      <c r="Y55" s="780"/>
      <c r="Z55" s="780"/>
    </row>
    <row r="56" spans="1:28" ht="15" customHeight="1" x14ac:dyDescent="0.2">
      <c r="B56" s="602" t="s">
        <v>19</v>
      </c>
      <c r="C56" s="603"/>
      <c r="D56" s="603"/>
      <c r="E56" s="603"/>
      <c r="F56" s="603"/>
      <c r="G56" s="603"/>
      <c r="H56" s="863"/>
      <c r="I56" s="604"/>
      <c r="J56" s="802">
        <f>SUM(J57:M61)</f>
        <v>6524</v>
      </c>
      <c r="K56" s="802"/>
      <c r="L56" s="802"/>
      <c r="M56" s="803"/>
      <c r="N56" s="864">
        <f>SUM(N57:Q62)</f>
        <v>6274.3</v>
      </c>
      <c r="O56" s="802"/>
      <c r="P56" s="802"/>
      <c r="Q56" s="803"/>
      <c r="R56" s="864">
        <f>SUM(R57:U62)</f>
        <v>6118.7999999999993</v>
      </c>
      <c r="S56" s="802"/>
      <c r="T56" s="802"/>
      <c r="U56" s="803"/>
      <c r="V56" s="435">
        <f>SUM(V57:V61)</f>
        <v>4889.5</v>
      </c>
      <c r="W56" s="429">
        <f>SUM(W57:W61)</f>
        <v>4889.5</v>
      </c>
      <c r="X56" s="437"/>
      <c r="Y56" s="795"/>
      <c r="Z56" s="795"/>
    </row>
    <row r="57" spans="1:28" ht="15" customHeight="1" x14ac:dyDescent="0.2">
      <c r="B57" s="605" t="s">
        <v>40</v>
      </c>
      <c r="C57" s="606"/>
      <c r="D57" s="606"/>
      <c r="E57" s="606"/>
      <c r="F57" s="606"/>
      <c r="G57" s="606"/>
      <c r="H57" s="875"/>
      <c r="I57" s="607"/>
      <c r="J57" s="797">
        <f>SUMIF(I12:I48,I12,J12:J48)</f>
        <v>550.5</v>
      </c>
      <c r="K57" s="797"/>
      <c r="L57" s="797"/>
      <c r="M57" s="798"/>
      <c r="N57" s="871">
        <f>SUMIF(I12:I48,I12,N12:N48)</f>
        <v>36.799999999999997</v>
      </c>
      <c r="O57" s="797"/>
      <c r="P57" s="797"/>
      <c r="Q57" s="798"/>
      <c r="R57" s="871">
        <f>SUMIF(I12:I44,"SB",R12:R44)</f>
        <v>36.799999999999997</v>
      </c>
      <c r="S57" s="797"/>
      <c r="T57" s="797"/>
      <c r="U57" s="798"/>
      <c r="V57" s="434">
        <f>SUMIF(I12:I48,"SB",V12:V48)</f>
        <v>36.799999999999997</v>
      </c>
      <c r="W57" s="430">
        <f>SUMIF(I12:I44,I12,W12:W44)</f>
        <v>36.799999999999997</v>
      </c>
      <c r="X57" s="433"/>
      <c r="Y57" s="804"/>
      <c r="Z57" s="804"/>
    </row>
    <row r="58" spans="1:28" ht="15" customHeight="1" x14ac:dyDescent="0.2">
      <c r="B58" s="605" t="s">
        <v>41</v>
      </c>
      <c r="C58" s="606"/>
      <c r="D58" s="606"/>
      <c r="E58" s="606"/>
      <c r="F58" s="606"/>
      <c r="G58" s="606"/>
      <c r="H58" s="875"/>
      <c r="I58" s="607"/>
      <c r="J58" s="797">
        <f>SUMIF(I12:I48,I13,J12:J48)</f>
        <v>298</v>
      </c>
      <c r="K58" s="797"/>
      <c r="L58" s="797"/>
      <c r="M58" s="798"/>
      <c r="N58" s="871">
        <f>SUMIF(I12:I48,I13,N12:N48)</f>
        <v>318</v>
      </c>
      <c r="O58" s="797"/>
      <c r="P58" s="797"/>
      <c r="Q58" s="798"/>
      <c r="R58" s="871">
        <f>SUMIF(I12:I49,"SB(AA)",R12:R49)</f>
        <v>318</v>
      </c>
      <c r="S58" s="797"/>
      <c r="T58" s="797"/>
      <c r="U58" s="798"/>
      <c r="V58" s="434">
        <f>SUMIF(I12:I48,I13,V12:V48)</f>
        <v>318</v>
      </c>
      <c r="W58" s="430">
        <f>SUMIF(I12:I44,I13,W12:W44)</f>
        <v>318</v>
      </c>
      <c r="X58" s="433"/>
      <c r="Y58" s="804"/>
      <c r="Z58" s="804"/>
    </row>
    <row r="59" spans="1:28" ht="15" customHeight="1" x14ac:dyDescent="0.2">
      <c r="B59" s="605" t="s">
        <v>51</v>
      </c>
      <c r="C59" s="606"/>
      <c r="D59" s="606"/>
      <c r="E59" s="606"/>
      <c r="F59" s="606"/>
      <c r="G59" s="606"/>
      <c r="H59" s="875"/>
      <c r="I59" s="607"/>
      <c r="J59" s="797">
        <f>SUMIF(I12:I44,I14,J12:J44)</f>
        <v>0</v>
      </c>
      <c r="K59" s="797"/>
      <c r="L59" s="797"/>
      <c r="M59" s="798"/>
      <c r="N59" s="871">
        <f>SUMIF(I12:I48,I14,N12:N48)</f>
        <v>89</v>
      </c>
      <c r="O59" s="797"/>
      <c r="P59" s="797"/>
      <c r="Q59" s="798"/>
      <c r="R59" s="871">
        <f>SUMIF(I12:I44,"SB(AAL)",R12:R44)</f>
        <v>127.7</v>
      </c>
      <c r="S59" s="797"/>
      <c r="T59" s="797"/>
      <c r="U59" s="798"/>
      <c r="V59" s="434">
        <f>SUMIF(I12:I47,I14,V12:V47)</f>
        <v>0</v>
      </c>
      <c r="W59" s="430">
        <f>SUMIF(I12:I44,I14,W12:W44)</f>
        <v>0</v>
      </c>
      <c r="X59" s="433"/>
      <c r="Y59" s="804"/>
      <c r="Z59" s="804"/>
    </row>
    <row r="60" spans="1:28" ht="15" customHeight="1" x14ac:dyDescent="0.2">
      <c r="B60" s="605" t="s">
        <v>49</v>
      </c>
      <c r="C60" s="606"/>
      <c r="D60" s="606"/>
      <c r="E60" s="606"/>
      <c r="F60" s="606"/>
      <c r="G60" s="606"/>
      <c r="H60" s="875"/>
      <c r="I60" s="607"/>
      <c r="J60" s="797">
        <f>SUMIF(I12:I48,I33,J12:J48)</f>
        <v>150</v>
      </c>
      <c r="K60" s="797"/>
      <c r="L60" s="797"/>
      <c r="M60" s="798"/>
      <c r="N60" s="871">
        <f>SUMIF(I12:I48,"sb(sp)",N12:N48)</f>
        <v>0</v>
      </c>
      <c r="O60" s="797"/>
      <c r="P60" s="797"/>
      <c r="Q60" s="798"/>
      <c r="R60" s="871">
        <f>SUMIF(I12:I44,"SB(SP)",R12:R44)</f>
        <v>0</v>
      </c>
      <c r="S60" s="797"/>
      <c r="T60" s="797"/>
      <c r="U60" s="798"/>
      <c r="V60" s="434">
        <f>SUMIF(I12:I47,I33,V12:V47)</f>
        <v>0</v>
      </c>
      <c r="W60" s="430">
        <f>SUMIF(I12:I44,I33,W12:W44)</f>
        <v>0</v>
      </c>
      <c r="X60" s="433"/>
      <c r="Y60" s="804"/>
      <c r="Z60" s="804"/>
    </row>
    <row r="61" spans="1:28" ht="15" customHeight="1" x14ac:dyDescent="0.2">
      <c r="B61" s="605" t="s">
        <v>136</v>
      </c>
      <c r="C61" s="606"/>
      <c r="D61" s="606"/>
      <c r="E61" s="606"/>
      <c r="F61" s="606"/>
      <c r="G61" s="606"/>
      <c r="H61" s="875"/>
      <c r="I61" s="607"/>
      <c r="J61" s="797">
        <f>SUMIF(I12:I44,I34,J12:J44)</f>
        <v>5525.5</v>
      </c>
      <c r="K61" s="797"/>
      <c r="L61" s="797"/>
      <c r="M61" s="798"/>
      <c r="N61" s="871">
        <f>SUMIF(I12:I48,I34,N12:N48)</f>
        <v>5534.1</v>
      </c>
      <c r="O61" s="797"/>
      <c r="P61" s="797"/>
      <c r="Q61" s="798"/>
      <c r="R61" s="871">
        <f>SUMIF(I12:I44,"SB(VB)",R12:R44)</f>
        <v>5339.9</v>
      </c>
      <c r="S61" s="797"/>
      <c r="T61" s="797"/>
      <c r="U61" s="798"/>
      <c r="V61" s="434">
        <f>SUMIF(I12:I47,I27,V12:V47)</f>
        <v>4534.7</v>
      </c>
      <c r="W61" s="430">
        <f>SUMIF(I12:I44,I27,W12:W44)</f>
        <v>4534.7</v>
      </c>
      <c r="X61" s="438"/>
      <c r="Y61" s="804"/>
      <c r="Z61" s="804"/>
    </row>
    <row r="62" spans="1:28" ht="15" customHeight="1" x14ac:dyDescent="0.2">
      <c r="B62" s="876" t="s">
        <v>119</v>
      </c>
      <c r="C62" s="877"/>
      <c r="D62" s="877"/>
      <c r="E62" s="877"/>
      <c r="F62" s="877"/>
      <c r="G62" s="877"/>
      <c r="H62" s="877"/>
      <c r="I62" s="878"/>
      <c r="J62" s="808"/>
      <c r="K62" s="800"/>
      <c r="L62" s="800"/>
      <c r="M62" s="801"/>
      <c r="N62" s="808">
        <f>SUMIF(I12:I48,"pf",N12:N48)</f>
        <v>296.39999999999998</v>
      </c>
      <c r="O62" s="800"/>
      <c r="P62" s="800"/>
      <c r="Q62" s="801"/>
      <c r="R62" s="808">
        <f>SUMIF(I12:I47,"pf",R12:R47)</f>
        <v>296.39999999999998</v>
      </c>
      <c r="S62" s="800"/>
      <c r="T62" s="800"/>
      <c r="U62" s="801"/>
      <c r="V62" s="436"/>
      <c r="W62" s="431"/>
      <c r="X62" s="438"/>
      <c r="Y62" s="433"/>
      <c r="Z62" s="433"/>
    </row>
    <row r="63" spans="1:28" ht="15" customHeight="1" x14ac:dyDescent="0.2">
      <c r="B63" s="602" t="s">
        <v>20</v>
      </c>
      <c r="C63" s="603"/>
      <c r="D63" s="603"/>
      <c r="E63" s="603"/>
      <c r="F63" s="603"/>
      <c r="G63" s="603"/>
      <c r="H63" s="863"/>
      <c r="I63" s="604"/>
      <c r="J63" s="802">
        <f ca="1">SUM(J64:J65)</f>
        <v>1285.5</v>
      </c>
      <c r="K63" s="802"/>
      <c r="L63" s="802"/>
      <c r="M63" s="803"/>
      <c r="N63" s="864">
        <f>SUM(N64:Q65)</f>
        <v>1370.4</v>
      </c>
      <c r="O63" s="802"/>
      <c r="P63" s="802"/>
      <c r="Q63" s="803"/>
      <c r="R63" s="864">
        <f>SUM(R64:R65)</f>
        <v>1369.9</v>
      </c>
      <c r="S63" s="802"/>
      <c r="T63" s="802"/>
      <c r="U63" s="803"/>
      <c r="V63" s="435">
        <f>SUM(V64:V65)</f>
        <v>1470</v>
      </c>
      <c r="W63" s="429">
        <f>SUM(W64:W65)</f>
        <v>0</v>
      </c>
      <c r="X63" s="437"/>
      <c r="Y63" s="795"/>
      <c r="Z63" s="795"/>
    </row>
    <row r="64" spans="1:28" ht="15" customHeight="1" x14ac:dyDescent="0.2">
      <c r="B64" s="872" t="s">
        <v>114</v>
      </c>
      <c r="C64" s="873"/>
      <c r="D64" s="873"/>
      <c r="E64" s="873"/>
      <c r="F64" s="873"/>
      <c r="G64" s="873"/>
      <c r="H64" s="873"/>
      <c r="I64" s="874"/>
      <c r="J64" s="871"/>
      <c r="K64" s="797"/>
      <c r="L64" s="797"/>
      <c r="M64" s="798"/>
      <c r="N64" s="871">
        <f>SUMIF(I12:I48,"es",N12:N48)</f>
        <v>1076.9000000000001</v>
      </c>
      <c r="O64" s="797"/>
      <c r="P64" s="797"/>
      <c r="Q64" s="798"/>
      <c r="R64" s="871">
        <f>SUMIF(I12:I47,"es",R12:R47)</f>
        <v>1076.9000000000001</v>
      </c>
      <c r="S64" s="797"/>
      <c r="T64" s="797"/>
      <c r="U64" s="798"/>
      <c r="V64" s="434">
        <f>SUMIF(I12:I47,"es",V12:V47)</f>
        <v>1076.9000000000001</v>
      </c>
      <c r="W64" s="430">
        <f>SUMIF(I12:I47,"es",W12:W47)</f>
        <v>0</v>
      </c>
      <c r="X64" s="438"/>
      <c r="Y64" s="438"/>
      <c r="Z64" s="438"/>
    </row>
    <row r="65" spans="1:26" ht="15" customHeight="1" x14ac:dyDescent="0.2">
      <c r="B65" s="605" t="s">
        <v>95</v>
      </c>
      <c r="C65" s="606"/>
      <c r="D65" s="606"/>
      <c r="E65" s="606"/>
      <c r="F65" s="606"/>
      <c r="G65" s="606"/>
      <c r="H65" s="875"/>
      <c r="I65" s="607"/>
      <c r="J65" s="797">
        <f ca="1">SUMIF(I12:I47,"kt",J12:J40)</f>
        <v>1285.5</v>
      </c>
      <c r="K65" s="797"/>
      <c r="L65" s="797"/>
      <c r="M65" s="798"/>
      <c r="N65" s="871">
        <f>SUMIF(I12:I48,I42,N12:N48)</f>
        <v>293.5</v>
      </c>
      <c r="O65" s="797"/>
      <c r="P65" s="797"/>
      <c r="Q65" s="798"/>
      <c r="R65" s="871">
        <f>SUMIF(I12:I49,"KT",R12:R49)</f>
        <v>293</v>
      </c>
      <c r="S65" s="797"/>
      <c r="T65" s="797"/>
      <c r="U65" s="798"/>
      <c r="V65" s="434">
        <f>SUMIF(I12:I47,I42,V12:V47)</f>
        <v>393.1</v>
      </c>
      <c r="W65" s="430">
        <f>SUMIF(I12:I44,I42,W12:W44)</f>
        <v>0</v>
      </c>
      <c r="X65" s="438"/>
      <c r="Y65" s="799"/>
      <c r="Z65" s="799"/>
    </row>
    <row r="66" spans="1:26" ht="15" customHeight="1" thickBot="1" x14ac:dyDescent="0.25">
      <c r="A66" s="323"/>
      <c r="B66" s="865" t="s">
        <v>21</v>
      </c>
      <c r="C66" s="866"/>
      <c r="D66" s="866"/>
      <c r="E66" s="866"/>
      <c r="F66" s="866"/>
      <c r="G66" s="866"/>
      <c r="H66" s="866"/>
      <c r="I66" s="867"/>
      <c r="J66" s="868">
        <f ca="1">SUM(J56,J63)</f>
        <v>7809.5</v>
      </c>
      <c r="K66" s="868"/>
      <c r="L66" s="868"/>
      <c r="M66" s="869"/>
      <c r="N66" s="870">
        <f>SUM(N56,N63)</f>
        <v>7644.7000000000007</v>
      </c>
      <c r="O66" s="868"/>
      <c r="P66" s="868"/>
      <c r="Q66" s="869"/>
      <c r="R66" s="870">
        <f>SUM(R56,R63)</f>
        <v>7488.6999999999989</v>
      </c>
      <c r="S66" s="868"/>
      <c r="T66" s="868"/>
      <c r="U66" s="869"/>
      <c r="V66" s="439">
        <f>V56+V63</f>
        <v>6359.5</v>
      </c>
      <c r="W66" s="432">
        <f>W63+W56</f>
        <v>4889.5</v>
      </c>
      <c r="X66" s="437"/>
      <c r="Y66" s="795"/>
      <c r="Z66" s="795"/>
    </row>
    <row r="67" spans="1:26" x14ac:dyDescent="0.2">
      <c r="A67" s="45"/>
      <c r="B67" s="44"/>
      <c r="C67" s="44"/>
      <c r="D67" s="44"/>
      <c r="E67" s="44"/>
      <c r="F67" s="44"/>
      <c r="K67" s="409"/>
      <c r="O67" s="410"/>
      <c r="S67" s="446"/>
      <c r="V67" s="410"/>
    </row>
  </sheetData>
  <mergeCells count="195">
    <mergeCell ref="H38:H39"/>
    <mergeCell ref="H40:H41"/>
    <mergeCell ref="H42:H44"/>
    <mergeCell ref="H45:H46"/>
    <mergeCell ref="H47:H48"/>
    <mergeCell ref="Y60:Z60"/>
    <mergeCell ref="J57:M57"/>
    <mergeCell ref="N57:Q57"/>
    <mergeCell ref="R57:U57"/>
    <mergeCell ref="Y57:Z57"/>
    <mergeCell ref="B56:I56"/>
    <mergeCell ref="J56:M56"/>
    <mergeCell ref="N56:Q56"/>
    <mergeCell ref="R56:U56"/>
    <mergeCell ref="D38:D39"/>
    <mergeCell ref="E38:E39"/>
    <mergeCell ref="C47:C48"/>
    <mergeCell ref="C38:C39"/>
    <mergeCell ref="G47:G48"/>
    <mergeCell ref="G45:G46"/>
    <mergeCell ref="B57:I57"/>
    <mergeCell ref="G42:G44"/>
    <mergeCell ref="G38:G39"/>
    <mergeCell ref="F40:F41"/>
    <mergeCell ref="B62:I62"/>
    <mergeCell ref="J62:M62"/>
    <mergeCell ref="N62:Q62"/>
    <mergeCell ref="B61:I61"/>
    <mergeCell ref="J61:M61"/>
    <mergeCell ref="N61:Q61"/>
    <mergeCell ref="R61:U61"/>
    <mergeCell ref="Y61:Z61"/>
    <mergeCell ref="Y58:Z58"/>
    <mergeCell ref="B59:I59"/>
    <mergeCell ref="J59:M59"/>
    <mergeCell ref="N59:Q59"/>
    <mergeCell ref="R59:U59"/>
    <mergeCell ref="Y59:Z59"/>
    <mergeCell ref="B58:I58"/>
    <mergeCell ref="J58:M58"/>
    <mergeCell ref="N58:Q58"/>
    <mergeCell ref="R58:U58"/>
    <mergeCell ref="B60:I60"/>
    <mergeCell ref="J60:M60"/>
    <mergeCell ref="N60:Q60"/>
    <mergeCell ref="R60:U60"/>
    <mergeCell ref="Y66:Z66"/>
    <mergeCell ref="Y63:Z63"/>
    <mergeCell ref="B63:I63"/>
    <mergeCell ref="R63:U63"/>
    <mergeCell ref="B66:I66"/>
    <mergeCell ref="J66:M66"/>
    <mergeCell ref="N66:Q66"/>
    <mergeCell ref="R66:U66"/>
    <mergeCell ref="Y65:Z65"/>
    <mergeCell ref="N64:Q64"/>
    <mergeCell ref="R64:U64"/>
    <mergeCell ref="B64:I64"/>
    <mergeCell ref="J64:M64"/>
    <mergeCell ref="J63:M63"/>
    <mergeCell ref="N63:Q63"/>
    <mergeCell ref="B65:I65"/>
    <mergeCell ref="J65:M65"/>
    <mergeCell ref="N65:Q65"/>
    <mergeCell ref="R65:U65"/>
    <mergeCell ref="F38:F39"/>
    <mergeCell ref="Y56:Z56"/>
    <mergeCell ref="Y55:Z55"/>
    <mergeCell ref="C49:I49"/>
    <mergeCell ref="X49:AA49"/>
    <mergeCell ref="B50:I50"/>
    <mergeCell ref="X50:AA50"/>
    <mergeCell ref="B51:I51"/>
    <mergeCell ref="X51:AA51"/>
    <mergeCell ref="A52:AA52"/>
    <mergeCell ref="A53:AA53"/>
    <mergeCell ref="B55:I55"/>
    <mergeCell ref="J55:M55"/>
    <mergeCell ref="N55:Q55"/>
    <mergeCell ref="R55:U55"/>
    <mergeCell ref="B54:W54"/>
    <mergeCell ref="B38:B39"/>
    <mergeCell ref="A47:A48"/>
    <mergeCell ref="B47:B48"/>
    <mergeCell ref="A40:A41"/>
    <mergeCell ref="B40:B41"/>
    <mergeCell ref="C40:C41"/>
    <mergeCell ref="A45:A46"/>
    <mergeCell ref="B45:B46"/>
    <mergeCell ref="C45:C46"/>
    <mergeCell ref="E47:E48"/>
    <mergeCell ref="E45:E46"/>
    <mergeCell ref="F47:F48"/>
    <mergeCell ref="E40:E41"/>
    <mergeCell ref="D47:D48"/>
    <mergeCell ref="D45:D46"/>
    <mergeCell ref="F45:F46"/>
    <mergeCell ref="E42:E44"/>
    <mergeCell ref="F42:F44"/>
    <mergeCell ref="C26:AA26"/>
    <mergeCell ref="D27:D32"/>
    <mergeCell ref="E27:E32"/>
    <mergeCell ref="F27:F32"/>
    <mergeCell ref="G27:G32"/>
    <mergeCell ref="C25:I25"/>
    <mergeCell ref="D33:D35"/>
    <mergeCell ref="C21:C23"/>
    <mergeCell ref="D21:D24"/>
    <mergeCell ref="E33:E35"/>
    <mergeCell ref="F33:F35"/>
    <mergeCell ref="G33:G35"/>
    <mergeCell ref="Z33:Z34"/>
    <mergeCell ref="AA33:AA34"/>
    <mergeCell ref="X33:X34"/>
    <mergeCell ref="Y33:Y34"/>
    <mergeCell ref="X25:AA25"/>
    <mergeCell ref="H27:H32"/>
    <mergeCell ref="H33:H35"/>
    <mergeCell ref="A1:AA1"/>
    <mergeCell ref="A2:Z2"/>
    <mergeCell ref="A4:AA4"/>
    <mergeCell ref="A5:A7"/>
    <mergeCell ref="B5:B7"/>
    <mergeCell ref="C5:C7"/>
    <mergeCell ref="Q6:Q7"/>
    <mergeCell ref="R6:R7"/>
    <mergeCell ref="S6:T6"/>
    <mergeCell ref="A3:AA3"/>
    <mergeCell ref="N5:Q5"/>
    <mergeCell ref="R5:U5"/>
    <mergeCell ref="U6:U7"/>
    <mergeCell ref="I5:I7"/>
    <mergeCell ref="J5:M5"/>
    <mergeCell ref="F5:F7"/>
    <mergeCell ref="X6:X7"/>
    <mergeCell ref="V5:V7"/>
    <mergeCell ref="X5:AA5"/>
    <mergeCell ref="J6:J7"/>
    <mergeCell ref="K6:L6"/>
    <mergeCell ref="M6:M7"/>
    <mergeCell ref="N6:N7"/>
    <mergeCell ref="O6:P6"/>
    <mergeCell ref="Y6:Y7"/>
    <mergeCell ref="Z6:Z7"/>
    <mergeCell ref="E17:E20"/>
    <mergeCell ref="F17:F20"/>
    <mergeCell ref="G12:G16"/>
    <mergeCell ref="C11:AA11"/>
    <mergeCell ref="W5:W7"/>
    <mergeCell ref="X12:X16"/>
    <mergeCell ref="G17:G20"/>
    <mergeCell ref="X17:X20"/>
    <mergeCell ref="F12:F16"/>
    <mergeCell ref="AA6:AA7"/>
    <mergeCell ref="G5:G7"/>
    <mergeCell ref="D5:D7"/>
    <mergeCell ref="E5:E7"/>
    <mergeCell ref="H5:H7"/>
    <mergeCell ref="H12:H16"/>
    <mergeCell ref="H17:H20"/>
    <mergeCell ref="A8:AA8"/>
    <mergeCell ref="A21:A23"/>
    <mergeCell ref="B21:B23"/>
    <mergeCell ref="B10:AA10"/>
    <mergeCell ref="A9:AA9"/>
    <mergeCell ref="H21:H24"/>
    <mergeCell ref="X21:X22"/>
    <mergeCell ref="Y21:Y22"/>
    <mergeCell ref="Z21:Z22"/>
    <mergeCell ref="AA21:AA22"/>
    <mergeCell ref="X23:X24"/>
    <mergeCell ref="X42:X44"/>
    <mergeCell ref="C36:I36"/>
    <mergeCell ref="X36:AA36"/>
    <mergeCell ref="C37:AA37"/>
    <mergeCell ref="G40:G41"/>
    <mergeCell ref="X38:X39"/>
    <mergeCell ref="R62:U62"/>
    <mergeCell ref="A12:A16"/>
    <mergeCell ref="B12:B16"/>
    <mergeCell ref="C12:C16"/>
    <mergeCell ref="D12:D16"/>
    <mergeCell ref="G21:G24"/>
    <mergeCell ref="C17:C20"/>
    <mergeCell ref="D17:D20"/>
    <mergeCell ref="E21:E24"/>
    <mergeCell ref="F21:F24"/>
    <mergeCell ref="A38:A39"/>
    <mergeCell ref="A42:A44"/>
    <mergeCell ref="B42:B44"/>
    <mergeCell ref="C42:C44"/>
    <mergeCell ref="D42:D44"/>
    <mergeCell ref="D40:D41"/>
    <mergeCell ref="E15:E16"/>
    <mergeCell ref="E13:E14"/>
  </mergeCells>
  <phoneticPr fontId="23" type="noConversion"/>
  <pageMargins left="0" right="0" top="0.55118110236220474" bottom="0.35433070866141736" header="0.31496062992125984" footer="0.31496062992125984"/>
  <pageSetup paperSize="9" scale="6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8"/>
  <sheetViews>
    <sheetView topLeftCell="A31" zoomScaleNormal="100" zoomScaleSheetLayoutView="100" workbookViewId="0">
      <selection activeCell="D69" sqref="D69"/>
    </sheetView>
  </sheetViews>
  <sheetFormatPr defaultRowHeight="12.75" x14ac:dyDescent="0.2"/>
  <cols>
    <col min="1" max="3" width="2.7109375" style="1" customWidth="1"/>
    <col min="4" max="4" width="39.7109375" style="1" customWidth="1"/>
    <col min="5" max="6" width="3" style="1" customWidth="1"/>
    <col min="7" max="7" width="3" style="2" customWidth="1"/>
    <col min="8" max="8" width="8.28515625" style="139" customWidth="1"/>
    <col min="9" max="16" width="6.85546875" style="1" customWidth="1"/>
    <col min="17" max="20" width="6.85546875" style="116" customWidth="1"/>
    <col min="21" max="16384" width="9.140625" style="116"/>
  </cols>
  <sheetData>
    <row r="1" spans="1:20" ht="15.75" customHeight="1" x14ac:dyDescent="0.2">
      <c r="A1" s="611" t="s">
        <v>74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1"/>
    </row>
    <row r="2" spans="1:20" ht="15.75" customHeight="1" x14ac:dyDescent="0.2">
      <c r="A2" s="887" t="s">
        <v>75</v>
      </c>
      <c r="B2" s="887"/>
      <c r="C2" s="887"/>
      <c r="D2" s="887"/>
      <c r="E2" s="887"/>
      <c r="F2" s="887"/>
      <c r="G2" s="887"/>
      <c r="H2" s="887"/>
      <c r="I2" s="887"/>
      <c r="J2" s="887"/>
      <c r="K2" s="887"/>
      <c r="L2" s="887"/>
      <c r="M2" s="887"/>
      <c r="N2" s="887"/>
      <c r="O2" s="887"/>
      <c r="P2" s="887"/>
      <c r="Q2" s="887"/>
      <c r="R2" s="887"/>
      <c r="S2" s="887"/>
      <c r="T2" s="887"/>
    </row>
    <row r="3" spans="1:20" x14ac:dyDescent="0.2">
      <c r="A3" s="612" t="s">
        <v>54</v>
      </c>
      <c r="B3" s="612"/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</row>
    <row r="4" spans="1:20" ht="13.5" thickBot="1" x14ac:dyDescent="0.25">
      <c r="A4" s="888" t="s">
        <v>0</v>
      </c>
      <c r="B4" s="888"/>
      <c r="C4" s="888"/>
      <c r="D4" s="888"/>
      <c r="E4" s="888"/>
      <c r="F4" s="888"/>
      <c r="G4" s="888"/>
      <c r="H4" s="888"/>
      <c r="I4" s="888"/>
      <c r="J4" s="888"/>
      <c r="K4" s="888"/>
      <c r="L4" s="888"/>
      <c r="M4" s="888"/>
      <c r="N4" s="888"/>
      <c r="O4" s="888"/>
      <c r="P4" s="888"/>
      <c r="Q4" s="888"/>
      <c r="R4" s="888"/>
      <c r="S4" s="888"/>
      <c r="T4" s="888"/>
    </row>
    <row r="5" spans="1:20" ht="31.5" customHeight="1" x14ac:dyDescent="0.2">
      <c r="A5" s="614" t="s">
        <v>1</v>
      </c>
      <c r="B5" s="617" t="s">
        <v>2</v>
      </c>
      <c r="C5" s="617" t="s">
        <v>3</v>
      </c>
      <c r="D5" s="620" t="s">
        <v>16</v>
      </c>
      <c r="E5" s="623" t="s">
        <v>4</v>
      </c>
      <c r="F5" s="617" t="s">
        <v>69</v>
      </c>
      <c r="G5" s="648" t="s">
        <v>5</v>
      </c>
      <c r="H5" s="637" t="s">
        <v>6</v>
      </c>
      <c r="I5" s="654" t="s">
        <v>70</v>
      </c>
      <c r="J5" s="655"/>
      <c r="K5" s="655"/>
      <c r="L5" s="656"/>
      <c r="M5" s="837" t="s">
        <v>93</v>
      </c>
      <c r="N5" s="655"/>
      <c r="O5" s="655"/>
      <c r="P5" s="779"/>
      <c r="Q5" s="860" t="s">
        <v>91</v>
      </c>
      <c r="R5" s="839"/>
      <c r="S5" s="839"/>
      <c r="T5" s="861"/>
    </row>
    <row r="6" spans="1:20" ht="12.75" customHeight="1" x14ac:dyDescent="0.2">
      <c r="A6" s="615"/>
      <c r="B6" s="618"/>
      <c r="C6" s="618"/>
      <c r="D6" s="621"/>
      <c r="E6" s="624"/>
      <c r="F6" s="618"/>
      <c r="G6" s="649"/>
      <c r="H6" s="638"/>
      <c r="I6" s="646" t="s">
        <v>7</v>
      </c>
      <c r="J6" s="657" t="s">
        <v>8</v>
      </c>
      <c r="K6" s="657"/>
      <c r="L6" s="658" t="s">
        <v>22</v>
      </c>
      <c r="M6" s="615" t="s">
        <v>7</v>
      </c>
      <c r="N6" s="657" t="s">
        <v>8</v>
      </c>
      <c r="O6" s="657"/>
      <c r="P6" s="900" t="s">
        <v>22</v>
      </c>
      <c r="Q6" s="930" t="s">
        <v>7</v>
      </c>
      <c r="R6" s="843" t="s">
        <v>8</v>
      </c>
      <c r="S6" s="843"/>
      <c r="T6" s="928" t="s">
        <v>22</v>
      </c>
    </row>
    <row r="7" spans="1:20" ht="69" customHeight="1" thickBot="1" x14ac:dyDescent="0.25">
      <c r="A7" s="616"/>
      <c r="B7" s="619"/>
      <c r="C7" s="619"/>
      <c r="D7" s="622"/>
      <c r="E7" s="625"/>
      <c r="F7" s="619"/>
      <c r="G7" s="650"/>
      <c r="H7" s="639"/>
      <c r="I7" s="647"/>
      <c r="J7" s="138" t="s">
        <v>7</v>
      </c>
      <c r="K7" s="3" t="s">
        <v>17</v>
      </c>
      <c r="L7" s="659"/>
      <c r="M7" s="616"/>
      <c r="N7" s="138" t="s">
        <v>7</v>
      </c>
      <c r="O7" s="3" t="s">
        <v>17</v>
      </c>
      <c r="P7" s="901"/>
      <c r="Q7" s="931"/>
      <c r="R7" s="164" t="s">
        <v>7</v>
      </c>
      <c r="S7" s="165" t="s">
        <v>17</v>
      </c>
      <c r="T7" s="929"/>
    </row>
    <row r="8" spans="1:20" ht="13.5" customHeight="1" x14ac:dyDescent="0.2">
      <c r="A8" s="902" t="s">
        <v>33</v>
      </c>
      <c r="B8" s="903"/>
      <c r="C8" s="903"/>
      <c r="D8" s="903"/>
      <c r="E8" s="903"/>
      <c r="F8" s="903"/>
      <c r="G8" s="903"/>
      <c r="H8" s="903"/>
      <c r="I8" s="903"/>
      <c r="J8" s="903"/>
      <c r="K8" s="903"/>
      <c r="L8" s="903"/>
      <c r="M8" s="903"/>
      <c r="N8" s="903"/>
      <c r="O8" s="903"/>
      <c r="P8" s="903"/>
      <c r="Q8" s="903"/>
      <c r="R8" s="903"/>
      <c r="S8" s="903"/>
      <c r="T8" s="904"/>
    </row>
    <row r="9" spans="1:20" ht="13.5" customHeight="1" x14ac:dyDescent="0.2">
      <c r="A9" s="889" t="s">
        <v>55</v>
      </c>
      <c r="B9" s="890"/>
      <c r="C9" s="890"/>
      <c r="D9" s="890"/>
      <c r="E9" s="890"/>
      <c r="F9" s="890"/>
      <c r="G9" s="890"/>
      <c r="H9" s="890"/>
      <c r="I9" s="890"/>
      <c r="J9" s="890"/>
      <c r="K9" s="890"/>
      <c r="L9" s="890"/>
      <c r="M9" s="890"/>
      <c r="N9" s="890"/>
      <c r="O9" s="890"/>
      <c r="P9" s="890"/>
      <c r="Q9" s="890"/>
      <c r="R9" s="890"/>
      <c r="S9" s="890"/>
      <c r="T9" s="891"/>
    </row>
    <row r="10" spans="1:20" ht="13.5" customHeight="1" thickBot="1" x14ac:dyDescent="0.25">
      <c r="A10" s="39" t="s">
        <v>9</v>
      </c>
      <c r="B10" s="892" t="s">
        <v>47</v>
      </c>
      <c r="C10" s="893"/>
      <c r="D10" s="893"/>
      <c r="E10" s="893"/>
      <c r="F10" s="893"/>
      <c r="G10" s="893"/>
      <c r="H10" s="893"/>
      <c r="I10" s="893"/>
      <c r="J10" s="893"/>
      <c r="K10" s="893"/>
      <c r="L10" s="893"/>
      <c r="M10" s="893"/>
      <c r="N10" s="893"/>
      <c r="O10" s="893"/>
      <c r="P10" s="893"/>
      <c r="Q10" s="893"/>
      <c r="R10" s="893"/>
      <c r="S10" s="893"/>
      <c r="T10" s="894"/>
    </row>
    <row r="11" spans="1:20" ht="13.5" customHeight="1" thickBot="1" x14ac:dyDescent="0.25">
      <c r="A11" s="4" t="s">
        <v>9</v>
      </c>
      <c r="B11" s="38" t="s">
        <v>9</v>
      </c>
      <c r="C11" s="897" t="s">
        <v>35</v>
      </c>
      <c r="D11" s="898"/>
      <c r="E11" s="898"/>
      <c r="F11" s="898"/>
      <c r="G11" s="898"/>
      <c r="H11" s="898"/>
      <c r="I11" s="898"/>
      <c r="J11" s="898"/>
      <c r="K11" s="898"/>
      <c r="L11" s="898"/>
      <c r="M11" s="898"/>
      <c r="N11" s="898"/>
      <c r="O11" s="898"/>
      <c r="P11" s="898"/>
      <c r="Q11" s="898"/>
      <c r="R11" s="898"/>
      <c r="S11" s="898"/>
      <c r="T11" s="899"/>
    </row>
    <row r="12" spans="1:20" ht="13.5" customHeight="1" x14ac:dyDescent="0.2">
      <c r="A12" s="680" t="s">
        <v>9</v>
      </c>
      <c r="B12" s="684" t="s">
        <v>9</v>
      </c>
      <c r="C12" s="912" t="s">
        <v>9</v>
      </c>
      <c r="D12" s="667" t="s">
        <v>23</v>
      </c>
      <c r="E12" s="932"/>
      <c r="F12" s="692" t="s">
        <v>24</v>
      </c>
      <c r="G12" s="695" t="s">
        <v>43</v>
      </c>
      <c r="H12" s="178" t="s">
        <v>25</v>
      </c>
      <c r="I12" s="179">
        <f>J12+L12</f>
        <v>36.799999999999997</v>
      </c>
      <c r="J12" s="180">
        <v>36.799999999999997</v>
      </c>
      <c r="K12" s="180"/>
      <c r="L12" s="181"/>
      <c r="M12" s="182">
        <f t="shared" ref="M12:M17" si="0">N12+P12</f>
        <v>36.799999999999997</v>
      </c>
      <c r="N12" s="183">
        <v>36.799999999999997</v>
      </c>
      <c r="O12" s="183"/>
      <c r="P12" s="184"/>
      <c r="Q12" s="196">
        <f>M12-I12</f>
        <v>0</v>
      </c>
      <c r="R12" s="197">
        <f>N12-J12</f>
        <v>0</v>
      </c>
      <c r="S12" s="197">
        <f>O12-K12</f>
        <v>0</v>
      </c>
      <c r="T12" s="198">
        <f>P12-L12</f>
        <v>0</v>
      </c>
    </row>
    <row r="13" spans="1:20" ht="13.5" customHeight="1" x14ac:dyDescent="0.2">
      <c r="A13" s="681"/>
      <c r="B13" s="685"/>
      <c r="C13" s="664"/>
      <c r="D13" s="667"/>
      <c r="E13" s="932"/>
      <c r="F13" s="692"/>
      <c r="G13" s="695"/>
      <c r="H13" s="86" t="s">
        <v>26</v>
      </c>
      <c r="I13" s="55">
        <f>J13+L13</f>
        <v>298</v>
      </c>
      <c r="J13" s="56">
        <v>298</v>
      </c>
      <c r="K13" s="56"/>
      <c r="L13" s="57"/>
      <c r="M13" s="153">
        <f t="shared" si="0"/>
        <v>298</v>
      </c>
      <c r="N13" s="154">
        <v>298</v>
      </c>
      <c r="O13" s="154"/>
      <c r="P13" s="158"/>
      <c r="Q13" s="214">
        <f t="shared" ref="Q13:Q52" si="1">M13-I13</f>
        <v>0</v>
      </c>
      <c r="R13" s="215">
        <f t="shared" ref="R13:R52" si="2">N13-J13</f>
        <v>0</v>
      </c>
      <c r="S13" s="215">
        <f t="shared" ref="S13:S26" si="3">O13-K13</f>
        <v>0</v>
      </c>
      <c r="T13" s="216">
        <f>P13-L13</f>
        <v>0</v>
      </c>
    </row>
    <row r="14" spans="1:20" ht="13.5" customHeight="1" x14ac:dyDescent="0.2">
      <c r="A14" s="681"/>
      <c r="B14" s="685"/>
      <c r="C14" s="664"/>
      <c r="D14" s="667"/>
      <c r="E14" s="932"/>
      <c r="F14" s="692"/>
      <c r="G14" s="695"/>
      <c r="H14" s="276" t="s">
        <v>50</v>
      </c>
      <c r="I14" s="270"/>
      <c r="J14" s="271"/>
      <c r="K14" s="58"/>
      <c r="L14" s="59"/>
      <c r="M14" s="278">
        <f t="shared" si="0"/>
        <v>89</v>
      </c>
      <c r="N14" s="279">
        <v>89</v>
      </c>
      <c r="O14" s="89"/>
      <c r="P14" s="277"/>
      <c r="Q14" s="236">
        <f t="shared" si="1"/>
        <v>89</v>
      </c>
      <c r="R14" s="237">
        <f t="shared" si="2"/>
        <v>89</v>
      </c>
      <c r="S14" s="215">
        <f t="shared" si="3"/>
        <v>0</v>
      </c>
      <c r="T14" s="216">
        <f>P14-L14</f>
        <v>0</v>
      </c>
    </row>
    <row r="15" spans="1:20" x14ac:dyDescent="0.2">
      <c r="A15" s="682"/>
      <c r="B15" s="686"/>
      <c r="C15" s="689"/>
      <c r="D15" s="667"/>
      <c r="E15" s="932"/>
      <c r="F15" s="692"/>
      <c r="G15" s="695"/>
      <c r="H15" s="87" t="s">
        <v>27</v>
      </c>
      <c r="I15" s="274"/>
      <c r="J15" s="275"/>
      <c r="K15" s="61"/>
      <c r="L15" s="62"/>
      <c r="M15" s="267">
        <f t="shared" si="0"/>
        <v>158.4</v>
      </c>
      <c r="N15" s="268">
        <v>158.4</v>
      </c>
      <c r="O15" s="146"/>
      <c r="P15" s="168"/>
      <c r="Q15" s="236">
        <f t="shared" si="1"/>
        <v>158.4</v>
      </c>
      <c r="R15" s="237">
        <f t="shared" si="2"/>
        <v>158.4</v>
      </c>
      <c r="S15" s="215">
        <f t="shared" si="3"/>
        <v>0</v>
      </c>
      <c r="T15" s="216">
        <f t="shared" ref="T15:T26" si="4">P15-L15</f>
        <v>0</v>
      </c>
    </row>
    <row r="16" spans="1:20" ht="13.5" thickBot="1" x14ac:dyDescent="0.25">
      <c r="A16" s="683"/>
      <c r="B16" s="687"/>
      <c r="C16" s="690"/>
      <c r="D16" s="668"/>
      <c r="E16" s="933"/>
      <c r="F16" s="693"/>
      <c r="G16" s="696"/>
      <c r="H16" s="97" t="s">
        <v>10</v>
      </c>
      <c r="I16" s="75">
        <f>J16+L16</f>
        <v>334.8</v>
      </c>
      <c r="J16" s="100">
        <f>SUM(J12:J15)</f>
        <v>334.8</v>
      </c>
      <c r="K16" s="100"/>
      <c r="L16" s="101"/>
      <c r="M16" s="75">
        <f t="shared" si="0"/>
        <v>582.20000000000005</v>
      </c>
      <c r="N16" s="100">
        <f>SUM(N12:N15)</f>
        <v>582.20000000000005</v>
      </c>
      <c r="O16" s="100"/>
      <c r="P16" s="150"/>
      <c r="Q16" s="220">
        <f t="shared" si="1"/>
        <v>247.40000000000003</v>
      </c>
      <c r="R16" s="221">
        <f>N16-J16</f>
        <v>247.40000000000003</v>
      </c>
      <c r="S16" s="222">
        <f t="shared" si="3"/>
        <v>0</v>
      </c>
      <c r="T16" s="223">
        <f t="shared" si="4"/>
        <v>0</v>
      </c>
    </row>
    <row r="17" spans="1:20" ht="26.25" customHeight="1" x14ac:dyDescent="0.2">
      <c r="A17" s="25" t="s">
        <v>9</v>
      </c>
      <c r="B17" s="26" t="s">
        <v>9</v>
      </c>
      <c r="C17" s="663" t="s">
        <v>11</v>
      </c>
      <c r="D17" s="666" t="s">
        <v>87</v>
      </c>
      <c r="E17" s="934"/>
      <c r="F17" s="671" t="s">
        <v>24</v>
      </c>
      <c r="G17" s="694" t="s">
        <v>43</v>
      </c>
      <c r="H17" s="6" t="s">
        <v>25</v>
      </c>
      <c r="I17" s="52">
        <f>J17+L17</f>
        <v>7.4</v>
      </c>
      <c r="J17" s="53">
        <v>7.4</v>
      </c>
      <c r="K17" s="53">
        <v>5.6</v>
      </c>
      <c r="L17" s="54"/>
      <c r="M17" s="261">
        <f t="shared" si="0"/>
        <v>7.5</v>
      </c>
      <c r="N17" s="262">
        <v>7.5</v>
      </c>
      <c r="O17" s="262">
        <v>5.7</v>
      </c>
      <c r="P17" s="166"/>
      <c r="Q17" s="263">
        <f t="shared" si="1"/>
        <v>9.9999999999999645E-2</v>
      </c>
      <c r="R17" s="264">
        <f t="shared" si="2"/>
        <v>9.9999999999999645E-2</v>
      </c>
      <c r="S17" s="264">
        <f t="shared" si="3"/>
        <v>0.10000000000000053</v>
      </c>
      <c r="T17" s="226">
        <f t="shared" si="4"/>
        <v>0</v>
      </c>
    </row>
    <row r="18" spans="1:20" ht="26.25" customHeight="1" x14ac:dyDescent="0.2">
      <c r="A18" s="136"/>
      <c r="B18" s="137"/>
      <c r="C18" s="664"/>
      <c r="D18" s="667"/>
      <c r="E18" s="935"/>
      <c r="F18" s="672"/>
      <c r="G18" s="695"/>
      <c r="H18" s="27" t="s">
        <v>27</v>
      </c>
      <c r="I18" s="55"/>
      <c r="J18" s="56"/>
      <c r="K18" s="56"/>
      <c r="L18" s="57"/>
      <c r="M18" s="280">
        <f>N18+P18</f>
        <v>55.1</v>
      </c>
      <c r="N18" s="281">
        <v>55.1</v>
      </c>
      <c r="O18" s="281">
        <v>42.1</v>
      </c>
      <c r="P18" s="158"/>
      <c r="Q18" s="236">
        <f t="shared" si="1"/>
        <v>55.1</v>
      </c>
      <c r="R18" s="237">
        <f t="shared" si="2"/>
        <v>55.1</v>
      </c>
      <c r="S18" s="237">
        <f t="shared" si="3"/>
        <v>42.1</v>
      </c>
      <c r="T18" s="216">
        <f t="shared" si="4"/>
        <v>0</v>
      </c>
    </row>
    <row r="19" spans="1:20" ht="14.25" customHeight="1" thickBot="1" x14ac:dyDescent="0.25">
      <c r="A19" s="28"/>
      <c r="B19" s="29"/>
      <c r="C19" s="665"/>
      <c r="D19" s="668"/>
      <c r="E19" s="936"/>
      <c r="F19" s="673"/>
      <c r="G19" s="696"/>
      <c r="H19" s="97" t="s">
        <v>10</v>
      </c>
      <c r="I19" s="98">
        <f>J19+L19</f>
        <v>7.4</v>
      </c>
      <c r="J19" s="99">
        <f>SUM(J17:J18)</f>
        <v>7.4</v>
      </c>
      <c r="K19" s="99">
        <f>SUM(K17:K18)</f>
        <v>5.6</v>
      </c>
      <c r="L19" s="99"/>
      <c r="M19" s="98">
        <f>N19+P19</f>
        <v>62.6</v>
      </c>
      <c r="N19" s="99">
        <f>SUM(N17:N18)</f>
        <v>62.6</v>
      </c>
      <c r="O19" s="99">
        <f>SUM(O17:O18)</f>
        <v>47.800000000000004</v>
      </c>
      <c r="P19" s="169"/>
      <c r="Q19" s="227">
        <f t="shared" si="1"/>
        <v>55.2</v>
      </c>
      <c r="R19" s="228">
        <f t="shared" si="2"/>
        <v>55.2</v>
      </c>
      <c r="S19" s="222">
        <f t="shared" si="3"/>
        <v>42.2</v>
      </c>
      <c r="T19" s="223">
        <f t="shared" si="4"/>
        <v>0</v>
      </c>
    </row>
    <row r="20" spans="1:20" ht="13.5" customHeight="1" x14ac:dyDescent="0.2">
      <c r="A20" s="680" t="s">
        <v>9</v>
      </c>
      <c r="B20" s="741" t="s">
        <v>9</v>
      </c>
      <c r="C20" s="688" t="s">
        <v>29</v>
      </c>
      <c r="D20" s="666" t="s">
        <v>86</v>
      </c>
      <c r="E20" s="937"/>
      <c r="F20" s="712" t="s">
        <v>24</v>
      </c>
      <c r="G20" s="714" t="s">
        <v>43</v>
      </c>
      <c r="H20" s="7" t="s">
        <v>25</v>
      </c>
      <c r="I20" s="117">
        <f>J20+L20</f>
        <v>506.3</v>
      </c>
      <c r="J20" s="118">
        <v>506.3</v>
      </c>
      <c r="K20" s="118">
        <v>312</v>
      </c>
      <c r="L20" s="111"/>
      <c r="M20" s="261">
        <f>N20+P20</f>
        <v>506.2</v>
      </c>
      <c r="N20" s="262">
        <v>506.2</v>
      </c>
      <c r="O20" s="262">
        <v>311.89999999999998</v>
      </c>
      <c r="P20" s="163"/>
      <c r="Q20" s="265">
        <f t="shared" si="1"/>
        <v>-0.10000000000002274</v>
      </c>
      <c r="R20" s="266">
        <f t="shared" si="2"/>
        <v>-0.10000000000002274</v>
      </c>
      <c r="S20" s="266">
        <f t="shared" si="3"/>
        <v>-0.10000000000002274</v>
      </c>
      <c r="T20" s="226">
        <f t="shared" si="4"/>
        <v>0</v>
      </c>
    </row>
    <row r="21" spans="1:20" ht="13.5" customHeight="1" x14ac:dyDescent="0.2">
      <c r="A21" s="681"/>
      <c r="B21" s="756"/>
      <c r="C21" s="664"/>
      <c r="D21" s="667"/>
      <c r="E21" s="938"/>
      <c r="F21" s="814"/>
      <c r="G21" s="812"/>
      <c r="H21" s="8" t="s">
        <v>27</v>
      </c>
      <c r="I21" s="112"/>
      <c r="J21" s="113"/>
      <c r="K21" s="113"/>
      <c r="L21" s="114"/>
      <c r="M21" s="267">
        <f>N21+P21</f>
        <v>280.60000000000002</v>
      </c>
      <c r="N21" s="268">
        <v>280.60000000000002</v>
      </c>
      <c r="O21" s="268">
        <v>214.2</v>
      </c>
      <c r="P21" s="170"/>
      <c r="Q21" s="236">
        <f t="shared" si="1"/>
        <v>280.60000000000002</v>
      </c>
      <c r="R21" s="237">
        <f t="shared" si="2"/>
        <v>280.60000000000002</v>
      </c>
      <c r="S21" s="237">
        <f t="shared" si="3"/>
        <v>214.2</v>
      </c>
      <c r="T21" s="216">
        <f t="shared" si="4"/>
        <v>0</v>
      </c>
    </row>
    <row r="22" spans="1:20" ht="13.5" customHeight="1" x14ac:dyDescent="0.2">
      <c r="A22" s="136"/>
      <c r="B22" s="260"/>
      <c r="C22" s="259"/>
      <c r="D22" s="667"/>
      <c r="E22" s="938"/>
      <c r="F22" s="814"/>
      <c r="G22" s="812"/>
      <c r="H22" s="8" t="s">
        <v>31</v>
      </c>
      <c r="I22" s="282"/>
      <c r="J22" s="113"/>
      <c r="K22" s="113"/>
      <c r="L22" s="283"/>
      <c r="M22" s="284">
        <f>N22+P22</f>
        <v>48.9</v>
      </c>
      <c r="N22" s="268">
        <v>48.9</v>
      </c>
      <c r="O22" s="268"/>
      <c r="P22" s="88"/>
      <c r="Q22" s="285">
        <f t="shared" si="1"/>
        <v>48.9</v>
      </c>
      <c r="R22" s="286">
        <f t="shared" si="2"/>
        <v>48.9</v>
      </c>
      <c r="S22" s="286"/>
      <c r="T22" s="247"/>
    </row>
    <row r="23" spans="1:20" ht="13.5" customHeight="1" thickBot="1" x14ac:dyDescent="0.25">
      <c r="A23" s="17"/>
      <c r="B23" s="18"/>
      <c r="C23" s="104"/>
      <c r="D23" s="668"/>
      <c r="E23" s="939"/>
      <c r="F23" s="713"/>
      <c r="G23" s="715"/>
      <c r="H23" s="97" t="s">
        <v>10</v>
      </c>
      <c r="I23" s="107">
        <f t="shared" ref="I23:P23" si="5">SUM(I20:I21)</f>
        <v>506.3</v>
      </c>
      <c r="J23" s="99">
        <f t="shared" si="5"/>
        <v>506.3</v>
      </c>
      <c r="K23" s="99">
        <f t="shared" si="5"/>
        <v>312</v>
      </c>
      <c r="L23" s="102">
        <f t="shared" si="5"/>
        <v>0</v>
      </c>
      <c r="M23" s="107">
        <f t="shared" si="5"/>
        <v>786.8</v>
      </c>
      <c r="N23" s="99">
        <f>SUM(N20:N22)</f>
        <v>835.69999999999993</v>
      </c>
      <c r="O23" s="99">
        <f>SUM(O20:O21)</f>
        <v>526.09999999999991</v>
      </c>
      <c r="P23" s="102">
        <f t="shared" si="5"/>
        <v>0</v>
      </c>
      <c r="Q23" s="229">
        <f t="shared" si="1"/>
        <v>280.49999999999994</v>
      </c>
      <c r="R23" s="230">
        <f t="shared" si="2"/>
        <v>329.39999999999992</v>
      </c>
      <c r="S23" s="230">
        <f t="shared" si="3"/>
        <v>214.09999999999991</v>
      </c>
      <c r="T23" s="231">
        <f t="shared" si="4"/>
        <v>0</v>
      </c>
    </row>
    <row r="24" spans="1:20" ht="18" customHeight="1" x14ac:dyDescent="0.2">
      <c r="A24" s="13" t="s">
        <v>9</v>
      </c>
      <c r="B24" s="14" t="s">
        <v>9</v>
      </c>
      <c r="C24" s="109" t="s">
        <v>71</v>
      </c>
      <c r="D24" s="908" t="s">
        <v>72</v>
      </c>
      <c r="E24" s="910"/>
      <c r="F24" s="105"/>
      <c r="G24" s="93"/>
      <c r="H24" s="91" t="s">
        <v>25</v>
      </c>
      <c r="I24" s="131"/>
      <c r="J24" s="118"/>
      <c r="K24" s="132"/>
      <c r="L24" s="133"/>
      <c r="M24" s="156"/>
      <c r="N24" s="155"/>
      <c r="O24" s="157"/>
      <c r="P24" s="171"/>
      <c r="Q24" s="217">
        <f t="shared" si="1"/>
        <v>0</v>
      </c>
      <c r="R24" s="218">
        <f t="shared" si="2"/>
        <v>0</v>
      </c>
      <c r="S24" s="225">
        <f t="shared" si="3"/>
        <v>0</v>
      </c>
      <c r="T24" s="226">
        <f t="shared" si="4"/>
        <v>0</v>
      </c>
    </row>
    <row r="25" spans="1:20" ht="13.5" customHeight="1" thickBot="1" x14ac:dyDescent="0.25">
      <c r="A25" s="90"/>
      <c r="B25" s="16"/>
      <c r="C25" s="103"/>
      <c r="D25" s="909"/>
      <c r="E25" s="911"/>
      <c r="F25" s="106"/>
      <c r="G25" s="94"/>
      <c r="H25" s="92" t="s">
        <v>10</v>
      </c>
      <c r="I25" s="75">
        <f>J25+L25</f>
        <v>0</v>
      </c>
      <c r="J25" s="76">
        <f>SUM(J24)</f>
        <v>0</v>
      </c>
      <c r="K25" s="76"/>
      <c r="L25" s="77"/>
      <c r="M25" s="75">
        <f>N25+P25</f>
        <v>0</v>
      </c>
      <c r="N25" s="76">
        <f>SUM(N24)</f>
        <v>0</v>
      </c>
      <c r="O25" s="76"/>
      <c r="P25" s="77"/>
      <c r="Q25" s="229">
        <f t="shared" si="1"/>
        <v>0</v>
      </c>
      <c r="R25" s="230">
        <f t="shared" si="2"/>
        <v>0</v>
      </c>
      <c r="S25" s="230">
        <f t="shared" si="3"/>
        <v>0</v>
      </c>
      <c r="T25" s="231">
        <f t="shared" si="4"/>
        <v>0</v>
      </c>
    </row>
    <row r="26" spans="1:20" ht="14.25" customHeight="1" thickBot="1" x14ac:dyDescent="0.25">
      <c r="A26" s="9" t="s">
        <v>9</v>
      </c>
      <c r="B26" s="5" t="s">
        <v>9</v>
      </c>
      <c r="C26" s="729" t="s">
        <v>12</v>
      </c>
      <c r="D26" s="730"/>
      <c r="E26" s="730"/>
      <c r="F26" s="730"/>
      <c r="G26" s="730"/>
      <c r="H26" s="731"/>
      <c r="I26" s="40">
        <f t="shared" ref="I26:P26" si="6">I25+I23+I19+I16</f>
        <v>848.5</v>
      </c>
      <c r="J26" s="40">
        <f t="shared" si="6"/>
        <v>848.5</v>
      </c>
      <c r="K26" s="40">
        <f t="shared" si="6"/>
        <v>317.60000000000002</v>
      </c>
      <c r="L26" s="149">
        <f t="shared" si="6"/>
        <v>0</v>
      </c>
      <c r="M26" s="40">
        <f t="shared" si="6"/>
        <v>1431.6</v>
      </c>
      <c r="N26" s="40">
        <f t="shared" si="6"/>
        <v>1480.5</v>
      </c>
      <c r="O26" s="40">
        <f t="shared" si="6"/>
        <v>573.89999999999986</v>
      </c>
      <c r="P26" s="149">
        <f t="shared" si="6"/>
        <v>0</v>
      </c>
      <c r="Q26" s="232">
        <f t="shared" si="1"/>
        <v>583.09999999999991</v>
      </c>
      <c r="R26" s="233">
        <f t="shared" si="2"/>
        <v>632</v>
      </c>
      <c r="S26" s="234">
        <f t="shared" si="3"/>
        <v>256.29999999999984</v>
      </c>
      <c r="T26" s="235">
        <f t="shared" si="4"/>
        <v>0</v>
      </c>
    </row>
    <row r="27" spans="1:20" ht="14.25" customHeight="1" thickBot="1" x14ac:dyDescent="0.25">
      <c r="A27" s="4" t="s">
        <v>9</v>
      </c>
      <c r="B27" s="38" t="s">
        <v>11</v>
      </c>
      <c r="C27" s="186" t="s">
        <v>52</v>
      </c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8"/>
      <c r="R27" s="188"/>
      <c r="S27" s="188"/>
      <c r="T27" s="189"/>
    </row>
    <row r="28" spans="1:20" ht="15.75" customHeight="1" x14ac:dyDescent="0.2">
      <c r="A28" s="13" t="s">
        <v>9</v>
      </c>
      <c r="B28" s="14" t="s">
        <v>11</v>
      </c>
      <c r="C28" s="109" t="s">
        <v>9</v>
      </c>
      <c r="D28" s="942" t="s">
        <v>37</v>
      </c>
      <c r="E28" s="726"/>
      <c r="F28" s="671" t="s">
        <v>24</v>
      </c>
      <c r="G28" s="694" t="s">
        <v>43</v>
      </c>
      <c r="H28" s="30" t="s">
        <v>39</v>
      </c>
      <c r="I28" s="140">
        <v>2922.7</v>
      </c>
      <c r="J28" s="141">
        <v>2922.7</v>
      </c>
      <c r="K28" s="141">
        <v>1877.2</v>
      </c>
      <c r="L28" s="115"/>
      <c r="M28" s="253">
        <v>2922.7</v>
      </c>
      <c r="N28" s="254">
        <v>2922.7</v>
      </c>
      <c r="O28" s="254">
        <v>1877.2</v>
      </c>
      <c r="P28" s="255"/>
      <c r="Q28" s="224">
        <f t="shared" si="1"/>
        <v>0</v>
      </c>
      <c r="R28" s="225">
        <f t="shared" si="2"/>
        <v>0</v>
      </c>
      <c r="S28" s="225">
        <f>O28-K28</f>
        <v>0</v>
      </c>
      <c r="T28" s="226">
        <f>P28-L28</f>
        <v>0</v>
      </c>
    </row>
    <row r="29" spans="1:20" ht="15.75" customHeight="1" x14ac:dyDescent="0.2">
      <c r="A29" s="15"/>
      <c r="B29" s="16"/>
      <c r="C29" s="103"/>
      <c r="D29" s="943"/>
      <c r="E29" s="727"/>
      <c r="F29" s="672"/>
      <c r="G29" s="695"/>
      <c r="H29" s="269" t="s">
        <v>31</v>
      </c>
      <c r="I29" s="249"/>
      <c r="J29" s="95"/>
      <c r="K29" s="95"/>
      <c r="L29" s="272"/>
      <c r="M29" s="288">
        <f>N29+P29</f>
        <v>103.1</v>
      </c>
      <c r="N29" s="289">
        <v>103.1</v>
      </c>
      <c r="O29" s="287"/>
      <c r="P29" s="167"/>
      <c r="Q29" s="236">
        <f t="shared" si="1"/>
        <v>103.1</v>
      </c>
      <c r="R29" s="237">
        <f t="shared" si="2"/>
        <v>103.1</v>
      </c>
      <c r="S29" s="215"/>
      <c r="T29" s="216"/>
    </row>
    <row r="30" spans="1:20" ht="15.75" customHeight="1" thickBot="1" x14ac:dyDescent="0.25">
      <c r="A30" s="17"/>
      <c r="B30" s="18"/>
      <c r="C30" s="104"/>
      <c r="D30" s="944"/>
      <c r="E30" s="728"/>
      <c r="F30" s="673"/>
      <c r="G30" s="696"/>
      <c r="H30" s="92" t="s">
        <v>10</v>
      </c>
      <c r="I30" s="75">
        <f>J30+L30</f>
        <v>2922.7</v>
      </c>
      <c r="J30" s="76">
        <f>SUM(J28:J28)</f>
        <v>2922.7</v>
      </c>
      <c r="K30" s="76">
        <f>SUM(K28:K28)</f>
        <v>1877.2</v>
      </c>
      <c r="L30" s="77"/>
      <c r="M30" s="75">
        <f>N30+P30</f>
        <v>3025.7999999999997</v>
      </c>
      <c r="N30" s="76">
        <f>SUM(N28:N29)</f>
        <v>3025.7999999999997</v>
      </c>
      <c r="O30" s="76">
        <f>SUM(O28:O28)</f>
        <v>1877.2</v>
      </c>
      <c r="P30" s="77"/>
      <c r="Q30" s="229">
        <f t="shared" si="1"/>
        <v>103.09999999999991</v>
      </c>
      <c r="R30" s="230">
        <f t="shared" si="2"/>
        <v>103.09999999999991</v>
      </c>
      <c r="S30" s="230">
        <f t="shared" ref="S30:S38" si="7">O30-K30</f>
        <v>0</v>
      </c>
      <c r="T30" s="231">
        <f t="shared" ref="T30:T38" si="8">P30-L30</f>
        <v>0</v>
      </c>
    </row>
    <row r="31" spans="1:20" ht="12.75" customHeight="1" x14ac:dyDescent="0.2">
      <c r="A31" s="13" t="s">
        <v>9</v>
      </c>
      <c r="B31" s="14" t="s">
        <v>11</v>
      </c>
      <c r="C31" s="109" t="s">
        <v>11</v>
      </c>
      <c r="D31" s="945" t="s">
        <v>38</v>
      </c>
      <c r="E31" s="726"/>
      <c r="F31" s="671" t="s">
        <v>24</v>
      </c>
      <c r="G31" s="694" t="s">
        <v>43</v>
      </c>
      <c r="H31" s="31" t="s">
        <v>27</v>
      </c>
      <c r="I31" s="52"/>
      <c r="J31" s="53"/>
      <c r="K31" s="53"/>
      <c r="L31" s="54"/>
      <c r="M31" s="261">
        <f>N31+P31</f>
        <v>267.5</v>
      </c>
      <c r="N31" s="262">
        <v>267.5</v>
      </c>
      <c r="O31" s="152"/>
      <c r="P31" s="166"/>
      <c r="Q31" s="295">
        <f>M31-I31</f>
        <v>267.5</v>
      </c>
      <c r="R31" s="296">
        <f>N31-J31</f>
        <v>267.5</v>
      </c>
      <c r="S31" s="218"/>
      <c r="T31" s="219"/>
    </row>
    <row r="32" spans="1:20" x14ac:dyDescent="0.2">
      <c r="A32" s="15"/>
      <c r="B32" s="16"/>
      <c r="C32" s="103"/>
      <c r="D32" s="946"/>
      <c r="E32" s="727"/>
      <c r="F32" s="672"/>
      <c r="G32" s="695"/>
      <c r="H32" s="10" t="s">
        <v>36</v>
      </c>
      <c r="I32" s="60">
        <f>J32+L32</f>
        <v>150</v>
      </c>
      <c r="J32" s="61">
        <v>150</v>
      </c>
      <c r="K32" s="61">
        <v>29.3</v>
      </c>
      <c r="L32" s="59"/>
      <c r="M32" s="145">
        <f>N32+P32</f>
        <v>150</v>
      </c>
      <c r="N32" s="146">
        <v>150</v>
      </c>
      <c r="O32" s="146">
        <v>29.3</v>
      </c>
      <c r="P32" s="167"/>
      <c r="Q32" s="214">
        <f t="shared" si="1"/>
        <v>0</v>
      </c>
      <c r="R32" s="215">
        <f t="shared" si="2"/>
        <v>0</v>
      </c>
      <c r="S32" s="215">
        <f t="shared" si="7"/>
        <v>0</v>
      </c>
      <c r="T32" s="216">
        <f t="shared" si="8"/>
        <v>0</v>
      </c>
    </row>
    <row r="33" spans="1:20" x14ac:dyDescent="0.2">
      <c r="A33" s="15"/>
      <c r="B33" s="16"/>
      <c r="C33" s="103"/>
      <c r="D33" s="946"/>
      <c r="E33" s="727"/>
      <c r="F33" s="672"/>
      <c r="G33" s="695"/>
      <c r="H33" s="10" t="s">
        <v>39</v>
      </c>
      <c r="I33" s="142">
        <v>2002.8</v>
      </c>
      <c r="J33" s="143">
        <v>2002.8</v>
      </c>
      <c r="K33" s="143">
        <v>1405.4</v>
      </c>
      <c r="L33" s="59"/>
      <c r="M33" s="159">
        <v>2002.8</v>
      </c>
      <c r="N33" s="160">
        <v>2002.8</v>
      </c>
      <c r="O33" s="160">
        <v>1405.4</v>
      </c>
      <c r="P33" s="167"/>
      <c r="Q33" s="214">
        <f t="shared" si="1"/>
        <v>0</v>
      </c>
      <c r="R33" s="215">
        <f t="shared" si="2"/>
        <v>0</v>
      </c>
      <c r="S33" s="246">
        <f t="shared" si="7"/>
        <v>0</v>
      </c>
      <c r="T33" s="247">
        <f t="shared" si="8"/>
        <v>0</v>
      </c>
    </row>
    <row r="34" spans="1:20" x14ac:dyDescent="0.2">
      <c r="A34" s="15"/>
      <c r="B34" s="16"/>
      <c r="C34" s="103"/>
      <c r="D34" s="946"/>
      <c r="E34" s="727"/>
      <c r="F34" s="672"/>
      <c r="G34" s="695"/>
      <c r="H34" s="273" t="s">
        <v>31</v>
      </c>
      <c r="I34" s="290"/>
      <c r="J34" s="291"/>
      <c r="K34" s="291"/>
      <c r="L34" s="62"/>
      <c r="M34" s="293">
        <f>N34+P34</f>
        <v>2.7</v>
      </c>
      <c r="N34" s="294">
        <v>2.7</v>
      </c>
      <c r="O34" s="292"/>
      <c r="P34" s="168"/>
      <c r="Q34" s="236">
        <f t="shared" si="1"/>
        <v>2.7</v>
      </c>
      <c r="R34" s="237">
        <f t="shared" si="2"/>
        <v>2.7</v>
      </c>
      <c r="S34" s="246"/>
      <c r="T34" s="247"/>
    </row>
    <row r="35" spans="1:20" ht="13.5" thickBot="1" x14ac:dyDescent="0.25">
      <c r="A35" s="17"/>
      <c r="B35" s="18"/>
      <c r="C35" s="104"/>
      <c r="D35" s="947"/>
      <c r="E35" s="728"/>
      <c r="F35" s="673"/>
      <c r="G35" s="696"/>
      <c r="H35" s="92" t="s">
        <v>10</v>
      </c>
      <c r="I35" s="75">
        <f>J35+L35</f>
        <v>2152.8000000000002</v>
      </c>
      <c r="J35" s="76">
        <f>SUM(J31:J33)</f>
        <v>2152.8000000000002</v>
      </c>
      <c r="K35" s="76">
        <f>SUM(K31:K33)</f>
        <v>1434.7</v>
      </c>
      <c r="L35" s="108">
        <f>SUM(L31:L33)</f>
        <v>0</v>
      </c>
      <c r="M35" s="75">
        <f>N35+P35</f>
        <v>2423</v>
      </c>
      <c r="N35" s="76">
        <f>SUM(N31:N34)</f>
        <v>2423</v>
      </c>
      <c r="O35" s="76">
        <f>SUM(O31:O33)</f>
        <v>1434.7</v>
      </c>
      <c r="P35" s="77">
        <f>SUM(P31:P33)</f>
        <v>0</v>
      </c>
      <c r="Q35" s="229">
        <f t="shared" si="1"/>
        <v>270.19999999999982</v>
      </c>
      <c r="R35" s="248">
        <f t="shared" si="2"/>
        <v>270.19999999999982</v>
      </c>
      <c r="S35" s="230">
        <f t="shared" si="7"/>
        <v>0</v>
      </c>
      <c r="T35" s="231">
        <f t="shared" si="8"/>
        <v>0</v>
      </c>
    </row>
    <row r="36" spans="1:20" ht="12.75" customHeight="1" x14ac:dyDescent="0.2">
      <c r="A36" s="13" t="s">
        <v>9</v>
      </c>
      <c r="B36" s="14" t="s">
        <v>11</v>
      </c>
      <c r="C36" s="109" t="s">
        <v>29</v>
      </c>
      <c r="D36" s="940" t="s">
        <v>28</v>
      </c>
      <c r="E36" s="726"/>
      <c r="F36" s="671" t="s">
        <v>24</v>
      </c>
      <c r="G36" s="694" t="s">
        <v>43</v>
      </c>
      <c r="H36" s="31" t="s">
        <v>25</v>
      </c>
      <c r="I36" s="52"/>
      <c r="J36" s="53"/>
      <c r="K36" s="53"/>
      <c r="L36" s="54"/>
      <c r="M36" s="151"/>
      <c r="N36" s="152"/>
      <c r="O36" s="152"/>
      <c r="P36" s="166"/>
      <c r="Q36" s="217"/>
      <c r="R36" s="218"/>
      <c r="S36" s="218">
        <f t="shared" si="7"/>
        <v>0</v>
      </c>
      <c r="T36" s="219">
        <f t="shared" si="8"/>
        <v>0</v>
      </c>
    </row>
    <row r="37" spans="1:20" ht="13.5" thickBot="1" x14ac:dyDescent="0.25">
      <c r="A37" s="17"/>
      <c r="B37" s="18"/>
      <c r="C37" s="104"/>
      <c r="D37" s="941"/>
      <c r="E37" s="728"/>
      <c r="F37" s="673"/>
      <c r="G37" s="696"/>
      <c r="H37" s="92" t="s">
        <v>10</v>
      </c>
      <c r="I37" s="75"/>
      <c r="J37" s="76"/>
      <c r="K37" s="76"/>
      <c r="L37" s="108"/>
      <c r="M37" s="75"/>
      <c r="N37" s="76"/>
      <c r="O37" s="76"/>
      <c r="P37" s="77"/>
      <c r="Q37" s="229">
        <f t="shared" si="1"/>
        <v>0</v>
      </c>
      <c r="R37" s="230">
        <f t="shared" si="2"/>
        <v>0</v>
      </c>
      <c r="S37" s="230">
        <f t="shared" si="7"/>
        <v>0</v>
      </c>
      <c r="T37" s="231">
        <f t="shared" si="8"/>
        <v>0</v>
      </c>
    </row>
    <row r="38" spans="1:20" ht="13.5" thickBot="1" x14ac:dyDescent="0.25">
      <c r="A38" s="4" t="s">
        <v>9</v>
      </c>
      <c r="B38" s="5" t="s">
        <v>11</v>
      </c>
      <c r="C38" s="702" t="s">
        <v>12</v>
      </c>
      <c r="D38" s="703"/>
      <c r="E38" s="703"/>
      <c r="F38" s="703"/>
      <c r="G38" s="703"/>
      <c r="H38" s="704"/>
      <c r="I38" s="185">
        <f t="shared" ref="I38:P38" si="9">I35+I30+I37</f>
        <v>5075.5</v>
      </c>
      <c r="J38" s="185">
        <f t="shared" si="9"/>
        <v>5075.5</v>
      </c>
      <c r="K38" s="185">
        <f t="shared" si="9"/>
        <v>3311.9</v>
      </c>
      <c r="L38" s="185">
        <f t="shared" si="9"/>
        <v>0</v>
      </c>
      <c r="M38" s="185">
        <f t="shared" si="9"/>
        <v>5448.7999999999993</v>
      </c>
      <c r="N38" s="185">
        <f t="shared" si="9"/>
        <v>5448.7999999999993</v>
      </c>
      <c r="O38" s="185">
        <f t="shared" si="9"/>
        <v>3311.9</v>
      </c>
      <c r="P38" s="185">
        <f t="shared" si="9"/>
        <v>0</v>
      </c>
      <c r="Q38" s="256">
        <f t="shared" si="1"/>
        <v>373.29999999999927</v>
      </c>
      <c r="R38" s="257">
        <f t="shared" si="2"/>
        <v>373.29999999999927</v>
      </c>
      <c r="S38" s="257">
        <f t="shared" si="7"/>
        <v>0</v>
      </c>
      <c r="T38" s="258">
        <f t="shared" si="8"/>
        <v>0</v>
      </c>
    </row>
    <row r="39" spans="1:20" ht="13.5" customHeight="1" thickBot="1" x14ac:dyDescent="0.25">
      <c r="A39" s="25" t="s">
        <v>9</v>
      </c>
      <c r="B39" s="26" t="s">
        <v>29</v>
      </c>
      <c r="C39" s="807" t="s">
        <v>34</v>
      </c>
      <c r="D39" s="718"/>
      <c r="E39" s="718"/>
      <c r="F39" s="718"/>
      <c r="G39" s="718"/>
      <c r="H39" s="718"/>
      <c r="I39" s="718"/>
      <c r="J39" s="718"/>
      <c r="K39" s="718"/>
      <c r="L39" s="718"/>
      <c r="M39" s="718"/>
      <c r="N39" s="718"/>
      <c r="O39" s="718"/>
      <c r="P39" s="718"/>
      <c r="Q39" s="718"/>
      <c r="R39" s="718"/>
      <c r="S39" s="718"/>
      <c r="T39" s="719"/>
    </row>
    <row r="40" spans="1:20" x14ac:dyDescent="0.2">
      <c r="A40" s="739" t="s">
        <v>9</v>
      </c>
      <c r="B40" s="741" t="s">
        <v>29</v>
      </c>
      <c r="C40" s="912" t="s">
        <v>9</v>
      </c>
      <c r="D40" s="913" t="s">
        <v>67</v>
      </c>
      <c r="E40" s="915"/>
      <c r="F40" s="917" t="s">
        <v>24</v>
      </c>
      <c r="G40" s="918" t="s">
        <v>53</v>
      </c>
      <c r="H40" s="71" t="s">
        <v>25</v>
      </c>
      <c r="I40" s="190">
        <f t="shared" ref="I40:I46" si="10">J40+L40</f>
        <v>0</v>
      </c>
      <c r="J40" s="191"/>
      <c r="K40" s="191"/>
      <c r="L40" s="192"/>
      <c r="M40" s="193">
        <f t="shared" ref="M40:M47" si="11">N40+P40</f>
        <v>0</v>
      </c>
      <c r="N40" s="194"/>
      <c r="O40" s="194"/>
      <c r="P40" s="195"/>
      <c r="Q40" s="202">
        <f t="shared" si="1"/>
        <v>0</v>
      </c>
      <c r="R40" s="203">
        <f t="shared" si="2"/>
        <v>0</v>
      </c>
      <c r="S40" s="203">
        <f>O40-K40</f>
        <v>0</v>
      </c>
      <c r="T40" s="204">
        <f>P40-L40</f>
        <v>0</v>
      </c>
    </row>
    <row r="41" spans="1:20" ht="13.5" thickBot="1" x14ac:dyDescent="0.25">
      <c r="A41" s="740"/>
      <c r="B41" s="742"/>
      <c r="C41" s="690"/>
      <c r="D41" s="914"/>
      <c r="E41" s="916"/>
      <c r="F41" s="748"/>
      <c r="G41" s="750"/>
      <c r="H41" s="74" t="s">
        <v>10</v>
      </c>
      <c r="I41" s="75">
        <f t="shared" si="10"/>
        <v>0</v>
      </c>
      <c r="J41" s="76">
        <f>SUM(J40)</f>
        <v>0</v>
      </c>
      <c r="K41" s="76"/>
      <c r="L41" s="77"/>
      <c r="M41" s="75">
        <f t="shared" si="11"/>
        <v>0</v>
      </c>
      <c r="N41" s="76">
        <f>SUM(N40)</f>
        <v>0</v>
      </c>
      <c r="O41" s="76"/>
      <c r="P41" s="77"/>
      <c r="Q41" s="209">
        <f t="shared" si="1"/>
        <v>0</v>
      </c>
      <c r="R41" s="210">
        <f t="shared" si="2"/>
        <v>0</v>
      </c>
      <c r="S41" s="210">
        <f t="shared" ref="S41:S52" si="12">O41-K41</f>
        <v>0</v>
      </c>
      <c r="T41" s="211">
        <f t="shared" ref="T41:T52" si="13">P41-L41</f>
        <v>0</v>
      </c>
    </row>
    <row r="42" spans="1:20" x14ac:dyDescent="0.2">
      <c r="A42" s="739" t="s">
        <v>9</v>
      </c>
      <c r="B42" s="741" t="s">
        <v>29</v>
      </c>
      <c r="C42" s="688" t="s">
        <v>11</v>
      </c>
      <c r="D42" s="895" t="s">
        <v>89</v>
      </c>
      <c r="E42" s="745" t="s">
        <v>32</v>
      </c>
      <c r="F42" s="747" t="s">
        <v>24</v>
      </c>
      <c r="G42" s="749" t="s">
        <v>44</v>
      </c>
      <c r="H42" s="125" t="s">
        <v>25</v>
      </c>
      <c r="I42" s="66">
        <f t="shared" si="10"/>
        <v>0</v>
      </c>
      <c r="J42" s="67"/>
      <c r="K42" s="67"/>
      <c r="L42" s="69"/>
      <c r="M42" s="161">
        <f t="shared" si="11"/>
        <v>0</v>
      </c>
      <c r="N42" s="162"/>
      <c r="O42" s="162"/>
      <c r="P42" s="163"/>
      <c r="Q42" s="202">
        <f t="shared" si="1"/>
        <v>0</v>
      </c>
      <c r="R42" s="203">
        <f t="shared" si="2"/>
        <v>0</v>
      </c>
      <c r="S42" s="203">
        <f t="shared" si="12"/>
        <v>0</v>
      </c>
      <c r="T42" s="204">
        <f t="shared" si="13"/>
        <v>0</v>
      </c>
    </row>
    <row r="43" spans="1:20" ht="13.5" thickBot="1" x14ac:dyDescent="0.25">
      <c r="A43" s="740"/>
      <c r="B43" s="742"/>
      <c r="C43" s="690"/>
      <c r="D43" s="896"/>
      <c r="E43" s="746"/>
      <c r="F43" s="748"/>
      <c r="G43" s="750"/>
      <c r="H43" s="74" t="s">
        <v>10</v>
      </c>
      <c r="I43" s="75">
        <f t="shared" si="10"/>
        <v>0</v>
      </c>
      <c r="J43" s="76">
        <f>SUM(J42)</f>
        <v>0</v>
      </c>
      <c r="K43" s="76"/>
      <c r="L43" s="77"/>
      <c r="M43" s="75">
        <f t="shared" si="11"/>
        <v>0</v>
      </c>
      <c r="N43" s="76">
        <f>SUM(N42)</f>
        <v>0</v>
      </c>
      <c r="O43" s="76"/>
      <c r="P43" s="77"/>
      <c r="Q43" s="209">
        <f t="shared" si="1"/>
        <v>0</v>
      </c>
      <c r="R43" s="210">
        <f t="shared" si="2"/>
        <v>0</v>
      </c>
      <c r="S43" s="210">
        <f t="shared" si="12"/>
        <v>0</v>
      </c>
      <c r="T43" s="211">
        <f t="shared" si="13"/>
        <v>0</v>
      </c>
    </row>
    <row r="44" spans="1:20" ht="12.75" customHeight="1" x14ac:dyDescent="0.2">
      <c r="A44" s="739" t="s">
        <v>9</v>
      </c>
      <c r="B44" s="741" t="s">
        <v>29</v>
      </c>
      <c r="C44" s="758" t="s">
        <v>29</v>
      </c>
      <c r="D44" s="905" t="s">
        <v>46</v>
      </c>
      <c r="E44" s="764" t="s">
        <v>32</v>
      </c>
      <c r="F44" s="747" t="s">
        <v>24</v>
      </c>
      <c r="G44" s="749" t="s">
        <v>44</v>
      </c>
      <c r="H44" s="72" t="s">
        <v>31</v>
      </c>
      <c r="I44" s="147">
        <f t="shared" si="10"/>
        <v>1285.5</v>
      </c>
      <c r="J44" s="32"/>
      <c r="K44" s="32"/>
      <c r="L44" s="148">
        <v>1285.5</v>
      </c>
      <c r="M44" s="33">
        <f t="shared" si="11"/>
        <v>1285.5</v>
      </c>
      <c r="N44" s="34"/>
      <c r="O44" s="34"/>
      <c r="P44" s="35">
        <v>1285.5</v>
      </c>
      <c r="Q44" s="202">
        <f t="shared" si="1"/>
        <v>0</v>
      </c>
      <c r="R44" s="203">
        <f t="shared" si="2"/>
        <v>0</v>
      </c>
      <c r="S44" s="203">
        <f t="shared" si="12"/>
        <v>0</v>
      </c>
      <c r="T44" s="204">
        <f t="shared" si="13"/>
        <v>0</v>
      </c>
    </row>
    <row r="45" spans="1:20" x14ac:dyDescent="0.2">
      <c r="A45" s="754"/>
      <c r="B45" s="756"/>
      <c r="C45" s="759"/>
      <c r="D45" s="906"/>
      <c r="E45" s="765"/>
      <c r="F45" s="767"/>
      <c r="G45" s="769"/>
      <c r="H45" s="73" t="s">
        <v>39</v>
      </c>
      <c r="I45" s="49">
        <f t="shared" si="10"/>
        <v>600</v>
      </c>
      <c r="J45" s="50"/>
      <c r="K45" s="50"/>
      <c r="L45" s="51">
        <v>600</v>
      </c>
      <c r="M45" s="46">
        <f t="shared" si="11"/>
        <v>600</v>
      </c>
      <c r="N45" s="47"/>
      <c r="O45" s="47"/>
      <c r="P45" s="48">
        <v>600</v>
      </c>
      <c r="Q45" s="199">
        <f t="shared" si="1"/>
        <v>0</v>
      </c>
      <c r="R45" s="200">
        <f t="shared" si="2"/>
        <v>0</v>
      </c>
      <c r="S45" s="200">
        <f t="shared" si="12"/>
        <v>0</v>
      </c>
      <c r="T45" s="201">
        <f t="shared" si="13"/>
        <v>0</v>
      </c>
    </row>
    <row r="46" spans="1:20" ht="13.5" thickBot="1" x14ac:dyDescent="0.25">
      <c r="A46" s="755"/>
      <c r="B46" s="757"/>
      <c r="C46" s="760"/>
      <c r="D46" s="907"/>
      <c r="E46" s="766"/>
      <c r="F46" s="768"/>
      <c r="G46" s="770"/>
      <c r="H46" s="78" t="s">
        <v>10</v>
      </c>
      <c r="I46" s="79">
        <f t="shared" si="10"/>
        <v>1885.5</v>
      </c>
      <c r="J46" s="80"/>
      <c r="K46" s="80"/>
      <c r="L46" s="81">
        <f>SUM(L44:L45)</f>
        <v>1885.5</v>
      </c>
      <c r="M46" s="79">
        <f t="shared" si="11"/>
        <v>1885.5</v>
      </c>
      <c r="N46" s="80"/>
      <c r="O46" s="80"/>
      <c r="P46" s="81">
        <f>SUM(P44:P45)</f>
        <v>1885.5</v>
      </c>
      <c r="Q46" s="205">
        <f t="shared" si="1"/>
        <v>0</v>
      </c>
      <c r="R46" s="206">
        <f t="shared" si="2"/>
        <v>0</v>
      </c>
      <c r="S46" s="206">
        <f t="shared" si="12"/>
        <v>0</v>
      </c>
      <c r="T46" s="238">
        <f t="shared" si="13"/>
        <v>0</v>
      </c>
    </row>
    <row r="47" spans="1:20" ht="12.75" customHeight="1" x14ac:dyDescent="0.2">
      <c r="A47" s="739" t="s">
        <v>9</v>
      </c>
      <c r="B47" s="741" t="s">
        <v>29</v>
      </c>
      <c r="C47" s="758" t="s">
        <v>71</v>
      </c>
      <c r="D47" s="905" t="s">
        <v>90</v>
      </c>
      <c r="E47" s="764" t="s">
        <v>32</v>
      </c>
      <c r="F47" s="747" t="s">
        <v>24</v>
      </c>
      <c r="G47" s="749"/>
      <c r="H47" s="72" t="s">
        <v>31</v>
      </c>
      <c r="I47" s="147"/>
      <c r="J47" s="32"/>
      <c r="K47" s="32"/>
      <c r="L47" s="148"/>
      <c r="M47" s="33">
        <f t="shared" si="11"/>
        <v>20</v>
      </c>
      <c r="N47" s="34"/>
      <c r="O47" s="34"/>
      <c r="P47" s="172">
        <v>20</v>
      </c>
      <c r="Q47" s="250">
        <f>M47-I47</f>
        <v>20</v>
      </c>
      <c r="R47" s="197">
        <f>N47-J47</f>
        <v>0</v>
      </c>
      <c r="S47" s="197">
        <f>O47-K47</f>
        <v>0</v>
      </c>
      <c r="T47" s="251">
        <f>P47-L47</f>
        <v>20</v>
      </c>
    </row>
    <row r="48" spans="1:20" x14ac:dyDescent="0.2">
      <c r="A48" s="754"/>
      <c r="B48" s="756"/>
      <c r="C48" s="759"/>
      <c r="D48" s="906"/>
      <c r="E48" s="765"/>
      <c r="F48" s="767"/>
      <c r="G48" s="769"/>
      <c r="H48" s="73"/>
      <c r="I48" s="49"/>
      <c r="J48" s="50"/>
      <c r="K48" s="50"/>
      <c r="L48" s="51"/>
      <c r="M48" s="46"/>
      <c r="N48" s="47"/>
      <c r="O48" s="47"/>
      <c r="P48" s="173"/>
      <c r="Q48" s="199"/>
      <c r="R48" s="200"/>
      <c r="S48" s="200"/>
      <c r="T48" s="201"/>
    </row>
    <row r="49" spans="1:20" ht="13.5" thickBot="1" x14ac:dyDescent="0.25">
      <c r="A49" s="755"/>
      <c r="B49" s="757"/>
      <c r="C49" s="760"/>
      <c r="D49" s="907"/>
      <c r="E49" s="766"/>
      <c r="F49" s="768"/>
      <c r="G49" s="770"/>
      <c r="H49" s="78" t="s">
        <v>10</v>
      </c>
      <c r="I49" s="79">
        <f>J49+L49</f>
        <v>0</v>
      </c>
      <c r="J49" s="80"/>
      <c r="K49" s="80"/>
      <c r="L49" s="81">
        <f>SUM(L47:L48)</f>
        <v>0</v>
      </c>
      <c r="M49" s="79">
        <f>N49+P49</f>
        <v>20</v>
      </c>
      <c r="N49" s="80"/>
      <c r="O49" s="80"/>
      <c r="P49" s="174">
        <f>SUM(P47:P48)</f>
        <v>20</v>
      </c>
      <c r="Q49" s="207">
        <f>M49-I49</f>
        <v>20</v>
      </c>
      <c r="R49" s="208">
        <f>N49-J49</f>
        <v>0</v>
      </c>
      <c r="S49" s="208">
        <f>O49-K49</f>
        <v>0</v>
      </c>
      <c r="T49" s="252">
        <f>P49-L49</f>
        <v>20</v>
      </c>
    </row>
    <row r="50" spans="1:20" ht="15" customHeight="1" thickBot="1" x14ac:dyDescent="0.25">
      <c r="A50" s="110" t="s">
        <v>9</v>
      </c>
      <c r="B50" s="5" t="s">
        <v>29</v>
      </c>
      <c r="C50" s="702" t="s">
        <v>12</v>
      </c>
      <c r="D50" s="703"/>
      <c r="E50" s="703"/>
      <c r="F50" s="703"/>
      <c r="G50" s="703"/>
      <c r="H50" s="704"/>
      <c r="I50" s="121">
        <f>I46+I43+I41</f>
        <v>1885.5</v>
      </c>
      <c r="J50" s="122">
        <f>J46+J43+J41</f>
        <v>0</v>
      </c>
      <c r="K50" s="123">
        <f>K46+K43+K41</f>
        <v>0</v>
      </c>
      <c r="L50" s="124">
        <f>L46+L43+L41</f>
        <v>1885.5</v>
      </c>
      <c r="M50" s="121">
        <f>M46+M43+M41+M49</f>
        <v>1905.5</v>
      </c>
      <c r="N50" s="122">
        <f>N46+N43+N41</f>
        <v>0</v>
      </c>
      <c r="O50" s="123">
        <f>O46+O43+O41</f>
        <v>0</v>
      </c>
      <c r="P50" s="175">
        <f>P46+P43+P41+P49</f>
        <v>1905.5</v>
      </c>
      <c r="Q50" s="212">
        <f t="shared" si="1"/>
        <v>20</v>
      </c>
      <c r="R50" s="213">
        <f t="shared" si="2"/>
        <v>0</v>
      </c>
      <c r="S50" s="213">
        <f t="shared" si="12"/>
        <v>0</v>
      </c>
      <c r="T50" s="239">
        <f>P50-L50</f>
        <v>20</v>
      </c>
    </row>
    <row r="51" spans="1:20" ht="13.5" thickBot="1" x14ac:dyDescent="0.25">
      <c r="A51" s="136" t="s">
        <v>9</v>
      </c>
      <c r="B51" s="784" t="s">
        <v>13</v>
      </c>
      <c r="C51" s="785"/>
      <c r="D51" s="785"/>
      <c r="E51" s="785"/>
      <c r="F51" s="785"/>
      <c r="G51" s="785"/>
      <c r="H51" s="786"/>
      <c r="I51" s="134">
        <f>J51+L51</f>
        <v>7809.5</v>
      </c>
      <c r="J51" s="20">
        <f>SUM(J50,J38,J26)</f>
        <v>5924</v>
      </c>
      <c r="K51" s="135">
        <f>SUM(K50,K38,K26)</f>
        <v>3629.5</v>
      </c>
      <c r="L51" s="23">
        <f>SUM(L50,L38,L26)</f>
        <v>1885.5</v>
      </c>
      <c r="M51" s="134">
        <f>N51+P51</f>
        <v>8834.7999999999993</v>
      </c>
      <c r="N51" s="20">
        <f>SUM(N50,N38,N26)</f>
        <v>6929.2999999999993</v>
      </c>
      <c r="O51" s="135">
        <f>SUM(O50,O38,O26)</f>
        <v>3885.8</v>
      </c>
      <c r="P51" s="176">
        <f>SUM(P50,P38,P26)</f>
        <v>1905.5</v>
      </c>
      <c r="Q51" s="240">
        <f t="shared" si="1"/>
        <v>1025.2999999999993</v>
      </c>
      <c r="R51" s="241">
        <f t="shared" si="2"/>
        <v>1005.2999999999993</v>
      </c>
      <c r="S51" s="241">
        <f t="shared" si="12"/>
        <v>256.30000000000018</v>
      </c>
      <c r="T51" s="242">
        <f t="shared" si="13"/>
        <v>20</v>
      </c>
    </row>
    <row r="52" spans="1:20" ht="13.5" thickBot="1" x14ac:dyDescent="0.25">
      <c r="A52" s="11" t="s">
        <v>30</v>
      </c>
      <c r="B52" s="771" t="s">
        <v>14</v>
      </c>
      <c r="C52" s="772"/>
      <c r="D52" s="772"/>
      <c r="E52" s="772"/>
      <c r="F52" s="772"/>
      <c r="G52" s="772"/>
      <c r="H52" s="773"/>
      <c r="I52" s="19">
        <f>J52+L52</f>
        <v>7809.5</v>
      </c>
      <c r="J52" s="21">
        <f>J51</f>
        <v>5924</v>
      </c>
      <c r="K52" s="22">
        <f>K51</f>
        <v>3629.5</v>
      </c>
      <c r="L52" s="24">
        <f>L51</f>
        <v>1885.5</v>
      </c>
      <c r="M52" s="19">
        <f>N52+P52</f>
        <v>8834.7999999999993</v>
      </c>
      <c r="N52" s="21">
        <f>N51</f>
        <v>6929.2999999999993</v>
      </c>
      <c r="O52" s="22">
        <f>O51</f>
        <v>3885.8</v>
      </c>
      <c r="P52" s="177">
        <f>P51</f>
        <v>1905.5</v>
      </c>
      <c r="Q52" s="243">
        <f t="shared" si="1"/>
        <v>1025.2999999999993</v>
      </c>
      <c r="R52" s="244">
        <f t="shared" si="2"/>
        <v>1005.2999999999993</v>
      </c>
      <c r="S52" s="244">
        <f t="shared" si="12"/>
        <v>256.30000000000018</v>
      </c>
      <c r="T52" s="245">
        <f t="shared" si="13"/>
        <v>20</v>
      </c>
    </row>
    <row r="53" spans="1:20" x14ac:dyDescent="0.2">
      <c r="A53" s="954" t="s">
        <v>76</v>
      </c>
      <c r="B53" s="954"/>
      <c r="C53" s="954"/>
      <c r="D53" s="954"/>
      <c r="E53" s="954"/>
      <c r="F53" s="954"/>
      <c r="G53" s="954"/>
      <c r="H53" s="954"/>
      <c r="I53" s="954"/>
      <c r="J53" s="954"/>
      <c r="K53" s="954"/>
      <c r="L53" s="954"/>
      <c r="M53" s="954"/>
      <c r="N53" s="954"/>
      <c r="O53" s="954"/>
      <c r="P53" s="954"/>
      <c r="Q53" s="119"/>
    </row>
    <row r="54" spans="1:20" ht="14.25" x14ac:dyDescent="0.2"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</row>
    <row r="55" spans="1:20" ht="18.75" customHeight="1" thickBot="1" x14ac:dyDescent="0.25">
      <c r="A55" s="862" t="s">
        <v>18</v>
      </c>
      <c r="B55" s="862"/>
      <c r="C55" s="862"/>
      <c r="D55" s="862"/>
      <c r="E55" s="862"/>
      <c r="F55" s="862"/>
      <c r="G55" s="862"/>
      <c r="H55" s="862"/>
      <c r="I55" s="862"/>
      <c r="J55" s="862"/>
      <c r="K55" s="862"/>
      <c r="L55" s="862"/>
      <c r="M55" s="862"/>
      <c r="N55" s="862"/>
      <c r="O55" s="862"/>
      <c r="P55" s="862"/>
      <c r="Q55" s="862"/>
      <c r="R55" s="862"/>
      <c r="S55" s="862"/>
      <c r="T55" s="862"/>
    </row>
    <row r="56" spans="1:20" ht="32.25" customHeight="1" x14ac:dyDescent="0.2">
      <c r="A56" s="837" t="s">
        <v>15</v>
      </c>
      <c r="B56" s="655"/>
      <c r="C56" s="655"/>
      <c r="D56" s="655"/>
      <c r="E56" s="655"/>
      <c r="F56" s="655"/>
      <c r="G56" s="655"/>
      <c r="H56" s="779"/>
      <c r="I56" s="654" t="s">
        <v>70</v>
      </c>
      <c r="J56" s="655"/>
      <c r="K56" s="655"/>
      <c r="L56" s="779"/>
      <c r="M56" s="654" t="s">
        <v>93</v>
      </c>
      <c r="N56" s="655"/>
      <c r="O56" s="655"/>
      <c r="P56" s="656"/>
      <c r="Q56" s="919" t="s">
        <v>91</v>
      </c>
      <c r="R56" s="920"/>
      <c r="S56" s="920"/>
      <c r="T56" s="921"/>
    </row>
    <row r="57" spans="1:20" x14ac:dyDescent="0.2">
      <c r="A57" s="884" t="s">
        <v>19</v>
      </c>
      <c r="B57" s="885"/>
      <c r="C57" s="885"/>
      <c r="D57" s="885"/>
      <c r="E57" s="885"/>
      <c r="F57" s="885"/>
      <c r="G57" s="885"/>
      <c r="H57" s="886"/>
      <c r="I57" s="802">
        <f>SUM(I58:L62)</f>
        <v>6524</v>
      </c>
      <c r="J57" s="802"/>
      <c r="K57" s="802"/>
      <c r="L57" s="803"/>
      <c r="M57" s="802">
        <f ca="1">SUM(M58:P62)</f>
        <v>6613</v>
      </c>
      <c r="N57" s="802"/>
      <c r="O57" s="802"/>
      <c r="P57" s="802"/>
      <c r="Q57" s="922">
        <f ca="1">M57-I57</f>
        <v>89</v>
      </c>
      <c r="R57" s="923"/>
      <c r="S57" s="923"/>
      <c r="T57" s="924"/>
    </row>
    <row r="58" spans="1:20" ht="12.75" customHeight="1" x14ac:dyDescent="0.2">
      <c r="A58" s="605" t="s">
        <v>40</v>
      </c>
      <c r="B58" s="606"/>
      <c r="C58" s="606"/>
      <c r="D58" s="606"/>
      <c r="E58" s="606"/>
      <c r="F58" s="606"/>
      <c r="G58" s="606"/>
      <c r="H58" s="607"/>
      <c r="I58" s="797">
        <f>SUMIF(H12:H46,"SB",I12:I46)</f>
        <v>550.5</v>
      </c>
      <c r="J58" s="797"/>
      <c r="K58" s="797"/>
      <c r="L58" s="798"/>
      <c r="M58" s="797">
        <f>SUMIF(H12:H49,"sb",M12:M49)</f>
        <v>550.5</v>
      </c>
      <c r="N58" s="797"/>
      <c r="O58" s="797"/>
      <c r="P58" s="797"/>
      <c r="Q58" s="925">
        <f t="shared" ref="Q58:Q67" si="14">M58-I58</f>
        <v>0</v>
      </c>
      <c r="R58" s="926"/>
      <c r="S58" s="926"/>
      <c r="T58" s="927"/>
    </row>
    <row r="59" spans="1:20" x14ac:dyDescent="0.2">
      <c r="A59" s="872" t="s">
        <v>41</v>
      </c>
      <c r="B59" s="873"/>
      <c r="C59" s="873"/>
      <c r="D59" s="873"/>
      <c r="E59" s="873"/>
      <c r="F59" s="873"/>
      <c r="G59" s="873"/>
      <c r="H59" s="874"/>
      <c r="I59" s="797">
        <f>SUMIF(H12:H50,"SB(AA)",I12:I50)</f>
        <v>298</v>
      </c>
      <c r="J59" s="797"/>
      <c r="K59" s="797"/>
      <c r="L59" s="798"/>
      <c r="M59" s="797">
        <f>SUMIF(H12:H44,H13,M12:M44)</f>
        <v>298</v>
      </c>
      <c r="N59" s="797"/>
      <c r="O59" s="797"/>
      <c r="P59" s="797"/>
      <c r="Q59" s="925">
        <f t="shared" si="14"/>
        <v>0</v>
      </c>
      <c r="R59" s="926"/>
      <c r="S59" s="926"/>
      <c r="T59" s="927"/>
    </row>
    <row r="60" spans="1:20" ht="26.25" customHeight="1" x14ac:dyDescent="0.2">
      <c r="A60" s="872" t="s">
        <v>51</v>
      </c>
      <c r="B60" s="873"/>
      <c r="C60" s="873"/>
      <c r="D60" s="873"/>
      <c r="E60" s="873"/>
      <c r="F60" s="873"/>
      <c r="G60" s="873"/>
      <c r="H60" s="874"/>
      <c r="I60" s="871">
        <f>SUMIF(H12:H48,H14,I12:I48)</f>
        <v>0</v>
      </c>
      <c r="J60" s="797"/>
      <c r="K60" s="797"/>
      <c r="L60" s="798"/>
      <c r="M60" s="871">
        <f>SUMIF(H12:H48,H14,M12:M48)</f>
        <v>89</v>
      </c>
      <c r="N60" s="797"/>
      <c r="O60" s="797"/>
      <c r="P60" s="798"/>
      <c r="Q60" s="951">
        <f>SUMIF(H12:H48,H14,Q12:Q48)</f>
        <v>89</v>
      </c>
      <c r="R60" s="952"/>
      <c r="S60" s="952"/>
      <c r="T60" s="953"/>
    </row>
    <row r="61" spans="1:20" x14ac:dyDescent="0.2">
      <c r="A61" s="605" t="s">
        <v>49</v>
      </c>
      <c r="B61" s="606"/>
      <c r="C61" s="606"/>
      <c r="D61" s="606"/>
      <c r="E61" s="606"/>
      <c r="F61" s="606"/>
      <c r="G61" s="606"/>
      <c r="H61" s="607"/>
      <c r="I61" s="797">
        <f>SUMIF(H12:H46,"SB(SP)",I12:I46)</f>
        <v>150</v>
      </c>
      <c r="J61" s="797"/>
      <c r="K61" s="797"/>
      <c r="L61" s="798"/>
      <c r="M61" s="797">
        <f>SUMIF(H12:H44,H32,M12:M44)</f>
        <v>150</v>
      </c>
      <c r="N61" s="797"/>
      <c r="O61" s="797"/>
      <c r="P61" s="797"/>
      <c r="Q61" s="925">
        <f t="shared" si="14"/>
        <v>0</v>
      </c>
      <c r="R61" s="926"/>
      <c r="S61" s="926"/>
      <c r="T61" s="927"/>
    </row>
    <row r="62" spans="1:20" ht="30" customHeight="1" x14ac:dyDescent="0.2">
      <c r="A62" s="605" t="s">
        <v>48</v>
      </c>
      <c r="B62" s="606"/>
      <c r="C62" s="606"/>
      <c r="D62" s="606"/>
      <c r="E62" s="606"/>
      <c r="F62" s="606"/>
      <c r="G62" s="606"/>
      <c r="H62" s="607"/>
      <c r="I62" s="797">
        <f>SUMIF(H12:H46,"SB(VB)",I12:I46)</f>
        <v>5525.5</v>
      </c>
      <c r="J62" s="797"/>
      <c r="K62" s="797"/>
      <c r="L62" s="798"/>
      <c r="M62" s="797">
        <f ca="1">SUMIF(H44:I45:H12,H28,M12:M44)</f>
        <v>5525.5</v>
      </c>
      <c r="N62" s="797"/>
      <c r="O62" s="797"/>
      <c r="P62" s="797"/>
      <c r="Q62" s="925">
        <f t="shared" ca="1" si="14"/>
        <v>0</v>
      </c>
      <c r="R62" s="926"/>
      <c r="S62" s="926"/>
      <c r="T62" s="927"/>
    </row>
    <row r="63" spans="1:20" x14ac:dyDescent="0.2">
      <c r="A63" s="884" t="s">
        <v>20</v>
      </c>
      <c r="B63" s="885"/>
      <c r="C63" s="885"/>
      <c r="D63" s="885"/>
      <c r="E63" s="885"/>
      <c r="F63" s="885"/>
      <c r="G63" s="885"/>
      <c r="H63" s="886"/>
      <c r="I63" s="802">
        <f>SUM(I64:L66)</f>
        <v>1285.5</v>
      </c>
      <c r="J63" s="802"/>
      <c r="K63" s="802"/>
      <c r="L63" s="803"/>
      <c r="M63" s="802">
        <f>SUM(M64:P66)</f>
        <v>2221.8000000000002</v>
      </c>
      <c r="N63" s="802"/>
      <c r="O63" s="802"/>
      <c r="P63" s="802"/>
      <c r="Q63" s="922">
        <f t="shared" si="14"/>
        <v>936.30000000000018</v>
      </c>
      <c r="R63" s="923"/>
      <c r="S63" s="923"/>
      <c r="T63" s="924"/>
    </row>
    <row r="64" spans="1:20" x14ac:dyDescent="0.2">
      <c r="A64" s="605" t="s">
        <v>42</v>
      </c>
      <c r="B64" s="606"/>
      <c r="C64" s="606"/>
      <c r="D64" s="606"/>
      <c r="E64" s="606"/>
      <c r="F64" s="606"/>
      <c r="G64" s="606"/>
      <c r="H64" s="607"/>
      <c r="I64" s="797">
        <f>SUMIF(H12:H46,"LRVB",I12:I46)</f>
        <v>0</v>
      </c>
      <c r="J64" s="797"/>
      <c r="K64" s="797"/>
      <c r="L64" s="798"/>
      <c r="M64" s="797">
        <f>SUMIF(H12:H44,#REF!,M12:M44)</f>
        <v>0</v>
      </c>
      <c r="N64" s="797"/>
      <c r="O64" s="797"/>
      <c r="P64" s="797"/>
      <c r="Q64" s="925">
        <f t="shared" si="14"/>
        <v>0</v>
      </c>
      <c r="R64" s="926"/>
      <c r="S64" s="926"/>
      <c r="T64" s="927"/>
    </row>
    <row r="65" spans="1:20" x14ac:dyDescent="0.2">
      <c r="A65" s="605" t="s">
        <v>45</v>
      </c>
      <c r="B65" s="606"/>
      <c r="C65" s="606"/>
      <c r="D65" s="606"/>
      <c r="E65" s="606"/>
      <c r="F65" s="606"/>
      <c r="G65" s="606"/>
      <c r="H65" s="607"/>
      <c r="I65" s="797">
        <f>SUMIF(H12:H50,"PSDF",I12:I50)</f>
        <v>0</v>
      </c>
      <c r="J65" s="797"/>
      <c r="K65" s="797"/>
      <c r="L65" s="798"/>
      <c r="M65" s="797">
        <f>SUMIF(H12:H48,H15,M12:M48)</f>
        <v>761.6</v>
      </c>
      <c r="N65" s="797"/>
      <c r="O65" s="797"/>
      <c r="P65" s="797"/>
      <c r="Q65" s="925">
        <f t="shared" si="14"/>
        <v>761.6</v>
      </c>
      <c r="R65" s="926"/>
      <c r="S65" s="926"/>
      <c r="T65" s="927"/>
    </row>
    <row r="66" spans="1:20" x14ac:dyDescent="0.2">
      <c r="A66" s="872" t="s">
        <v>88</v>
      </c>
      <c r="B66" s="873"/>
      <c r="C66" s="873"/>
      <c r="D66" s="873"/>
      <c r="E66" s="873"/>
      <c r="F66" s="873"/>
      <c r="G66" s="873"/>
      <c r="H66" s="874"/>
      <c r="I66" s="871">
        <f>SUMIF(H12:H45,"kt",I12:I45)</f>
        <v>1285.5</v>
      </c>
      <c r="J66" s="797"/>
      <c r="K66" s="797"/>
      <c r="L66" s="798"/>
      <c r="M66" s="871">
        <f>SUMIF(H12:H48,H44,M12:M48)</f>
        <v>1460.2</v>
      </c>
      <c r="N66" s="797"/>
      <c r="O66" s="797"/>
      <c r="P66" s="797"/>
      <c r="Q66" s="925">
        <f t="shared" si="14"/>
        <v>174.70000000000005</v>
      </c>
      <c r="R66" s="926"/>
      <c r="S66" s="926"/>
      <c r="T66" s="927"/>
    </row>
    <row r="67" spans="1:20" ht="13.5" thickBot="1" x14ac:dyDescent="0.25">
      <c r="A67" s="865" t="s">
        <v>21</v>
      </c>
      <c r="B67" s="866"/>
      <c r="C67" s="866"/>
      <c r="D67" s="866"/>
      <c r="E67" s="866"/>
      <c r="F67" s="866"/>
      <c r="G67" s="866"/>
      <c r="H67" s="867"/>
      <c r="I67" s="868">
        <f>SUM(I57,I63)</f>
        <v>7809.5</v>
      </c>
      <c r="J67" s="868"/>
      <c r="K67" s="868"/>
      <c r="L67" s="869"/>
      <c r="M67" s="868">
        <f ca="1">SUM(M57,M63)</f>
        <v>8834.7999999999993</v>
      </c>
      <c r="N67" s="868"/>
      <c r="O67" s="868"/>
      <c r="P67" s="868"/>
      <c r="Q67" s="948">
        <f t="shared" ca="1" si="14"/>
        <v>1025.2999999999993</v>
      </c>
      <c r="R67" s="949"/>
      <c r="S67" s="949"/>
      <c r="T67" s="950"/>
    </row>
    <row r="68" spans="1:20" x14ac:dyDescent="0.2">
      <c r="A68" s="45"/>
      <c r="B68" s="44"/>
      <c r="C68" s="44"/>
      <c r="D68" s="44"/>
      <c r="E68" s="44"/>
      <c r="F68" s="44"/>
    </row>
  </sheetData>
  <mergeCells count="145">
    <mergeCell ref="Q66:T66"/>
    <mergeCell ref="Q63:T63"/>
    <mergeCell ref="Q64:T64"/>
    <mergeCell ref="Q67:T67"/>
    <mergeCell ref="Q60:T60"/>
    <mergeCell ref="Q65:T65"/>
    <mergeCell ref="A53:P53"/>
    <mergeCell ref="A56:H56"/>
    <mergeCell ref="I56:L56"/>
    <mergeCell ref="A57:H57"/>
    <mergeCell ref="I57:L57"/>
    <mergeCell ref="Q61:T61"/>
    <mergeCell ref="Q62:T62"/>
    <mergeCell ref="M62:P62"/>
    <mergeCell ref="A65:H65"/>
    <mergeCell ref="I65:L65"/>
    <mergeCell ref="A66:H66"/>
    <mergeCell ref="I66:L66"/>
    <mergeCell ref="M67:P67"/>
    <mergeCell ref="A62:H62"/>
    <mergeCell ref="I62:L62"/>
    <mergeCell ref="A67:H67"/>
    <mergeCell ref="I67:L67"/>
    <mergeCell ref="M63:P63"/>
    <mergeCell ref="A5:A7"/>
    <mergeCell ref="B5:B7"/>
    <mergeCell ref="C5:C7"/>
    <mergeCell ref="A47:A49"/>
    <mergeCell ref="B47:B49"/>
    <mergeCell ref="C47:C49"/>
    <mergeCell ref="A12:A16"/>
    <mergeCell ref="B12:B16"/>
    <mergeCell ref="C12:C16"/>
    <mergeCell ref="C17:C19"/>
    <mergeCell ref="A20:A21"/>
    <mergeCell ref="B20:B21"/>
    <mergeCell ref="C20:C21"/>
    <mergeCell ref="F47:F49"/>
    <mergeCell ref="D5:D7"/>
    <mergeCell ref="D12:D16"/>
    <mergeCell ref="D17:D19"/>
    <mergeCell ref="F17:F19"/>
    <mergeCell ref="D36:D37"/>
    <mergeCell ref="E36:E37"/>
    <mergeCell ref="F36:F37"/>
    <mergeCell ref="D20:D23"/>
    <mergeCell ref="D28:D30"/>
    <mergeCell ref="D31:D35"/>
    <mergeCell ref="F31:F35"/>
    <mergeCell ref="T6:T7"/>
    <mergeCell ref="G5:G7"/>
    <mergeCell ref="H5:H7"/>
    <mergeCell ref="I5:L5"/>
    <mergeCell ref="I6:I7"/>
    <mergeCell ref="J6:K6"/>
    <mergeCell ref="L6:L7"/>
    <mergeCell ref="G47:G49"/>
    <mergeCell ref="E5:E7"/>
    <mergeCell ref="F5:F7"/>
    <mergeCell ref="Q5:T5"/>
    <mergeCell ref="Q6:Q7"/>
    <mergeCell ref="R6:S6"/>
    <mergeCell ref="E12:E16"/>
    <mergeCell ref="F12:F16"/>
    <mergeCell ref="G12:G16"/>
    <mergeCell ref="E17:E19"/>
    <mergeCell ref="E20:E23"/>
    <mergeCell ref="F20:F23"/>
    <mergeCell ref="E28:E30"/>
    <mergeCell ref="F28:F30"/>
    <mergeCell ref="G28:G30"/>
    <mergeCell ref="G17:G19"/>
    <mergeCell ref="E31:E35"/>
    <mergeCell ref="G31:G35"/>
    <mergeCell ref="G20:G23"/>
    <mergeCell ref="C50:H50"/>
    <mergeCell ref="B51:H51"/>
    <mergeCell ref="B52:H52"/>
    <mergeCell ref="A61:H61"/>
    <mergeCell ref="A55:T55"/>
    <mergeCell ref="Q56:T56"/>
    <mergeCell ref="Q57:T57"/>
    <mergeCell ref="Q58:T58"/>
    <mergeCell ref="Q59:T59"/>
    <mergeCell ref="E44:E46"/>
    <mergeCell ref="A58:H58"/>
    <mergeCell ref="I58:L58"/>
    <mergeCell ref="A59:H59"/>
    <mergeCell ref="I59:L59"/>
    <mergeCell ref="A60:H60"/>
    <mergeCell ref="I60:L60"/>
    <mergeCell ref="M60:P60"/>
    <mergeCell ref="I61:L61"/>
    <mergeCell ref="M61:P61"/>
    <mergeCell ref="C39:T39"/>
    <mergeCell ref="D47:D49"/>
    <mergeCell ref="E47:E49"/>
    <mergeCell ref="N6:O6"/>
    <mergeCell ref="P6:P7"/>
    <mergeCell ref="M58:P58"/>
    <mergeCell ref="M59:P59"/>
    <mergeCell ref="A8:T8"/>
    <mergeCell ref="F44:F46"/>
    <mergeCell ref="G44:G46"/>
    <mergeCell ref="B44:B46"/>
    <mergeCell ref="C44:C46"/>
    <mergeCell ref="D44:D46"/>
    <mergeCell ref="M56:P56"/>
    <mergeCell ref="M57:P57"/>
    <mergeCell ref="D24:D25"/>
    <mergeCell ref="E24:E25"/>
    <mergeCell ref="C26:H26"/>
    <mergeCell ref="F42:F43"/>
    <mergeCell ref="C38:H38"/>
    <mergeCell ref="A40:A41"/>
    <mergeCell ref="B40:B41"/>
    <mergeCell ref="C40:C41"/>
    <mergeCell ref="D40:D41"/>
    <mergeCell ref="E40:E41"/>
    <mergeCell ref="F40:F41"/>
    <mergeCell ref="G40:G41"/>
    <mergeCell ref="M64:P64"/>
    <mergeCell ref="A63:H63"/>
    <mergeCell ref="I63:L63"/>
    <mergeCell ref="A64:H64"/>
    <mergeCell ref="I64:L64"/>
    <mergeCell ref="M65:P65"/>
    <mergeCell ref="M66:P66"/>
    <mergeCell ref="A44:A46"/>
    <mergeCell ref="A1:T1"/>
    <mergeCell ref="A2:T2"/>
    <mergeCell ref="A3:T3"/>
    <mergeCell ref="A4:T4"/>
    <mergeCell ref="A9:T9"/>
    <mergeCell ref="B10:T10"/>
    <mergeCell ref="A42:A43"/>
    <mergeCell ref="M5:P5"/>
    <mergeCell ref="M6:M7"/>
    <mergeCell ref="B42:B43"/>
    <mergeCell ref="C42:C43"/>
    <mergeCell ref="D42:D43"/>
    <mergeCell ref="E42:E43"/>
    <mergeCell ref="C11:T11"/>
    <mergeCell ref="G42:G43"/>
    <mergeCell ref="G36:G37"/>
  </mergeCells>
  <phoneticPr fontId="23" type="noConversion"/>
  <pageMargins left="0" right="0" top="0.39370078740157483" bottom="0.39370078740157483" header="0.31496062992125984" footer="0.31496062992125984"/>
  <pageSetup paperSize="9" orientation="landscape" r:id="rId1"/>
  <rowBreaks count="2" manualBreakCount="2">
    <brk id="30" max="16383" man="1"/>
    <brk id="54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7" sqref="B17"/>
    </sheetView>
  </sheetViews>
  <sheetFormatPr defaultRowHeight="15.75" x14ac:dyDescent="0.25"/>
  <cols>
    <col min="1" max="1" width="22.7109375" style="128" customWidth="1"/>
    <col min="2" max="2" width="60.7109375" style="128" customWidth="1"/>
    <col min="3" max="16384" width="9.140625" style="128"/>
  </cols>
  <sheetData>
    <row r="1" spans="1:2" x14ac:dyDescent="0.25">
      <c r="A1" s="955" t="s">
        <v>77</v>
      </c>
      <c r="B1" s="955"/>
    </row>
    <row r="2" spans="1:2" ht="31.5" x14ac:dyDescent="0.25">
      <c r="A2" s="129" t="s">
        <v>5</v>
      </c>
      <c r="B2" s="130" t="s">
        <v>78</v>
      </c>
    </row>
    <row r="3" spans="1:2" x14ac:dyDescent="0.25">
      <c r="A3" s="129">
        <v>1</v>
      </c>
      <c r="B3" s="130" t="s">
        <v>79</v>
      </c>
    </row>
    <row r="4" spans="1:2" x14ac:dyDescent="0.25">
      <c r="A4" s="129">
        <v>2</v>
      </c>
      <c r="B4" s="130" t="s">
        <v>80</v>
      </c>
    </row>
    <row r="5" spans="1:2" x14ac:dyDescent="0.25">
      <c r="A5" s="129">
        <v>3</v>
      </c>
      <c r="B5" s="130" t="s">
        <v>81</v>
      </c>
    </row>
    <row r="6" spans="1:2" x14ac:dyDescent="0.25">
      <c r="A6" s="129">
        <v>4</v>
      </c>
      <c r="B6" s="130" t="s">
        <v>82</v>
      </c>
    </row>
    <row r="7" spans="1:2" x14ac:dyDescent="0.25">
      <c r="A7" s="129">
        <v>5</v>
      </c>
      <c r="B7" s="130" t="s">
        <v>83</v>
      </c>
    </row>
    <row r="8" spans="1:2" x14ac:dyDescent="0.25">
      <c r="A8" s="129">
        <v>6</v>
      </c>
      <c r="B8" s="130" t="s">
        <v>84</v>
      </c>
    </row>
    <row r="9" spans="1:2" ht="15.75" customHeight="1" x14ac:dyDescent="0.25"/>
    <row r="10" spans="1:2" ht="15.75" customHeight="1" x14ac:dyDescent="0.25">
      <c r="A10" s="956" t="s">
        <v>85</v>
      </c>
      <c r="B10" s="956"/>
    </row>
  </sheetData>
  <mergeCells count="2">
    <mergeCell ref="A1:B1"/>
    <mergeCell ref="A10:B10"/>
  </mergeCells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2014-2016 m. SVP</vt:lpstr>
      <vt:lpstr>Aiškinamoji lentelė</vt:lpstr>
      <vt:lpstr>Lyginamasis</vt:lpstr>
      <vt:lpstr>Asignavimų valdytojų kodai</vt:lpstr>
      <vt:lpstr>'2014-2016 m. SVP'!Print_Area</vt:lpstr>
      <vt:lpstr>'2014-2016 m. SVP'!Print_Titles</vt:lpstr>
      <vt:lpstr>'Aiškinamoji lentelė'!Print_Titles</vt:lpstr>
      <vt:lpstr>Lyginamasis!Print_Titles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2014-01-30T13:38:33Z</cp:lastPrinted>
  <dcterms:created xsi:type="dcterms:W3CDTF">2007-07-27T10:32:34Z</dcterms:created>
  <dcterms:modified xsi:type="dcterms:W3CDTF">2014-02-04T07:14:40Z</dcterms:modified>
</cp:coreProperties>
</file>