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525" windowWidth="19200" windowHeight="9660" tabRatio="595"/>
  </bookViews>
  <sheets>
    <sheet name="2014 MVP" sheetId="42" r:id="rId1"/>
    <sheet name="KMSA išlaikymas" sheetId="19" state="hidden" r:id="rId2"/>
    <sheet name="Asignavimų valdytojų kodai" sheetId="29" state="hidden" r:id="rId3"/>
    <sheet name="Lyginamasis variantas" sheetId="43" r:id="rId4"/>
  </sheets>
  <definedNames>
    <definedName name="_xlnm.Print_Area" localSheetId="0">'2014 MVP'!$A$1:$P$154</definedName>
    <definedName name="_xlnm.Print_Area" localSheetId="3">'Lyginamasis variantas'!$A$1:$V$150</definedName>
    <definedName name="_xlnm.Print_Titles" localSheetId="0">'2014 MVP'!$8:$10</definedName>
  </definedNames>
  <calcPr calcId="145621"/>
</workbook>
</file>

<file path=xl/calcChain.xml><?xml version="1.0" encoding="utf-8"?>
<calcChain xmlns="http://schemas.openxmlformats.org/spreadsheetml/2006/main">
  <c r="M17" i="42" l="1"/>
  <c r="L17" i="42"/>
  <c r="K17" i="42" s="1"/>
  <c r="T122" i="43" l="1"/>
  <c r="U122" i="43"/>
  <c r="V122" i="43"/>
  <c r="P15" i="43"/>
  <c r="S85" i="43"/>
  <c r="O15" i="43"/>
  <c r="S15" i="43" s="1"/>
  <c r="S16" i="43" s="1"/>
  <c r="O14" i="43"/>
  <c r="T17" i="43"/>
  <c r="S17" i="43"/>
  <c r="T15" i="43"/>
  <c r="U15" i="43"/>
  <c r="T14" i="43"/>
  <c r="U14" i="43"/>
  <c r="S14" i="43"/>
  <c r="Q15" i="43"/>
  <c r="Q14" i="43"/>
  <c r="P14" i="43"/>
  <c r="S145" i="43" l="1"/>
  <c r="S149" i="43"/>
  <c r="M59" i="42"/>
  <c r="L59" i="42"/>
  <c r="K59" i="42"/>
  <c r="P57" i="43"/>
  <c r="T57" i="43" s="1"/>
  <c r="T58" i="43" s="1"/>
  <c r="R58" i="43"/>
  <c r="U58" i="43"/>
  <c r="U57" i="43"/>
  <c r="Q57" i="43"/>
  <c r="L70" i="42" l="1"/>
  <c r="P68" i="43"/>
  <c r="T74" i="43" l="1"/>
  <c r="S74" i="43"/>
  <c r="K70" i="42" l="1"/>
  <c r="T69" i="43" l="1"/>
  <c r="T68" i="43"/>
  <c r="L83" i="42"/>
  <c r="T81" i="43"/>
  <c r="S81" i="43"/>
  <c r="P81" i="43"/>
  <c r="L124" i="42"/>
  <c r="K124" i="42"/>
  <c r="N123" i="42"/>
  <c r="K123" i="42" s="1"/>
  <c r="L123" i="42"/>
  <c r="T123" i="43"/>
  <c r="U123" i="43"/>
  <c r="V123" i="43"/>
  <c r="S123" i="43"/>
  <c r="S122" i="43"/>
  <c r="T121" i="43"/>
  <c r="U121" i="43"/>
  <c r="V121" i="43"/>
  <c r="S121" i="43"/>
  <c r="P122" i="43"/>
  <c r="O122" i="43"/>
  <c r="R121" i="43"/>
  <c r="O121" i="43" s="1"/>
  <c r="P121" i="43"/>
  <c r="S106" i="43"/>
  <c r="V106" i="43"/>
  <c r="N95" i="42"/>
  <c r="S98" i="43"/>
  <c r="V98" i="43"/>
  <c r="V93" i="43"/>
  <c r="S93" i="43"/>
  <c r="R93" i="43"/>
  <c r="L86" i="42"/>
  <c r="P84" i="43"/>
  <c r="K85" i="42"/>
  <c r="T84" i="43"/>
  <c r="T83" i="43"/>
  <c r="S83" i="43"/>
  <c r="O83" i="43"/>
  <c r="P83" i="43"/>
  <c r="L85" i="42"/>
  <c r="L75" i="42"/>
  <c r="T73" i="43"/>
  <c r="S73" i="43"/>
  <c r="P73" i="43"/>
  <c r="N19" i="42"/>
  <c r="L19" i="42"/>
  <c r="K19" i="42"/>
  <c r="L39" i="42"/>
  <c r="S36" i="43"/>
  <c r="T36" i="43"/>
  <c r="T34" i="43"/>
  <c r="S34" i="43"/>
  <c r="P34" i="43"/>
  <c r="L34" i="42"/>
  <c r="S33" i="43"/>
  <c r="T33" i="43"/>
  <c r="T32" i="43"/>
  <c r="S32" i="43"/>
  <c r="P32" i="43"/>
  <c r="R17" i="43"/>
  <c r="P17" i="43"/>
  <c r="O17" i="43" s="1"/>
  <c r="V17" i="43"/>
  <c r="T85" i="43" l="1"/>
  <c r="L64" i="42" l="1"/>
  <c r="T67" i="43"/>
  <c r="S67" i="43"/>
  <c r="P62" i="43"/>
  <c r="O62" i="43"/>
  <c r="S62" i="43"/>
  <c r="R16" i="43"/>
  <c r="T16" i="43"/>
  <c r="P16" i="43" s="1"/>
  <c r="U16" i="43"/>
  <c r="Q16" i="43" s="1"/>
  <c r="L122" i="43" l="1"/>
  <c r="K122" i="43"/>
  <c r="L121" i="43"/>
  <c r="K121" i="43" s="1"/>
  <c r="N77" i="43"/>
  <c r="L77" i="43"/>
  <c r="K77" i="43"/>
  <c r="K76" i="43"/>
  <c r="L75" i="43"/>
  <c r="K75" i="43"/>
  <c r="L68" i="43"/>
  <c r="K68" i="43"/>
  <c r="L39" i="43"/>
  <c r="K39" i="43"/>
  <c r="L22" i="43"/>
  <c r="K22" i="43"/>
  <c r="N17" i="43"/>
  <c r="L17" i="43"/>
  <c r="K17" i="43"/>
  <c r="M14" i="43"/>
  <c r="L14" i="43"/>
  <c r="K14" i="43"/>
  <c r="L24" i="42" l="1"/>
  <c r="K24" i="42"/>
  <c r="K16" i="42"/>
  <c r="L41" i="42"/>
  <c r="K41" i="42"/>
  <c r="N79" i="42"/>
  <c r="L79" i="42"/>
  <c r="K79" i="42"/>
  <c r="K78" i="42"/>
  <c r="L77" i="42"/>
  <c r="K77" i="42"/>
  <c r="K122" i="42"/>
  <c r="S139" i="43" l="1"/>
  <c r="U52" i="43"/>
  <c r="K123" i="43"/>
  <c r="O120" i="43"/>
  <c r="K120" i="43"/>
  <c r="L85" i="43"/>
  <c r="M85" i="43"/>
  <c r="N85" i="43"/>
  <c r="P85" i="43"/>
  <c r="Q85" i="43"/>
  <c r="R85" i="43"/>
  <c r="K85" i="43"/>
  <c r="O77" i="43"/>
  <c r="R77" i="43"/>
  <c r="P77" i="43"/>
  <c r="P75" i="43"/>
  <c r="P39" i="43"/>
  <c r="T21" i="43"/>
  <c r="V21" i="43"/>
  <c r="V52" i="43" s="1"/>
  <c r="S21" i="43"/>
  <c r="P22" i="43"/>
  <c r="U91" i="43" l="1"/>
  <c r="V91" i="43"/>
  <c r="T52" i="43"/>
  <c r="K19" i="43" l="1"/>
  <c r="L105" i="43"/>
  <c r="P105" i="43"/>
  <c r="K104" i="43"/>
  <c r="K105" i="43" s="1"/>
  <c r="T91" i="43" l="1"/>
  <c r="S147" i="43" l="1"/>
  <c r="S143" i="43"/>
  <c r="K143" i="43"/>
  <c r="O104" i="43"/>
  <c r="O105" i="43" s="1"/>
  <c r="O19" i="43"/>
  <c r="O143" i="43" s="1"/>
  <c r="O145" i="43"/>
  <c r="R127" i="43"/>
  <c r="Q127" i="43"/>
  <c r="P127" i="43"/>
  <c r="O126" i="43"/>
  <c r="O148" i="43" s="1"/>
  <c r="O125" i="43"/>
  <c r="O124" i="43"/>
  <c r="R118" i="43"/>
  <c r="Q118" i="43"/>
  <c r="P118" i="43"/>
  <c r="O117" i="43"/>
  <c r="O116" i="43"/>
  <c r="P113" i="43"/>
  <c r="O113" i="43" s="1"/>
  <c r="O112" i="43"/>
  <c r="R110" i="43"/>
  <c r="R114" i="43" s="1"/>
  <c r="Q110" i="43"/>
  <c r="Q114" i="43" s="1"/>
  <c r="P110" i="43"/>
  <c r="P114" i="43" s="1"/>
  <c r="O109" i="43"/>
  <c r="O108" i="43"/>
  <c r="R105" i="43"/>
  <c r="Q105" i="43"/>
  <c r="R102" i="43"/>
  <c r="Q102" i="43"/>
  <c r="P102" i="43"/>
  <c r="O100" i="43"/>
  <c r="O141" i="43" s="1"/>
  <c r="O99" i="43"/>
  <c r="Q98" i="43"/>
  <c r="Q106" i="43" s="1"/>
  <c r="P98" i="43"/>
  <c r="P106" i="43" s="1"/>
  <c r="R98" i="43"/>
  <c r="R106" i="43" s="1"/>
  <c r="P90" i="43"/>
  <c r="O89" i="43"/>
  <c r="O88" i="43"/>
  <c r="R87" i="43"/>
  <c r="Q87" i="43"/>
  <c r="P87" i="43"/>
  <c r="O86" i="43"/>
  <c r="O87" i="43" s="1"/>
  <c r="O84" i="43"/>
  <c r="S84" i="43" s="1"/>
  <c r="O82" i="43"/>
  <c r="O81" i="43"/>
  <c r="O80" i="43"/>
  <c r="O79" i="43"/>
  <c r="O78" i="43"/>
  <c r="O76" i="43"/>
  <c r="O75" i="43"/>
  <c r="O74" i="43"/>
  <c r="O149" i="43" s="1"/>
  <c r="O73" i="43"/>
  <c r="R71" i="43"/>
  <c r="Q71" i="43"/>
  <c r="P71" i="43"/>
  <c r="O70" i="43"/>
  <c r="O71" i="43" s="1"/>
  <c r="R69" i="43"/>
  <c r="Q69" i="43"/>
  <c r="P69" i="43"/>
  <c r="O68" i="43"/>
  <c r="S68" i="43" s="1"/>
  <c r="S69" i="43" s="1"/>
  <c r="R67" i="43"/>
  <c r="Q67" i="43"/>
  <c r="P67" i="43"/>
  <c r="O64" i="43"/>
  <c r="O63" i="43"/>
  <c r="R60" i="43"/>
  <c r="Q60" i="43"/>
  <c r="P60" i="43"/>
  <c r="O59" i="43"/>
  <c r="O60" i="43" s="1"/>
  <c r="Q58" i="43"/>
  <c r="P58" i="43"/>
  <c r="O57" i="43"/>
  <c r="R56" i="43"/>
  <c r="Q56" i="43"/>
  <c r="P56" i="43"/>
  <c r="O55" i="43"/>
  <c r="O56" i="43" s="1"/>
  <c r="R54" i="43"/>
  <c r="Q54" i="43"/>
  <c r="P54" i="43"/>
  <c r="O53" i="43"/>
  <c r="O54" i="43" s="1"/>
  <c r="P51" i="43"/>
  <c r="O51" i="43" s="1"/>
  <c r="O50" i="43"/>
  <c r="R49" i="43"/>
  <c r="Q49" i="43"/>
  <c r="P49" i="43"/>
  <c r="O48" i="43"/>
  <c r="O49" i="43" s="1"/>
  <c r="R47" i="43"/>
  <c r="Q47" i="43"/>
  <c r="P47" i="43"/>
  <c r="O46" i="43"/>
  <c r="O45" i="43"/>
  <c r="R44" i="43"/>
  <c r="Q44" i="43"/>
  <c r="P44" i="43"/>
  <c r="O42" i="43"/>
  <c r="O41" i="43"/>
  <c r="P40" i="43"/>
  <c r="O39" i="43"/>
  <c r="P37" i="43"/>
  <c r="O37" i="43" s="1"/>
  <c r="R36" i="43"/>
  <c r="R38" i="43" s="1"/>
  <c r="R40" i="43" s="1"/>
  <c r="Q36" i="43"/>
  <c r="Q38" i="43" s="1"/>
  <c r="Q40" i="43" s="1"/>
  <c r="O35" i="43"/>
  <c r="P36" i="43"/>
  <c r="R33" i="43"/>
  <c r="Q33" i="43"/>
  <c r="P33" i="43"/>
  <c r="O32" i="43"/>
  <c r="O33" i="43" s="1"/>
  <c r="R31" i="43"/>
  <c r="Q31" i="43"/>
  <c r="P31" i="43"/>
  <c r="O30" i="43"/>
  <c r="O29" i="43"/>
  <c r="O28" i="43"/>
  <c r="O27" i="43"/>
  <c r="R25" i="43"/>
  <c r="Q25" i="43"/>
  <c r="P25" i="43"/>
  <c r="O24" i="43"/>
  <c r="O25" i="43" s="1"/>
  <c r="R23" i="43"/>
  <c r="Q23" i="43"/>
  <c r="P23" i="43"/>
  <c r="O22" i="43"/>
  <c r="O23" i="43" s="1"/>
  <c r="R21" i="43"/>
  <c r="Q21" i="43"/>
  <c r="P20" i="43"/>
  <c r="O20" i="43" s="1"/>
  <c r="O144" i="43" s="1"/>
  <c r="O18" i="43"/>
  <c r="O142" i="43" s="1"/>
  <c r="R52" i="43"/>
  <c r="R91" i="43" s="1"/>
  <c r="Q52" i="43"/>
  <c r="O58" i="43" l="1"/>
  <c r="S57" i="43"/>
  <c r="S58" i="43" s="1"/>
  <c r="Q91" i="43"/>
  <c r="O85" i="43"/>
  <c r="O47" i="43"/>
  <c r="O147" i="43"/>
  <c r="O118" i="43"/>
  <c r="O69" i="43"/>
  <c r="O21" i="43"/>
  <c r="P21" i="43"/>
  <c r="P52" i="43" s="1"/>
  <c r="P91" i="43" s="1"/>
  <c r="O31" i="43"/>
  <c r="O67" i="43"/>
  <c r="O110" i="43"/>
  <c r="O114" i="43" s="1"/>
  <c r="O102" i="43"/>
  <c r="O44" i="43"/>
  <c r="O127" i="43"/>
  <c r="O90" i="43"/>
  <c r="O40" i="43"/>
  <c r="P38" i="43"/>
  <c r="O38" i="43" s="1"/>
  <c r="O93" i="43"/>
  <c r="O98" i="43" s="1"/>
  <c r="O106" i="43" s="1"/>
  <c r="O34" i="43"/>
  <c r="O36" i="43" s="1"/>
  <c r="O138" i="43" l="1"/>
  <c r="N127" i="43" l="1"/>
  <c r="M127" i="43"/>
  <c r="L127" i="43"/>
  <c r="K126" i="43"/>
  <c r="K148" i="43" s="1"/>
  <c r="K125" i="43"/>
  <c r="K124" i="43"/>
  <c r="N123" i="43"/>
  <c r="M123" i="43"/>
  <c r="L123" i="43"/>
  <c r="N118" i="43"/>
  <c r="M118" i="43"/>
  <c r="L118" i="43"/>
  <c r="K117" i="43"/>
  <c r="K116" i="43"/>
  <c r="L113" i="43"/>
  <c r="K113" i="43" s="1"/>
  <c r="K112" i="43"/>
  <c r="N110" i="43"/>
  <c r="N114" i="43" s="1"/>
  <c r="M110" i="43"/>
  <c r="M114" i="43" s="1"/>
  <c r="L110" i="43"/>
  <c r="L114" i="43" s="1"/>
  <c r="K109" i="43"/>
  <c r="K108" i="43"/>
  <c r="N105" i="43"/>
  <c r="M105" i="43"/>
  <c r="N102" i="43"/>
  <c r="M102" i="43"/>
  <c r="L102" i="43"/>
  <c r="K100" i="43"/>
  <c r="K141" i="43" s="1"/>
  <c r="K99" i="43"/>
  <c r="M98" i="43"/>
  <c r="L98" i="43"/>
  <c r="L106" i="43" s="1"/>
  <c r="N93" i="43"/>
  <c r="N98" i="43" s="1"/>
  <c r="L90" i="43"/>
  <c r="K89" i="43"/>
  <c r="K88" i="43"/>
  <c r="N87" i="43"/>
  <c r="M87" i="43"/>
  <c r="L87" i="43"/>
  <c r="K86" i="43"/>
  <c r="K87" i="43" s="1"/>
  <c r="K84" i="43"/>
  <c r="K82" i="43"/>
  <c r="K81" i="43"/>
  <c r="K145" i="43" s="1"/>
  <c r="K80" i="43"/>
  <c r="K79" i="43"/>
  <c r="K78" i="43"/>
  <c r="K74" i="43"/>
  <c r="K149" i="43" s="1"/>
  <c r="K73" i="43"/>
  <c r="N71" i="43"/>
  <c r="M71" i="43"/>
  <c r="L71" i="43"/>
  <c r="K70" i="43"/>
  <c r="K71" i="43" s="1"/>
  <c r="N69" i="43"/>
  <c r="M69" i="43"/>
  <c r="L69" i="43"/>
  <c r="N67" i="43"/>
  <c r="M67" i="43"/>
  <c r="L67" i="43"/>
  <c r="K64" i="43"/>
  <c r="K63" i="43"/>
  <c r="K62" i="43"/>
  <c r="N60" i="43"/>
  <c r="M60" i="43"/>
  <c r="L60" i="43"/>
  <c r="K59" i="43"/>
  <c r="K60" i="43" s="1"/>
  <c r="N58" i="43"/>
  <c r="M58" i="43"/>
  <c r="L58" i="43"/>
  <c r="K57" i="43"/>
  <c r="K58" i="43" s="1"/>
  <c r="N56" i="43"/>
  <c r="M56" i="43"/>
  <c r="L56" i="43"/>
  <c r="K55" i="43"/>
  <c r="K56" i="43" s="1"/>
  <c r="N54" i="43"/>
  <c r="M54" i="43"/>
  <c r="L54" i="43"/>
  <c r="K53" i="43"/>
  <c r="K54" i="43" s="1"/>
  <c r="L51" i="43"/>
  <c r="K51" i="43" s="1"/>
  <c r="K50" i="43"/>
  <c r="N49" i="43"/>
  <c r="M49" i="43"/>
  <c r="L49" i="43"/>
  <c r="K48" i="43"/>
  <c r="K49" i="43" s="1"/>
  <c r="N47" i="43"/>
  <c r="M47" i="43"/>
  <c r="L47" i="43"/>
  <c r="K46" i="43"/>
  <c r="K45" i="43"/>
  <c r="N44" i="43"/>
  <c r="M44" i="43"/>
  <c r="L44" i="43"/>
  <c r="K42" i="43"/>
  <c r="K41" i="43"/>
  <c r="L40" i="43"/>
  <c r="K139" i="43"/>
  <c r="L37" i="43"/>
  <c r="L38" i="43" s="1"/>
  <c r="N36" i="43"/>
  <c r="N38" i="43" s="1"/>
  <c r="N40" i="43" s="1"/>
  <c r="M36" i="43"/>
  <c r="M38" i="43" s="1"/>
  <c r="M40" i="43" s="1"/>
  <c r="K35" i="43"/>
  <c r="L34" i="43"/>
  <c r="L36" i="43" s="1"/>
  <c r="N33" i="43"/>
  <c r="M33" i="43"/>
  <c r="L33" i="43"/>
  <c r="K32" i="43"/>
  <c r="K33" i="43" s="1"/>
  <c r="N31" i="43"/>
  <c r="M31" i="43"/>
  <c r="L31" i="43"/>
  <c r="K30" i="43"/>
  <c r="K29" i="43"/>
  <c r="K28" i="43"/>
  <c r="K27" i="43"/>
  <c r="N25" i="43"/>
  <c r="M25" i="43"/>
  <c r="L25" i="43"/>
  <c r="K24" i="43"/>
  <c r="K25" i="43" s="1"/>
  <c r="N23" i="43"/>
  <c r="M23" i="43"/>
  <c r="L23" i="43"/>
  <c r="K23" i="43"/>
  <c r="N21" i="43"/>
  <c r="M21" i="43"/>
  <c r="L20" i="43"/>
  <c r="K18" i="43"/>
  <c r="K142" i="43" s="1"/>
  <c r="N16" i="43"/>
  <c r="M16" i="43"/>
  <c r="L16" i="43"/>
  <c r="K15" i="43"/>
  <c r="K37" i="43" l="1"/>
  <c r="K102" i="43"/>
  <c r="K69" i="43"/>
  <c r="K16" i="43"/>
  <c r="N106" i="43"/>
  <c r="L21" i="43"/>
  <c r="L52" i="43" s="1"/>
  <c r="L91" i="43" s="1"/>
  <c r="K110" i="43"/>
  <c r="K114" i="43" s="1"/>
  <c r="K31" i="43"/>
  <c r="K44" i="43"/>
  <c r="K90" i="43"/>
  <c r="K127" i="43"/>
  <c r="K67" i="43"/>
  <c r="M106" i="43"/>
  <c r="K20" i="43"/>
  <c r="K144" i="43" s="1"/>
  <c r="K47" i="43"/>
  <c r="L128" i="43"/>
  <c r="N52" i="43"/>
  <c r="N91" i="43" s="1"/>
  <c r="K118" i="43"/>
  <c r="M128" i="43"/>
  <c r="K38" i="43"/>
  <c r="K40" i="43"/>
  <c r="M52" i="43"/>
  <c r="M91" i="43" s="1"/>
  <c r="K93" i="43"/>
  <c r="K98" i="43" s="1"/>
  <c r="K106" i="43" s="1"/>
  <c r="K147" i="43"/>
  <c r="K146" i="43" s="1"/>
  <c r="N128" i="43"/>
  <c r="K34" i="43"/>
  <c r="K36" i="43" s="1"/>
  <c r="K140" i="43"/>
  <c r="S138" i="43" l="1"/>
  <c r="M129" i="43"/>
  <c r="M130" i="43" s="1"/>
  <c r="N129" i="43"/>
  <c r="N130" i="43" s="1"/>
  <c r="L129" i="43"/>
  <c r="L130" i="43" s="1"/>
  <c r="K128" i="43"/>
  <c r="K21" i="43"/>
  <c r="K52" i="43" s="1"/>
  <c r="K91" i="43" s="1"/>
  <c r="K138" i="43"/>
  <c r="K137" i="43" s="1"/>
  <c r="K136" i="43" s="1"/>
  <c r="K150" i="43" s="1"/>
  <c r="O146" i="43"/>
  <c r="K129" i="43" l="1"/>
  <c r="K130" i="43" s="1"/>
  <c r="O139" i="43" s="1"/>
  <c r="L107" i="42"/>
  <c r="K106" i="42"/>
  <c r="K107" i="42" s="1"/>
  <c r="K21" i="42" l="1"/>
  <c r="K146" i="42" s="1"/>
  <c r="L87" i="42" l="1"/>
  <c r="M87" i="42"/>
  <c r="N87" i="42"/>
  <c r="L22" i="42" l="1"/>
  <c r="K147" i="42" l="1"/>
  <c r="L125" i="42"/>
  <c r="M125" i="42"/>
  <c r="N125" i="42"/>
  <c r="M23" i="42"/>
  <c r="N23" i="42"/>
  <c r="K22" i="42"/>
  <c r="N129" i="42" l="1"/>
  <c r="M129" i="42"/>
  <c r="L129" i="42"/>
  <c r="K128" i="42"/>
  <c r="K151" i="42" s="1"/>
  <c r="K127" i="42"/>
  <c r="K126" i="42"/>
  <c r="P122" i="42"/>
  <c r="N120" i="42"/>
  <c r="M120" i="42"/>
  <c r="L120" i="42"/>
  <c r="K119" i="42"/>
  <c r="K118" i="42"/>
  <c r="L115" i="42"/>
  <c r="K114" i="42"/>
  <c r="N112" i="42"/>
  <c r="N116" i="42" s="1"/>
  <c r="M112" i="42"/>
  <c r="M116" i="42" s="1"/>
  <c r="L112" i="42"/>
  <c r="L116" i="42" s="1"/>
  <c r="K111" i="42"/>
  <c r="K110" i="42"/>
  <c r="N107" i="42"/>
  <c r="M107" i="42"/>
  <c r="N104" i="42"/>
  <c r="M104" i="42"/>
  <c r="L104" i="42"/>
  <c r="K102" i="42"/>
  <c r="K144" i="42" s="1"/>
  <c r="K101" i="42"/>
  <c r="M100" i="42"/>
  <c r="L100" i="42"/>
  <c r="L108" i="42" s="1"/>
  <c r="N100" i="42"/>
  <c r="N108" i="42" s="1"/>
  <c r="L92" i="42"/>
  <c r="K91" i="42"/>
  <c r="K90" i="42"/>
  <c r="N89" i="42"/>
  <c r="M89" i="42"/>
  <c r="L89" i="42"/>
  <c r="K88" i="42"/>
  <c r="K89" i="42" s="1"/>
  <c r="K86" i="42"/>
  <c r="K84" i="42"/>
  <c r="K83" i="42"/>
  <c r="K148" i="42" s="1"/>
  <c r="K82" i="42"/>
  <c r="K81" i="42"/>
  <c r="K80" i="42"/>
  <c r="K76" i="42"/>
  <c r="K152" i="42" s="1"/>
  <c r="K75" i="42"/>
  <c r="N73" i="42"/>
  <c r="M73" i="42"/>
  <c r="L73" i="42"/>
  <c r="K72" i="42"/>
  <c r="K73" i="42" s="1"/>
  <c r="N71" i="42"/>
  <c r="M71" i="42"/>
  <c r="L71" i="42"/>
  <c r="K71" i="42"/>
  <c r="N69" i="42"/>
  <c r="M69" i="42"/>
  <c r="L69" i="42"/>
  <c r="K66" i="42"/>
  <c r="K65" i="42"/>
  <c r="K64" i="42"/>
  <c r="N62" i="42"/>
  <c r="M62" i="42"/>
  <c r="L62" i="42"/>
  <c r="K61" i="42"/>
  <c r="K62" i="42" s="1"/>
  <c r="N60" i="42"/>
  <c r="M60" i="42"/>
  <c r="L60" i="42"/>
  <c r="K60" i="42"/>
  <c r="N58" i="42"/>
  <c r="M58" i="42"/>
  <c r="L58" i="42"/>
  <c r="K57" i="42"/>
  <c r="K58" i="42" s="1"/>
  <c r="N56" i="42"/>
  <c r="M56" i="42"/>
  <c r="L56" i="42"/>
  <c r="K55" i="42"/>
  <c r="K56" i="42" s="1"/>
  <c r="L53" i="42"/>
  <c r="K53" i="42" s="1"/>
  <c r="K52" i="42"/>
  <c r="N51" i="42"/>
  <c r="M51" i="42"/>
  <c r="L51" i="42"/>
  <c r="K50" i="42"/>
  <c r="K51" i="42" s="1"/>
  <c r="N49" i="42"/>
  <c r="M49" i="42"/>
  <c r="L49" i="42"/>
  <c r="K48" i="42"/>
  <c r="K47" i="42"/>
  <c r="N46" i="42"/>
  <c r="M46" i="42"/>
  <c r="L46" i="42"/>
  <c r="K44" i="42"/>
  <c r="K43" i="42"/>
  <c r="L42" i="42"/>
  <c r="K142" i="42"/>
  <c r="L40" i="42"/>
  <c r="K39" i="42"/>
  <c r="N38" i="42"/>
  <c r="N40" i="42" s="1"/>
  <c r="M38" i="42"/>
  <c r="M40" i="42" s="1"/>
  <c r="M42" i="42" s="1"/>
  <c r="K37" i="42"/>
  <c r="L36" i="42"/>
  <c r="L38" i="42" s="1"/>
  <c r="N35" i="42"/>
  <c r="M35" i="42"/>
  <c r="L35" i="42"/>
  <c r="K34" i="42"/>
  <c r="K35" i="42" s="1"/>
  <c r="N33" i="42"/>
  <c r="M33" i="42"/>
  <c r="L33" i="42"/>
  <c r="K32" i="42"/>
  <c r="K31" i="42"/>
  <c r="K30" i="42"/>
  <c r="K29" i="42"/>
  <c r="N27" i="42"/>
  <c r="M27" i="42"/>
  <c r="L27" i="42"/>
  <c r="K26" i="42"/>
  <c r="K27" i="42" s="1"/>
  <c r="N25" i="42"/>
  <c r="M25" i="42"/>
  <c r="L25" i="42"/>
  <c r="K25" i="42"/>
  <c r="K20" i="42"/>
  <c r="K145" i="42" s="1"/>
  <c r="L23" i="42"/>
  <c r="N18" i="42"/>
  <c r="M18" i="42"/>
  <c r="L18" i="42"/>
  <c r="K143" i="42"/>
  <c r="M108" i="42" l="1"/>
  <c r="K104" i="42"/>
  <c r="K125" i="42"/>
  <c r="K87" i="42"/>
  <c r="N130" i="42"/>
  <c r="L130" i="42"/>
  <c r="M130" i="42"/>
  <c r="K92" i="42"/>
  <c r="K33" i="42"/>
  <c r="K95" i="42"/>
  <c r="K100" i="42" s="1"/>
  <c r="K108" i="42" s="1"/>
  <c r="K46" i="42"/>
  <c r="K69" i="42"/>
  <c r="K129" i="42"/>
  <c r="K120" i="42"/>
  <c r="K36" i="42"/>
  <c r="K38" i="42" s="1"/>
  <c r="K49" i="42"/>
  <c r="M54" i="42"/>
  <c r="M93" i="42" s="1"/>
  <c r="K18" i="42"/>
  <c r="K23" i="42"/>
  <c r="L54" i="42"/>
  <c r="L93" i="42" s="1"/>
  <c r="K115" i="42"/>
  <c r="N42" i="42"/>
  <c r="K42" i="42" s="1"/>
  <c r="K40" i="42"/>
  <c r="K150" i="42"/>
  <c r="K149" i="42" s="1"/>
  <c r="K112" i="42"/>
  <c r="K116" i="42" s="1"/>
  <c r="K141" i="42" l="1"/>
  <c r="K140" i="42" s="1"/>
  <c r="K139" i="42" s="1"/>
  <c r="K153" i="42" s="1"/>
  <c r="K130" i="42"/>
  <c r="L131" i="42"/>
  <c r="L132" i="42" s="1"/>
  <c r="M131" i="42"/>
  <c r="M132" i="42" s="1"/>
  <c r="K54" i="42"/>
  <c r="K93" i="42" s="1"/>
  <c r="N54" i="42"/>
  <c r="N93" i="42" s="1"/>
  <c r="N131" i="42" s="1"/>
  <c r="N132" i="42" s="1"/>
  <c r="K131" i="42" l="1"/>
  <c r="K132" i="42" s="1"/>
  <c r="N141" i="19" l="1"/>
  <c r="J141" i="19"/>
  <c r="I141" i="19" s="1"/>
  <c r="P141" i="19"/>
  <c r="O141" i="19"/>
  <c r="L141" i="19"/>
  <c r="K141" i="19"/>
  <c r="K142" i="19" s="1"/>
  <c r="O42" i="19"/>
  <c r="K42" i="19"/>
  <c r="O36" i="19"/>
  <c r="K36" i="19"/>
  <c r="P32" i="19"/>
  <c r="O32" i="19"/>
  <c r="L32" i="19"/>
  <c r="K32" i="19"/>
  <c r="P41" i="19"/>
  <c r="P42" i="19" s="1"/>
  <c r="N41" i="19"/>
  <c r="L41" i="19"/>
  <c r="L42" i="19" s="1"/>
  <c r="I42" i="19" s="1"/>
  <c r="J41" i="19"/>
  <c r="M40" i="19"/>
  <c r="M41" i="19" s="1"/>
  <c r="I40" i="19"/>
  <c r="M38" i="19"/>
  <c r="M39" i="19"/>
  <c r="P39" i="19"/>
  <c r="N39" i="19"/>
  <c r="L39" i="19"/>
  <c r="J39" i="19"/>
  <c r="J42" i="19"/>
  <c r="I38" i="19"/>
  <c r="J34" i="19"/>
  <c r="J35" i="19" s="1"/>
  <c r="I35" i="19" s="1"/>
  <c r="J36" i="19"/>
  <c r="M44" i="19"/>
  <c r="J29" i="19"/>
  <c r="I29" i="19" s="1"/>
  <c r="P35" i="19"/>
  <c r="N35" i="19"/>
  <c r="M35" i="19"/>
  <c r="L35" i="19"/>
  <c r="L36" i="19"/>
  <c r="J31" i="19"/>
  <c r="I30" i="19"/>
  <c r="N31" i="19"/>
  <c r="M31" i="19"/>
  <c r="N29" i="19"/>
  <c r="M29" i="19"/>
  <c r="M30" i="19"/>
  <c r="M28" i="19"/>
  <c r="I28" i="19"/>
  <c r="O142" i="19"/>
  <c r="L142" i="19"/>
  <c r="M141" i="19"/>
  <c r="N42" i="19"/>
  <c r="M42" i="19" s="1"/>
  <c r="P36" i="19"/>
  <c r="M36" i="19" s="1"/>
  <c r="P142" i="19"/>
  <c r="I36" i="19"/>
  <c r="N32" i="19"/>
  <c r="M32" i="19"/>
  <c r="N36" i="19"/>
  <c r="I34" i="19"/>
  <c r="I41" i="19"/>
  <c r="I39" i="19"/>
  <c r="N142" i="19"/>
  <c r="M142" i="19" s="1"/>
  <c r="I31" i="19" l="1"/>
  <c r="J32" i="19"/>
  <c r="J142" i="19" s="1"/>
  <c r="I142" i="19" s="1"/>
  <c r="I32" i="19" l="1"/>
  <c r="V128" i="43" l="1"/>
  <c r="V129" i="43" s="1"/>
  <c r="V130" i="43" s="1"/>
  <c r="T128" i="43"/>
  <c r="T129" i="43" s="1"/>
  <c r="T130" i="43" s="1"/>
  <c r="P123" i="43"/>
  <c r="P128" i="43" s="1"/>
  <c r="P129" i="43" s="1"/>
  <c r="P130" i="43" s="1"/>
  <c r="Q123" i="43"/>
  <c r="Q128" i="43" s="1"/>
  <c r="Q129" i="43" s="1"/>
  <c r="Q130" i="43" s="1"/>
  <c r="U128" i="43"/>
  <c r="U129" i="43" s="1"/>
  <c r="U130" i="43" s="1"/>
  <c r="O123" i="43"/>
  <c r="O128" i="43" s="1"/>
  <c r="S128" i="43"/>
  <c r="R123" i="43"/>
  <c r="R128" i="43" s="1"/>
  <c r="R129" i="43" s="1"/>
  <c r="R130" i="43" s="1"/>
  <c r="S141" i="43" s="1"/>
  <c r="S144" i="43" l="1"/>
  <c r="S142" i="43"/>
  <c r="S148" i="43"/>
  <c r="S146" i="43" l="1"/>
  <c r="S52" i="43"/>
  <c r="S91" i="43" s="1"/>
  <c r="S129" i="43" s="1"/>
  <c r="S130" i="43" s="1"/>
  <c r="O140" i="43"/>
  <c r="O137" i="43" s="1"/>
  <c r="O136" i="43" s="1"/>
  <c r="O150" i="43" s="1"/>
  <c r="S140" i="43"/>
  <c r="S137" i="43" s="1"/>
  <c r="S136" i="43" s="1"/>
  <c r="S150" i="43" s="1"/>
  <c r="O16" i="43" l="1"/>
  <c r="O52" i="43" s="1"/>
  <c r="O91" i="43" s="1"/>
  <c r="O129" i="43" s="1"/>
  <c r="O130" i="43" s="1"/>
</calcChain>
</file>

<file path=xl/sharedStrings.xml><?xml version="1.0" encoding="utf-8"?>
<sst xmlns="http://schemas.openxmlformats.org/spreadsheetml/2006/main" count="1357" uniqueCount="343">
  <si>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</si>
  <si>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</si>
  <si>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</si>
  <si>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</si>
  <si>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</si>
  <si>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</si>
  <si>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</si>
  <si>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</si>
  <si>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</si>
  <si>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</si>
  <si>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</si>
  <si>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</si>
  <si>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</si>
  <si>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</si>
  <si>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</si>
  <si>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</si>
  <si>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</si>
  <si>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</si>
  <si>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</si>
  <si>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</si>
  <si>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</si>
  <si>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</si>
  <si>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</si>
  <si>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</si>
  <si>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</si>
  <si>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</si>
  <si>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</si>
  <si>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</si>
  <si>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</si>
  <si>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</si>
  <si>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Strateginis tikslas 01. Didinti miesto konkurencingumą, kryptingai vystant infrastruktūrą ir sudarant palankias sąlygas verslui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</si>
  <si>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</si>
  <si>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</si>
  <si>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</si>
  <si>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</si>
  <si>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</si>
  <si>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</si>
  <si>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</si>
  <si>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</si>
  <si>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</si>
  <si>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</si>
  <si>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</si>
  <si>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</si>
  <si>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</si>
  <si>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</si>
  <si>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</si>
  <si>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</si>
  <si>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</si>
  <si>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</si>
  <si>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</si>
  <si>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</si>
  <si>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</si>
  <si>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</si>
  <si>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</si>
  <si>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</si>
  <si>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</si>
  <si>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</si>
  <si>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</si>
  <si>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</si>
  <si>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</si>
  <si>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</si>
  <si>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</si>
  <si>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</si>
  <si>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</si>
  <si>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</si>
  <si>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</si>
  <si>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</si>
  <si>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</si>
  <si>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</si>
  <si>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</si>
  <si>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</si>
  <si>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</si>
  <si>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</si>
  <si>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</si>
  <si>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</si>
  <si>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</si>
  <si>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</si>
  <si>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</si>
  <si>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</si>
  <si>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</si>
  <si>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</si>
  <si>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</si>
  <si>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</si>
  <si>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</si>
  <si>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</si>
  <si>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</si>
  <si>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</si>
  <si>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</si>
  <si>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</si>
  <si>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</si>
  <si>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</si>
  <si>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</si>
  <si>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</si>
  <si>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</si>
  <si>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</si>
  <si>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</si>
  <si>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</si>
  <si>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</si>
  <si>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</si>
  <si>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</si>
  <si>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</si>
  <si>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</si>
  <si>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</si>
  <si>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</si>
  <si>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</si>
  <si>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</si>
  <si>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</si>
  <si>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</si>
  <si>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</si>
  <si>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</si>
  <si>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</si>
  <si>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</si>
  <si>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</si>
  <si>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</si>
  <si>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</si>
  <si>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</si>
  <si>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</si>
  <si>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</si>
  <si>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</si>
  <si>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</si>
  <si>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</si>
  <si>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</si>
  <si>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</si>
  <si>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</si>
  <si>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</si>
  <si>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</si>
  <si>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</si>
  <si>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</si>
  <si>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</si>
  <si>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</si>
  <si>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</si>
  <si>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</si>
  <si>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</si>
  <si>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</si>
  <si>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</si>
  <si>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</si>
  <si>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</si>
  <si>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</si>
  <si>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</si>
  <si>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</si>
  <si>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</si>
  <si>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</si>
  <si>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</si>
  <si>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</si>
  <si>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</si>
  <si>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</si>
  <si>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</si>
  <si>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</si>
  <si>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</si>
  <si>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</si>
  <si>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</si>
  <si>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</si>
  <si>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</si>
  <si>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</si>
  <si>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</si>
  <si>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</si>
  <si>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</si>
  <si>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>5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</si>
  <si>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</si>
  <si>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</si>
  <si>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</si>
  <si>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</si>
  <si>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</si>
  <si>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</si>
  <si>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</si>
  <si>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</si>
  <si>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</si>
  <si>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</si>
  <si>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</si>
  <si>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Atstovavimo teismuose ir teismų sprendimų vykdymo organizavimas</t>
  </si>
  <si>
    <t>Daugiabučių gyvenamųjų namų žemės nuomos mokesčio paskirstymo ir administravimo paslaugos įsigijimas iš namų administratorių</t>
  </si>
  <si>
    <t>Turto valdymo strategijos parengimas</t>
  </si>
  <si>
    <t>Objektų rengimas privatizavimui, privatizavimo programų rengimas, objektų privatizavimo organizavimas</t>
  </si>
  <si>
    <t>Gyvenamųjų patalpų ir jų priklausinių, taip pat pagalbinio paskirties pastatų, jų dalių privatizavimo dokumentų rengimas</t>
  </si>
  <si>
    <t>Savivaldybės administracijos veiklos užtikrinimas (Darbo užmokestis)</t>
  </si>
  <si>
    <t>planas</t>
  </si>
  <si>
    <t>2014-ieji metai</t>
  </si>
  <si>
    <t>Mokymų dalyvių skaičius</t>
  </si>
  <si>
    <t>Namų administratorių, teikiančių paslaugas, skaičius</t>
  </si>
  <si>
    <t>Vykdytojas</t>
  </si>
  <si>
    <t>Teisės skyrius</t>
  </si>
  <si>
    <t>Dokumentų valdymo skyrius</t>
  </si>
  <si>
    <t xml:space="preserve">Viešosios tvarkos skyriaus materialinis aprūpinimas </t>
  </si>
  <si>
    <t>Naudojimasis Regitros, Registrų centro, Gyventojų registro tarnybos informacinėmis duomenų bazėmis</t>
  </si>
  <si>
    <t>Administracinės teisės aktų pažeidimų protokolų valdymo sistemos įdiegimas ir eksploatavimas</t>
  </si>
  <si>
    <t>Prisijungimų skaičius prie GRT sistemos, tūkst. kartų</t>
  </si>
  <si>
    <t>I</t>
  </si>
  <si>
    <t>Personalo skyrius</t>
  </si>
  <si>
    <t>Strateginio planavimo skyrius</t>
  </si>
  <si>
    <t>Organizuota mokymų, val.</t>
  </si>
  <si>
    <t>IS vartotojų skaičius</t>
  </si>
  <si>
    <t>Viešosios tvarkos skyrius</t>
  </si>
  <si>
    <t>Savivaldybės tarybos sekretoriato darbuotojų skaičius</t>
  </si>
  <si>
    <t>Teisiškai įregistruotų objektų skaičius,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</si>
  <si>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</si>
  <si>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</si>
  <si>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</si>
  <si>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</si>
  <si>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2014-ųjų metų asignavimų planas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</si>
  <si>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</si>
  <si>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</si>
  <si>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</si>
  <si>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</si>
  <si>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</si>
  <si>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</si>
  <si>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</si>
  <si>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</si>
  <si>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</si>
  <si>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</si>
  <si>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</si>
  <si>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</si>
  <si>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</si>
  <si>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</si>
  <si>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</si>
  <si>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2005 m. rugsėjo 29 d. įsakymas Nr. 1K-280)</t>
  </si>
  <si>
    <t>Ūkio skyrius</t>
  </si>
  <si>
    <t>Per ataskaitinį laikotarpį užbaigtų bylų skaičius</t>
  </si>
  <si>
    <t>Išsiųstų laiškų skaičius, tūkst.</t>
  </si>
  <si>
    <t>Eksploatuojama ir remontuojama automobilių, sk.</t>
  </si>
  <si>
    <t>Iš viso priemonei:</t>
  </si>
  <si>
    <t>Atlikta inžinerinių tinklų matavimų, km</t>
  </si>
  <si>
    <t>Prižiūrimų objektų sk.</t>
  </si>
  <si>
    <r>
      <t>Prižiūrimų objektų plotas, tūkst. m</t>
    </r>
    <r>
      <rPr>
        <vertAlign val="superscript"/>
        <sz val="10"/>
        <rFont val="Times New Roman"/>
        <family val="1"/>
        <charset val="186"/>
      </rPr>
      <t>2</t>
    </r>
  </si>
  <si>
    <t>Perduota inžinerinių tinklų, km</t>
  </si>
  <si>
    <t>Eksploatuojama žibintų, apšviečiančių aikšteles, sk.</t>
  </si>
  <si>
    <t>Parengta projektų, vnt.</t>
  </si>
  <si>
    <t>Privatizuota objektų, sk.</t>
  </si>
  <si>
    <t>Privatizuota gyvenamųjų patalpų ir jų priklausinių, sk.</t>
  </si>
  <si>
    <t>Prižiūrima inžinerinių tinklų, km</t>
  </si>
  <si>
    <t>Įvertinta pastatų, sk.</t>
  </si>
  <si>
    <t>Projekto „Efektyvios valdymo paslaugos žmonėms“  įgyvendinimas</t>
  </si>
  <si>
    <t xml:space="preserve">Eksploatuojama programa </t>
  </si>
  <si>
    <t>Pasirašytų paskolų sutarčių skaičius</t>
  </si>
  <si>
    <t>Atlikti kelių (gatvių) matavimai vnt.</t>
  </si>
  <si>
    <t>Remontuojamų objektų skaičius</t>
  </si>
  <si>
    <t>P3.4.3.1</t>
  </si>
  <si>
    <t>Informacijos sklaida vietos dienraščiuose. Norminių aktų ir įsakymų publikavimas</t>
  </si>
  <si>
    <t>Viešųjų ryšių paslaugų, skirtų savivaldybės veiklai viešinti ir įvaizdžio strategijai sukurti ir įgyvendinti, įsigijimas</t>
  </si>
  <si>
    <t>Organizuota mokymų temų, sk.</t>
  </si>
  <si>
    <t>P3.4.2.2.</t>
  </si>
  <si>
    <t>P.3.4.3.1.</t>
  </si>
  <si>
    <t>100/40/15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</si>
  <si>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</si>
  <si>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</si>
  <si>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</si>
  <si>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</si>
  <si>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 xml:space="preserve">Rinkodaros ir reprezentacinių  priemonių vykdymas </t>
  </si>
  <si>
    <t>Lietuvos savivaldybių asociacija (LSA)</t>
  </si>
  <si>
    <t>P3.4.1.1,P3.4.2.1, P3.4.1.4</t>
  </si>
  <si>
    <t>Kontrolės ir audito tarnybos finansinio, ūkinio bei materialinio aptarnavimo užtikrinimas</t>
  </si>
  <si>
    <t>VšĮ „Klaipėdos šventės“ vietinės rinkliavos administravimui apmokėti (15 % nuo surinktos rinkliavos)</t>
  </si>
  <si>
    <t>Viešosios tvarkos skyriaus naudojamų transporto priemonių išlaikymas</t>
  </si>
  <si>
    <t>Dalyvio mokestis už narystę Lietuvos savivaldybių asociacijoje  (LSA)</t>
  </si>
  <si>
    <t xml:space="preserve">Dalyvavimas tarptautinių organizacijų,  miestų partnerių, kitų institucijų organizuojamuose tarptautiniuose renginiuose </t>
  </si>
  <si>
    <t>FTD Apskaitos skyrius</t>
  </si>
  <si>
    <t>FTD Mokesčių skyrius</t>
  </si>
  <si>
    <t>IED Tarptautinių ryšių, verslo plėtros ir turizmo skyrius</t>
  </si>
  <si>
    <t>FTD Finansų sk.</t>
  </si>
  <si>
    <t>FTD Turto skyrius</t>
  </si>
  <si>
    <t>MŪD Socialinės infrastruktūros priežiūros skyrius</t>
  </si>
  <si>
    <t>IED Tarptautinių ryšių, verslo plėtros ir turizmo sk.</t>
  </si>
  <si>
    <t>UPD  Statybos leidimų ir statinių priežiūros skyrius</t>
  </si>
  <si>
    <t>IED Projektų skyrius</t>
  </si>
  <si>
    <t>Informavimo ir e.paslaugų skyrius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</si>
  <si>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</si>
  <si>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</si>
  <si>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Nupirkta spaudos ploto   dienraščiuose, psl.</t>
  </si>
  <si>
    <t xml:space="preserve">Rinkodaros  priemonių skaičius, vnt. </t>
  </si>
  <si>
    <t>Įsigyta spausdintuvų, vnt.</t>
  </si>
  <si>
    <t>Įrengtas LED ekranas, vnt.</t>
  </si>
  <si>
    <t>Atliktas el. paslaugų tyrimas, vnt.</t>
  </si>
  <si>
    <t>Surengta suvažiavimų, minėjimų skaičius, vnt.</t>
  </si>
  <si>
    <t>Suvažiavimų dalyvių skaičius, vnt.</t>
  </si>
  <si>
    <t>Pastato Liepų g. 11 stogo, fasado patalpų einamasis remontas</t>
  </si>
  <si>
    <t>Pastato Liepų g. 7 I ir II aukštų bei rūsio patalpų einamasis remontas</t>
  </si>
  <si>
    <t>Savivaldybės administracijos reikmėms naudojamų pastatų ir patalpų einamasis remontas:</t>
  </si>
  <si>
    <t>Savivaldybės tarybos sekretoriato finansinio, ūkinio bei materialinio aptarnavimo užtikrinimas</t>
  </si>
  <si>
    <t>Savivaldybei nuosavybės teise priklausančio ir patikėjimo teise valdomo turto valdymas, naudojimas ir disponavimas:</t>
  </si>
  <si>
    <t>Savivaldybės kontroliuojamoms įmonėms perduodamų inžinerinių tinklų vertinimas</t>
  </si>
  <si>
    <t>Renginių, kuriuose dalyvauta, sk.</t>
  </si>
  <si>
    <t>Dalyvavimas vietinių ir tarptautinių organizacijų veikloje:</t>
  </si>
  <si>
    <t>Savivaldybės administracijos darbuotojų skaičius</t>
  </si>
  <si>
    <t>Perkeltų paslaugų skaičius, vnt.</t>
  </si>
  <si>
    <t>Savivaldybės tarybos narių skaičius</t>
  </si>
  <si>
    <t>Kontrolės ir audito tarnybos darbuotojų skaičius</t>
  </si>
  <si>
    <t>Įsigytų  programinės įrangos licencijų skaičius</t>
  </si>
  <si>
    <t xml:space="preserve">Eksploatuojamų kompiuterių skaičius, vnt. </t>
  </si>
  <si>
    <t>Kompiuterinės ir organizacinės technikos eksploatavimas</t>
  </si>
  <si>
    <t>Kompiuterinės ir organizacinės technikos bei licencijų įsigijimas</t>
  </si>
  <si>
    <t>Įdiegta priemonių, mažinančių administracinę naštą, vnt.</t>
  </si>
  <si>
    <t>Renovuotas pastatas, vnt.</t>
  </si>
  <si>
    <t>Atlikta gyventojų apklausų</t>
  </si>
  <si>
    <t>Korespondencijos siuntimo paštu organizavimas, spaudinių prenumerata</t>
  </si>
  <si>
    <t>Viešųjų ryšių plėtojimas:</t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</si>
  <si>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SB(PF)</t>
    </r>
  </si>
  <si>
    <t>Gyventojų apklausos organizavimas</t>
  </si>
  <si>
    <t>Įsigyta garso įrangos komplektų, vnt.</t>
  </si>
  <si>
    <t>Išmokos seniūnaičiams</t>
  </si>
  <si>
    <t>Prisijungimų skaičius prie Registrų centro sistemos, tūkst. kartų</t>
  </si>
  <si>
    <r>
      <t>Suremontuota patalpų pastate Liepų g. 7, m</t>
    </r>
    <r>
      <rPr>
        <vertAlign val="superscript"/>
        <sz val="10"/>
        <rFont val="Times New Roman"/>
        <family val="1"/>
        <charset val="186"/>
      </rPr>
      <t>2</t>
    </r>
  </si>
  <si>
    <t>IED Licencijų, leidimų ir vartotojų teisių apsaugos skyrius</t>
  </si>
  <si>
    <t>Atliktas IT sistemos tyrimas</t>
  </si>
  <si>
    <t>Parengtas techninis projektas, vnt.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</si>
  <si>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</si>
  <si>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</si>
  <si>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</si>
  <si>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</si>
  <si>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</si>
  <si>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</si>
  <si>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</si>
  <si>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</si>
  <si>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</si>
  <si>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</si>
  <si>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</si>
  <si>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</si>
  <si>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Įsigyta IT įrangos, vnt.</t>
  </si>
  <si>
    <t>Įrengta skaitmeninių e. kioskų, vnt.</t>
  </si>
  <si>
    <r>
      <t>Suremontuota stogo ploto (Liepų g. 11), m</t>
    </r>
    <r>
      <rPr>
        <vertAlign val="superscript"/>
        <sz val="10"/>
        <rFont val="Times New Roman"/>
        <family val="1"/>
        <charset val="186"/>
      </rPr>
      <t>2</t>
    </r>
  </si>
  <si>
    <r>
      <t>Suremontuota fasado ploto (Laukininkų g. 19A), m</t>
    </r>
    <r>
      <rPr>
        <vertAlign val="superscript"/>
        <sz val="10"/>
        <rFont val="Times New Roman"/>
        <family val="1"/>
        <charset val="186"/>
      </rPr>
      <t>2</t>
    </r>
  </si>
  <si>
    <t>Būtinosios vykdymo išlaidos, bylinėjimosi išlaidų atlyginimas, žyminis mokestis</t>
  </si>
  <si>
    <r>
      <t xml:space="preserve">Dalyvio mokestis už narystę   tarptautinių organizacijų veikloje  </t>
    </r>
    <r>
      <rPr>
        <sz val="8"/>
        <rFont val="Times New Roman"/>
        <family val="1"/>
        <charset val="186"/>
      </rPr>
      <t>(</t>
    </r>
    <r>
      <rPr>
        <i/>
        <sz val="8"/>
        <rFont val="Times New Roman"/>
        <family val="1"/>
        <charset val="186"/>
      </rPr>
      <t>Cruise Baltic</t>
    </r>
    <r>
      <rPr>
        <sz val="8"/>
        <rFont val="Times New Roman"/>
        <family val="1"/>
        <charset val="186"/>
      </rPr>
      <t xml:space="preserve"> – CB, EUROCITIES, </t>
    </r>
    <r>
      <rPr>
        <i/>
        <sz val="8"/>
        <rFont val="Times New Roman"/>
        <family val="1"/>
        <charset val="186"/>
      </rPr>
      <t xml:space="preserve">Union of the Baltic Cities </t>
    </r>
    <r>
      <rPr>
        <sz val="8"/>
        <rFont val="Times New Roman"/>
        <family val="1"/>
        <charset val="186"/>
      </rPr>
      <t xml:space="preserve">– UBC, </t>
    </r>
    <r>
      <rPr>
        <i/>
        <sz val="8"/>
        <rFont val="Times New Roman"/>
        <family val="1"/>
        <charset val="186"/>
      </rPr>
      <t>Baltic Sail</t>
    </r>
    <r>
      <rPr>
        <sz val="8"/>
        <rFont val="Times New Roman"/>
        <family val="1"/>
        <charset val="186"/>
      </rPr>
      <t xml:space="preserve">,  </t>
    </r>
    <r>
      <rPr>
        <i/>
        <sz val="8"/>
        <rFont val="Times New Roman"/>
        <family val="1"/>
        <charset val="186"/>
      </rPr>
      <t>European Cities Against Drugs</t>
    </r>
    <r>
      <rPr>
        <sz val="8"/>
        <rFont val="Times New Roman"/>
        <family val="1"/>
        <charset val="186"/>
      </rPr>
      <t xml:space="preserve"> – ECAD, </t>
    </r>
    <r>
      <rPr>
        <i/>
        <sz val="8"/>
        <rFont val="Times New Roman"/>
        <family val="1"/>
        <charset val="186"/>
      </rPr>
      <t>World Health Organization</t>
    </r>
    <r>
      <rPr>
        <sz val="8"/>
        <rFont val="Times New Roman"/>
        <family val="1"/>
        <charset val="186"/>
      </rPr>
      <t xml:space="preserve"> – WHO,  K</t>
    </r>
    <r>
      <rPr>
        <i/>
        <sz val="8"/>
        <rFont val="Times New Roman"/>
        <family val="1"/>
        <charset val="186"/>
      </rPr>
      <t>ommunnes Internasjonale Miljøorganisasjon</t>
    </r>
    <r>
      <rPr>
        <sz val="8"/>
        <rFont val="Times New Roman"/>
        <family val="1"/>
        <charset val="186"/>
      </rPr>
      <t xml:space="preserve"> – KIMO)   </t>
    </r>
  </si>
  <si>
    <r>
      <t xml:space="preserve">Priemonių, mažinančių administracinę naštą juridiniams ir fiziniams asmenims, taikymas (Eilių valdymo sistemos įdiegimas Socialinių reikalų departamento Socialinės paramos skyriuje; Santykių su klientais valdymo (angl. </t>
    </r>
    <r>
      <rPr>
        <i/>
        <sz val="10"/>
        <rFont val="Times New Roman"/>
        <family val="1"/>
        <charset val="186"/>
      </rPr>
      <t>Customer Relationship Management</t>
    </r>
    <r>
      <rPr>
        <sz val="10"/>
        <rFont val="Times New Roman"/>
        <family val="1"/>
        <charset val="186"/>
      </rPr>
      <t>) sistemos įdiegimas Informavimo ir e. paslaugų skyriaus Vieno langelio ir e. paslaugų poskyryje; VMI duomenų perdavimo sistemos įdiegimas; Licencijų ir leidimų išdavimo, proceso valdymo ir kontrolės sistemos sukūrimas)</t>
    </r>
  </si>
  <si>
    <r>
      <t>Funkcinės klasifikacijos kodas *</t>
    </r>
    <r>
      <rPr>
        <b/>
        <sz val="10"/>
        <rFont val="Times New Roman"/>
        <family val="1"/>
        <charset val="186"/>
      </rPr>
      <t xml:space="preserve"> </t>
    </r>
  </si>
  <si>
    <t xml:space="preserve">          VALDYMO PROGRAMOS (NR. 3)</t>
  </si>
  <si>
    <t>Savivaldybės administracijos veiklos užtikrinimas (pastatų eksploatacija, materialinis aprūpinimas)</t>
  </si>
  <si>
    <t>2014 M. KLAIPĖDOS MIESTO SAVIVALDYBĖS ADMINISTRACIJOS</t>
  </si>
  <si>
    <t>Prisijungimų skaičius prie Regitros sistemos, tūkst. kartų (nemokama paslauga)</t>
  </si>
  <si>
    <t>SB(L)</t>
  </si>
  <si>
    <r>
      <t>Apyvartinių lėšų likutis S</t>
    </r>
    <r>
      <rPr>
        <b/>
        <sz val="10"/>
        <rFont val="Times New Roman"/>
        <family val="1"/>
        <charset val="186"/>
      </rPr>
      <t>B(L)</t>
    </r>
    <r>
      <rPr>
        <sz val="10"/>
        <rFont val="Times New Roman"/>
        <family val="1"/>
        <charset val="186"/>
      </rPr>
      <t xml:space="preserve"> </t>
    </r>
  </si>
  <si>
    <t>P.3.4.3.1</t>
  </si>
  <si>
    <t>SB(SPL)</t>
  </si>
  <si>
    <r>
      <t xml:space="preserve">Pajamų įmokų likutis už patalpų nuomą </t>
    </r>
    <r>
      <rPr>
        <b/>
        <sz val="10"/>
        <rFont val="Times New Roman"/>
        <family val="1"/>
        <charset val="186"/>
      </rPr>
      <t>SB(SPL)</t>
    </r>
  </si>
  <si>
    <r>
      <t>Pajamų įmokų likutis už patalpų nuomą</t>
    </r>
    <r>
      <rPr>
        <b/>
        <sz val="10"/>
        <rFont val="Times New Roman"/>
        <family val="1"/>
        <charset val="186"/>
      </rPr>
      <t xml:space="preserve"> SB(SPL)</t>
    </r>
  </si>
  <si>
    <t>Indėlio kriterijaus</t>
  </si>
  <si>
    <t>Siūlomas keisti 2014-ųjų metų asignavimų planas**</t>
  </si>
  <si>
    <t>Skirtumas</t>
  </si>
  <si>
    <t>Lyginamasis variantas</t>
  </si>
  <si>
    <t>Mokymų (valstybės tarnautojų įvadiniai mokymai, specifiniai mokymai atestatams ir licencijoms įgyti) organizavimas</t>
  </si>
  <si>
    <t>Konferencijų, kuriose dalyvauta, skaičius</t>
  </si>
  <si>
    <t>2014-ųjų metų asignavimų planas**</t>
  </si>
  <si>
    <t>** pagal Klaipėdos miesto savivaldybės tarybos 2014-12-11sprendimą Nr. T2-308</t>
  </si>
  <si>
    <t>** pagal Klaipėdos miesto savivaldybės tarybos 2014-12-11sprendimąus: Nr. T2-308; T2-311</t>
  </si>
  <si>
    <t xml:space="preserve">PATVIRTINTA
Klaipėdos miesto savivaldybės administracijos direktoriaus 2014 m. kovo 4 d. įsakymu Nr. AD1-667   (Klaipėdos miesto savivaldybės administracijos direktoriaus 2014 m. gruodžio 19 d. įsakymo Nr. AD1-3877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</si>
</sst>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7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i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6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5" fillId="0" borderId="0"/>
    <xf numFmtId="0" fontId="14" fillId="0" borderId="0"/>
  </cellStyleXfs>
  <cellXfs count="1492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0" fontId="15" fillId="0" borderId="19" xfId="1" applyFont="1" applyBorder="1" applyAlignment="1">
      <alignment vertical="top" wrapText="1"/>
    </xf>
    <xf numFmtId="49" fontId="6" fillId="5" borderId="20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7" fillId="0" borderId="22" xfId="1" applyNumberFormat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 wrapText="1"/>
    </xf>
    <xf numFmtId="164" fontId="6" fillId="2" borderId="18" xfId="1" applyNumberFormat="1" applyFont="1" applyFill="1" applyBorder="1" applyAlignment="1">
      <alignment horizontal="center" vertical="top"/>
    </xf>
    <xf numFmtId="164" fontId="3" fillId="0" borderId="20" xfId="1" applyNumberFormat="1" applyFont="1" applyFill="1" applyBorder="1" applyAlignment="1">
      <alignment horizontal="center" vertical="top"/>
    </xf>
    <xf numFmtId="164" fontId="6" fillId="2" borderId="24" xfId="1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right" vertical="top" wrapText="1"/>
    </xf>
    <xf numFmtId="0" fontId="12" fillId="0" borderId="16" xfId="1" applyFont="1" applyFill="1" applyBorder="1" applyAlignment="1">
      <alignment horizontal="center" vertical="center" textRotation="90" wrapText="1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6" xfId="1" applyNumberFormat="1" applyFont="1" applyFill="1" applyBorder="1" applyAlignment="1">
      <alignment horizontal="center" vertical="top"/>
    </xf>
    <xf numFmtId="164" fontId="7" fillId="0" borderId="27" xfId="1" applyNumberFormat="1" applyFont="1" applyFill="1" applyBorder="1" applyAlignment="1">
      <alignment horizontal="center" vertical="top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vertical="top"/>
    </xf>
    <xf numFmtId="0" fontId="18" fillId="0" borderId="10" xfId="1" applyFont="1" applyBorder="1" applyAlignment="1">
      <alignment horizontal="center" vertical="top"/>
    </xf>
    <xf numFmtId="164" fontId="6" fillId="2" borderId="29" xfId="1" applyNumberFormat="1" applyFont="1" applyFill="1" applyBorder="1" applyAlignment="1">
      <alignment horizontal="center" vertical="top"/>
    </xf>
    <xf numFmtId="164" fontId="6" fillId="2" borderId="30" xfId="1" applyNumberFormat="1" applyFont="1" applyFill="1" applyBorder="1" applyAlignment="1">
      <alignment horizontal="center" vertical="top"/>
    </xf>
    <xf numFmtId="164" fontId="6" fillId="2" borderId="21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top" wrapText="1"/>
    </xf>
    <xf numFmtId="164" fontId="6" fillId="2" borderId="31" xfId="1" applyNumberFormat="1" applyFont="1" applyFill="1" applyBorder="1" applyAlignment="1">
      <alignment horizontal="center" vertical="top"/>
    </xf>
    <xf numFmtId="164" fontId="6" fillId="2" borderId="32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164" fontId="7" fillId="0" borderId="33" xfId="1" applyNumberFormat="1" applyFont="1" applyFill="1" applyBorder="1" applyAlignment="1">
      <alignment horizontal="center" vertical="top"/>
    </xf>
    <xf numFmtId="164" fontId="7" fillId="0" borderId="34" xfId="1" applyNumberFormat="1" applyFont="1" applyFill="1" applyBorder="1" applyAlignment="1">
      <alignment horizontal="center" vertical="top"/>
    </xf>
    <xf numFmtId="164" fontId="7" fillId="0" borderId="35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right" vertical="top" wrapText="1"/>
    </xf>
    <xf numFmtId="164" fontId="7" fillId="2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64" fontId="3" fillId="0" borderId="38" xfId="1" applyNumberFormat="1" applyFont="1" applyFill="1" applyBorder="1" applyAlignment="1">
      <alignment horizontal="center" vertical="top"/>
    </xf>
    <xf numFmtId="164" fontId="7" fillId="0" borderId="35" xfId="1" applyNumberFormat="1" applyFont="1" applyBorder="1" applyAlignment="1">
      <alignment horizontal="center" vertical="top"/>
    </xf>
    <xf numFmtId="49" fontId="11" fillId="0" borderId="7" xfId="1" applyNumberFormat="1" applyFont="1" applyBorder="1" applyAlignment="1">
      <alignment horizontal="center" vertical="top"/>
    </xf>
    <xf numFmtId="49" fontId="17" fillId="0" borderId="13" xfId="1" applyNumberFormat="1" applyFont="1" applyBorder="1" applyAlignment="1">
      <alignment horizontal="center" vertical="top"/>
    </xf>
    <xf numFmtId="164" fontId="7" fillId="0" borderId="29" xfId="1" applyNumberFormat="1" applyFont="1" applyFill="1" applyBorder="1" applyAlignment="1">
      <alignment horizontal="center" vertical="top"/>
    </xf>
    <xf numFmtId="164" fontId="7" fillId="0" borderId="36" xfId="1" applyNumberFormat="1" applyFont="1" applyFill="1" applyBorder="1" applyAlignment="1">
      <alignment horizontal="center" vertical="top"/>
    </xf>
    <xf numFmtId="0" fontId="15" fillId="0" borderId="18" xfId="1" applyFont="1" applyBorder="1" applyAlignment="1">
      <alignment vertical="top" wrapText="1"/>
    </xf>
    <xf numFmtId="49" fontId="17" fillId="0" borderId="15" xfId="1" applyNumberFormat="1" applyFont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164" fontId="3" fillId="0" borderId="30" xfId="1" applyNumberFormat="1" applyFont="1" applyFill="1" applyBorder="1" applyAlignment="1">
      <alignment horizontal="center" vertical="top"/>
    </xf>
    <xf numFmtId="164" fontId="7" fillId="0" borderId="40" xfId="1" applyNumberFormat="1" applyFont="1" applyFill="1" applyBorder="1" applyAlignment="1">
      <alignment horizontal="center" vertical="top"/>
    </xf>
    <xf numFmtId="164" fontId="7" fillId="0" borderId="41" xfId="1" applyNumberFormat="1" applyFont="1" applyFill="1" applyBorder="1" applyAlignment="1">
      <alignment horizontal="center" vertical="top"/>
    </xf>
    <xf numFmtId="164" fontId="7" fillId="6" borderId="26" xfId="1" applyNumberFormat="1" applyFont="1" applyFill="1" applyBorder="1" applyAlignment="1">
      <alignment horizontal="center" vertical="top"/>
    </xf>
    <xf numFmtId="164" fontId="7" fillId="6" borderId="34" xfId="1" applyNumberFormat="1" applyFont="1" applyFill="1" applyBorder="1" applyAlignment="1">
      <alignment horizontal="center" vertical="top"/>
    </xf>
    <xf numFmtId="164" fontId="7" fillId="6" borderId="29" xfId="1" applyNumberFormat="1" applyFont="1" applyFill="1" applyBorder="1" applyAlignment="1">
      <alignment horizontal="center" vertical="top"/>
    </xf>
    <xf numFmtId="164" fontId="9" fillId="6" borderId="34" xfId="1" applyNumberFormat="1" applyFont="1" applyFill="1" applyBorder="1" applyAlignment="1">
      <alignment horizontal="center" vertical="top"/>
    </xf>
    <xf numFmtId="164" fontId="9" fillId="6" borderId="38" xfId="1" applyNumberFormat="1" applyFont="1" applyFill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164" fontId="6" fillId="2" borderId="3" xfId="1" applyNumberFormat="1" applyFont="1" applyFill="1" applyBorder="1" applyAlignment="1">
      <alignment horizontal="center" vertical="top"/>
    </xf>
    <xf numFmtId="164" fontId="9" fillId="0" borderId="33" xfId="1" applyNumberFormat="1" applyFont="1" applyFill="1" applyBorder="1" applyAlignment="1">
      <alignment horizontal="center" vertical="top"/>
    </xf>
    <xf numFmtId="164" fontId="9" fillId="0" borderId="39" xfId="1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11" fillId="5" borderId="24" xfId="0" applyNumberFormat="1" applyFont="1" applyFill="1" applyBorder="1" applyAlignment="1">
      <alignment horizontal="center" vertical="top"/>
    </xf>
    <xf numFmtId="49" fontId="11" fillId="4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1" fillId="4" borderId="4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1" fillId="4" borderId="24" xfId="0" applyNumberFormat="1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/>
    </xf>
    <xf numFmtId="164" fontId="11" fillId="4" borderId="3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49" fontId="11" fillId="3" borderId="24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3" fillId="0" borderId="45" xfId="0" applyFont="1" applyBorder="1" applyAlignment="1">
      <alignment horizontal="center" vertical="top"/>
    </xf>
    <xf numFmtId="0" fontId="16" fillId="2" borderId="46" xfId="0" applyFont="1" applyFill="1" applyBorder="1" applyAlignment="1">
      <alignment horizontal="center" vertical="top"/>
    </xf>
    <xf numFmtId="164" fontId="2" fillId="2" borderId="47" xfId="0" applyNumberFormat="1" applyFont="1" applyFill="1" applyBorder="1" applyAlignment="1">
      <alignment horizontal="center" vertical="top"/>
    </xf>
    <xf numFmtId="164" fontId="2" fillId="2" borderId="29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9" xfId="0" applyFont="1" applyBorder="1" applyAlignment="1">
      <alignment horizontal="center" vertical="top" wrapText="1"/>
    </xf>
    <xf numFmtId="0" fontId="16" fillId="6" borderId="51" xfId="0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7" fillId="6" borderId="53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/>
    </xf>
    <xf numFmtId="0" fontId="16" fillId="6" borderId="56" xfId="0" applyFont="1" applyFill="1" applyBorder="1" applyAlignment="1">
      <alignment vertical="top"/>
    </xf>
    <xf numFmtId="0" fontId="16" fillId="6" borderId="34" xfId="0" applyFont="1" applyFill="1" applyBorder="1" applyAlignment="1">
      <alignment vertical="top"/>
    </xf>
    <xf numFmtId="164" fontId="2" fillId="2" borderId="30" xfId="0" applyNumberFormat="1" applyFont="1" applyFill="1" applyBorder="1" applyAlignment="1">
      <alignment horizontal="center" vertical="top"/>
    </xf>
    <xf numFmtId="164" fontId="2" fillId="2" borderId="57" xfId="0" applyNumberFormat="1" applyFont="1" applyFill="1" applyBorder="1" applyAlignment="1">
      <alignment horizontal="center" vertical="top"/>
    </xf>
    <xf numFmtId="164" fontId="2" fillId="2" borderId="36" xfId="0" applyNumberFormat="1" applyFont="1" applyFill="1" applyBorder="1" applyAlignment="1">
      <alignment horizontal="center" vertical="top"/>
    </xf>
    <xf numFmtId="0" fontId="16" fillId="6" borderId="58" xfId="0" applyFont="1" applyFill="1" applyBorder="1" applyAlignment="1">
      <alignment vertical="top"/>
    </xf>
    <xf numFmtId="0" fontId="16" fillId="2" borderId="59" xfId="0" applyFont="1" applyFill="1" applyBorder="1" applyAlignment="1">
      <alignment vertical="top"/>
    </xf>
    <xf numFmtId="0" fontId="16" fillId="6" borderId="26" xfId="0" applyFont="1" applyFill="1" applyBorder="1" applyAlignment="1">
      <alignment vertical="top"/>
    </xf>
    <xf numFmtId="0" fontId="16" fillId="6" borderId="27" xfId="0" applyFont="1" applyFill="1" applyBorder="1" applyAlignment="1">
      <alignment vertical="top"/>
    </xf>
    <xf numFmtId="164" fontId="3" fillId="0" borderId="60" xfId="1" applyNumberFormat="1" applyFont="1" applyFill="1" applyBorder="1" applyAlignment="1">
      <alignment horizontal="center" vertical="top"/>
    </xf>
    <xf numFmtId="164" fontId="3" fillId="0" borderId="61" xfId="1" applyNumberFormat="1" applyFont="1" applyFill="1" applyBorder="1" applyAlignment="1">
      <alignment horizontal="center" vertical="top"/>
    </xf>
    <xf numFmtId="164" fontId="7" fillId="0" borderId="57" xfId="1" applyNumberFormat="1" applyFont="1" applyFill="1" applyBorder="1" applyAlignment="1">
      <alignment horizontal="center" vertical="top"/>
    </xf>
    <xf numFmtId="164" fontId="7" fillId="0" borderId="17" xfId="1" applyNumberFormat="1" applyFont="1" applyFill="1" applyBorder="1" applyAlignment="1">
      <alignment horizontal="center" vertical="top"/>
    </xf>
    <xf numFmtId="164" fontId="6" fillId="2" borderId="9" xfId="1" applyNumberFormat="1" applyFont="1" applyFill="1" applyBorder="1" applyAlignment="1">
      <alignment horizontal="center" vertical="top"/>
    </xf>
    <xf numFmtId="164" fontId="7" fillId="0" borderId="62" xfId="1" applyNumberFormat="1" applyFont="1" applyFill="1" applyBorder="1" applyAlignment="1">
      <alignment horizontal="center" vertical="top"/>
    </xf>
    <xf numFmtId="164" fontId="7" fillId="2" borderId="57" xfId="1" applyNumberFormat="1" applyFont="1" applyFill="1" applyBorder="1" applyAlignment="1">
      <alignment horizontal="center" vertical="top"/>
    </xf>
    <xf numFmtId="164" fontId="3" fillId="0" borderId="60" xfId="0" applyNumberFormat="1" applyFont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top"/>
    </xf>
    <xf numFmtId="164" fontId="2" fillId="2" borderId="63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top" wrapText="1"/>
    </xf>
    <xf numFmtId="164" fontId="2" fillId="6" borderId="64" xfId="0" applyNumberFormat="1" applyFont="1" applyFill="1" applyBorder="1" applyAlignment="1">
      <alignment horizontal="center" vertical="top"/>
    </xf>
    <xf numFmtId="164" fontId="2" fillId="2" borderId="65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 wrapText="1"/>
    </xf>
    <xf numFmtId="164" fontId="3" fillId="0" borderId="64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11" fillId="6" borderId="66" xfId="0" applyFont="1" applyFill="1" applyBorder="1" applyAlignment="1">
      <alignment horizontal="left" vertical="top" wrapText="1"/>
    </xf>
    <xf numFmtId="0" fontId="18" fillId="6" borderId="66" xfId="0" applyFont="1" applyFill="1" applyBorder="1" applyAlignment="1">
      <alignment horizontal="left" vertical="top" wrapText="1"/>
    </xf>
    <xf numFmtId="49" fontId="11" fillId="3" borderId="42" xfId="0" applyNumberFormat="1" applyFont="1" applyFill="1" applyBorder="1" applyAlignment="1">
      <alignment horizontal="center" vertical="top"/>
    </xf>
    <xf numFmtId="164" fontId="11" fillId="3" borderId="21" xfId="0" applyNumberFormat="1" applyFont="1" applyFill="1" applyBorder="1" applyAlignment="1">
      <alignment horizontal="center" vertical="top"/>
    </xf>
    <xf numFmtId="164" fontId="11" fillId="3" borderId="31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/>
    </xf>
    <xf numFmtId="0" fontId="9" fillId="3" borderId="66" xfId="0" applyFont="1" applyFill="1" applyBorder="1" applyAlignment="1">
      <alignment horizontal="left" vertical="top" wrapText="1"/>
    </xf>
    <xf numFmtId="0" fontId="13" fillId="3" borderId="66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53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4" borderId="6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11" fillId="4" borderId="21" xfId="0" applyNumberFormat="1" applyFont="1" applyFill="1" applyBorder="1" applyAlignment="1">
      <alignment vertical="top"/>
    </xf>
    <xf numFmtId="164" fontId="11" fillId="4" borderId="24" xfId="0" applyNumberFormat="1" applyFont="1" applyFill="1" applyBorder="1" applyAlignment="1">
      <alignment vertical="top"/>
    </xf>
    <xf numFmtId="164" fontId="9" fillId="7" borderId="39" xfId="0" applyNumberFormat="1" applyFont="1" applyFill="1" applyBorder="1" applyAlignment="1">
      <alignment vertical="top"/>
    </xf>
    <xf numFmtId="164" fontId="9" fillId="7" borderId="38" xfId="0" applyNumberFormat="1" applyFont="1" applyFill="1" applyBorder="1" applyAlignment="1">
      <alignment vertical="top"/>
    </xf>
    <xf numFmtId="164" fontId="9" fillId="7" borderId="72" xfId="0" applyNumberFormat="1" applyFont="1" applyFill="1" applyBorder="1" applyAlignment="1">
      <alignment vertical="top"/>
    </xf>
    <xf numFmtId="164" fontId="9" fillId="7" borderId="25" xfId="0" applyNumberFormat="1" applyFont="1" applyFill="1" applyBorder="1" applyAlignment="1">
      <alignment vertical="top"/>
    </xf>
    <xf numFmtId="164" fontId="9" fillId="7" borderId="26" xfId="0" applyNumberFormat="1" applyFont="1" applyFill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164" fontId="9" fillId="7" borderId="20" xfId="0" applyNumberFormat="1" applyFont="1" applyFill="1" applyBorder="1" applyAlignment="1">
      <alignment vertical="top"/>
    </xf>
    <xf numFmtId="164" fontId="9" fillId="7" borderId="40" xfId="0" applyNumberFormat="1" applyFont="1" applyFill="1" applyBorder="1" applyAlignment="1">
      <alignment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72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7" borderId="36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164" fontId="9" fillId="7" borderId="33" xfId="0" applyNumberFormat="1" applyFont="1" applyFill="1" applyBorder="1" applyAlignment="1">
      <alignment vertical="top"/>
    </xf>
    <xf numFmtId="164" fontId="9" fillId="7" borderId="34" xfId="0" applyNumberFormat="1" applyFont="1" applyFill="1" applyBorder="1" applyAlignment="1">
      <alignment vertical="top"/>
    </xf>
    <xf numFmtId="164" fontId="9" fillId="7" borderId="62" xfId="0" applyNumberFormat="1" applyFont="1" applyFill="1" applyBorder="1" applyAlignment="1">
      <alignment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53" xfId="0" applyNumberFormat="1" applyFont="1" applyFill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0" xfId="4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164" fontId="9" fillId="7" borderId="35" xfId="0" applyNumberFormat="1" applyFont="1" applyFill="1" applyBorder="1" applyAlignment="1">
      <alignment vertical="top"/>
    </xf>
    <xf numFmtId="0" fontId="9" fillId="7" borderId="25" xfId="0" applyFont="1" applyFill="1" applyBorder="1" applyAlignment="1">
      <alignment vertical="top" wrapText="1"/>
    </xf>
    <xf numFmtId="164" fontId="9" fillId="7" borderId="27" xfId="0" applyNumberFormat="1" applyFont="1" applyFill="1" applyBorder="1" applyAlignment="1">
      <alignment vertical="top"/>
    </xf>
    <xf numFmtId="164" fontId="9" fillId="7" borderId="41" xfId="0" applyNumberFormat="1" applyFont="1" applyFill="1" applyBorder="1" applyAlignment="1">
      <alignment vertical="top"/>
    </xf>
    <xf numFmtId="164" fontId="9" fillId="7" borderId="60" xfId="0" applyNumberFormat="1" applyFont="1" applyFill="1" applyBorder="1" applyAlignment="1">
      <alignment vertical="top"/>
    </xf>
    <xf numFmtId="164" fontId="9" fillId="7" borderId="61" xfId="0" applyNumberFormat="1" applyFont="1" applyFill="1" applyBorder="1" applyAlignment="1">
      <alignment vertical="top"/>
    </xf>
    <xf numFmtId="164" fontId="9" fillId="7" borderId="75" xfId="0" applyNumberFormat="1" applyFont="1" applyFill="1" applyBorder="1" applyAlignment="1">
      <alignment vertical="top"/>
    </xf>
    <xf numFmtId="0" fontId="7" fillId="0" borderId="40" xfId="0" applyFont="1" applyFill="1" applyBorder="1" applyAlignment="1">
      <alignment vertical="top" wrapText="1"/>
    </xf>
    <xf numFmtId="49" fontId="9" fillId="0" borderId="40" xfId="0" applyNumberFormat="1" applyFont="1" applyBorder="1" applyAlignment="1">
      <alignment vertical="top"/>
    </xf>
    <xf numFmtId="0" fontId="7" fillId="0" borderId="53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vertical="top"/>
    </xf>
    <xf numFmtId="49" fontId="11" fillId="10" borderId="24" xfId="0" applyNumberFormat="1" applyFont="1" applyFill="1" applyBorder="1" applyAlignment="1">
      <alignment horizontal="center" vertical="top"/>
    </xf>
    <xf numFmtId="164" fontId="11" fillId="10" borderId="24" xfId="0" applyNumberFormat="1" applyFont="1" applyFill="1" applyBorder="1" applyAlignment="1">
      <alignment vertical="top"/>
    </xf>
    <xf numFmtId="0" fontId="22" fillId="0" borderId="0" xfId="0" applyFont="1"/>
    <xf numFmtId="0" fontId="22" fillId="0" borderId="38" xfId="0" applyFont="1" applyBorder="1" applyAlignment="1">
      <alignment horizontal="center" vertical="top" wrapText="1"/>
    </xf>
    <xf numFmtId="0" fontId="22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6" borderId="0" xfId="0" applyFont="1" applyFill="1" applyAlignment="1">
      <alignment vertical="top"/>
    </xf>
    <xf numFmtId="0" fontId="9" fillId="7" borderId="1" xfId="0" applyFont="1" applyFill="1" applyBorder="1" applyAlignment="1">
      <alignment horizontal="center" vertical="top"/>
    </xf>
    <xf numFmtId="0" fontId="9" fillId="0" borderId="56" xfId="0" applyFont="1" applyBorder="1" applyAlignment="1">
      <alignment vertical="top" wrapText="1"/>
    </xf>
    <xf numFmtId="0" fontId="9" fillId="0" borderId="0" xfId="4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72" xfId="0" applyFont="1" applyBorder="1" applyAlignment="1">
      <alignment horizontal="center" vertical="top"/>
    </xf>
    <xf numFmtId="49" fontId="11" fillId="0" borderId="53" xfId="0" applyNumberFormat="1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center" textRotation="90"/>
    </xf>
    <xf numFmtId="164" fontId="10" fillId="0" borderId="0" xfId="0" applyNumberFormat="1" applyFont="1" applyAlignment="1">
      <alignment horizontal="right" vertical="top"/>
    </xf>
    <xf numFmtId="49" fontId="9" fillId="0" borderId="66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164" fontId="9" fillId="7" borderId="39" xfId="0" applyNumberFormat="1" applyFont="1" applyFill="1" applyBorder="1" applyAlignment="1">
      <alignment horizontal="right" vertical="top"/>
    </xf>
    <xf numFmtId="164" fontId="9" fillId="7" borderId="38" xfId="0" applyNumberFormat="1" applyFont="1" applyFill="1" applyBorder="1" applyAlignment="1">
      <alignment horizontal="right" vertical="top"/>
    </xf>
    <xf numFmtId="164" fontId="9" fillId="7" borderId="72" xfId="0" applyNumberFormat="1" applyFont="1" applyFill="1" applyBorder="1" applyAlignment="1">
      <alignment horizontal="right" vertical="top"/>
    </xf>
    <xf numFmtId="0" fontId="9" fillId="8" borderId="53" xfId="0" applyFont="1" applyFill="1" applyBorder="1" applyAlignment="1">
      <alignment vertical="top"/>
    </xf>
    <xf numFmtId="0" fontId="1" fillId="0" borderId="0" xfId="0" applyFont="1"/>
    <xf numFmtId="0" fontId="9" fillId="7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4" fontId="9" fillId="7" borderId="33" xfId="0" applyNumberFormat="1" applyFont="1" applyFill="1" applyBorder="1" applyAlignment="1">
      <alignment horizontal="right" vertical="top"/>
    </xf>
    <xf numFmtId="164" fontId="9" fillId="7" borderId="34" xfId="0" applyNumberFormat="1" applyFont="1" applyFill="1" applyBorder="1" applyAlignment="1">
      <alignment horizontal="right" vertical="top"/>
    </xf>
    <xf numFmtId="164" fontId="9" fillId="7" borderId="35" xfId="0" applyNumberFormat="1" applyFont="1" applyFill="1" applyBorder="1" applyAlignment="1">
      <alignment horizontal="right" vertical="top"/>
    </xf>
    <xf numFmtId="164" fontId="3" fillId="7" borderId="3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vertical="top" wrapText="1"/>
    </xf>
    <xf numFmtId="0" fontId="9" fillId="7" borderId="25" xfId="0" applyFont="1" applyFill="1" applyBorder="1" applyAlignment="1">
      <alignment horizontal="left" vertical="top" wrapText="1"/>
    </xf>
    <xf numFmtId="0" fontId="9" fillId="7" borderId="27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vertical="top"/>
    </xf>
    <xf numFmtId="49" fontId="11" fillId="7" borderId="31" xfId="0" applyNumberFormat="1" applyFont="1" applyFill="1" applyBorder="1" applyAlignment="1">
      <alignment vertical="top"/>
    </xf>
    <xf numFmtId="0" fontId="6" fillId="7" borderId="23" xfId="0" applyFont="1" applyFill="1" applyBorder="1" applyAlignment="1">
      <alignment horizontal="right" vertical="top"/>
    </xf>
    <xf numFmtId="49" fontId="11" fillId="7" borderId="40" xfId="0" applyNumberFormat="1" applyFont="1" applyFill="1" applyBorder="1" applyAlignment="1">
      <alignment horizontal="center" vertical="top" wrapText="1"/>
    </xf>
    <xf numFmtId="49" fontId="11" fillId="7" borderId="53" xfId="0" applyNumberFormat="1" applyFont="1" applyFill="1" applyBorder="1" applyAlignment="1">
      <alignment horizontal="center" vertical="top" wrapText="1"/>
    </xf>
    <xf numFmtId="49" fontId="11" fillId="7" borderId="31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9" fillId="7" borderId="77" xfId="0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7" borderId="72" xfId="0" applyNumberFormat="1" applyFont="1" applyFill="1" applyBorder="1" applyAlignment="1">
      <alignment horizontal="center" vertical="top"/>
    </xf>
    <xf numFmtId="0" fontId="9" fillId="0" borderId="65" xfId="0" applyNumberFormat="1" applyFont="1" applyBorder="1" applyAlignment="1">
      <alignment horizontal="center" vertical="top"/>
    </xf>
    <xf numFmtId="164" fontId="3" fillId="7" borderId="26" xfId="0" applyNumberFormat="1" applyFont="1" applyFill="1" applyBorder="1" applyAlignment="1">
      <alignment horizontal="center" vertical="top"/>
    </xf>
    <xf numFmtId="164" fontId="3" fillId="7" borderId="27" xfId="0" applyNumberFormat="1" applyFont="1" applyFill="1" applyBorder="1" applyAlignment="1">
      <alignment horizontal="center" vertical="top"/>
    </xf>
    <xf numFmtId="0" fontId="9" fillId="0" borderId="64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49" fontId="12" fillId="0" borderId="19" xfId="0" quotePrefix="1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textRotation="90"/>
    </xf>
    <xf numFmtId="49" fontId="11" fillId="4" borderId="76" xfId="0" applyNumberFormat="1" applyFont="1" applyFill="1" applyBorder="1" applyAlignment="1">
      <alignment horizontal="center" vertical="top"/>
    </xf>
    <xf numFmtId="49" fontId="11" fillId="4" borderId="8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vertical="top" wrapText="1"/>
    </xf>
    <xf numFmtId="0" fontId="5" fillId="0" borderId="39" xfId="0" applyFont="1" applyFill="1" applyBorder="1" applyAlignment="1">
      <alignment horizontal="left" vertical="top" wrapText="1"/>
    </xf>
    <xf numFmtId="49" fontId="9" fillId="0" borderId="19" xfId="0" applyNumberFormat="1" applyFont="1" applyBorder="1" applyAlignment="1">
      <alignment vertical="top"/>
    </xf>
    <xf numFmtId="49" fontId="11" fillId="4" borderId="89" xfId="0" applyNumberFormat="1" applyFont="1" applyFill="1" applyBorder="1" applyAlignment="1">
      <alignment vertical="top"/>
    </xf>
    <xf numFmtId="49" fontId="11" fillId="4" borderId="76" xfId="0" applyNumberFormat="1" applyFont="1" applyFill="1" applyBorder="1" applyAlignment="1">
      <alignment vertical="top"/>
    </xf>
    <xf numFmtId="49" fontId="11" fillId="4" borderId="86" xfId="0" applyNumberFormat="1" applyFont="1" applyFill="1" applyBorder="1" applyAlignment="1">
      <alignment vertical="top"/>
    </xf>
    <xf numFmtId="49" fontId="9" fillId="0" borderId="17" xfId="0" applyNumberFormat="1" applyFont="1" applyBorder="1" applyAlignment="1">
      <alignment vertical="top"/>
    </xf>
    <xf numFmtId="49" fontId="11" fillId="7" borderId="0" xfId="0" applyNumberFormat="1" applyFont="1" applyFill="1" applyBorder="1" applyAlignment="1">
      <alignment vertical="top"/>
    </xf>
    <xf numFmtId="49" fontId="11" fillId="7" borderId="22" xfId="0" applyNumberFormat="1" applyFont="1" applyFill="1" applyBorder="1" applyAlignment="1">
      <alignment vertical="top"/>
    </xf>
    <xf numFmtId="0" fontId="9" fillId="7" borderId="72" xfId="0" applyFont="1" applyFill="1" applyBorder="1" applyAlignment="1">
      <alignment horizontal="center" vertical="top"/>
    </xf>
    <xf numFmtId="49" fontId="11" fillId="0" borderId="62" xfId="0" applyNumberFormat="1" applyFont="1" applyBorder="1" applyAlignment="1">
      <alignment horizontal="center" vertical="top"/>
    </xf>
    <xf numFmtId="0" fontId="11" fillId="7" borderId="0" xfId="0" applyFont="1" applyFill="1" applyBorder="1" applyAlignment="1">
      <alignment horizontal="left" vertical="top" wrapText="1"/>
    </xf>
    <xf numFmtId="0" fontId="9" fillId="7" borderId="70" xfId="0" applyFont="1" applyFill="1" applyBorder="1" applyAlignment="1">
      <alignment horizontal="left" vertical="top" wrapText="1"/>
    </xf>
    <xf numFmtId="0" fontId="9" fillId="7" borderId="56" xfId="0" applyFont="1" applyFill="1" applyBorder="1" applyAlignment="1">
      <alignment vertical="top" wrapText="1"/>
    </xf>
    <xf numFmtId="49" fontId="11" fillId="4" borderId="61" xfId="0" applyNumberFormat="1" applyFont="1" applyFill="1" applyBorder="1" applyAlignment="1">
      <alignment horizontal="left" vertical="top"/>
    </xf>
    <xf numFmtId="164" fontId="9" fillId="11" borderId="33" xfId="0" applyNumberFormat="1" applyFont="1" applyFill="1" applyBorder="1" applyAlignment="1">
      <alignment vertical="top"/>
    </xf>
    <xf numFmtId="164" fontId="9" fillId="11" borderId="34" xfId="0" applyNumberFormat="1" applyFont="1" applyFill="1" applyBorder="1" applyAlignment="1">
      <alignment vertical="top"/>
    </xf>
    <xf numFmtId="164" fontId="9" fillId="11" borderId="35" xfId="0" applyNumberFormat="1" applyFont="1" applyFill="1" applyBorder="1" applyAlignment="1">
      <alignment vertical="top"/>
    </xf>
    <xf numFmtId="164" fontId="9" fillId="11" borderId="28" xfId="0" applyNumberFormat="1" applyFont="1" applyFill="1" applyBorder="1" applyAlignment="1">
      <alignment vertical="top"/>
    </xf>
    <xf numFmtId="164" fontId="9" fillId="11" borderId="53" xfId="0" applyNumberFormat="1" applyFont="1" applyFill="1" applyBorder="1" applyAlignment="1">
      <alignment vertical="top"/>
    </xf>
    <xf numFmtId="164" fontId="9" fillId="11" borderId="64" xfId="0" applyNumberFormat="1" applyFont="1" applyFill="1" applyBorder="1" applyAlignment="1">
      <alignment vertical="top"/>
    </xf>
    <xf numFmtId="164" fontId="11" fillId="11" borderId="30" xfId="0" applyNumberFormat="1" applyFont="1" applyFill="1" applyBorder="1" applyAlignment="1">
      <alignment vertical="top"/>
    </xf>
    <xf numFmtId="164" fontId="11" fillId="11" borderId="29" xfId="0" applyNumberFormat="1" applyFont="1" applyFill="1" applyBorder="1" applyAlignment="1">
      <alignment vertical="top"/>
    </xf>
    <xf numFmtId="164" fontId="11" fillId="11" borderId="36" xfId="0" applyNumberFormat="1" applyFont="1" applyFill="1" applyBorder="1" applyAlignment="1">
      <alignment vertical="top"/>
    </xf>
    <xf numFmtId="164" fontId="11" fillId="11" borderId="21" xfId="0" applyNumberFormat="1" applyFont="1" applyFill="1" applyBorder="1" applyAlignment="1">
      <alignment vertical="top"/>
    </xf>
    <xf numFmtId="164" fontId="11" fillId="11" borderId="31" xfId="0" applyNumberFormat="1" applyFont="1" applyFill="1" applyBorder="1" applyAlignment="1">
      <alignment vertical="top"/>
    </xf>
    <xf numFmtId="164" fontId="11" fillId="11" borderId="32" xfId="0" applyNumberFormat="1" applyFont="1" applyFill="1" applyBorder="1" applyAlignment="1">
      <alignment vertical="top"/>
    </xf>
    <xf numFmtId="164" fontId="9" fillId="11" borderId="25" xfId="0" applyNumberFormat="1" applyFont="1" applyFill="1" applyBorder="1" applyAlignment="1">
      <alignment vertical="top"/>
    </xf>
    <xf numFmtId="164" fontId="9" fillId="11" borderId="26" xfId="0" applyNumberFormat="1" applyFont="1" applyFill="1" applyBorder="1" applyAlignment="1">
      <alignment vertical="top"/>
    </xf>
    <xf numFmtId="164" fontId="9" fillId="11" borderId="27" xfId="0" applyNumberFormat="1" applyFont="1" applyFill="1" applyBorder="1" applyAlignment="1">
      <alignment vertical="top"/>
    </xf>
    <xf numFmtId="164" fontId="11" fillId="11" borderId="28" xfId="0" applyNumberFormat="1" applyFont="1" applyFill="1" applyBorder="1" applyAlignment="1">
      <alignment vertical="top"/>
    </xf>
    <xf numFmtId="164" fontId="11" fillId="11" borderId="53" xfId="0" applyNumberFormat="1" applyFont="1" applyFill="1" applyBorder="1" applyAlignment="1">
      <alignment vertical="top"/>
    </xf>
    <xf numFmtId="164" fontId="11" fillId="11" borderId="64" xfId="0" applyNumberFormat="1" applyFont="1" applyFill="1" applyBorder="1" applyAlignment="1">
      <alignment vertical="top"/>
    </xf>
    <xf numFmtId="164" fontId="3" fillId="11" borderId="62" xfId="0" applyNumberFormat="1" applyFont="1" applyFill="1" applyBorder="1" applyAlignment="1">
      <alignment horizontal="right" vertical="top"/>
    </xf>
    <xf numFmtId="164" fontId="9" fillId="11" borderId="76" xfId="0" applyNumberFormat="1" applyFont="1" applyFill="1" applyBorder="1" applyAlignment="1">
      <alignment vertical="top"/>
    </xf>
    <xf numFmtId="164" fontId="11" fillId="11" borderId="16" xfId="0" applyNumberFormat="1" applyFont="1" applyFill="1" applyBorder="1" applyAlignment="1">
      <alignment vertical="top"/>
    </xf>
    <xf numFmtId="164" fontId="11" fillId="11" borderId="65" xfId="0" applyNumberFormat="1" applyFont="1" applyFill="1" applyBorder="1" applyAlignment="1">
      <alignment vertical="top"/>
    </xf>
    <xf numFmtId="164" fontId="9" fillId="11" borderId="20" xfId="0" applyNumberFormat="1" applyFont="1" applyFill="1" applyBorder="1" applyAlignment="1">
      <alignment vertical="top"/>
    </xf>
    <xf numFmtId="164" fontId="9" fillId="11" borderId="40" xfId="0" applyNumberFormat="1" applyFont="1" applyFill="1" applyBorder="1" applyAlignment="1">
      <alignment vertical="top"/>
    </xf>
    <xf numFmtId="164" fontId="9" fillId="11" borderId="41" xfId="0" applyNumberFormat="1" applyFont="1" applyFill="1" applyBorder="1" applyAlignment="1">
      <alignment vertical="top"/>
    </xf>
    <xf numFmtId="164" fontId="11" fillId="11" borderId="55" xfId="0" applyNumberFormat="1" applyFont="1" applyFill="1" applyBorder="1" applyAlignment="1">
      <alignment vertical="top"/>
    </xf>
    <xf numFmtId="164" fontId="9" fillId="11" borderId="55" xfId="0" applyNumberFormat="1" applyFont="1" applyFill="1" applyBorder="1" applyAlignment="1">
      <alignment vertical="top"/>
    </xf>
    <xf numFmtId="164" fontId="9" fillId="11" borderId="16" xfId="0" applyNumberFormat="1" applyFont="1" applyFill="1" applyBorder="1" applyAlignment="1">
      <alignment vertical="top"/>
    </xf>
    <xf numFmtId="164" fontId="9" fillId="11" borderId="65" xfId="0" applyNumberFormat="1" applyFont="1" applyFill="1" applyBorder="1" applyAlignment="1">
      <alignment vertical="top"/>
    </xf>
    <xf numFmtId="164" fontId="9" fillId="11" borderId="60" xfId="0" applyNumberFormat="1" applyFont="1" applyFill="1" applyBorder="1" applyAlignment="1">
      <alignment vertical="top"/>
    </xf>
    <xf numFmtId="165" fontId="11" fillId="11" borderId="30" xfId="0" applyNumberFormat="1" applyFont="1" applyFill="1" applyBorder="1" applyAlignment="1">
      <alignment vertical="top"/>
    </xf>
    <xf numFmtId="165" fontId="11" fillId="11" borderId="29" xfId="0" applyNumberFormat="1" applyFont="1" applyFill="1" applyBorder="1" applyAlignment="1">
      <alignment vertical="top"/>
    </xf>
    <xf numFmtId="165" fontId="11" fillId="11" borderId="57" xfId="0" applyNumberFormat="1" applyFont="1" applyFill="1" applyBorder="1" applyAlignment="1">
      <alignment vertical="top"/>
    </xf>
    <xf numFmtId="164" fontId="9" fillId="11" borderId="17" xfId="0" applyNumberFormat="1" applyFont="1" applyFill="1" applyBorder="1" applyAlignment="1">
      <alignment vertical="top"/>
    </xf>
    <xf numFmtId="164" fontId="3" fillId="11" borderId="64" xfId="0" applyNumberFormat="1" applyFont="1" applyFill="1" applyBorder="1" applyAlignment="1">
      <alignment horizontal="center" vertical="center"/>
    </xf>
    <xf numFmtId="164" fontId="3" fillId="11" borderId="56" xfId="0" applyNumberFormat="1" applyFont="1" applyFill="1" applyBorder="1" applyAlignment="1">
      <alignment horizontal="center" vertical="top"/>
    </xf>
    <xf numFmtId="164" fontId="3" fillId="11" borderId="34" xfId="0" applyNumberFormat="1" applyFont="1" applyFill="1" applyBorder="1" applyAlignment="1">
      <alignment horizontal="center" vertical="top"/>
    </xf>
    <xf numFmtId="164" fontId="3" fillId="11" borderId="35" xfId="0" applyNumberFormat="1" applyFont="1" applyFill="1" applyBorder="1" applyAlignment="1">
      <alignment horizontal="center" vertical="top"/>
    </xf>
    <xf numFmtId="164" fontId="2" fillId="11" borderId="74" xfId="0" applyNumberFormat="1" applyFont="1" applyFill="1" applyBorder="1" applyAlignment="1">
      <alignment horizontal="center" vertical="center"/>
    </xf>
    <xf numFmtId="164" fontId="2" fillId="11" borderId="29" xfId="0" applyNumberFormat="1" applyFont="1" applyFill="1" applyBorder="1" applyAlignment="1">
      <alignment horizontal="center" vertical="center"/>
    </xf>
    <xf numFmtId="164" fontId="2" fillId="11" borderId="36" xfId="0" applyNumberFormat="1" applyFont="1" applyFill="1" applyBorder="1" applyAlignment="1">
      <alignment horizontal="center" vertical="center"/>
    </xf>
    <xf numFmtId="164" fontId="3" fillId="11" borderId="75" xfId="0" applyNumberFormat="1" applyFont="1" applyFill="1" applyBorder="1" applyAlignment="1">
      <alignment horizontal="center" vertical="top"/>
    </xf>
    <xf numFmtId="164" fontId="3" fillId="11" borderId="26" xfId="0" applyNumberFormat="1" applyFont="1" applyFill="1" applyBorder="1" applyAlignment="1">
      <alignment horizontal="center" vertical="top"/>
    </xf>
    <xf numFmtId="164" fontId="3" fillId="11" borderId="27" xfId="0" applyNumberFormat="1" applyFont="1" applyFill="1" applyBorder="1" applyAlignment="1">
      <alignment horizontal="center" vertical="top"/>
    </xf>
    <xf numFmtId="164" fontId="9" fillId="11" borderId="39" xfId="0" applyNumberFormat="1" applyFont="1" applyFill="1" applyBorder="1" applyAlignment="1">
      <alignment vertical="top"/>
    </xf>
    <xf numFmtId="164" fontId="9" fillId="11" borderId="38" xfId="0" applyNumberFormat="1" applyFont="1" applyFill="1" applyBorder="1" applyAlignment="1">
      <alignment vertical="top"/>
    </xf>
    <xf numFmtId="164" fontId="9" fillId="11" borderId="72" xfId="0" applyNumberFormat="1" applyFont="1" applyFill="1" applyBorder="1" applyAlignment="1">
      <alignment vertical="top"/>
    </xf>
    <xf numFmtId="164" fontId="11" fillId="11" borderId="73" xfId="0" applyNumberFormat="1" applyFont="1" applyFill="1" applyBorder="1" applyAlignment="1">
      <alignment vertical="top"/>
    </xf>
    <xf numFmtId="0" fontId="9" fillId="11" borderId="16" xfId="0" applyFont="1" applyFill="1" applyBorder="1" applyAlignment="1">
      <alignment vertical="top"/>
    </xf>
    <xf numFmtId="164" fontId="9" fillId="11" borderId="89" xfId="0" applyNumberFormat="1" applyFont="1" applyFill="1" applyBorder="1" applyAlignment="1">
      <alignment vertical="top"/>
    </xf>
    <xf numFmtId="164" fontId="9" fillId="11" borderId="62" xfId="0" applyNumberFormat="1" applyFont="1" applyFill="1" applyBorder="1" applyAlignment="1">
      <alignment vertical="top"/>
    </xf>
    <xf numFmtId="0" fontId="11" fillId="11" borderId="5" xfId="0" applyFont="1" applyFill="1" applyBorder="1" applyAlignment="1">
      <alignment horizontal="right" vertical="top" wrapText="1"/>
    </xf>
    <xf numFmtId="0" fontId="11" fillId="11" borderId="10" xfId="0" applyFont="1" applyFill="1" applyBorder="1" applyAlignment="1">
      <alignment horizontal="right" vertical="top" wrapText="1"/>
    </xf>
    <xf numFmtId="0" fontId="11" fillId="11" borderId="4" xfId="0" applyFont="1" applyFill="1" applyBorder="1" applyAlignment="1">
      <alignment horizontal="right" vertical="top" wrapText="1"/>
    </xf>
    <xf numFmtId="164" fontId="11" fillId="11" borderId="14" xfId="0" applyNumberFormat="1" applyFont="1" applyFill="1" applyBorder="1" applyAlignment="1">
      <alignment vertical="top"/>
    </xf>
    <xf numFmtId="0" fontId="11" fillId="11" borderId="67" xfId="0" applyFont="1" applyFill="1" applyBorder="1" applyAlignment="1">
      <alignment horizontal="center" vertical="top" wrapText="1"/>
    </xf>
    <xf numFmtId="0" fontId="16" fillId="11" borderId="5" xfId="0" applyFont="1" applyFill="1" applyBorder="1" applyAlignment="1">
      <alignment horizontal="center" vertical="top"/>
    </xf>
    <xf numFmtId="0" fontId="11" fillId="11" borderId="44" xfId="0" applyFont="1" applyFill="1" applyBorder="1" applyAlignment="1">
      <alignment horizontal="right" vertical="top" wrapText="1"/>
    </xf>
    <xf numFmtId="164" fontId="11" fillId="11" borderId="13" xfId="0" applyNumberFormat="1" applyFont="1" applyFill="1" applyBorder="1" applyAlignment="1">
      <alignment vertical="top"/>
    </xf>
    <xf numFmtId="164" fontId="11" fillId="11" borderId="74" xfId="0" applyNumberFormat="1" applyFont="1" applyFill="1" applyBorder="1" applyAlignment="1">
      <alignment vertical="top"/>
    </xf>
    <xf numFmtId="0" fontId="9" fillId="8" borderId="30" xfId="0" applyFont="1" applyFill="1" applyBorder="1" applyAlignment="1">
      <alignment vertical="top"/>
    </xf>
    <xf numFmtId="0" fontId="9" fillId="8" borderId="36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9" fillId="8" borderId="13" xfId="0" applyFont="1" applyFill="1" applyBorder="1" applyAlignment="1">
      <alignment vertical="top"/>
    </xf>
    <xf numFmtId="0" fontId="9" fillId="8" borderId="81" xfId="0" applyNumberFormat="1" applyFont="1" applyFill="1" applyBorder="1" applyAlignment="1">
      <alignment horizontal="center" vertical="top"/>
    </xf>
    <xf numFmtId="0" fontId="9" fillId="7" borderId="64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vertical="top"/>
    </xf>
    <xf numFmtId="164" fontId="9" fillId="11" borderId="18" xfId="0" applyNumberFormat="1" applyFont="1" applyFill="1" applyBorder="1" applyAlignment="1">
      <alignment vertical="top"/>
    </xf>
    <xf numFmtId="164" fontId="9" fillId="11" borderId="75" xfId="0" applyNumberFormat="1" applyFont="1" applyFill="1" applyBorder="1" applyAlignment="1">
      <alignment vertical="top"/>
    </xf>
    <xf numFmtId="164" fontId="11" fillId="11" borderId="29" xfId="0" applyNumberFormat="1" applyFont="1" applyFill="1" applyBorder="1" applyAlignment="1">
      <alignment horizontal="right" vertical="top"/>
    </xf>
    <xf numFmtId="164" fontId="11" fillId="11" borderId="28" xfId="0" applyNumberFormat="1" applyFont="1" applyFill="1" applyBorder="1" applyAlignment="1">
      <alignment horizontal="right" vertical="top"/>
    </xf>
    <xf numFmtId="164" fontId="11" fillId="11" borderId="53" xfId="0" applyNumberFormat="1" applyFont="1" applyFill="1" applyBorder="1" applyAlignment="1">
      <alignment horizontal="right" vertical="top"/>
    </xf>
    <xf numFmtId="164" fontId="9" fillId="11" borderId="26" xfId="0" applyNumberFormat="1" applyFont="1" applyFill="1" applyBorder="1" applyAlignment="1">
      <alignment horizontal="right" vertical="top"/>
    </xf>
    <xf numFmtId="164" fontId="9" fillId="11" borderId="27" xfId="0" applyNumberFormat="1" applyFont="1" applyFill="1" applyBorder="1" applyAlignment="1">
      <alignment horizontal="right" vertical="top"/>
    </xf>
    <xf numFmtId="164" fontId="3" fillId="11" borderId="28" xfId="0" applyNumberFormat="1" applyFont="1" applyFill="1" applyBorder="1" applyAlignment="1">
      <alignment horizontal="right" vertical="top"/>
    </xf>
    <xf numFmtId="164" fontId="3" fillId="11" borderId="53" xfId="0" applyNumberFormat="1" applyFont="1" applyFill="1" applyBorder="1" applyAlignment="1">
      <alignment horizontal="right" vertical="top"/>
    </xf>
    <xf numFmtId="164" fontId="3" fillId="11" borderId="64" xfId="0" applyNumberFormat="1" applyFont="1" applyFill="1" applyBorder="1" applyAlignment="1">
      <alignment horizontal="right" vertical="top"/>
    </xf>
    <xf numFmtId="0" fontId="11" fillId="11" borderId="14" xfId="0" applyFont="1" applyFill="1" applyBorder="1" applyAlignment="1">
      <alignment horizontal="right" vertical="top" wrapText="1"/>
    </xf>
    <xf numFmtId="49" fontId="6" fillId="0" borderId="19" xfId="0" applyNumberFormat="1" applyFont="1" applyFill="1" applyBorder="1" applyAlignment="1">
      <alignment horizontal="right" vertical="top"/>
    </xf>
    <xf numFmtId="0" fontId="9" fillId="7" borderId="28" xfId="0" applyFont="1" applyFill="1" applyBorder="1" applyAlignment="1">
      <alignment horizontal="left" vertical="center" wrapText="1"/>
    </xf>
    <xf numFmtId="49" fontId="11" fillId="10" borderId="40" xfId="0" applyNumberFormat="1" applyFont="1" applyFill="1" applyBorder="1" applyAlignment="1">
      <alignment vertical="top"/>
    </xf>
    <xf numFmtId="0" fontId="9" fillId="10" borderId="0" xfId="0" applyFont="1" applyFill="1" applyBorder="1" applyAlignment="1">
      <alignment vertical="top"/>
    </xf>
    <xf numFmtId="49" fontId="11" fillId="10" borderId="53" xfId="0" applyNumberFormat="1" applyFont="1" applyFill="1" applyBorder="1" applyAlignment="1">
      <alignment vertical="top"/>
    </xf>
    <xf numFmtId="49" fontId="11" fillId="10" borderId="18" xfId="0" applyNumberFormat="1" applyFont="1" applyFill="1" applyBorder="1" applyAlignment="1">
      <alignment vertical="top"/>
    </xf>
    <xf numFmtId="49" fontId="11" fillId="10" borderId="23" xfId="0" applyNumberFormat="1" applyFont="1" applyFill="1" applyBorder="1" applyAlignment="1">
      <alignment vertical="top"/>
    </xf>
    <xf numFmtId="164" fontId="11" fillId="10" borderId="86" xfId="0" applyNumberFormat="1" applyFont="1" applyFill="1" applyBorder="1" applyAlignment="1">
      <alignment vertical="top"/>
    </xf>
    <xf numFmtId="0" fontId="9" fillId="10" borderId="21" xfId="0" applyFont="1" applyFill="1" applyBorder="1" applyAlignment="1">
      <alignment vertical="top"/>
    </xf>
    <xf numFmtId="0" fontId="9" fillId="10" borderId="32" xfId="0" applyNumberFormat="1" applyFont="1" applyFill="1" applyBorder="1" applyAlignment="1">
      <alignment horizontal="center" vertical="top"/>
    </xf>
    <xf numFmtId="164" fontId="11" fillId="10" borderId="21" xfId="0" applyNumberFormat="1" applyFont="1" applyFill="1" applyBorder="1" applyAlignment="1">
      <alignment vertical="top"/>
    </xf>
    <xf numFmtId="49" fontId="11" fillId="10" borderId="89" xfId="0" applyNumberFormat="1" applyFont="1" applyFill="1" applyBorder="1" applyAlignment="1">
      <alignment horizontal="center" vertical="top"/>
    </xf>
    <xf numFmtId="49" fontId="11" fillId="10" borderId="76" xfId="0" applyNumberFormat="1" applyFont="1" applyFill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center" textRotation="90"/>
    </xf>
    <xf numFmtId="49" fontId="11" fillId="0" borderId="61" xfId="0" applyNumberFormat="1" applyFont="1" applyFill="1" applyBorder="1" applyAlignment="1">
      <alignment horizontal="center" vertical="top"/>
    </xf>
    <xf numFmtId="49" fontId="9" fillId="0" borderId="60" xfId="0" applyNumberFormat="1" applyFont="1" applyFill="1" applyBorder="1" applyAlignment="1">
      <alignment horizontal="center" vertical="top" wrapText="1"/>
    </xf>
    <xf numFmtId="164" fontId="9" fillId="11" borderId="33" xfId="0" applyNumberFormat="1" applyFont="1" applyFill="1" applyBorder="1" applyAlignment="1">
      <alignment horizontal="right" vertical="top"/>
    </xf>
    <xf numFmtId="164" fontId="9" fillId="11" borderId="34" xfId="0" applyNumberFormat="1" applyFont="1" applyFill="1" applyBorder="1" applyAlignment="1">
      <alignment horizontal="right" vertical="top"/>
    </xf>
    <xf numFmtId="164" fontId="9" fillId="11" borderId="35" xfId="0" applyNumberFormat="1" applyFont="1" applyFill="1" applyBorder="1" applyAlignment="1">
      <alignment horizontal="right" vertical="top"/>
    </xf>
    <xf numFmtId="49" fontId="11" fillId="7" borderId="61" xfId="0" applyNumberFormat="1" applyFont="1" applyFill="1" applyBorder="1" applyAlignment="1">
      <alignment vertical="top"/>
    </xf>
    <xf numFmtId="164" fontId="9" fillId="11" borderId="61" xfId="0" applyNumberFormat="1" applyFont="1" applyFill="1" applyBorder="1" applyAlignment="1">
      <alignment vertical="top"/>
    </xf>
    <xf numFmtId="49" fontId="11" fillId="10" borderId="0" xfId="0" applyNumberFormat="1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49" fontId="12" fillId="0" borderId="34" xfId="0" quotePrefix="1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164" fontId="2" fillId="10" borderId="21" xfId="0" applyNumberFormat="1" applyFont="1" applyFill="1" applyBorder="1" applyAlignment="1">
      <alignment horizontal="right" vertical="top"/>
    </xf>
    <xf numFmtId="164" fontId="2" fillId="10" borderId="31" xfId="0" applyNumberFormat="1" applyFont="1" applyFill="1" applyBorder="1" applyAlignment="1">
      <alignment horizontal="right" vertical="top"/>
    </xf>
    <xf numFmtId="164" fontId="2" fillId="10" borderId="18" xfId="0" applyNumberFormat="1" applyFont="1" applyFill="1" applyBorder="1" applyAlignment="1">
      <alignment horizontal="right" vertical="top"/>
    </xf>
    <xf numFmtId="164" fontId="3" fillId="11" borderId="33" xfId="0" applyNumberFormat="1" applyFont="1" applyFill="1" applyBorder="1" applyAlignment="1">
      <alignment horizontal="right" vertical="top"/>
    </xf>
    <xf numFmtId="164" fontId="3" fillId="11" borderId="34" xfId="0" applyNumberFormat="1" applyFont="1" applyFill="1" applyBorder="1" applyAlignment="1">
      <alignment horizontal="right" vertical="top"/>
    </xf>
    <xf numFmtId="164" fontId="11" fillId="11" borderId="59" xfId="0" applyNumberFormat="1" applyFont="1" applyFill="1" applyBorder="1" applyAlignment="1">
      <alignment vertical="top"/>
    </xf>
    <xf numFmtId="0" fontId="11" fillId="11" borderId="5" xfId="0" applyFont="1" applyFill="1" applyBorder="1" applyAlignment="1">
      <alignment horizontal="center" vertical="top"/>
    </xf>
    <xf numFmtId="0" fontId="11" fillId="11" borderId="23" xfId="0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/>
    </xf>
    <xf numFmtId="0" fontId="16" fillId="11" borderId="10" xfId="0" applyFont="1" applyFill="1" applyBorder="1" applyAlignment="1">
      <alignment horizontal="center" vertical="top"/>
    </xf>
    <xf numFmtId="164" fontId="9" fillId="7" borderId="53" xfId="0" applyNumberFormat="1" applyFont="1" applyFill="1" applyBorder="1" applyAlignment="1">
      <alignment vertical="top"/>
    </xf>
    <xf numFmtId="0" fontId="9" fillId="0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164" fontId="9" fillId="7" borderId="28" xfId="0" applyNumberFormat="1" applyFont="1" applyFill="1" applyBorder="1" applyAlignment="1">
      <alignment vertical="top"/>
    </xf>
    <xf numFmtId="164" fontId="3" fillId="11" borderId="53" xfId="0" applyNumberFormat="1" applyFont="1" applyFill="1" applyBorder="1" applyAlignment="1">
      <alignment horizontal="center" vertical="center"/>
    </xf>
    <xf numFmtId="164" fontId="3" fillId="11" borderId="34" xfId="0" applyNumberFormat="1" applyFont="1" applyFill="1" applyBorder="1" applyAlignment="1">
      <alignment horizontal="center" vertical="center"/>
    </xf>
    <xf numFmtId="164" fontId="3" fillId="11" borderId="28" xfId="0" applyNumberFormat="1" applyFont="1" applyFill="1" applyBorder="1" applyAlignment="1">
      <alignment horizontal="center" vertical="center"/>
    </xf>
    <xf numFmtId="164" fontId="3" fillId="11" borderId="33" xfId="0" applyNumberFormat="1" applyFont="1" applyFill="1" applyBorder="1" applyAlignment="1">
      <alignment horizontal="center" vertical="center"/>
    </xf>
    <xf numFmtId="164" fontId="3" fillId="11" borderId="35" xfId="0" applyNumberFormat="1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top"/>
    </xf>
    <xf numFmtId="164" fontId="9" fillId="11" borderId="25" xfId="0" applyNumberFormat="1" applyFont="1" applyFill="1" applyBorder="1" applyAlignment="1">
      <alignment horizontal="right" vertical="top"/>
    </xf>
    <xf numFmtId="164" fontId="11" fillId="11" borderId="21" xfId="0" applyNumberFormat="1" applyFont="1" applyFill="1" applyBorder="1" applyAlignment="1">
      <alignment horizontal="right" vertical="top"/>
    </xf>
    <xf numFmtId="164" fontId="11" fillId="11" borderId="31" xfId="0" applyNumberFormat="1" applyFont="1" applyFill="1" applyBorder="1" applyAlignment="1">
      <alignment horizontal="right" vertical="top"/>
    </xf>
    <xf numFmtId="0" fontId="9" fillId="0" borderId="20" xfId="0" applyFont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horizontal="center" vertical="center"/>
    </xf>
    <xf numFmtId="164" fontId="11" fillId="7" borderId="26" xfId="0" applyNumberFormat="1" applyFont="1" applyFill="1" applyBorder="1" applyAlignment="1">
      <alignment vertical="top"/>
    </xf>
    <xf numFmtId="0" fontId="5" fillId="0" borderId="35" xfId="0" applyFont="1" applyFill="1" applyBorder="1" applyAlignment="1">
      <alignment horizontal="center" vertical="top"/>
    </xf>
    <xf numFmtId="0" fontId="9" fillId="7" borderId="55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left" vertical="top" wrapText="1"/>
    </xf>
    <xf numFmtId="164" fontId="9" fillId="11" borderId="28" xfId="0" applyNumberFormat="1" applyFont="1" applyFill="1" applyBorder="1" applyAlignment="1">
      <alignment horizontal="right" vertical="top"/>
    </xf>
    <xf numFmtId="164" fontId="9" fillId="11" borderId="53" xfId="0" applyNumberFormat="1" applyFont="1" applyFill="1" applyBorder="1" applyAlignment="1">
      <alignment horizontal="right" vertical="top"/>
    </xf>
    <xf numFmtId="49" fontId="11" fillId="7" borderId="70" xfId="0" applyNumberFormat="1" applyFont="1" applyFill="1" applyBorder="1" applyAlignment="1">
      <alignment vertical="top"/>
    </xf>
    <xf numFmtId="49" fontId="11" fillId="7" borderId="69" xfId="0" applyNumberFormat="1" applyFont="1" applyFill="1" applyBorder="1" applyAlignment="1">
      <alignment vertical="top"/>
    </xf>
    <xf numFmtId="49" fontId="11" fillId="10" borderId="76" xfId="0" applyNumberFormat="1" applyFont="1" applyFill="1" applyBorder="1" applyAlignment="1">
      <alignment vertical="top"/>
    </xf>
    <xf numFmtId="0" fontId="9" fillId="7" borderId="69" xfId="0" applyFont="1" applyFill="1" applyBorder="1" applyAlignment="1">
      <alignment horizontal="center" vertical="top"/>
    </xf>
    <xf numFmtId="49" fontId="11" fillId="10" borderId="89" xfId="0" applyNumberFormat="1" applyFont="1" applyFill="1" applyBorder="1" applyAlignment="1">
      <alignment vertical="top"/>
    </xf>
    <xf numFmtId="49" fontId="11" fillId="10" borderId="86" xfId="0" applyNumberFormat="1" applyFont="1" applyFill="1" applyBorder="1" applyAlignment="1">
      <alignment vertical="top"/>
    </xf>
    <xf numFmtId="0" fontId="9" fillId="7" borderId="6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164" fontId="9" fillId="7" borderId="64" xfId="0" applyNumberFormat="1" applyFont="1" applyFill="1" applyBorder="1" applyAlignment="1">
      <alignment vertical="top"/>
    </xf>
    <xf numFmtId="0" fontId="11" fillId="0" borderId="64" xfId="4" applyNumberFormat="1" applyFont="1" applyBorder="1" applyAlignment="1">
      <alignment horizontal="center" vertical="top"/>
    </xf>
    <xf numFmtId="0" fontId="11" fillId="0" borderId="35" xfId="4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7" fillId="0" borderId="62" xfId="0" applyFont="1" applyFill="1" applyBorder="1" applyAlignment="1">
      <alignment vertical="top" wrapText="1"/>
    </xf>
    <xf numFmtId="49" fontId="9" fillId="0" borderId="62" xfId="0" applyNumberFormat="1" applyFont="1" applyBorder="1" applyAlignment="1">
      <alignment vertical="top"/>
    </xf>
    <xf numFmtId="0" fontId="11" fillId="0" borderId="34" xfId="4" applyNumberFormat="1" applyFont="1" applyBorder="1" applyAlignment="1">
      <alignment horizontal="center" vertical="top"/>
    </xf>
    <xf numFmtId="0" fontId="9" fillId="6" borderId="74" xfId="0" applyFont="1" applyFill="1" applyBorder="1" applyAlignment="1">
      <alignment horizontal="left" vertical="top" wrapText="1"/>
    </xf>
    <xf numFmtId="0" fontId="9" fillId="6" borderId="36" xfId="0" applyFont="1" applyFill="1" applyBorder="1" applyAlignment="1">
      <alignment horizontal="center" vertical="top"/>
    </xf>
    <xf numFmtId="164" fontId="11" fillId="4" borderId="90" xfId="0" applyNumberFormat="1" applyFont="1" applyFill="1" applyBorder="1" applyAlignment="1">
      <alignment vertical="top"/>
    </xf>
    <xf numFmtId="0" fontId="9" fillId="7" borderId="89" xfId="0" applyFont="1" applyFill="1" applyBorder="1" applyAlignment="1">
      <alignment vertical="top"/>
    </xf>
    <xf numFmtId="0" fontId="9" fillId="7" borderId="56" xfId="0" applyFont="1" applyFill="1" applyBorder="1" applyAlignment="1">
      <alignment horizontal="left" vertical="top" wrapText="1"/>
    </xf>
    <xf numFmtId="0" fontId="9" fillId="6" borderId="35" xfId="0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165" fontId="11" fillId="7" borderId="38" xfId="0" applyNumberFormat="1" applyFont="1" applyFill="1" applyBorder="1" applyAlignment="1">
      <alignment vertical="top"/>
    </xf>
    <xf numFmtId="165" fontId="11" fillId="11" borderId="38" xfId="0" applyNumberFormat="1" applyFont="1" applyFill="1" applyBorder="1" applyAlignment="1">
      <alignment vertical="top"/>
    </xf>
    <xf numFmtId="165" fontId="11" fillId="7" borderId="61" xfId="0" applyNumberFormat="1" applyFont="1" applyFill="1" applyBorder="1" applyAlignment="1">
      <alignment vertical="top"/>
    </xf>
    <xf numFmtId="165" fontId="9" fillId="7" borderId="38" xfId="0" applyNumberFormat="1" applyFont="1" applyFill="1" applyBorder="1" applyAlignment="1">
      <alignment vertical="top"/>
    </xf>
    <xf numFmtId="165" fontId="9" fillId="7" borderId="39" xfId="0" applyNumberFormat="1" applyFont="1" applyFill="1" applyBorder="1" applyAlignment="1">
      <alignment vertical="top"/>
    </xf>
    <xf numFmtId="165" fontId="9" fillId="11" borderId="38" xfId="0" applyNumberFormat="1" applyFont="1" applyFill="1" applyBorder="1" applyAlignment="1">
      <alignment vertical="top"/>
    </xf>
    <xf numFmtId="165" fontId="9" fillId="11" borderId="39" xfId="0" applyNumberFormat="1" applyFont="1" applyFill="1" applyBorder="1" applyAlignment="1">
      <alignment vertical="top"/>
    </xf>
    <xf numFmtId="165" fontId="11" fillId="11" borderId="61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horizontal="center" vertical="top"/>
    </xf>
    <xf numFmtId="164" fontId="9" fillId="11" borderId="39" xfId="0" applyNumberFormat="1" applyFont="1" applyFill="1" applyBorder="1" applyAlignment="1">
      <alignment horizontal="right" vertical="top"/>
    </xf>
    <xf numFmtId="164" fontId="9" fillId="11" borderId="38" xfId="0" applyNumberFormat="1" applyFont="1" applyFill="1" applyBorder="1" applyAlignment="1">
      <alignment horizontal="right" vertical="top"/>
    </xf>
    <xf numFmtId="164" fontId="9" fillId="11" borderId="72" xfId="0" applyNumberFormat="1" applyFont="1" applyFill="1" applyBorder="1" applyAlignment="1">
      <alignment horizontal="right" vertical="top"/>
    </xf>
    <xf numFmtId="0" fontId="11" fillId="0" borderId="19" xfId="4" applyNumberFormat="1" applyFont="1" applyBorder="1" applyAlignment="1">
      <alignment horizontal="center" vertical="top"/>
    </xf>
    <xf numFmtId="0" fontId="9" fillId="7" borderId="41" xfId="0" applyFont="1" applyFill="1" applyBorder="1" applyAlignment="1">
      <alignment horizontal="center" vertical="top"/>
    </xf>
    <xf numFmtId="164" fontId="9" fillId="11" borderId="38" xfId="0" applyNumberFormat="1" applyFont="1" applyFill="1" applyBorder="1" applyAlignment="1">
      <alignment vertical="center"/>
    </xf>
    <xf numFmtId="164" fontId="11" fillId="11" borderId="38" xfId="0" applyNumberFormat="1" applyFont="1" applyFill="1" applyBorder="1" applyAlignment="1">
      <alignment vertical="top"/>
    </xf>
    <xf numFmtId="164" fontId="9" fillId="11" borderId="26" xfId="0" applyNumberFormat="1" applyFont="1" applyFill="1" applyBorder="1" applyAlignment="1">
      <alignment vertical="center"/>
    </xf>
    <xf numFmtId="164" fontId="9" fillId="11" borderId="27" xfId="0" applyNumberFormat="1" applyFont="1" applyFill="1" applyBorder="1" applyAlignment="1">
      <alignment vertical="center"/>
    </xf>
    <xf numFmtId="164" fontId="9" fillId="11" borderId="72" xfId="0" applyNumberFormat="1" applyFont="1" applyFill="1" applyBorder="1" applyAlignment="1">
      <alignment vertical="center"/>
    </xf>
    <xf numFmtId="164" fontId="11" fillId="11" borderId="39" xfId="0" applyNumberFormat="1" applyFont="1" applyFill="1" applyBorder="1" applyAlignment="1">
      <alignment vertical="top"/>
    </xf>
    <xf numFmtId="164" fontId="11" fillId="11" borderId="72" xfId="0" applyNumberFormat="1" applyFont="1" applyFill="1" applyBorder="1" applyAlignment="1">
      <alignment vertical="top"/>
    </xf>
    <xf numFmtId="164" fontId="9" fillId="11" borderId="75" xfId="0" applyNumberFormat="1" applyFont="1" applyFill="1" applyBorder="1" applyAlignment="1">
      <alignment vertical="center"/>
    </xf>
    <xf numFmtId="164" fontId="9" fillId="11" borderId="70" xfId="0" applyNumberFormat="1" applyFont="1" applyFill="1" applyBorder="1" applyAlignment="1">
      <alignment vertical="center"/>
    </xf>
    <xf numFmtId="164" fontId="9" fillId="11" borderId="83" xfId="0" applyNumberFormat="1" applyFont="1" applyFill="1" applyBorder="1" applyAlignment="1">
      <alignment vertical="top"/>
    </xf>
    <xf numFmtId="0" fontId="9" fillId="0" borderId="55" xfId="0" applyFont="1" applyBorder="1" applyAlignment="1">
      <alignment vertical="top" wrapText="1"/>
    </xf>
    <xf numFmtId="0" fontId="9" fillId="7" borderId="39" xfId="0" applyFont="1" applyFill="1" applyBorder="1" applyAlignment="1">
      <alignment horizontal="left" vertical="top" wrapText="1"/>
    </xf>
    <xf numFmtId="0" fontId="11" fillId="0" borderId="17" xfId="4" applyNumberFormat="1" applyFont="1" applyBorder="1" applyAlignment="1">
      <alignment horizontal="center" vertical="top"/>
    </xf>
    <xf numFmtId="0" fontId="11" fillId="0" borderId="18" xfId="4" applyNumberFormat="1" applyFont="1" applyBorder="1" applyAlignment="1">
      <alignment horizontal="center" vertical="top"/>
    </xf>
    <xf numFmtId="0" fontId="7" fillId="0" borderId="89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vertical="top" wrapText="1"/>
    </xf>
    <xf numFmtId="0" fontId="9" fillId="7" borderId="6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5" fillId="0" borderId="72" xfId="0" applyNumberFormat="1" applyFont="1" applyFill="1" applyBorder="1" applyAlignment="1">
      <alignment horizontal="center" vertical="top"/>
    </xf>
    <xf numFmtId="0" fontId="12" fillId="10" borderId="73" xfId="0" applyNumberFormat="1" applyFont="1" applyFill="1" applyBorder="1" applyAlignment="1">
      <alignment horizontal="center" vertical="top"/>
    </xf>
    <xf numFmtId="0" fontId="9" fillId="0" borderId="72" xfId="0" applyNumberFormat="1" applyFont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top" wrapText="1"/>
    </xf>
    <xf numFmtId="0" fontId="5" fillId="7" borderId="41" xfId="0" applyFont="1" applyFill="1" applyBorder="1" applyAlignment="1">
      <alignment horizontal="center" vertical="top" wrapText="1"/>
    </xf>
    <xf numFmtId="0" fontId="9" fillId="7" borderId="35" xfId="0" applyFont="1" applyFill="1" applyBorder="1" applyAlignment="1">
      <alignment horizontal="center" vertical="top"/>
    </xf>
    <xf numFmtId="0" fontId="9" fillId="7" borderId="64" xfId="0" applyFont="1" applyFill="1" applyBorder="1" applyAlignment="1">
      <alignment horizontal="center" vertical="top"/>
    </xf>
    <xf numFmtId="0" fontId="9" fillId="7" borderId="32" xfId="6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 wrapText="1"/>
    </xf>
    <xf numFmtId="0" fontId="11" fillId="11" borderId="13" xfId="0" applyFont="1" applyFill="1" applyBorder="1" applyAlignment="1">
      <alignment horizontal="center" vertical="top" wrapText="1"/>
    </xf>
    <xf numFmtId="0" fontId="9" fillId="7" borderId="37" xfId="0" applyFont="1" applyFill="1" applyBorder="1" applyAlignment="1">
      <alignment horizontal="center" vertical="top" wrapText="1"/>
    </xf>
    <xf numFmtId="164" fontId="11" fillId="11" borderId="32" xfId="0" applyNumberFormat="1" applyFont="1" applyFill="1" applyBorder="1" applyAlignment="1">
      <alignment horizontal="right" vertical="top"/>
    </xf>
    <xf numFmtId="164" fontId="11" fillId="11" borderId="64" xfId="0" applyNumberFormat="1" applyFont="1" applyFill="1" applyBorder="1" applyAlignment="1">
      <alignment horizontal="right" vertical="top"/>
    </xf>
    <xf numFmtId="164" fontId="11" fillId="10" borderId="81" xfId="0" applyNumberFormat="1" applyFont="1" applyFill="1" applyBorder="1" applyAlignment="1">
      <alignment vertical="top"/>
    </xf>
    <xf numFmtId="49" fontId="9" fillId="7" borderId="34" xfId="0" applyNumberFormat="1" applyFont="1" applyFill="1" applyBorder="1" applyAlignment="1">
      <alignment horizontal="left" vertical="top" wrapText="1"/>
    </xf>
    <xf numFmtId="49" fontId="9" fillId="7" borderId="38" xfId="0" applyNumberFormat="1" applyFont="1" applyFill="1" applyBorder="1" applyAlignment="1">
      <alignment horizontal="left" vertical="top" wrapText="1"/>
    </xf>
    <xf numFmtId="0" fontId="11" fillId="11" borderId="8" xfId="0" applyFont="1" applyFill="1" applyBorder="1" applyAlignment="1">
      <alignment horizontal="right" vertical="top" wrapText="1"/>
    </xf>
    <xf numFmtId="49" fontId="11" fillId="10" borderId="57" xfId="0" applyNumberFormat="1" applyFont="1" applyFill="1" applyBorder="1" applyAlignment="1">
      <alignment vertical="top"/>
    </xf>
    <xf numFmtId="49" fontId="11" fillId="10" borderId="59" xfId="0" applyNumberFormat="1" applyFont="1" applyFill="1" applyBorder="1" applyAlignment="1">
      <alignment vertical="top"/>
    </xf>
    <xf numFmtId="0" fontId="9" fillId="7" borderId="89" xfId="0" applyFont="1" applyFill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39" xfId="0" applyNumberFormat="1" applyFont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0" fontId="11" fillId="0" borderId="77" xfId="4" applyNumberFormat="1" applyFont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top"/>
    </xf>
    <xf numFmtId="49" fontId="11" fillId="7" borderId="86" xfId="0" applyNumberFormat="1" applyFont="1" applyFill="1" applyBorder="1" applyAlignment="1">
      <alignment vertical="top"/>
    </xf>
    <xf numFmtId="0" fontId="9" fillId="7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32" xfId="4" applyNumberFormat="1" applyFont="1" applyBorder="1" applyAlignment="1">
      <alignment horizontal="center" vertical="top"/>
    </xf>
    <xf numFmtId="0" fontId="9" fillId="7" borderId="23" xfId="0" applyFont="1" applyFill="1" applyBorder="1" applyAlignment="1">
      <alignment horizontal="center" vertical="top"/>
    </xf>
    <xf numFmtId="164" fontId="9" fillId="11" borderId="21" xfId="0" applyNumberFormat="1" applyFont="1" applyFill="1" applyBorder="1" applyAlignment="1">
      <alignment vertical="top"/>
    </xf>
    <xf numFmtId="164" fontId="9" fillId="11" borderId="31" xfId="0" applyNumberFormat="1" applyFont="1" applyFill="1" applyBorder="1" applyAlignment="1">
      <alignment vertical="top"/>
    </xf>
    <xf numFmtId="0" fontId="7" fillId="0" borderId="62" xfId="0" applyFont="1" applyFill="1" applyBorder="1" applyAlignment="1">
      <alignment horizontal="center" vertical="top" wrapText="1"/>
    </xf>
    <xf numFmtId="49" fontId="9" fillId="0" borderId="62" xfId="0" applyNumberFormat="1" applyFont="1" applyBorder="1" applyAlignment="1">
      <alignment horizontal="center" vertical="top"/>
    </xf>
    <xf numFmtId="0" fontId="11" fillId="0" borderId="62" xfId="4" applyNumberFormat="1" applyFont="1" applyBorder="1" applyAlignment="1">
      <alignment horizontal="center" vertical="top"/>
    </xf>
    <xf numFmtId="49" fontId="9" fillId="0" borderId="72" xfId="0" applyNumberFormat="1" applyFont="1" applyBorder="1" applyAlignment="1">
      <alignment horizontal="center" vertical="top" wrapText="1"/>
    </xf>
    <xf numFmtId="0" fontId="9" fillId="7" borderId="58" xfId="0" applyFont="1" applyFill="1" applyBorder="1" applyAlignment="1">
      <alignment horizontal="center" vertical="top"/>
    </xf>
    <xf numFmtId="0" fontId="9" fillId="7" borderId="33" xfId="0" applyFont="1" applyFill="1" applyBorder="1" applyAlignment="1">
      <alignment vertical="top" wrapText="1"/>
    </xf>
    <xf numFmtId="164" fontId="11" fillId="4" borderId="13" xfId="0" applyNumberFormat="1" applyFont="1" applyFill="1" applyBorder="1" applyAlignment="1">
      <alignment vertical="top"/>
    </xf>
    <xf numFmtId="49" fontId="11" fillId="10" borderId="0" xfId="0" applyNumberFormat="1" applyFont="1" applyFill="1" applyBorder="1" applyAlignment="1">
      <alignment vertical="top"/>
    </xf>
    <xf numFmtId="164" fontId="11" fillId="10" borderId="28" xfId="0" applyNumberFormat="1" applyFont="1" applyFill="1" applyBorder="1" applyAlignment="1">
      <alignment vertical="top"/>
    </xf>
    <xf numFmtId="0" fontId="1" fillId="10" borderId="76" xfId="0" applyFont="1" applyFill="1" applyBorder="1" applyAlignment="1">
      <alignment vertical="top" wrapText="1"/>
    </xf>
    <xf numFmtId="0" fontId="9" fillId="10" borderId="64" xfId="0" applyNumberFormat="1" applyFont="1" applyFill="1" applyBorder="1" applyAlignment="1">
      <alignment horizontal="center" vertical="top"/>
    </xf>
    <xf numFmtId="0" fontId="11" fillId="0" borderId="41" xfId="4" applyNumberFormat="1" applyFont="1" applyBorder="1" applyAlignment="1">
      <alignment horizontal="center" vertical="top"/>
    </xf>
    <xf numFmtId="0" fontId="11" fillId="0" borderId="5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165" fontId="9" fillId="11" borderId="33" xfId="0" applyNumberFormat="1" applyFont="1" applyFill="1" applyBorder="1" applyAlignment="1">
      <alignment vertical="top"/>
    </xf>
    <xf numFmtId="165" fontId="9" fillId="11" borderId="34" xfId="0" applyNumberFormat="1" applyFont="1" applyFill="1" applyBorder="1" applyAlignment="1">
      <alignment vertical="top"/>
    </xf>
    <xf numFmtId="165" fontId="9" fillId="11" borderId="62" xfId="0" applyNumberFormat="1" applyFont="1" applyFill="1" applyBorder="1" applyAlignment="1">
      <alignment vertical="top"/>
    </xf>
    <xf numFmtId="0" fontId="9" fillId="0" borderId="35" xfId="0" applyNumberFormat="1" applyFont="1" applyBorder="1" applyAlignment="1">
      <alignment vertical="top"/>
    </xf>
    <xf numFmtId="0" fontId="9" fillId="7" borderId="34" xfId="0" applyFont="1" applyFill="1" applyBorder="1" applyAlignment="1">
      <alignment vertical="top" wrapText="1"/>
    </xf>
    <xf numFmtId="0" fontId="11" fillId="7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6" borderId="41" xfId="0" applyFont="1" applyFill="1" applyBorder="1" applyAlignment="1">
      <alignment horizontal="center" vertical="top"/>
    </xf>
    <xf numFmtId="0" fontId="9" fillId="7" borderId="72" xfId="0" applyFont="1" applyFill="1" applyBorder="1" applyAlignment="1">
      <alignment horizontal="center" vertical="top" wrapText="1"/>
    </xf>
    <xf numFmtId="0" fontId="11" fillId="11" borderId="73" xfId="0" applyFont="1" applyFill="1" applyBorder="1" applyAlignment="1">
      <alignment horizontal="center" vertical="top" wrapText="1"/>
    </xf>
    <xf numFmtId="164" fontId="11" fillId="11" borderId="26" xfId="0" applyNumberFormat="1" applyFont="1" applyFill="1" applyBorder="1" applyAlignment="1">
      <alignment vertical="top"/>
    </xf>
    <xf numFmtId="164" fontId="11" fillId="11" borderId="27" xfId="0" applyNumberFormat="1" applyFont="1" applyFill="1" applyBorder="1" applyAlignment="1">
      <alignment vertical="top"/>
    </xf>
    <xf numFmtId="0" fontId="11" fillId="7" borderId="65" xfId="0" applyFont="1" applyFill="1" applyBorder="1" applyAlignment="1">
      <alignment horizontal="left" vertical="top" wrapText="1"/>
    </xf>
    <xf numFmtId="49" fontId="9" fillId="0" borderId="64" xfId="0" applyNumberFormat="1" applyFont="1" applyBorder="1" applyAlignment="1">
      <alignment horizontal="center" vertical="top"/>
    </xf>
    <xf numFmtId="49" fontId="11" fillId="0" borderId="64" xfId="0" applyNumberFormat="1" applyFont="1" applyFill="1" applyBorder="1" applyAlignment="1">
      <alignment horizontal="center" vertical="top"/>
    </xf>
    <xf numFmtId="49" fontId="9" fillId="7" borderId="65" xfId="0" applyNumberFormat="1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49" fontId="9" fillId="0" borderId="35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49" fontId="9" fillId="0" borderId="6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49" fontId="11" fillId="12" borderId="8" xfId="0" applyNumberFormat="1" applyFont="1" applyFill="1" applyBorder="1" applyAlignment="1">
      <alignment horizontal="left" vertical="top" wrapText="1"/>
    </xf>
    <xf numFmtId="49" fontId="11" fillId="12" borderId="39" xfId="0" applyNumberFormat="1" applyFont="1" applyFill="1" applyBorder="1" applyAlignment="1">
      <alignment horizontal="left" vertical="top"/>
    </xf>
    <xf numFmtId="49" fontId="11" fillId="12" borderId="28" xfId="0" applyNumberFormat="1" applyFont="1" applyFill="1" applyBorder="1" applyAlignment="1">
      <alignment vertical="top"/>
    </xf>
    <xf numFmtId="0" fontId="9" fillId="12" borderId="7" xfId="0" applyFont="1" applyFill="1" applyBorder="1" applyAlignment="1">
      <alignment vertical="top"/>
    </xf>
    <xf numFmtId="49" fontId="11" fillId="12" borderId="13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vertical="top"/>
    </xf>
    <xf numFmtId="49" fontId="11" fillId="12" borderId="21" xfId="0" applyNumberFormat="1" applyFont="1" applyFill="1" applyBorder="1" applyAlignment="1">
      <alignment vertical="top"/>
    </xf>
    <xf numFmtId="49" fontId="11" fillId="12" borderId="24" xfId="0" applyNumberFormat="1" applyFont="1" applyFill="1" applyBorder="1" applyAlignment="1">
      <alignment horizontal="center" vertical="top"/>
    </xf>
    <xf numFmtId="164" fontId="11" fillId="12" borderId="24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center" vertical="top"/>
    </xf>
    <xf numFmtId="0" fontId="6" fillId="0" borderId="86" xfId="0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11" fillId="12" borderId="20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center" vertical="top"/>
    </xf>
    <xf numFmtId="0" fontId="9" fillId="7" borderId="31" xfId="0" applyFont="1" applyFill="1" applyBorder="1" applyAlignment="1">
      <alignment horizontal="left" vertical="top" wrapText="1"/>
    </xf>
    <xf numFmtId="49" fontId="11" fillId="7" borderId="17" xfId="0" applyNumberFormat="1" applyFont="1" applyFill="1" applyBorder="1" applyAlignment="1">
      <alignment horizontal="center" vertical="top"/>
    </xf>
    <xf numFmtId="49" fontId="9" fillId="0" borderId="66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0" fontId="9" fillId="7" borderId="20" xfId="0" applyFont="1" applyFill="1" applyBorder="1" applyAlignment="1">
      <alignment horizontal="left" vertical="top" wrapText="1"/>
    </xf>
    <xf numFmtId="0" fontId="9" fillId="7" borderId="33" xfId="0" applyFont="1" applyFill="1" applyBorder="1" applyAlignment="1">
      <alignment horizontal="left" vertical="top" wrapText="1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5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0" fontId="11" fillId="0" borderId="40" xfId="4" applyNumberFormat="1" applyFont="1" applyBorder="1" applyAlignment="1">
      <alignment horizontal="center" vertical="top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9" fillId="7" borderId="61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49" fontId="9" fillId="7" borderId="41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9" fillId="7" borderId="34" xfId="0" applyFont="1" applyFill="1" applyBorder="1" applyAlignment="1">
      <alignment horizontal="left" vertical="top" wrapText="1"/>
    </xf>
    <xf numFmtId="49" fontId="11" fillId="0" borderId="6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9" fillId="7" borderId="64" xfId="0" applyNumberFormat="1" applyFont="1" applyFill="1" applyBorder="1" applyAlignment="1">
      <alignment horizontal="center" vertical="top" wrapText="1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right" vertical="top"/>
    </xf>
    <xf numFmtId="0" fontId="12" fillId="0" borderId="35" xfId="0" applyNumberFormat="1" applyFont="1" applyBorder="1" applyAlignment="1">
      <alignment horizontal="center" vertical="center"/>
    </xf>
    <xf numFmtId="0" fontId="11" fillId="0" borderId="53" xfId="4" applyNumberFormat="1" applyFont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164" fontId="7" fillId="11" borderId="39" xfId="0" applyNumberFormat="1" applyFont="1" applyFill="1" applyBorder="1" applyAlignment="1">
      <alignment horizontal="right" vertical="top"/>
    </xf>
    <xf numFmtId="164" fontId="7" fillId="11" borderId="38" xfId="0" applyNumberFormat="1" applyFont="1" applyFill="1" applyBorder="1" applyAlignment="1">
      <alignment horizontal="right" vertical="top"/>
    </xf>
    <xf numFmtId="164" fontId="7" fillId="11" borderId="72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horizontal="left" vertical="top" wrapText="1"/>
    </xf>
    <xf numFmtId="164" fontId="11" fillId="11" borderId="14" xfId="0" applyNumberFormat="1" applyFont="1" applyFill="1" applyBorder="1" applyAlignment="1">
      <alignment horizontal="right" vertical="top"/>
    </xf>
    <xf numFmtId="164" fontId="11" fillId="11" borderId="74" xfId="0" applyNumberFormat="1" applyFont="1" applyFill="1" applyBorder="1" applyAlignment="1">
      <alignment horizontal="right" vertical="top"/>
    </xf>
    <xf numFmtId="164" fontId="28" fillId="0" borderId="0" xfId="0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11" borderId="13" xfId="0" applyFont="1" applyFill="1" applyBorder="1" applyAlignment="1">
      <alignment horizontal="right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11" fillId="12" borderId="20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0" fontId="9" fillId="7" borderId="31" xfId="0" applyFont="1" applyFill="1" applyBorder="1" applyAlignment="1">
      <alignment horizontal="left" vertical="top" wrapText="1"/>
    </xf>
    <xf numFmtId="49" fontId="11" fillId="7" borderId="17" xfId="0" applyNumberFormat="1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left" vertical="top" wrapText="1"/>
    </xf>
    <xf numFmtId="49" fontId="11" fillId="0" borderId="34" xfId="0" applyNumberFormat="1" applyFont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49" fontId="11" fillId="7" borderId="31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11" fillId="0" borderId="40" xfId="4" applyNumberFormat="1" applyFont="1" applyBorder="1" applyAlignment="1">
      <alignment horizontal="center" vertical="top"/>
    </xf>
    <xf numFmtId="49" fontId="11" fillId="7" borderId="63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9" fillId="7" borderId="61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 vertical="top"/>
    </xf>
    <xf numFmtId="49" fontId="9" fillId="7" borderId="41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9" fillId="7" borderId="34" xfId="0" applyFont="1" applyFill="1" applyBorder="1" applyAlignment="1">
      <alignment horizontal="left" vertical="top" wrapText="1"/>
    </xf>
    <xf numFmtId="49" fontId="11" fillId="0" borderId="61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9" fillId="7" borderId="64" xfId="0" applyNumberFormat="1" applyFont="1" applyFill="1" applyBorder="1" applyAlignment="1">
      <alignment horizontal="center" vertical="top" wrapText="1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49" fontId="9" fillId="7" borderId="16" xfId="0" applyNumberFormat="1" applyFont="1" applyFill="1" applyBorder="1" applyAlignment="1">
      <alignment horizontal="left" vertical="top" wrapText="1"/>
    </xf>
    <xf numFmtId="49" fontId="11" fillId="10" borderId="19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center" textRotation="90" wrapText="1"/>
    </xf>
    <xf numFmtId="49" fontId="11" fillId="7" borderId="62" xfId="0" applyNumberFormat="1" applyFont="1" applyFill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0" fontId="11" fillId="7" borderId="16" xfId="0" applyFont="1" applyFill="1" applyBorder="1" applyAlignment="1">
      <alignment horizontal="left" vertical="top" wrapText="1"/>
    </xf>
    <xf numFmtId="0" fontId="11" fillId="0" borderId="53" xfId="4" applyNumberFormat="1" applyFont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164" fontId="11" fillId="7" borderId="30" xfId="0" applyNumberFormat="1" applyFont="1" applyFill="1" applyBorder="1" applyAlignment="1">
      <alignment vertical="top"/>
    </xf>
    <xf numFmtId="164" fontId="11" fillId="7" borderId="74" xfId="0" applyNumberFormat="1" applyFont="1" applyFill="1" applyBorder="1" applyAlignment="1">
      <alignment vertical="top"/>
    </xf>
    <xf numFmtId="164" fontId="11" fillId="7" borderId="73" xfId="0" applyNumberFormat="1" applyFont="1" applyFill="1" applyBorder="1" applyAlignment="1">
      <alignment vertical="top"/>
    </xf>
    <xf numFmtId="164" fontId="9" fillId="7" borderId="55" xfId="0" applyNumberFormat="1" applyFont="1" applyFill="1" applyBorder="1" applyAlignment="1">
      <alignment vertical="top"/>
    </xf>
    <xf numFmtId="164" fontId="9" fillId="7" borderId="16" xfId="0" applyNumberFormat="1" applyFont="1" applyFill="1" applyBorder="1" applyAlignment="1">
      <alignment vertical="top"/>
    </xf>
    <xf numFmtId="164" fontId="9" fillId="7" borderId="65" xfId="0" applyNumberFormat="1" applyFont="1" applyFill="1" applyBorder="1" applyAlignment="1">
      <alignment vertical="top"/>
    </xf>
    <xf numFmtId="164" fontId="11" fillId="7" borderId="14" xfId="0" applyNumberFormat="1" applyFont="1" applyFill="1" applyBorder="1" applyAlignment="1">
      <alignment horizontal="right" vertical="top"/>
    </xf>
    <xf numFmtId="164" fontId="11" fillId="7" borderId="29" xfId="0" applyNumberFormat="1" applyFont="1" applyFill="1" applyBorder="1" applyAlignment="1">
      <alignment horizontal="right" vertical="top"/>
    </xf>
    <xf numFmtId="164" fontId="11" fillId="7" borderId="74" xfId="0" applyNumberFormat="1" applyFont="1" applyFill="1" applyBorder="1" applyAlignment="1">
      <alignment horizontal="right" vertical="top"/>
    </xf>
    <xf numFmtId="164" fontId="11" fillId="7" borderId="21" xfId="0" applyNumberFormat="1" applyFont="1" applyFill="1" applyBorder="1" applyAlignment="1">
      <alignment vertical="top"/>
    </xf>
    <xf numFmtId="164" fontId="11" fillId="7" borderId="31" xfId="0" applyNumberFormat="1" applyFont="1" applyFill="1" applyBorder="1" applyAlignment="1">
      <alignment vertical="top"/>
    </xf>
    <xf numFmtId="164" fontId="11" fillId="7" borderId="32" xfId="0" applyNumberFormat="1" applyFont="1" applyFill="1" applyBorder="1" applyAlignment="1">
      <alignment vertical="top"/>
    </xf>
    <xf numFmtId="164" fontId="9" fillId="7" borderId="25" xfId="0" applyNumberFormat="1" applyFont="1" applyFill="1" applyBorder="1" applyAlignment="1">
      <alignment horizontal="right" vertical="top"/>
    </xf>
    <xf numFmtId="164" fontId="9" fillId="7" borderId="26" xfId="0" applyNumberFormat="1" applyFont="1" applyFill="1" applyBorder="1" applyAlignment="1">
      <alignment horizontal="right" vertical="top"/>
    </xf>
    <xf numFmtId="164" fontId="9" fillId="7" borderId="27" xfId="0" applyNumberFormat="1" applyFont="1" applyFill="1" applyBorder="1" applyAlignment="1">
      <alignment horizontal="right" vertical="top"/>
    </xf>
    <xf numFmtId="164" fontId="7" fillId="7" borderId="39" xfId="0" applyNumberFormat="1" applyFont="1" applyFill="1" applyBorder="1" applyAlignment="1">
      <alignment horizontal="right" vertical="top"/>
    </xf>
    <xf numFmtId="164" fontId="7" fillId="7" borderId="38" xfId="0" applyNumberFormat="1" applyFont="1" applyFill="1" applyBorder="1" applyAlignment="1">
      <alignment horizontal="right" vertical="top"/>
    </xf>
    <xf numFmtId="164" fontId="7" fillId="7" borderId="72" xfId="0" applyNumberFormat="1" applyFont="1" applyFill="1" applyBorder="1" applyAlignment="1">
      <alignment horizontal="right" vertical="top"/>
    </xf>
    <xf numFmtId="164" fontId="11" fillId="7" borderId="21" xfId="0" applyNumberFormat="1" applyFont="1" applyFill="1" applyBorder="1" applyAlignment="1">
      <alignment horizontal="right" vertical="top"/>
    </xf>
    <xf numFmtId="164" fontId="11" fillId="7" borderId="31" xfId="0" applyNumberFormat="1" applyFont="1" applyFill="1" applyBorder="1" applyAlignment="1">
      <alignment horizontal="right" vertical="top"/>
    </xf>
    <xf numFmtId="164" fontId="11" fillId="7" borderId="32" xfId="0" applyNumberFormat="1" applyFont="1" applyFill="1" applyBorder="1" applyAlignment="1">
      <alignment horizontal="right" vertical="top"/>
    </xf>
    <xf numFmtId="164" fontId="11" fillId="7" borderId="13" xfId="0" applyNumberFormat="1" applyFont="1" applyFill="1" applyBorder="1" applyAlignment="1">
      <alignment vertical="top"/>
    </xf>
    <xf numFmtId="164" fontId="11" fillId="7" borderId="29" xfId="0" applyNumberFormat="1" applyFont="1" applyFill="1" applyBorder="1" applyAlignment="1">
      <alignment vertical="top"/>
    </xf>
    <xf numFmtId="164" fontId="11" fillId="7" borderId="36" xfId="0" applyNumberFormat="1" applyFont="1" applyFill="1" applyBorder="1" applyAlignment="1">
      <alignment vertical="top"/>
    </xf>
    <xf numFmtId="164" fontId="11" fillId="7" borderId="55" xfId="0" applyNumberFormat="1" applyFont="1" applyFill="1" applyBorder="1" applyAlignment="1">
      <alignment vertical="top"/>
    </xf>
    <xf numFmtId="164" fontId="11" fillId="7" borderId="16" xfId="0" applyNumberFormat="1" applyFont="1" applyFill="1" applyBorder="1" applyAlignment="1">
      <alignment vertical="top"/>
    </xf>
    <xf numFmtId="164" fontId="11" fillId="7" borderId="65" xfId="0" applyNumberFormat="1" applyFont="1" applyFill="1" applyBorder="1" applyAlignment="1">
      <alignment vertical="top"/>
    </xf>
    <xf numFmtId="164" fontId="11" fillId="7" borderId="27" xfId="0" applyNumberFormat="1" applyFont="1" applyFill="1" applyBorder="1" applyAlignment="1">
      <alignment vertical="top"/>
    </xf>
    <xf numFmtId="164" fontId="11" fillId="7" borderId="39" xfId="0" applyNumberFormat="1" applyFont="1" applyFill="1" applyBorder="1" applyAlignment="1">
      <alignment vertical="top"/>
    </xf>
    <xf numFmtId="164" fontId="11" fillId="7" borderId="38" xfId="0" applyNumberFormat="1" applyFont="1" applyFill="1" applyBorder="1" applyAlignment="1">
      <alignment vertical="top"/>
    </xf>
    <xf numFmtId="164" fontId="11" fillId="7" borderId="72" xfId="0" applyNumberFormat="1" applyFont="1" applyFill="1" applyBorder="1" applyAlignment="1">
      <alignment vertical="top"/>
    </xf>
    <xf numFmtId="164" fontId="11" fillId="7" borderId="28" xfId="0" applyNumberFormat="1" applyFont="1" applyFill="1" applyBorder="1" applyAlignment="1">
      <alignment vertical="top"/>
    </xf>
    <xf numFmtId="164" fontId="11" fillId="7" borderId="53" xfId="0" applyNumberFormat="1" applyFont="1" applyFill="1" applyBorder="1" applyAlignment="1">
      <alignment vertical="top"/>
    </xf>
    <xf numFmtId="164" fontId="11" fillId="7" borderId="64" xfId="0" applyNumberFormat="1" applyFont="1" applyFill="1" applyBorder="1" applyAlignment="1">
      <alignment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3" xfId="0" applyNumberFormat="1" applyFont="1" applyFill="1" applyBorder="1" applyAlignment="1">
      <alignment horizontal="right" vertical="top"/>
    </xf>
    <xf numFmtId="164" fontId="3" fillId="7" borderId="64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right" vertical="top"/>
    </xf>
    <xf numFmtId="164" fontId="3" fillId="7" borderId="34" xfId="0" applyNumberFormat="1" applyFont="1" applyFill="1" applyBorder="1" applyAlignment="1">
      <alignment horizontal="right" vertical="top"/>
    </xf>
    <xf numFmtId="164" fontId="3" fillId="7" borderId="62" xfId="0" applyNumberFormat="1" applyFont="1" applyFill="1" applyBorder="1" applyAlignment="1">
      <alignment horizontal="right" vertical="top"/>
    </xf>
    <xf numFmtId="164" fontId="9" fillId="7" borderId="21" xfId="0" applyNumberFormat="1" applyFont="1" applyFill="1" applyBorder="1" applyAlignment="1">
      <alignment vertical="top"/>
    </xf>
    <xf numFmtId="164" fontId="9" fillId="7" borderId="31" xfId="0" applyNumberFormat="1" applyFont="1" applyFill="1" applyBorder="1" applyAlignment="1">
      <alignment vertical="top"/>
    </xf>
    <xf numFmtId="164" fontId="9" fillId="7" borderId="18" xfId="0" applyNumberFormat="1" applyFont="1" applyFill="1" applyBorder="1" applyAlignment="1">
      <alignment vertical="top"/>
    </xf>
    <xf numFmtId="164" fontId="9" fillId="7" borderId="17" xfId="0" applyNumberFormat="1" applyFont="1" applyFill="1" applyBorder="1" applyAlignment="1">
      <alignment vertical="top"/>
    </xf>
    <xf numFmtId="164" fontId="11" fillId="7" borderId="59" xfId="0" applyNumberFormat="1" applyFont="1" applyFill="1" applyBorder="1" applyAlignment="1">
      <alignment vertical="top"/>
    </xf>
    <xf numFmtId="165" fontId="9" fillId="7" borderId="33" xfId="0" applyNumberFormat="1" applyFont="1" applyFill="1" applyBorder="1" applyAlignment="1">
      <alignment vertical="top"/>
    </xf>
    <xf numFmtId="165" fontId="9" fillId="7" borderId="34" xfId="0" applyNumberFormat="1" applyFont="1" applyFill="1" applyBorder="1" applyAlignment="1">
      <alignment vertical="top"/>
    </xf>
    <xf numFmtId="165" fontId="9" fillId="7" borderId="62" xfId="0" applyNumberFormat="1" applyFont="1" applyFill="1" applyBorder="1" applyAlignment="1">
      <alignment vertical="top"/>
    </xf>
    <xf numFmtId="165" fontId="11" fillId="7" borderId="30" xfId="0" applyNumberFormat="1" applyFont="1" applyFill="1" applyBorder="1" applyAlignment="1">
      <alignment vertical="top"/>
    </xf>
    <xf numFmtId="165" fontId="11" fillId="7" borderId="29" xfId="0" applyNumberFormat="1" applyFont="1" applyFill="1" applyBorder="1" applyAlignment="1">
      <alignment vertical="top"/>
    </xf>
    <xf numFmtId="165" fontId="11" fillId="7" borderId="57" xfId="0" applyNumberFormat="1" applyFont="1" applyFill="1" applyBorder="1" applyAlignment="1">
      <alignment vertical="top"/>
    </xf>
    <xf numFmtId="164" fontId="3" fillId="7" borderId="28" xfId="0" applyNumberFormat="1" applyFont="1" applyFill="1" applyBorder="1" applyAlignment="1">
      <alignment horizontal="center" vertical="center"/>
    </xf>
    <xf numFmtId="164" fontId="3" fillId="7" borderId="53" xfId="0" applyNumberFormat="1" applyFont="1" applyFill="1" applyBorder="1" applyAlignment="1">
      <alignment horizontal="center" vertical="center"/>
    </xf>
    <xf numFmtId="164" fontId="3" fillId="7" borderId="64" xfId="0" applyNumberFormat="1" applyFont="1" applyFill="1" applyBorder="1" applyAlignment="1">
      <alignment horizontal="center" vertical="center"/>
    </xf>
    <xf numFmtId="164" fontId="3" fillId="7" borderId="33" xfId="0" applyNumberFormat="1" applyFont="1" applyFill="1" applyBorder="1" applyAlignment="1">
      <alignment horizontal="center" vertical="center"/>
    </xf>
    <xf numFmtId="164" fontId="3" fillId="7" borderId="34" xfId="0" applyNumberFormat="1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center"/>
    </xf>
    <xf numFmtId="164" fontId="3" fillId="7" borderId="75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2" fillId="7" borderId="74" xfId="0" applyNumberFormat="1" applyFont="1" applyFill="1" applyBorder="1" applyAlignment="1">
      <alignment horizontal="center" vertical="center"/>
    </xf>
    <xf numFmtId="164" fontId="2" fillId="7" borderId="29" xfId="0" applyNumberFormat="1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/>
    </xf>
    <xf numFmtId="164" fontId="9" fillId="7" borderId="75" xfId="0" applyNumberFormat="1" applyFont="1" applyFill="1" applyBorder="1" applyAlignment="1">
      <alignment vertical="center"/>
    </xf>
    <xf numFmtId="164" fontId="9" fillId="7" borderId="26" xfId="0" applyNumberFormat="1" applyFont="1" applyFill="1" applyBorder="1" applyAlignment="1">
      <alignment vertical="center"/>
    </xf>
    <xf numFmtId="164" fontId="9" fillId="7" borderId="27" xfId="0" applyNumberFormat="1" applyFont="1" applyFill="1" applyBorder="1" applyAlignment="1">
      <alignment vertical="center"/>
    </xf>
    <xf numFmtId="164" fontId="9" fillId="7" borderId="70" xfId="0" applyNumberFormat="1" applyFont="1" applyFill="1" applyBorder="1" applyAlignment="1">
      <alignment vertical="center"/>
    </xf>
    <xf numFmtId="164" fontId="9" fillId="7" borderId="38" xfId="0" applyNumberFormat="1" applyFont="1" applyFill="1" applyBorder="1" applyAlignment="1">
      <alignment vertical="center"/>
    </xf>
    <xf numFmtId="164" fontId="9" fillId="7" borderId="72" xfId="0" applyNumberFormat="1" applyFont="1" applyFill="1" applyBorder="1" applyAlignment="1">
      <alignment vertical="center"/>
    </xf>
    <xf numFmtId="164" fontId="9" fillId="7" borderId="83" xfId="0" applyNumberFormat="1" applyFont="1" applyFill="1" applyBorder="1" applyAlignment="1">
      <alignment vertical="top"/>
    </xf>
    <xf numFmtId="0" fontId="9" fillId="7" borderId="16" xfId="0" applyFont="1" applyFill="1" applyBorder="1" applyAlignment="1">
      <alignment vertical="top"/>
    </xf>
    <xf numFmtId="165" fontId="9" fillId="7" borderId="35" xfId="0" applyNumberFormat="1" applyFont="1" applyFill="1" applyBorder="1" applyAlignment="1">
      <alignment vertical="top"/>
    </xf>
    <xf numFmtId="165" fontId="11" fillId="7" borderId="72" xfId="0" applyNumberFormat="1" applyFont="1" applyFill="1" applyBorder="1" applyAlignment="1">
      <alignment vertical="top"/>
    </xf>
    <xf numFmtId="165" fontId="11" fillId="7" borderId="36" xfId="0" applyNumberFormat="1" applyFont="1" applyFill="1" applyBorder="1" applyAlignment="1">
      <alignment vertical="top"/>
    </xf>
    <xf numFmtId="164" fontId="9" fillId="7" borderId="32" xfId="0" applyNumberFormat="1" applyFont="1" applyFill="1" applyBorder="1" applyAlignment="1">
      <alignment vertical="top"/>
    </xf>
    <xf numFmtId="164" fontId="3" fillId="7" borderId="35" xfId="0" applyNumberFormat="1" applyFont="1" applyFill="1" applyBorder="1" applyAlignment="1">
      <alignment horizontal="right" vertical="top"/>
    </xf>
    <xf numFmtId="164" fontId="2" fillId="10" borderId="32" xfId="0" applyNumberFormat="1" applyFont="1" applyFill="1" applyBorder="1" applyAlignment="1">
      <alignment horizontal="right" vertical="top"/>
    </xf>
    <xf numFmtId="164" fontId="28" fillId="7" borderId="8" xfId="0" applyNumberFormat="1" applyFont="1" applyFill="1" applyBorder="1" applyAlignment="1">
      <alignment horizontal="center" vertical="top"/>
    </xf>
    <xf numFmtId="164" fontId="28" fillId="7" borderId="3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11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49" fontId="11" fillId="12" borderId="33" xfId="0" applyNumberFormat="1" applyFont="1" applyFill="1" applyBorder="1" applyAlignment="1">
      <alignment vertical="top"/>
    </xf>
    <xf numFmtId="49" fontId="11" fillId="4" borderId="56" xfId="0" applyNumberFormat="1" applyFont="1" applyFill="1" applyBorder="1" applyAlignment="1">
      <alignment vertical="top"/>
    </xf>
    <xf numFmtId="49" fontId="11" fillId="10" borderId="56" xfId="0" applyNumberFormat="1" applyFont="1" applyFill="1" applyBorder="1" applyAlignment="1">
      <alignment vertical="top"/>
    </xf>
    <xf numFmtId="49" fontId="11" fillId="7" borderId="56" xfId="0" applyNumberFormat="1" applyFont="1" applyFill="1" applyBorder="1" applyAlignment="1">
      <alignment vertical="top"/>
    </xf>
    <xf numFmtId="0" fontId="9" fillId="7" borderId="62" xfId="0" applyFont="1" applyFill="1" applyBorder="1" applyAlignment="1">
      <alignment vertical="top" wrapText="1"/>
    </xf>
    <xf numFmtId="0" fontId="9" fillId="0" borderId="35" xfId="4" applyNumberFormat="1" applyFont="1" applyBorder="1" applyAlignment="1">
      <alignment horizontal="center" vertical="top"/>
    </xf>
    <xf numFmtId="164" fontId="28" fillId="7" borderId="76" xfId="0" applyNumberFormat="1" applyFont="1" applyFill="1" applyBorder="1" applyAlignment="1">
      <alignment vertical="top"/>
    </xf>
    <xf numFmtId="164" fontId="9" fillId="7" borderId="8" xfId="0" applyNumberFormat="1" applyFont="1" applyFill="1" applyBorder="1" applyAlignment="1">
      <alignment vertical="top"/>
    </xf>
    <xf numFmtId="0" fontId="9" fillId="7" borderId="53" xfId="0" applyFont="1" applyFill="1" applyBorder="1" applyAlignment="1">
      <alignment horizontal="left" vertical="top" wrapText="1"/>
    </xf>
    <xf numFmtId="0" fontId="11" fillId="11" borderId="13" xfId="0" applyFont="1" applyFill="1" applyBorder="1" applyAlignment="1">
      <alignment horizontal="right" vertical="top" wrapText="1"/>
    </xf>
    <xf numFmtId="49" fontId="11" fillId="4" borderId="53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11" fillId="7" borderId="17" xfId="0" applyNumberFormat="1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164" fontId="9" fillId="11" borderId="63" xfId="0" applyNumberFormat="1" applyFont="1" applyFill="1" applyBorder="1" applyAlignment="1">
      <alignment vertical="top"/>
    </xf>
    <xf numFmtId="164" fontId="11" fillId="11" borderId="57" xfId="0" applyNumberFormat="1" applyFont="1" applyFill="1" applyBorder="1" applyAlignment="1">
      <alignment vertical="top"/>
    </xf>
    <xf numFmtId="164" fontId="11" fillId="4" borderId="78" xfId="0" applyNumberFormat="1" applyFont="1" applyFill="1" applyBorder="1" applyAlignment="1">
      <alignment vertical="top"/>
    </xf>
    <xf numFmtId="164" fontId="11" fillId="4" borderId="79" xfId="0" applyNumberFormat="1" applyFont="1" applyFill="1" applyBorder="1" applyAlignment="1">
      <alignment vertical="top"/>
    </xf>
    <xf numFmtId="0" fontId="7" fillId="0" borderId="76" xfId="0" applyFont="1" applyFill="1" applyBorder="1" applyAlignment="1">
      <alignment horizontal="center" vertical="top" wrapText="1"/>
    </xf>
    <xf numFmtId="0" fontId="9" fillId="7" borderId="32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/>
    </xf>
    <xf numFmtId="0" fontId="6" fillId="0" borderId="86" xfId="0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9" fillId="0" borderId="66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0" fontId="9" fillId="7" borderId="38" xfId="0" applyFont="1" applyFill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164" fontId="9" fillId="7" borderId="76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 wrapText="1"/>
    </xf>
    <xf numFmtId="164" fontId="7" fillId="11" borderId="75" xfId="0" applyNumberFormat="1" applyFont="1" applyFill="1" applyBorder="1" applyAlignment="1">
      <alignment horizontal="center" vertical="top"/>
    </xf>
    <xf numFmtId="164" fontId="7" fillId="11" borderId="26" xfId="0" applyNumberFormat="1" applyFont="1" applyFill="1" applyBorder="1" applyAlignment="1">
      <alignment horizontal="center" vertical="top"/>
    </xf>
    <xf numFmtId="164" fontId="7" fillId="11" borderId="27" xfId="0" applyNumberFormat="1" applyFont="1" applyFill="1" applyBorder="1" applyAlignment="1">
      <alignment horizontal="center" vertical="top"/>
    </xf>
    <xf numFmtId="164" fontId="7" fillId="7" borderId="75" xfId="0" applyNumberFormat="1" applyFont="1" applyFill="1" applyBorder="1" applyAlignment="1">
      <alignment horizontal="center" vertical="top"/>
    </xf>
    <xf numFmtId="164" fontId="7" fillId="7" borderId="26" xfId="0" applyNumberFormat="1" applyFont="1" applyFill="1" applyBorder="1" applyAlignment="1">
      <alignment horizontal="center" vertical="top"/>
    </xf>
    <xf numFmtId="164" fontId="7" fillId="7" borderId="27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11" borderId="56" xfId="0" applyNumberFormat="1" applyFont="1" applyFill="1" applyBorder="1" applyAlignment="1">
      <alignment horizontal="center" vertical="top"/>
    </xf>
    <xf numFmtId="164" fontId="7" fillId="11" borderId="34" xfId="0" applyNumberFormat="1" applyFont="1" applyFill="1" applyBorder="1" applyAlignment="1">
      <alignment horizontal="center" vertical="top"/>
    </xf>
    <xf numFmtId="164" fontId="7" fillId="11" borderId="35" xfId="0" applyNumberFormat="1" applyFont="1" applyFill="1" applyBorder="1" applyAlignment="1">
      <alignment horizontal="center" vertical="top"/>
    </xf>
    <xf numFmtId="164" fontId="7" fillId="7" borderId="56" xfId="0" applyNumberFormat="1" applyFont="1" applyFill="1" applyBorder="1" applyAlignment="1">
      <alignment horizontal="center" vertical="top"/>
    </xf>
    <xf numFmtId="164" fontId="7" fillId="7" borderId="34" xfId="0" applyNumberFormat="1" applyFont="1" applyFill="1" applyBorder="1" applyAlignment="1">
      <alignment horizontal="center" vertical="top"/>
    </xf>
    <xf numFmtId="164" fontId="7" fillId="7" borderId="35" xfId="0" applyNumberFormat="1" applyFont="1" applyFill="1" applyBorder="1" applyAlignment="1">
      <alignment horizontal="center" vertical="top"/>
    </xf>
    <xf numFmtId="164" fontId="7" fillId="7" borderId="56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top"/>
    </xf>
    <xf numFmtId="164" fontId="6" fillId="11" borderId="74" xfId="0" applyNumberFormat="1" applyFont="1" applyFill="1" applyBorder="1" applyAlignment="1">
      <alignment horizontal="center" vertical="center"/>
    </xf>
    <xf numFmtId="164" fontId="6" fillId="11" borderId="29" xfId="0" applyNumberFormat="1" applyFont="1" applyFill="1" applyBorder="1" applyAlignment="1">
      <alignment horizontal="center" vertical="center"/>
    </xf>
    <xf numFmtId="164" fontId="6" fillId="11" borderId="36" xfId="0" applyNumberFormat="1" applyFont="1" applyFill="1" applyBorder="1" applyAlignment="1">
      <alignment horizontal="center" vertical="center"/>
    </xf>
    <xf numFmtId="164" fontId="6" fillId="7" borderId="74" xfId="0" applyNumberFormat="1" applyFont="1" applyFill="1" applyBorder="1" applyAlignment="1">
      <alignment horizontal="center" vertical="center"/>
    </xf>
    <xf numFmtId="164" fontId="6" fillId="7" borderId="29" xfId="0" applyNumberFormat="1" applyFont="1" applyFill="1" applyBorder="1" applyAlignment="1">
      <alignment horizontal="center" vertical="center"/>
    </xf>
    <xf numFmtId="164" fontId="6" fillId="7" borderId="36" xfId="0" applyNumberFormat="1" applyFont="1" applyFill="1" applyBorder="1" applyAlignment="1">
      <alignment horizontal="center" vertical="center"/>
    </xf>
    <xf numFmtId="164" fontId="34" fillId="7" borderId="21" xfId="0" applyNumberFormat="1" applyFont="1" applyFill="1" applyBorder="1" applyAlignment="1">
      <alignment vertical="top"/>
    </xf>
    <xf numFmtId="164" fontId="34" fillId="7" borderId="31" xfId="0" applyNumberFormat="1" applyFont="1" applyFill="1" applyBorder="1" applyAlignment="1">
      <alignment vertical="top"/>
    </xf>
    <xf numFmtId="164" fontId="28" fillId="7" borderId="11" xfId="0" applyNumberFormat="1" applyFont="1" applyFill="1" applyBorder="1" applyAlignment="1">
      <alignment vertical="top"/>
    </xf>
    <xf numFmtId="164" fontId="28" fillId="7" borderId="26" xfId="0" applyNumberFormat="1" applyFont="1" applyFill="1" applyBorder="1" applyAlignment="1">
      <alignment vertical="top"/>
    </xf>
    <xf numFmtId="164" fontId="28" fillId="7" borderId="38" xfId="0" applyNumberFormat="1" applyFont="1" applyFill="1" applyBorder="1" applyAlignment="1">
      <alignment vertical="top"/>
    </xf>
    <xf numFmtId="164" fontId="28" fillId="7" borderId="16" xfId="0" applyNumberFormat="1" applyFont="1" applyFill="1" applyBorder="1" applyAlignment="1">
      <alignment vertical="top"/>
    </xf>
    <xf numFmtId="164" fontId="34" fillId="7" borderId="14" xfId="0" applyNumberFormat="1" applyFont="1" applyFill="1" applyBorder="1" applyAlignment="1">
      <alignment horizontal="right" vertical="top"/>
    </xf>
    <xf numFmtId="164" fontId="28" fillId="7" borderId="8" xfId="0" applyNumberFormat="1" applyFont="1" applyFill="1" applyBorder="1" applyAlignment="1">
      <alignment vertical="top"/>
    </xf>
    <xf numFmtId="164" fontId="28" fillId="7" borderId="44" xfId="0" applyNumberFormat="1" applyFont="1" applyFill="1" applyBorder="1" applyAlignment="1">
      <alignment vertical="top"/>
    </xf>
    <xf numFmtId="164" fontId="28" fillId="7" borderId="84" xfId="0" applyNumberFormat="1" applyFont="1" applyFill="1" applyBorder="1" applyAlignment="1">
      <alignment vertical="top"/>
    </xf>
    <xf numFmtId="164" fontId="28" fillId="7" borderId="91" xfId="0" applyNumberFormat="1" applyFont="1" applyFill="1" applyBorder="1" applyAlignment="1">
      <alignment vertical="top"/>
    </xf>
    <xf numFmtId="164" fontId="34" fillId="7" borderId="29" xfId="0" applyNumberFormat="1" applyFont="1" applyFill="1" applyBorder="1" applyAlignment="1">
      <alignment horizontal="right" vertical="top"/>
    </xf>
    <xf numFmtId="164" fontId="28" fillId="7" borderId="85" xfId="0" applyNumberFormat="1" applyFont="1" applyFill="1" applyBorder="1" applyAlignment="1">
      <alignment vertical="top"/>
    </xf>
    <xf numFmtId="164" fontId="34" fillId="7" borderId="73" xfId="0" applyNumberFormat="1" applyFont="1" applyFill="1" applyBorder="1" applyAlignment="1">
      <alignment horizontal="right" vertical="top"/>
    </xf>
    <xf numFmtId="164" fontId="28" fillId="7" borderId="6" xfId="0" applyNumberFormat="1" applyFont="1" applyFill="1" applyBorder="1" applyAlignment="1">
      <alignment vertical="top"/>
    </xf>
    <xf numFmtId="164" fontId="34" fillId="7" borderId="14" xfId="0" applyNumberFormat="1" applyFont="1" applyFill="1" applyBorder="1" applyAlignment="1">
      <alignment vertical="top"/>
    </xf>
    <xf numFmtId="164" fontId="34" fillId="7" borderId="29" xfId="0" applyNumberFormat="1" applyFont="1" applyFill="1" applyBorder="1" applyAlignment="1">
      <alignment vertical="top"/>
    </xf>
    <xf numFmtId="164" fontId="9" fillId="7" borderId="84" xfId="0" applyNumberFormat="1" applyFont="1" applyFill="1" applyBorder="1" applyAlignment="1">
      <alignment vertical="top"/>
    </xf>
    <xf numFmtId="164" fontId="34" fillId="10" borderId="28" xfId="0" applyNumberFormat="1" applyFont="1" applyFill="1" applyBorder="1" applyAlignment="1">
      <alignment vertical="top"/>
    </xf>
    <xf numFmtId="164" fontId="34" fillId="7" borderId="36" xfId="0" applyNumberFormat="1" applyFont="1" applyFill="1" applyBorder="1" applyAlignment="1">
      <alignment vertical="top"/>
    </xf>
    <xf numFmtId="164" fontId="28" fillId="7" borderId="71" xfId="0" applyNumberFormat="1" applyFont="1" applyFill="1" applyBorder="1" applyAlignment="1">
      <alignment vertical="top"/>
    </xf>
    <xf numFmtId="164" fontId="34" fillId="10" borderId="21" xfId="0" applyNumberFormat="1" applyFont="1" applyFill="1" applyBorder="1" applyAlignment="1">
      <alignment vertical="top"/>
    </xf>
    <xf numFmtId="164" fontId="34" fillId="10" borderId="10" xfId="0" applyNumberFormat="1" applyFont="1" applyFill="1" applyBorder="1" applyAlignment="1">
      <alignment vertical="top"/>
    </xf>
    <xf numFmtId="164" fontId="34" fillId="4" borderId="24" xfId="0" applyNumberFormat="1" applyFont="1" applyFill="1" applyBorder="1" applyAlignment="1">
      <alignment vertical="top"/>
    </xf>
    <xf numFmtId="164" fontId="34" fillId="12" borderId="24" xfId="0" applyNumberFormat="1" applyFont="1" applyFill="1" applyBorder="1" applyAlignment="1">
      <alignment vertical="top"/>
    </xf>
    <xf numFmtId="164" fontId="34" fillId="12" borderId="3" xfId="0" applyNumberFormat="1" applyFont="1" applyFill="1" applyBorder="1" applyAlignment="1">
      <alignment vertical="top"/>
    </xf>
    <xf numFmtId="164" fontId="34" fillId="10" borderId="24" xfId="0" applyNumberFormat="1" applyFont="1" applyFill="1" applyBorder="1" applyAlignment="1">
      <alignment vertical="top"/>
    </xf>
    <xf numFmtId="164" fontId="34" fillId="10" borderId="3" xfId="0" applyNumberFormat="1" applyFont="1" applyFill="1" applyBorder="1" applyAlignment="1">
      <alignment vertical="top"/>
    </xf>
    <xf numFmtId="164" fontId="34" fillId="4" borderId="3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49" fontId="9" fillId="0" borderId="31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49" fontId="9" fillId="7" borderId="16" xfId="0" applyNumberFormat="1" applyFont="1" applyFill="1" applyBorder="1" applyAlignment="1">
      <alignment horizontal="left" vertical="top" wrapText="1"/>
    </xf>
    <xf numFmtId="49" fontId="11" fillId="12" borderId="7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9" fillId="7" borderId="21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wrapText="1"/>
    </xf>
    <xf numFmtId="49" fontId="11" fillId="7" borderId="40" xfId="0" applyNumberFormat="1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7" borderId="31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11" fillId="7" borderId="63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left" vertical="top" wrapText="1"/>
    </xf>
    <xf numFmtId="0" fontId="9" fillId="0" borderId="55" xfId="0" applyFont="1" applyBorder="1" applyAlignment="1">
      <alignment vertical="top" wrapText="1"/>
    </xf>
    <xf numFmtId="0" fontId="11" fillId="7" borderId="53" xfId="0" applyFont="1" applyFill="1" applyBorder="1" applyAlignment="1">
      <alignment horizontal="left" vertical="top" wrapText="1"/>
    </xf>
    <xf numFmtId="0" fontId="11" fillId="11" borderId="13" xfId="0" applyFont="1" applyFill="1" applyBorder="1" applyAlignment="1">
      <alignment horizontal="right" vertical="top" wrapText="1"/>
    </xf>
    <xf numFmtId="49" fontId="11" fillId="12" borderId="13" xfId="0" applyNumberFormat="1" applyFont="1" applyFill="1" applyBorder="1" applyAlignment="1">
      <alignment horizontal="center" vertical="top"/>
    </xf>
    <xf numFmtId="49" fontId="11" fillId="10" borderId="31" xfId="0" applyNumberFormat="1" applyFont="1" applyFill="1" applyBorder="1" applyAlignment="1">
      <alignment horizontal="center" vertical="top"/>
    </xf>
    <xf numFmtId="164" fontId="28" fillId="7" borderId="28" xfId="0" applyNumberFormat="1" applyFont="1" applyFill="1" applyBorder="1" applyAlignment="1">
      <alignment horizontal="right" vertical="top"/>
    </xf>
    <xf numFmtId="164" fontId="28" fillId="7" borderId="53" xfId="0" applyNumberFormat="1" applyFont="1" applyFill="1" applyBorder="1" applyAlignment="1">
      <alignment horizontal="right" vertical="top"/>
    </xf>
    <xf numFmtId="164" fontId="35" fillId="10" borderId="18" xfId="0" applyNumberFormat="1" applyFont="1" applyFill="1" applyBorder="1" applyAlignment="1">
      <alignment horizontal="right" vertical="top"/>
    </xf>
    <xf numFmtId="164" fontId="11" fillId="7" borderId="81" xfId="0" applyNumberFormat="1" applyFont="1" applyFill="1" applyBorder="1" applyAlignment="1">
      <alignment vertical="top"/>
    </xf>
    <xf numFmtId="164" fontId="9" fillId="7" borderId="7" xfId="0" applyNumberFormat="1" applyFont="1" applyFill="1" applyBorder="1" applyAlignment="1">
      <alignment horizontal="right" vertical="top"/>
    </xf>
    <xf numFmtId="164" fontId="11" fillId="7" borderId="5" xfId="0" applyNumberFormat="1" applyFont="1" applyFill="1" applyBorder="1" applyAlignment="1">
      <alignment vertical="top"/>
    </xf>
    <xf numFmtId="164" fontId="28" fillId="7" borderId="33" xfId="0" applyNumberFormat="1" applyFont="1" applyFill="1" applyBorder="1" applyAlignment="1">
      <alignment vertical="top"/>
    </xf>
    <xf numFmtId="164" fontId="28" fillId="7" borderId="34" xfId="0" applyNumberFormat="1" applyFont="1" applyFill="1" applyBorder="1" applyAlignment="1">
      <alignment vertical="top"/>
    </xf>
    <xf numFmtId="164" fontId="28" fillId="7" borderId="35" xfId="0" applyNumberFormat="1" applyFont="1" applyFill="1" applyBorder="1" applyAlignment="1">
      <alignment vertical="top"/>
    </xf>
    <xf numFmtId="164" fontId="34" fillId="7" borderId="44" xfId="0" applyNumberFormat="1" applyFont="1" applyFill="1" applyBorder="1" applyAlignment="1">
      <alignment vertical="top"/>
    </xf>
    <xf numFmtId="164" fontId="34" fillId="7" borderId="16" xfId="0" applyNumberFormat="1" applyFont="1" applyFill="1" applyBorder="1" applyAlignment="1">
      <alignment vertical="top"/>
    </xf>
    <xf numFmtId="164" fontId="11" fillId="7" borderId="91" xfId="0" applyNumberFormat="1" applyFont="1" applyFill="1" applyBorder="1" applyAlignment="1">
      <alignment vertical="top"/>
    </xf>
    <xf numFmtId="164" fontId="28" fillId="7" borderId="33" xfId="0" applyNumberFormat="1" applyFont="1" applyFill="1" applyBorder="1" applyAlignment="1">
      <alignment horizontal="right" vertical="top"/>
    </xf>
    <xf numFmtId="164" fontId="34" fillId="7" borderId="32" xfId="0" applyNumberFormat="1" applyFont="1" applyFill="1" applyBorder="1" applyAlignment="1">
      <alignment horizontal="right" vertical="top"/>
    </xf>
    <xf numFmtId="164" fontId="28" fillId="7" borderId="39" xfId="0" applyNumberFormat="1" applyFont="1" applyFill="1" applyBorder="1" applyAlignment="1">
      <alignment vertical="top"/>
    </xf>
    <xf numFmtId="164" fontId="28" fillId="7" borderId="28" xfId="0" applyNumberFormat="1" applyFont="1" applyFill="1" applyBorder="1" applyAlignment="1">
      <alignment vertical="top"/>
    </xf>
    <xf numFmtId="164" fontId="28" fillId="7" borderId="53" xfId="0" applyNumberFormat="1" applyFont="1" applyFill="1" applyBorder="1" applyAlignment="1">
      <alignment vertical="top"/>
    </xf>
    <xf numFmtId="164" fontId="28" fillId="7" borderId="64" xfId="0" applyNumberFormat="1" applyFont="1" applyFill="1" applyBorder="1" applyAlignment="1">
      <alignment vertical="top"/>
    </xf>
    <xf numFmtId="164" fontId="36" fillId="7" borderId="28" xfId="0" applyNumberFormat="1" applyFont="1" applyFill="1" applyBorder="1" applyAlignment="1">
      <alignment horizontal="center" vertical="center"/>
    </xf>
    <xf numFmtId="164" fontId="36" fillId="7" borderId="53" xfId="0" applyNumberFormat="1" applyFont="1" applyFill="1" applyBorder="1" applyAlignment="1">
      <alignment horizontal="center" vertical="center"/>
    </xf>
    <xf numFmtId="164" fontId="36" fillId="7" borderId="64" xfId="0" applyNumberFormat="1" applyFont="1" applyFill="1" applyBorder="1" applyAlignment="1">
      <alignment horizontal="center" vertical="center"/>
    </xf>
    <xf numFmtId="164" fontId="36" fillId="7" borderId="33" xfId="0" applyNumberFormat="1" applyFont="1" applyFill="1" applyBorder="1" applyAlignment="1">
      <alignment horizontal="center" vertical="center"/>
    </xf>
    <xf numFmtId="164" fontId="36" fillId="7" borderId="34" xfId="0" applyNumberFormat="1" applyFont="1" applyFill="1" applyBorder="1" applyAlignment="1">
      <alignment horizontal="center" vertical="center"/>
    </xf>
    <xf numFmtId="164" fontId="36" fillId="7" borderId="35" xfId="0" applyNumberFormat="1" applyFont="1" applyFill="1" applyBorder="1" applyAlignment="1">
      <alignment horizontal="center" vertical="center"/>
    </xf>
    <xf numFmtId="164" fontId="34" fillId="7" borderId="32" xfId="0" applyNumberFormat="1" applyFont="1" applyFill="1" applyBorder="1" applyAlignment="1">
      <alignment vertical="top"/>
    </xf>
    <xf numFmtId="164" fontId="28" fillId="7" borderId="72" xfId="0" applyNumberFormat="1" applyFont="1" applyFill="1" applyBorder="1" applyAlignment="1">
      <alignment vertical="top"/>
    </xf>
    <xf numFmtId="164" fontId="34" fillId="7" borderId="73" xfId="0" applyNumberFormat="1" applyFont="1" applyFill="1" applyBorder="1" applyAlignment="1">
      <alignment vertical="top"/>
    </xf>
    <xf numFmtId="164" fontId="28" fillId="7" borderId="7" xfId="0" applyNumberFormat="1" applyFont="1" applyFill="1" applyBorder="1" applyAlignment="1">
      <alignment vertical="top"/>
    </xf>
    <xf numFmtId="164" fontId="28" fillId="7" borderId="66" xfId="0" applyNumberFormat="1" applyFont="1" applyFill="1" applyBorder="1" applyAlignment="1">
      <alignment vertical="top"/>
    </xf>
    <xf numFmtId="164" fontId="28" fillId="7" borderId="40" xfId="0" applyNumberFormat="1" applyFont="1" applyFill="1" applyBorder="1" applyAlignment="1">
      <alignment vertical="top"/>
    </xf>
    <xf numFmtId="164" fontId="28" fillId="7" borderId="37" xfId="0" applyNumberFormat="1" applyFont="1" applyFill="1" applyBorder="1" applyAlignment="1">
      <alignment vertical="top"/>
    </xf>
    <xf numFmtId="164" fontId="28" fillId="7" borderId="80" xfId="0" applyNumberFormat="1" applyFont="1" applyFill="1" applyBorder="1" applyAlignment="1">
      <alignment vertical="top"/>
    </xf>
    <xf numFmtId="164" fontId="34" fillId="7" borderId="10" xfId="0" applyNumberFormat="1" applyFont="1" applyFill="1" applyBorder="1" applyAlignment="1">
      <alignment vertical="top"/>
    </xf>
    <xf numFmtId="164" fontId="3" fillId="7" borderId="25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/>
    </xf>
    <xf numFmtId="164" fontId="2" fillId="7" borderId="30" xfId="0" applyNumberFormat="1" applyFont="1" applyFill="1" applyBorder="1" applyAlignment="1">
      <alignment horizontal="center" vertical="center"/>
    </xf>
    <xf numFmtId="164" fontId="7" fillId="7" borderId="25" xfId="0" applyNumberFormat="1" applyFont="1" applyFill="1" applyBorder="1" applyAlignment="1">
      <alignment horizontal="center" vertical="top"/>
    </xf>
    <xf numFmtId="164" fontId="7" fillId="7" borderId="33" xfId="0" applyNumberFormat="1" applyFont="1" applyFill="1" applyBorder="1" applyAlignment="1">
      <alignment horizontal="center" vertical="center"/>
    </xf>
    <xf numFmtId="164" fontId="6" fillId="7" borderId="30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vertical="top"/>
    </xf>
    <xf numFmtId="164" fontId="28" fillId="7" borderId="75" xfId="0" applyNumberFormat="1" applyFont="1" applyFill="1" applyBorder="1" applyAlignment="1">
      <alignment vertical="top"/>
    </xf>
    <xf numFmtId="164" fontId="34" fillId="7" borderId="74" xfId="0" applyNumberFormat="1" applyFont="1" applyFill="1" applyBorder="1" applyAlignment="1">
      <alignment vertical="top"/>
    </xf>
    <xf numFmtId="164" fontId="11" fillId="7" borderId="57" xfId="0" applyNumberFormat="1" applyFont="1" applyFill="1" applyBorder="1" applyAlignment="1">
      <alignment vertical="top"/>
    </xf>
    <xf numFmtId="164" fontId="9" fillId="7" borderId="13" xfId="0" applyNumberFormat="1" applyFont="1" applyFill="1" applyBorder="1" applyAlignment="1">
      <alignment vertical="top"/>
    </xf>
    <xf numFmtId="164" fontId="9" fillId="7" borderId="11" xfId="0" applyNumberFormat="1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9" fillId="7" borderId="40" xfId="0" applyFont="1" applyFill="1" applyBorder="1" applyAlignment="1">
      <alignment horizontal="left" vertical="top" wrapText="1"/>
    </xf>
    <xf numFmtId="0" fontId="9" fillId="7" borderId="53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0" fontId="10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4" xfId="0" applyFont="1" applyBorder="1" applyAlignment="1">
      <alignment horizontal="left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164" fontId="9" fillId="0" borderId="84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164" fontId="9" fillId="0" borderId="71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84" xfId="0" applyFont="1" applyFill="1" applyBorder="1" applyAlignment="1">
      <alignment horizontal="left" vertical="top" wrapText="1"/>
    </xf>
    <xf numFmtId="0" fontId="11" fillId="10" borderId="20" xfId="0" applyFont="1" applyFill="1" applyBorder="1" applyAlignment="1">
      <alignment horizontal="right" vertical="top" wrapText="1"/>
    </xf>
    <xf numFmtId="0" fontId="11" fillId="10" borderId="89" xfId="0" applyFont="1" applyFill="1" applyBorder="1" applyAlignment="1">
      <alignment horizontal="right" vertical="top" wrapText="1"/>
    </xf>
    <xf numFmtId="0" fontId="9" fillId="10" borderId="40" xfId="0" applyFont="1" applyFill="1" applyBorder="1" applyAlignment="1">
      <alignment vertical="top" wrapText="1"/>
    </xf>
    <xf numFmtId="0" fontId="9" fillId="10" borderId="17" xfId="0" applyFont="1" applyFill="1" applyBorder="1" applyAlignment="1">
      <alignment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11" fillId="10" borderId="22" xfId="0" applyNumberFormat="1" applyFont="1" applyFill="1" applyBorder="1" applyAlignment="1">
      <alignment horizontal="center" vertical="top" wrapText="1"/>
    </xf>
    <xf numFmtId="164" fontId="11" fillId="10" borderId="80" xfId="0" applyNumberFormat="1" applyFont="1" applyFill="1" applyBorder="1" applyAlignment="1">
      <alignment horizontal="center" vertical="top" wrapText="1"/>
    </xf>
    <xf numFmtId="0" fontId="11" fillId="11" borderId="39" xfId="0" applyFont="1" applyFill="1" applyBorder="1" applyAlignment="1">
      <alignment horizontal="left" vertical="top" wrapText="1"/>
    </xf>
    <xf numFmtId="0" fontId="11" fillId="11" borderId="70" xfId="0" applyFont="1" applyFill="1" applyBorder="1" applyAlignment="1">
      <alignment horizontal="left" vertical="top" wrapText="1"/>
    </xf>
    <xf numFmtId="0" fontId="11" fillId="11" borderId="38" xfId="0" applyFont="1" applyFill="1" applyBorder="1" applyAlignment="1">
      <alignment vertical="top" wrapText="1"/>
    </xf>
    <xf numFmtId="0" fontId="11" fillId="11" borderId="61" xfId="0" applyFont="1" applyFill="1" applyBorder="1" applyAlignment="1">
      <alignment vertical="top" wrapText="1"/>
    </xf>
    <xf numFmtId="164" fontId="9" fillId="11" borderId="8" xfId="0" applyNumberFormat="1" applyFont="1" applyFill="1" applyBorder="1" applyAlignment="1">
      <alignment horizontal="center" vertical="top" wrapText="1"/>
    </xf>
    <xf numFmtId="164" fontId="9" fillId="11" borderId="69" xfId="0" applyNumberFormat="1" applyFont="1" applyFill="1" applyBorder="1" applyAlignment="1">
      <alignment horizontal="center" vertical="top" wrapText="1"/>
    </xf>
    <xf numFmtId="164" fontId="9" fillId="11" borderId="84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right" vertical="top" wrapText="1"/>
    </xf>
    <xf numFmtId="0" fontId="11" fillId="11" borderId="13" xfId="0" applyFont="1" applyFill="1" applyBorder="1" applyAlignment="1">
      <alignment horizontal="right" vertical="top" wrapText="1"/>
    </xf>
    <xf numFmtId="0" fontId="11" fillId="11" borderId="23" xfId="0" applyFont="1" applyFill="1" applyBorder="1" applyAlignment="1">
      <alignment horizontal="right" vertical="top" wrapText="1"/>
    </xf>
    <xf numFmtId="0" fontId="11" fillId="11" borderId="81" xfId="0" applyFont="1" applyFill="1" applyBorder="1" applyAlignment="1">
      <alignment horizontal="right" vertical="top" wrapText="1"/>
    </xf>
    <xf numFmtId="164" fontId="11" fillId="11" borderId="13" xfId="0" applyNumberFormat="1" applyFont="1" applyFill="1" applyBorder="1" applyAlignment="1">
      <alignment horizontal="center" vertical="top" wrapText="1"/>
    </xf>
    <xf numFmtId="164" fontId="11" fillId="11" borderId="23" xfId="0" applyNumberFormat="1" applyFont="1" applyFill="1" applyBorder="1" applyAlignment="1">
      <alignment horizontal="center" vertical="top" wrapText="1"/>
    </xf>
    <xf numFmtId="164" fontId="11" fillId="11" borderId="81" xfId="0" applyNumberFormat="1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69" xfId="0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69" xfId="0" applyNumberFormat="1" applyFont="1" applyFill="1" applyBorder="1" applyAlignment="1">
      <alignment horizontal="center" vertical="top" wrapText="1"/>
    </xf>
    <xf numFmtId="164" fontId="9" fillId="0" borderId="84" xfId="0" applyNumberFormat="1" applyFont="1" applyFill="1" applyBorder="1" applyAlignment="1">
      <alignment horizontal="center" vertical="top" wrapText="1"/>
    </xf>
    <xf numFmtId="0" fontId="9" fillId="11" borderId="33" xfId="0" applyFont="1" applyFill="1" applyBorder="1" applyAlignment="1">
      <alignment horizontal="left" vertical="top" wrapText="1"/>
    </xf>
    <xf numFmtId="0" fontId="9" fillId="11" borderId="56" xfId="0" applyFont="1" applyFill="1" applyBorder="1" applyAlignment="1">
      <alignment horizontal="left" vertical="top" wrapText="1"/>
    </xf>
    <xf numFmtId="0" fontId="9" fillId="11" borderId="34" xfId="0" applyFont="1" applyFill="1" applyBorder="1" applyAlignment="1">
      <alignment vertical="top" wrapText="1"/>
    </xf>
    <xf numFmtId="0" fontId="9" fillId="11" borderId="62" xfId="0" applyFont="1" applyFill="1" applyBorder="1" applyAlignment="1">
      <alignment vertical="top" wrapText="1"/>
    </xf>
    <xf numFmtId="0" fontId="11" fillId="10" borderId="28" xfId="0" applyFont="1" applyFill="1" applyBorder="1" applyAlignment="1">
      <alignment horizontal="right" vertical="top" wrapText="1"/>
    </xf>
    <xf numFmtId="0" fontId="11" fillId="10" borderId="76" xfId="0" applyFont="1" applyFill="1" applyBorder="1" applyAlignment="1">
      <alignment horizontal="right" vertical="top" wrapText="1"/>
    </xf>
    <xf numFmtId="0" fontId="9" fillId="10" borderId="53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vertical="top" wrapText="1"/>
    </xf>
    <xf numFmtId="164" fontId="11" fillId="10" borderId="7" xfId="0" applyNumberFormat="1" applyFont="1" applyFill="1" applyBorder="1" applyAlignment="1">
      <alignment horizontal="center" vertical="top" wrapText="1"/>
    </xf>
    <xf numFmtId="164" fontId="11" fillId="10" borderId="0" xfId="0" applyNumberFormat="1" applyFont="1" applyFill="1" applyBorder="1" applyAlignment="1">
      <alignment horizontal="center" vertical="top" wrapText="1"/>
    </xf>
    <xf numFmtId="164" fontId="11" fillId="10" borderId="66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49" fontId="11" fillId="12" borderId="68" xfId="0" applyNumberFormat="1" applyFont="1" applyFill="1" applyBorder="1" applyAlignment="1">
      <alignment horizontal="right" vertical="top"/>
    </xf>
    <xf numFmtId="0" fontId="9" fillId="12" borderId="78" xfId="0" applyFont="1" applyFill="1" applyBorder="1" applyAlignment="1">
      <alignment horizontal="right" vertical="top"/>
    </xf>
    <xf numFmtId="0" fontId="9" fillId="12" borderId="79" xfId="0" applyFont="1" applyFill="1" applyBorder="1" applyAlignment="1">
      <alignment horizontal="right" vertical="top"/>
    </xf>
    <xf numFmtId="164" fontId="11" fillId="12" borderId="9" xfId="0" applyNumberFormat="1" applyFont="1" applyFill="1" applyBorder="1" applyAlignment="1">
      <alignment horizontal="center" vertical="top"/>
    </xf>
    <xf numFmtId="164" fontId="11" fillId="12" borderId="79" xfId="0" applyNumberFormat="1" applyFont="1" applyFill="1" applyBorder="1" applyAlignment="1">
      <alignment horizontal="center" vertical="top"/>
    </xf>
    <xf numFmtId="49" fontId="11" fillId="10" borderId="78" xfId="0" applyNumberFormat="1" applyFont="1" applyFill="1" applyBorder="1" applyAlignment="1">
      <alignment horizontal="right" vertical="top"/>
    </xf>
    <xf numFmtId="49" fontId="11" fillId="10" borderId="79" xfId="0" applyNumberFormat="1" applyFont="1" applyFill="1" applyBorder="1" applyAlignment="1">
      <alignment horizontal="right" vertical="top"/>
    </xf>
    <xf numFmtId="164" fontId="11" fillId="10" borderId="9" xfId="0" applyNumberFormat="1" applyFont="1" applyFill="1" applyBorder="1" applyAlignment="1">
      <alignment horizontal="center" vertical="top"/>
    </xf>
    <xf numFmtId="164" fontId="11" fillId="10" borderId="79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11" fillId="7" borderId="31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center" vertical="top"/>
    </xf>
    <xf numFmtId="0" fontId="6" fillId="0" borderId="86" xfId="0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11" fillId="4" borderId="68" xfId="0" applyNumberFormat="1" applyFont="1" applyFill="1" applyBorder="1" applyAlignment="1">
      <alignment horizontal="right" vertical="top"/>
    </xf>
    <xf numFmtId="49" fontId="11" fillId="4" borderId="78" xfId="0" applyNumberFormat="1" applyFont="1" applyFill="1" applyBorder="1" applyAlignment="1">
      <alignment horizontal="right" vertical="top"/>
    </xf>
    <xf numFmtId="164" fontId="11" fillId="4" borderId="9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0" fontId="5" fillId="6" borderId="55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65" xfId="0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11" fillId="4" borderId="68" xfId="0" applyNumberFormat="1" applyFont="1" applyFill="1" applyBorder="1" applyAlignment="1">
      <alignment horizontal="left" vertical="top"/>
    </xf>
    <xf numFmtId="49" fontId="11" fillId="4" borderId="78" xfId="0" applyNumberFormat="1" applyFont="1" applyFill="1" applyBorder="1" applyAlignment="1">
      <alignment horizontal="left" vertical="top"/>
    </xf>
    <xf numFmtId="49" fontId="11" fillId="4" borderId="23" xfId="0" applyNumberFormat="1" applyFont="1" applyFill="1" applyBorder="1" applyAlignment="1">
      <alignment horizontal="left" vertical="top"/>
    </xf>
    <xf numFmtId="49" fontId="11" fillId="4" borderId="79" xfId="0" applyNumberFormat="1" applyFont="1" applyFill="1" applyBorder="1" applyAlignment="1">
      <alignment horizontal="left" vertical="top"/>
    </xf>
    <xf numFmtId="0" fontId="6" fillId="0" borderId="89" xfId="0" applyFont="1" applyFill="1" applyBorder="1" applyAlignment="1">
      <alignment horizontal="center" vertical="top"/>
    </xf>
    <xf numFmtId="49" fontId="11" fillId="0" borderId="40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0" fontId="9" fillId="7" borderId="31" xfId="0" applyFont="1" applyFill="1" applyBorder="1" applyAlignment="1">
      <alignment horizontal="left" vertical="top" wrapText="1"/>
    </xf>
    <xf numFmtId="0" fontId="9" fillId="7" borderId="28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49" fontId="11" fillId="4" borderId="23" xfId="0" applyNumberFormat="1" applyFont="1" applyFill="1" applyBorder="1" applyAlignment="1">
      <alignment horizontal="right" vertical="top"/>
    </xf>
    <xf numFmtId="49" fontId="11" fillId="7" borderId="17" xfId="0" applyNumberFormat="1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left" vertical="top" wrapText="1"/>
    </xf>
    <xf numFmtId="0" fontId="11" fillId="7" borderId="38" xfId="0" applyFont="1" applyFill="1" applyBorder="1" applyAlignment="1">
      <alignment horizontal="left" vertical="top" wrapText="1"/>
    </xf>
    <xf numFmtId="0" fontId="11" fillId="7" borderId="2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textRotation="90" wrapText="1"/>
    </xf>
    <xf numFmtId="0" fontId="7" fillId="0" borderId="53" xfId="0" applyFont="1" applyFill="1" applyBorder="1" applyAlignment="1">
      <alignment horizontal="center" vertical="top" textRotation="90" wrapText="1"/>
    </xf>
    <xf numFmtId="0" fontId="7" fillId="0" borderId="31" xfId="0" applyFont="1" applyFill="1" applyBorder="1" applyAlignment="1">
      <alignment horizontal="center" vertical="top" textRotation="90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9" fillId="0" borderId="80" xfId="0" applyNumberFormat="1" applyFont="1" applyBorder="1" applyAlignment="1">
      <alignment horizontal="center" vertical="top" wrapText="1"/>
    </xf>
    <xf numFmtId="49" fontId="9" fillId="0" borderId="66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0" fontId="9" fillId="0" borderId="5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11" fillId="7" borderId="17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center" textRotation="90"/>
    </xf>
    <xf numFmtId="49" fontId="5" fillId="0" borderId="53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5" fillId="0" borderId="40" xfId="0" quotePrefix="1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5" fillId="0" borderId="80" xfId="0" applyNumberFormat="1" applyFont="1" applyBorder="1" applyAlignment="1">
      <alignment horizontal="center" vertical="top" wrapText="1"/>
    </xf>
    <xf numFmtId="49" fontId="5" fillId="0" borderId="66" xfId="0" applyNumberFormat="1" applyFont="1" applyBorder="1" applyAlignment="1">
      <alignment horizontal="center" vertical="top" wrapText="1"/>
    </xf>
    <xf numFmtId="49" fontId="5" fillId="0" borderId="81" xfId="0" applyNumberFormat="1" applyFont="1" applyBorder="1" applyAlignment="1">
      <alignment horizontal="center" vertical="top" wrapText="1"/>
    </xf>
    <xf numFmtId="0" fontId="5" fillId="7" borderId="20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49" fontId="5" fillId="0" borderId="53" xfId="0" quotePrefix="1" applyNumberFormat="1" applyFont="1" applyBorder="1" applyAlignment="1">
      <alignment horizontal="center" vertical="top"/>
    </xf>
    <xf numFmtId="49" fontId="11" fillId="0" borderId="34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7" borderId="55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49" fontId="11" fillId="4" borderId="18" xfId="0" applyNumberFormat="1" applyFont="1" applyFill="1" applyBorder="1" applyAlignment="1">
      <alignment horizontal="right" vertical="top"/>
    </xf>
    <xf numFmtId="49" fontId="11" fillId="4" borderId="81" xfId="0" applyNumberFormat="1" applyFont="1" applyFill="1" applyBorder="1" applyAlignment="1">
      <alignment horizontal="right" vertical="top"/>
    </xf>
    <xf numFmtId="0" fontId="9" fillId="7" borderId="18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center" textRotation="90" wrapText="1"/>
    </xf>
    <xf numFmtId="0" fontId="29" fillId="0" borderId="53" xfId="0" applyFont="1" applyBorder="1" applyAlignment="1">
      <alignment horizontal="center" vertical="center" textRotation="90" wrapText="1"/>
    </xf>
    <xf numFmtId="0" fontId="29" fillId="0" borderId="31" xfId="0" applyFont="1" applyBorder="1" applyAlignment="1"/>
    <xf numFmtId="49" fontId="9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1" fillId="7" borderId="34" xfId="0" applyNumberFormat="1" applyFont="1" applyFill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49" fontId="11" fillId="7" borderId="29" xfId="0" applyNumberFormat="1" applyFont="1" applyFill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1" fillId="7" borderId="31" xfId="0" applyNumberFormat="1" applyFont="1" applyFill="1" applyBorder="1" applyAlignment="1">
      <alignment horizontal="center" vertical="top"/>
    </xf>
    <xf numFmtId="49" fontId="9" fillId="7" borderId="17" xfId="0" applyNumberFormat="1" applyFont="1" applyFill="1" applyBorder="1" applyAlignment="1">
      <alignment horizontal="center" vertical="top"/>
    </xf>
    <xf numFmtId="49" fontId="9" fillId="7" borderId="18" xfId="0" applyNumberFormat="1" applyFont="1" applyFill="1" applyBorder="1" applyAlignment="1">
      <alignment horizontal="center" vertical="top"/>
    </xf>
    <xf numFmtId="0" fontId="11" fillId="7" borderId="17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11" fillId="0" borderId="40" xfId="4" applyNumberFormat="1" applyFont="1" applyBorder="1" applyAlignment="1">
      <alignment horizontal="center" vertical="top"/>
    </xf>
    <xf numFmtId="0" fontId="11" fillId="0" borderId="31" xfId="4" applyNumberFormat="1" applyFont="1" applyBorder="1" applyAlignment="1">
      <alignment horizontal="center" vertical="top"/>
    </xf>
    <xf numFmtId="0" fontId="9" fillId="0" borderId="80" xfId="4" applyNumberFormat="1" applyFont="1" applyBorder="1" applyAlignment="1">
      <alignment horizontal="center" vertical="top" wrapText="1"/>
    </xf>
    <xf numFmtId="0" fontId="9" fillId="0" borderId="66" xfId="4" applyNumberFormat="1" applyFont="1" applyBorder="1" applyAlignment="1">
      <alignment horizontal="center" vertical="top" wrapText="1"/>
    </xf>
    <xf numFmtId="49" fontId="11" fillId="7" borderId="63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1" fillId="7" borderId="38" xfId="0" applyFont="1" applyFill="1" applyBorder="1" applyAlignment="1">
      <alignment vertical="top" wrapText="1"/>
    </xf>
    <xf numFmtId="49" fontId="11" fillId="7" borderId="0" xfId="0" applyNumberFormat="1" applyFont="1" applyFill="1" applyBorder="1" applyAlignment="1">
      <alignment horizontal="center" vertical="top"/>
    </xf>
    <xf numFmtId="0" fontId="9" fillId="7" borderId="62" xfId="0" applyFont="1" applyFill="1" applyBorder="1" applyAlignment="1">
      <alignment horizontal="left" vertical="top" wrapText="1"/>
    </xf>
    <xf numFmtId="0" fontId="9" fillId="7" borderId="61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right" vertical="top"/>
    </xf>
    <xf numFmtId="0" fontId="1" fillId="10" borderId="0" xfId="0" applyFont="1" applyFill="1" applyBorder="1" applyAlignment="1">
      <alignment horizontal="right" vertical="top"/>
    </xf>
    <xf numFmtId="0" fontId="5" fillId="7" borderId="53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6" fillId="10" borderId="23" xfId="0" applyFont="1" applyFill="1" applyBorder="1" applyAlignment="1">
      <alignment horizontal="right" vertical="top"/>
    </xf>
    <xf numFmtId="0" fontId="1" fillId="10" borderId="23" xfId="0" applyFont="1" applyFill="1" applyBorder="1" applyAlignment="1">
      <alignment horizontal="right" vertical="top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49" fontId="11" fillId="7" borderId="40" xfId="0" applyNumberFormat="1" applyFont="1" applyFill="1" applyBorder="1" applyAlignment="1">
      <alignment horizontal="left" vertical="top" wrapText="1"/>
    </xf>
    <xf numFmtId="49" fontId="11" fillId="7" borderId="31" xfId="0" applyNumberFormat="1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right" vertical="top"/>
    </xf>
    <xf numFmtId="49" fontId="7" fillId="0" borderId="31" xfId="0" applyNumberFormat="1" applyFont="1" applyFill="1" applyBorder="1" applyAlignment="1">
      <alignment horizontal="right" vertical="top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left" vertical="top" wrapText="1"/>
    </xf>
    <xf numFmtId="49" fontId="7" fillId="0" borderId="53" xfId="0" applyNumberFormat="1" applyFont="1" applyFill="1" applyBorder="1" applyAlignment="1">
      <alignment horizontal="right" vertical="top"/>
    </xf>
    <xf numFmtId="49" fontId="9" fillId="0" borderId="53" xfId="0" applyNumberFormat="1" applyFont="1" applyFill="1" applyBorder="1" applyAlignment="1">
      <alignment horizontal="center" vertical="top"/>
    </xf>
    <xf numFmtId="49" fontId="9" fillId="7" borderId="41" xfId="0" applyNumberFormat="1" applyFont="1" applyFill="1" applyBorder="1" applyAlignment="1">
      <alignment horizontal="center" vertical="top" wrapText="1"/>
    </xf>
    <xf numFmtId="49" fontId="9" fillId="7" borderId="32" xfId="0" applyNumberFormat="1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9" fillId="7" borderId="3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49" fontId="11" fillId="0" borderId="60" xfId="0" applyNumberFormat="1" applyFont="1" applyBorder="1" applyAlignment="1">
      <alignment horizontal="center" vertical="top"/>
    </xf>
    <xf numFmtId="49" fontId="11" fillId="0" borderId="6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49" fontId="9" fillId="7" borderId="35" xfId="0" applyNumberFormat="1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vertical="top" wrapText="1"/>
    </xf>
    <xf numFmtId="0" fontId="9" fillId="7" borderId="16" xfId="0" applyFont="1" applyFill="1" applyBorder="1" applyAlignment="1">
      <alignment horizontal="left" vertical="top" wrapText="1"/>
    </xf>
    <xf numFmtId="0" fontId="9" fillId="6" borderId="28" xfId="0" applyFont="1" applyFill="1" applyBorder="1" applyAlignment="1">
      <alignment horizontal="left" vertical="top" wrapText="1"/>
    </xf>
    <xf numFmtId="0" fontId="9" fillId="6" borderId="21" xfId="0" applyFont="1" applyFill="1" applyBorder="1" applyAlignment="1">
      <alignment horizontal="left" vertical="top" wrapText="1"/>
    </xf>
    <xf numFmtId="0" fontId="9" fillId="6" borderId="64" xfId="0" applyFont="1" applyFill="1" applyBorder="1" applyAlignment="1">
      <alignment vertical="center" wrapText="1"/>
    </xf>
    <xf numFmtId="0" fontId="9" fillId="6" borderId="32" xfId="0" applyFont="1" applyFill="1" applyBorder="1" applyAlignment="1">
      <alignment vertical="center" wrapText="1"/>
    </xf>
    <xf numFmtId="0" fontId="9" fillId="7" borderId="26" xfId="0" applyFont="1" applyFill="1" applyBorder="1" applyAlignment="1">
      <alignment horizontal="left" vertical="top" wrapText="1"/>
    </xf>
    <xf numFmtId="49" fontId="9" fillId="7" borderId="64" xfId="0" applyNumberFormat="1" applyFont="1" applyFill="1" applyBorder="1" applyAlignment="1">
      <alignment horizontal="center" vertical="top" wrapText="1"/>
    </xf>
    <xf numFmtId="49" fontId="11" fillId="12" borderId="7" xfId="0" applyNumberFormat="1" applyFont="1" applyFill="1" applyBorder="1" applyAlignment="1">
      <alignment horizontal="center" vertical="top"/>
    </xf>
    <xf numFmtId="49" fontId="11" fillId="10" borderId="53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5" fillId="7" borderId="31" xfId="0" applyFont="1" applyFill="1" applyBorder="1" applyAlignment="1">
      <alignment horizontal="left" vertical="top" wrapText="1"/>
    </xf>
    <xf numFmtId="49" fontId="9" fillId="0" borderId="65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0" fontId="9" fillId="0" borderId="7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5" fillId="6" borderId="64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/>
    </xf>
    <xf numFmtId="49" fontId="9" fillId="7" borderId="16" xfId="0" applyNumberFormat="1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9" fillId="7" borderId="55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49" fontId="11" fillId="10" borderId="40" xfId="0" applyNumberFormat="1" applyFont="1" applyFill="1" applyBorder="1" applyAlignment="1">
      <alignment horizontal="center" vertical="top"/>
    </xf>
    <xf numFmtId="49" fontId="11" fillId="10" borderId="31" xfId="0" applyNumberFormat="1" applyFont="1" applyFill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top" textRotation="90" wrapText="1"/>
    </xf>
    <xf numFmtId="0" fontId="32" fillId="0" borderId="31" xfId="0" applyFont="1" applyFill="1" applyBorder="1" applyAlignment="1">
      <alignment horizontal="center" vertical="top" textRotation="90" wrapText="1"/>
    </xf>
    <xf numFmtId="49" fontId="11" fillId="10" borderId="19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7" borderId="33" xfId="0" applyFont="1" applyFill="1" applyBorder="1" applyAlignment="1">
      <alignment horizontal="left" vertical="top" wrapText="1"/>
    </xf>
    <xf numFmtId="164" fontId="9" fillId="7" borderId="64" xfId="0" applyNumberFormat="1" applyFont="1" applyFill="1" applyBorder="1" applyAlignment="1">
      <alignment horizontal="center" vertical="center"/>
    </xf>
    <xf numFmtId="164" fontId="9" fillId="7" borderId="35" xfId="0" applyNumberFormat="1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/>
    </xf>
    <xf numFmtId="49" fontId="11" fillId="0" borderId="82" xfId="0" applyNumberFormat="1" applyFont="1" applyBorder="1" applyAlignment="1">
      <alignment horizontal="center" vertical="top"/>
    </xf>
    <xf numFmtId="0" fontId="9" fillId="0" borderId="55" xfId="0" applyFont="1" applyBorder="1" applyAlignment="1">
      <alignment horizontal="left" vertical="top" wrapText="1"/>
    </xf>
    <xf numFmtId="164" fontId="9" fillId="0" borderId="65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11" fillId="10" borderId="8" xfId="0" applyFont="1" applyFill="1" applyBorder="1" applyAlignment="1">
      <alignment horizontal="left" vertical="top" wrapText="1"/>
    </xf>
    <xf numFmtId="0" fontId="11" fillId="10" borderId="69" xfId="0" applyFont="1" applyFill="1" applyBorder="1" applyAlignment="1">
      <alignment horizontal="left" vertical="top" wrapText="1"/>
    </xf>
    <xf numFmtId="0" fontId="11" fillId="10" borderId="84" xfId="0" applyFont="1" applyFill="1" applyBorder="1" applyAlignment="1">
      <alignment horizontal="left" vertical="top" wrapText="1"/>
    </xf>
    <xf numFmtId="0" fontId="11" fillId="12" borderId="69" xfId="0" applyFont="1" applyFill="1" applyBorder="1" applyAlignment="1">
      <alignment horizontal="left" vertical="top" wrapText="1"/>
    </xf>
    <xf numFmtId="0" fontId="11" fillId="12" borderId="84" xfId="0" applyFont="1" applyFill="1" applyBorder="1" applyAlignment="1">
      <alignment horizontal="left" vertical="top" wrapText="1"/>
    </xf>
    <xf numFmtId="0" fontId="11" fillId="4" borderId="61" xfId="0" applyFont="1" applyFill="1" applyBorder="1" applyAlignment="1">
      <alignment horizontal="left" vertical="top" wrapText="1"/>
    </xf>
    <xf numFmtId="0" fontId="11" fillId="4" borderId="69" xfId="0" applyFont="1" applyFill="1" applyBorder="1" applyAlignment="1">
      <alignment horizontal="left" vertical="top" wrapText="1"/>
    </xf>
    <xf numFmtId="0" fontId="11" fillId="4" borderId="8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0" fontId="9" fillId="0" borderId="15" xfId="0" applyNumberFormat="1" applyFont="1" applyBorder="1" applyAlignment="1">
      <alignment horizontal="center" vertical="center" textRotation="90" wrapText="1"/>
    </xf>
    <xf numFmtId="0" fontId="9" fillId="0" borderId="4" xfId="0" applyNumberFormat="1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top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1" fillId="9" borderId="37" xfId="0" applyNumberFormat="1" applyFont="1" applyFill="1" applyBorder="1" applyAlignment="1">
      <alignment horizontal="left" vertical="top" wrapText="1"/>
    </xf>
    <xf numFmtId="49" fontId="11" fillId="9" borderId="22" xfId="0" applyNumberFormat="1" applyFont="1" applyFill="1" applyBorder="1" applyAlignment="1">
      <alignment horizontal="left" vertical="top" wrapText="1"/>
    </xf>
    <xf numFmtId="49" fontId="11" fillId="9" borderId="80" xfId="0" applyNumberFormat="1" applyFont="1" applyFill="1" applyBorder="1" applyAlignment="1">
      <alignment horizontal="left" vertical="top" wrapText="1"/>
    </xf>
    <xf numFmtId="49" fontId="19" fillId="0" borderId="87" xfId="0" applyNumberFormat="1" applyFont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9" fillId="0" borderId="88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9" fillId="0" borderId="58" xfId="0" applyNumberFormat="1" applyFont="1" applyBorder="1" applyAlignment="1">
      <alignment horizontal="center" vertical="top"/>
    </xf>
    <xf numFmtId="49" fontId="12" fillId="0" borderId="59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0" fontId="18" fillId="6" borderId="32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6" borderId="41" xfId="0" applyFont="1" applyFill="1" applyBorder="1" applyAlignment="1">
      <alignment horizontal="left" vertical="top" wrapText="1"/>
    </xf>
    <xf numFmtId="0" fontId="13" fillId="6" borderId="32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2" fillId="5" borderId="20" xfId="0" applyNumberFormat="1" applyFont="1" applyFill="1" applyBorder="1" applyAlignment="1">
      <alignment horizontal="center" vertical="top" wrapText="1"/>
    </xf>
    <xf numFmtId="49" fontId="2" fillId="5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" fillId="4" borderId="40" xfId="0" applyNumberFormat="1" applyFont="1" applyFill="1" applyBorder="1" applyAlignment="1">
      <alignment horizontal="center" vertical="top" wrapText="1"/>
    </xf>
    <xf numFmtId="49" fontId="2" fillId="4" borderId="31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0" fillId="6" borderId="41" xfId="0" applyFont="1" applyFill="1" applyBorder="1" applyAlignment="1">
      <alignment horizontal="left" vertical="top" wrapText="1"/>
    </xf>
    <xf numFmtId="0" fontId="21" fillId="6" borderId="32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5" borderId="37" xfId="0" applyNumberFormat="1" applyFont="1" applyFill="1" applyBorder="1" applyAlignment="1">
      <alignment horizontal="center" vertical="top" wrapText="1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 wrapText="1"/>
    </xf>
    <xf numFmtId="49" fontId="11" fillId="3" borderId="68" xfId="0" applyNumberFormat="1" applyFont="1" applyFill="1" applyBorder="1" applyAlignment="1">
      <alignment horizontal="right" vertical="top"/>
    </xf>
    <xf numFmtId="49" fontId="11" fillId="3" borderId="78" xfId="0" applyNumberFormat="1" applyFont="1" applyFill="1" applyBorder="1" applyAlignment="1">
      <alignment horizontal="right" vertical="top"/>
    </xf>
    <xf numFmtId="49" fontId="11" fillId="3" borderId="79" xfId="0" applyNumberFormat="1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11" fillId="4" borderId="79" xfId="0" applyNumberFormat="1" applyFont="1" applyFill="1" applyBorder="1" applyAlignment="1">
      <alignment horizontal="right" vertical="top"/>
    </xf>
    <xf numFmtId="49" fontId="2" fillId="5" borderId="25" xfId="0" applyNumberFormat="1" applyFont="1" applyFill="1" applyBorder="1" applyAlignment="1">
      <alignment horizontal="center" vertical="top"/>
    </xf>
    <xf numFmtId="49" fontId="2" fillId="5" borderId="3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49" fontId="2" fillId="4" borderId="53" xfId="0" applyNumberFormat="1" applyFont="1" applyFill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49" fontId="2" fillId="4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49" fontId="11" fillId="3" borderId="9" xfId="0" applyNumberFormat="1" applyFont="1" applyFill="1" applyBorder="1" applyAlignment="1">
      <alignment horizontal="left" vertical="top"/>
    </xf>
    <xf numFmtId="49" fontId="11" fillId="3" borderId="78" xfId="0" applyNumberFormat="1" applyFont="1" applyFill="1" applyBorder="1" applyAlignment="1">
      <alignment horizontal="left" vertical="top"/>
    </xf>
    <xf numFmtId="49" fontId="11" fillId="3" borderId="79" xfId="0" applyNumberFormat="1" applyFont="1" applyFill="1" applyBorder="1" applyAlignment="1">
      <alignment horizontal="left" vertical="top"/>
    </xf>
    <xf numFmtId="49" fontId="19" fillId="0" borderId="15" xfId="0" applyNumberFormat="1" applyFont="1" applyBorder="1" applyAlignment="1">
      <alignment horizontal="center" vertical="top" wrapText="1"/>
    </xf>
    <xf numFmtId="49" fontId="11" fillId="0" borderId="15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49" fontId="6" fillId="3" borderId="37" xfId="1" applyNumberFormat="1" applyFont="1" applyFill="1" applyBorder="1" applyAlignment="1">
      <alignment horizontal="left" vertical="top"/>
    </xf>
    <xf numFmtId="49" fontId="6" fillId="3" borderId="22" xfId="1" applyNumberFormat="1" applyFont="1" applyFill="1" applyBorder="1" applyAlignment="1">
      <alignment horizontal="left" vertical="top"/>
    </xf>
    <xf numFmtId="49" fontId="6" fillId="3" borderId="80" xfId="1" applyNumberFormat="1" applyFont="1" applyFill="1" applyBorder="1" applyAlignment="1">
      <alignment horizontal="left" vertical="top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 textRotation="90" wrapText="1"/>
    </xf>
    <xf numFmtId="0" fontId="12" fillId="0" borderId="4" xfId="1" applyNumberFormat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6" fillId="4" borderId="19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49" fontId="6" fillId="0" borderId="53" xfId="1" applyNumberFormat="1" applyFont="1" applyBorder="1" applyAlignment="1">
      <alignment horizontal="center" vertical="top"/>
    </xf>
    <xf numFmtId="49" fontId="6" fillId="0" borderId="31" xfId="1" applyNumberFormat="1" applyFont="1" applyBorder="1" applyAlignment="1">
      <alignment horizontal="center" vertical="top"/>
    </xf>
    <xf numFmtId="0" fontId="9" fillId="0" borderId="19" xfId="1" applyFont="1" applyFill="1" applyBorder="1" applyAlignment="1">
      <alignment horizontal="left" vertical="top" wrapText="1"/>
    </xf>
    <xf numFmtId="0" fontId="9" fillId="0" borderId="18" xfId="1" applyFont="1" applyFill="1" applyBorder="1" applyAlignment="1">
      <alignment horizontal="left" vertical="top" wrapText="1"/>
    </xf>
    <xf numFmtId="0" fontId="12" fillId="0" borderId="60" xfId="1" applyFont="1" applyBorder="1" applyAlignment="1">
      <alignment horizontal="center" vertical="center" textRotation="90" wrapText="1"/>
    </xf>
    <xf numFmtId="0" fontId="12" fillId="0" borderId="61" xfId="1" applyFont="1" applyBorder="1" applyAlignment="1">
      <alignment horizontal="center" vertical="center" textRotation="90" wrapText="1"/>
    </xf>
    <xf numFmtId="0" fontId="12" fillId="0" borderId="63" xfId="1" applyFont="1" applyBorder="1" applyAlignment="1">
      <alignment horizontal="center" vertical="center" textRotation="90" wrapText="1"/>
    </xf>
    <xf numFmtId="49" fontId="6" fillId="0" borderId="40" xfId="1" applyNumberFormat="1" applyFont="1" applyBorder="1" applyAlignment="1">
      <alignment horizontal="center" vertical="top"/>
    </xf>
    <xf numFmtId="0" fontId="9" fillId="0" borderId="17" xfId="1" applyFont="1" applyFill="1" applyBorder="1" applyAlignment="1">
      <alignment vertical="top" wrapText="1"/>
    </xf>
    <xf numFmtId="0" fontId="9" fillId="0" borderId="19" xfId="1" applyFont="1" applyFill="1" applyBorder="1" applyAlignment="1">
      <alignment vertical="top" wrapText="1"/>
    </xf>
    <xf numFmtId="0" fontId="15" fillId="0" borderId="19" xfId="1" applyFont="1" applyBorder="1" applyAlignment="1">
      <alignment vertical="top" wrapText="1"/>
    </xf>
    <xf numFmtId="49" fontId="7" fillId="0" borderId="41" xfId="1" applyNumberFormat="1" applyFont="1" applyBorder="1" applyAlignment="1">
      <alignment horizontal="center" vertical="top"/>
    </xf>
    <xf numFmtId="49" fontId="7" fillId="0" borderId="32" xfId="1" applyNumberFormat="1" applyFont="1" applyBorder="1" applyAlignment="1">
      <alignment horizontal="center" vertical="top"/>
    </xf>
    <xf numFmtId="0" fontId="7" fillId="0" borderId="37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9" fillId="0" borderId="17" xfId="1" applyFont="1" applyFill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0" fontId="12" fillId="0" borderId="65" xfId="1" applyFont="1" applyFill="1" applyBorder="1" applyAlignment="1">
      <alignment horizontal="center" vertical="center" textRotation="90" wrapText="1"/>
    </xf>
    <xf numFmtId="0" fontId="12" fillId="0" borderId="64" xfId="1" applyFont="1" applyFill="1" applyBorder="1" applyAlignment="1">
      <alignment horizontal="center" vertical="center" textRotation="90" wrapText="1"/>
    </xf>
    <xf numFmtId="0" fontId="7" fillId="0" borderId="20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0" fillId="0" borderId="28" xfId="1" applyFont="1" applyFill="1" applyBorder="1" applyAlignment="1">
      <alignment horizontal="center" vertical="top" wrapText="1"/>
    </xf>
    <xf numFmtId="0" fontId="10" fillId="0" borderId="21" xfId="1" applyFont="1" applyFill="1" applyBorder="1" applyAlignment="1">
      <alignment horizontal="center" vertical="top" wrapText="1"/>
    </xf>
    <xf numFmtId="49" fontId="7" fillId="0" borderId="64" xfId="1" applyNumberFormat="1" applyFont="1" applyBorder="1" applyAlignment="1">
      <alignment horizontal="center" vertical="top"/>
    </xf>
    <xf numFmtId="49" fontId="6" fillId="3" borderId="9" xfId="1" applyNumberFormat="1" applyFont="1" applyFill="1" applyBorder="1" applyAlignment="1">
      <alignment horizontal="left" vertical="top"/>
    </xf>
    <xf numFmtId="49" fontId="6" fillId="3" borderId="78" xfId="1" applyNumberFormat="1" applyFont="1" applyFill="1" applyBorder="1" applyAlignment="1">
      <alignment horizontal="left" vertical="top"/>
    </xf>
    <xf numFmtId="49" fontId="6" fillId="3" borderId="79" xfId="1" applyNumberFormat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center" wrapText="1"/>
    </xf>
    <xf numFmtId="0" fontId="8" fillId="3" borderId="78" xfId="1" applyFont="1" applyFill="1" applyBorder="1" applyAlignment="1">
      <alignment horizontal="left" vertical="center" wrapText="1"/>
    </xf>
    <xf numFmtId="0" fontId="8" fillId="3" borderId="79" xfId="1" applyFont="1" applyFill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 textRotation="90" wrapText="1"/>
    </xf>
    <xf numFmtId="0" fontId="12" fillId="0" borderId="53" xfId="1" applyFont="1" applyBorder="1" applyAlignment="1">
      <alignment horizontal="center" vertical="center" textRotation="90" wrapText="1"/>
    </xf>
    <xf numFmtId="0" fontId="12" fillId="0" borderId="25" xfId="1" applyFont="1" applyBorder="1" applyAlignment="1">
      <alignment horizontal="center" vertical="center" textRotation="90" wrapText="1"/>
    </xf>
    <xf numFmtId="0" fontId="12" fillId="0" borderId="39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textRotation="90" wrapText="1"/>
    </xf>
    <xf numFmtId="0" fontId="12" fillId="0" borderId="38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0" fontId="22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textRotation="90" wrapText="1"/>
    </xf>
    <xf numFmtId="0" fontId="10" fillId="0" borderId="65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58" xfId="0" applyFont="1" applyFill="1" applyBorder="1" applyAlignment="1">
      <alignment horizontal="center" vertical="center" wrapText="1"/>
    </xf>
    <xf numFmtId="0" fontId="11" fillId="7" borderId="85" xfId="0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textRotation="90"/>
    </xf>
    <xf numFmtId="49" fontId="9" fillId="0" borderId="53" xfId="0" applyNumberFormat="1" applyFont="1" applyFill="1" applyBorder="1" applyAlignment="1">
      <alignment horizontal="center" vertical="center" textRotation="90"/>
    </xf>
    <xf numFmtId="49" fontId="9" fillId="0" borderId="31" xfId="0" applyNumberFormat="1" applyFont="1" applyFill="1" applyBorder="1" applyAlignment="1">
      <alignment horizontal="center" vertical="center" textRotation="90"/>
    </xf>
    <xf numFmtId="49" fontId="9" fillId="0" borderId="40" xfId="0" quotePrefix="1" applyNumberFormat="1" applyFont="1" applyBorder="1" applyAlignment="1">
      <alignment horizontal="center" vertical="top"/>
    </xf>
    <xf numFmtId="49" fontId="11" fillId="7" borderId="16" xfId="0" applyNumberFormat="1" applyFont="1" applyFill="1" applyBorder="1" applyAlignment="1">
      <alignment horizontal="center" vertical="top"/>
    </xf>
    <xf numFmtId="49" fontId="11" fillId="7" borderId="22" xfId="0" applyNumberFormat="1" applyFont="1" applyFill="1" applyBorder="1" applyAlignment="1">
      <alignment horizontal="center" vertical="top"/>
    </xf>
    <xf numFmtId="0" fontId="9" fillId="7" borderId="60" xfId="0" applyFont="1" applyFill="1" applyBorder="1" applyAlignment="1">
      <alignment horizontal="left" vertical="top" wrapText="1"/>
    </xf>
    <xf numFmtId="49" fontId="11" fillId="12" borderId="13" xfId="0" applyNumberFormat="1" applyFont="1" applyFill="1" applyBorder="1" applyAlignment="1">
      <alignment horizontal="center" vertical="top"/>
    </xf>
    <xf numFmtId="0" fontId="32" fillId="0" borderId="53" xfId="0" applyFont="1" applyFill="1" applyBorder="1" applyAlignment="1">
      <alignment horizontal="center" vertical="top" textRotation="90" wrapText="1"/>
    </xf>
    <xf numFmtId="0" fontId="3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4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mruColors>
      <color rgb="FFCCECFF"/>
      <color rgb="FFCCCCFF"/>
      <color rgb="FFCCFFCC"/>
      <color rgb="FF000000"/>
      <color rgb="FFFFFF99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0"/>
  <sheetViews>
    <sheetView tabSelected="1" zoomScaleNormal="100" zoomScaleSheetLayoutView="100" workbookViewId="0">
      <selection activeCell="A4" sqref="A4:P4"/>
    </sheetView>
  </sheetViews>
  <sheetFormatPr defaultRowHeight="12.75"/>
  <cols>
    <col min="1" max="4" width="2.85546875" style="1" customWidth="1"/>
    <col min="5" max="5" width="27.42578125" style="4" customWidth="1"/>
    <col min="6" max="6" width="3.7109375" style="182" customWidth="1"/>
    <col min="7" max="7" width="3" style="1" customWidth="1"/>
    <col min="8" max="8" width="2.85546875" style="10" customWidth="1"/>
    <col min="9" max="9" width="16.42578125" style="1" customWidth="1"/>
    <col min="10" max="10" width="8.5703125" style="1" customWidth="1"/>
    <col min="11" max="11" width="8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27.85546875" style="1" customWidth="1"/>
    <col min="16" max="16" width="6.5703125" style="200" customWidth="1"/>
    <col min="17" max="16384" width="9.140625" style="1"/>
  </cols>
  <sheetData>
    <row r="1" spans="1:16" s="80" customFormat="1" ht="9" customHeight="1">
      <c r="A1" s="667"/>
      <c r="B1" s="667"/>
      <c r="C1" s="667"/>
      <c r="D1" s="667"/>
      <c r="E1" s="667"/>
      <c r="F1" s="667"/>
      <c r="G1" s="667"/>
      <c r="H1" s="813"/>
      <c r="I1" s="813"/>
      <c r="J1" s="814"/>
      <c r="K1" s="217"/>
      <c r="L1" s="217"/>
      <c r="M1" s="217"/>
      <c r="N1" s="999" t="s">
        <v>342</v>
      </c>
      <c r="O1" s="1000"/>
      <c r="P1" s="1000"/>
    </row>
    <row r="2" spans="1:16" s="80" customFormat="1" ht="29.25" customHeight="1">
      <c r="A2" s="667"/>
      <c r="B2" s="667"/>
      <c r="C2" s="667"/>
      <c r="D2" s="667"/>
      <c r="E2" s="667"/>
      <c r="F2" s="667"/>
      <c r="G2" s="667"/>
      <c r="H2" s="813"/>
      <c r="I2" s="813"/>
      <c r="J2" s="814"/>
      <c r="K2" s="217"/>
      <c r="L2" s="217"/>
      <c r="M2" s="217"/>
      <c r="N2" s="1000"/>
      <c r="O2" s="1000"/>
      <c r="P2" s="1000"/>
    </row>
    <row r="3" spans="1:16" s="80" customFormat="1" ht="39.75" customHeight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1000"/>
      <c r="O3" s="1000"/>
      <c r="P3" s="1000"/>
    </row>
    <row r="4" spans="1:16" s="80" customFormat="1" ht="15.75" customHeight="1">
      <c r="A4" s="1003" t="s">
        <v>325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</row>
    <row r="5" spans="1:16" s="4" customFormat="1" ht="15" customHeight="1">
      <c r="A5" s="651"/>
      <c r="B5" s="651"/>
      <c r="C5" s="651"/>
      <c r="D5" s="651"/>
      <c r="E5" s="651"/>
      <c r="F5" s="651"/>
      <c r="G5" s="651"/>
      <c r="H5" s="1001" t="s">
        <v>323</v>
      </c>
      <c r="I5" s="1002"/>
      <c r="J5" s="1002"/>
      <c r="K5" s="1002"/>
      <c r="L5" s="1002"/>
      <c r="M5" s="1002"/>
      <c r="N5" s="1002"/>
      <c r="O5" s="651"/>
      <c r="P5" s="651"/>
    </row>
    <row r="6" spans="1:16" s="4" customFormat="1" ht="15">
      <c r="A6" s="1324" t="s">
        <v>162</v>
      </c>
      <c r="B6" s="1324"/>
      <c r="C6" s="1324"/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</row>
    <row r="7" spans="1:16" s="4" customFormat="1" ht="13.5" thickBot="1">
      <c r="A7" s="595"/>
      <c r="B7" s="595"/>
      <c r="C7" s="595"/>
      <c r="D7" s="595"/>
      <c r="E7" s="595"/>
      <c r="F7" s="182"/>
      <c r="G7" s="595"/>
      <c r="H7" s="217"/>
      <c r="I7" s="595"/>
      <c r="J7" s="595"/>
      <c r="K7" s="595"/>
      <c r="L7" s="595"/>
      <c r="M7" s="595"/>
      <c r="N7" s="595"/>
      <c r="O7" s="654" t="s">
        <v>0</v>
      </c>
      <c r="P7" s="654"/>
    </row>
    <row r="8" spans="1:16" s="80" customFormat="1" ht="31.5" customHeight="1">
      <c r="A8" s="1325" t="s">
        <v>1</v>
      </c>
      <c r="B8" s="1328" t="s">
        <v>2</v>
      </c>
      <c r="C8" s="1328" t="s">
        <v>3</v>
      </c>
      <c r="D8" s="213"/>
      <c r="E8" s="1331" t="s">
        <v>22</v>
      </c>
      <c r="F8" s="1333" t="s">
        <v>4</v>
      </c>
      <c r="G8" s="1335" t="s">
        <v>322</v>
      </c>
      <c r="H8" s="1316" t="s">
        <v>5</v>
      </c>
      <c r="I8" s="1316" t="s">
        <v>179</v>
      </c>
      <c r="J8" s="1319" t="s">
        <v>6</v>
      </c>
      <c r="K8" s="1071" t="s">
        <v>339</v>
      </c>
      <c r="L8" s="1072"/>
      <c r="M8" s="1072"/>
      <c r="N8" s="1073"/>
      <c r="O8" s="1312" t="s">
        <v>333</v>
      </c>
      <c r="P8" s="1313"/>
    </row>
    <row r="9" spans="1:16" s="80" customFormat="1" ht="46.5" customHeight="1">
      <c r="A9" s="1326"/>
      <c r="B9" s="1329"/>
      <c r="C9" s="1329"/>
      <c r="D9" s="214"/>
      <c r="E9" s="1332"/>
      <c r="F9" s="1334"/>
      <c r="G9" s="1336"/>
      <c r="H9" s="1317"/>
      <c r="I9" s="1317"/>
      <c r="J9" s="1320"/>
      <c r="K9" s="1314" t="s">
        <v>7</v>
      </c>
      <c r="L9" s="1321" t="s">
        <v>8</v>
      </c>
      <c r="M9" s="1321"/>
      <c r="N9" s="1322" t="s">
        <v>28</v>
      </c>
      <c r="O9" s="1338" t="s">
        <v>22</v>
      </c>
      <c r="P9" s="655" t="s">
        <v>175</v>
      </c>
    </row>
    <row r="10" spans="1:16" s="80" customFormat="1" ht="68.25" customHeight="1" thickBot="1">
      <c r="A10" s="1327"/>
      <c r="B10" s="1330"/>
      <c r="C10" s="1330"/>
      <c r="D10" s="214"/>
      <c r="E10" s="1332"/>
      <c r="F10" s="1334"/>
      <c r="G10" s="1337"/>
      <c r="H10" s="1317"/>
      <c r="I10" s="1318"/>
      <c r="J10" s="1320"/>
      <c r="K10" s="1315"/>
      <c r="L10" s="652" t="s">
        <v>7</v>
      </c>
      <c r="M10" s="177" t="s">
        <v>23</v>
      </c>
      <c r="N10" s="1323"/>
      <c r="O10" s="1339"/>
      <c r="P10" s="246" t="s">
        <v>176</v>
      </c>
    </row>
    <row r="11" spans="1:16" s="4" customFormat="1" ht="16.5" customHeight="1">
      <c r="A11" s="1340" t="s">
        <v>30</v>
      </c>
      <c r="B11" s="1341"/>
      <c r="C11" s="1341"/>
      <c r="D11" s="1341"/>
      <c r="E11" s="1341"/>
      <c r="F11" s="1341"/>
      <c r="G11" s="1341"/>
      <c r="H11" s="1341"/>
      <c r="I11" s="1341"/>
      <c r="J11" s="1341"/>
      <c r="K11" s="1341"/>
      <c r="L11" s="1341"/>
      <c r="M11" s="1341"/>
      <c r="N11" s="1341"/>
      <c r="O11" s="1341"/>
      <c r="P11" s="1342"/>
    </row>
    <row r="12" spans="1:16" s="4" customFormat="1" ht="15" customHeight="1">
      <c r="A12" s="1304" t="s">
        <v>165</v>
      </c>
      <c r="B12" s="1305"/>
      <c r="C12" s="1305"/>
      <c r="D12" s="1305"/>
      <c r="E12" s="1305"/>
      <c r="F12" s="1305"/>
      <c r="G12" s="1305"/>
      <c r="H12" s="1305"/>
      <c r="I12" s="1305"/>
      <c r="J12" s="1305"/>
      <c r="K12" s="1305"/>
      <c r="L12" s="1305"/>
      <c r="M12" s="1305"/>
      <c r="N12" s="1305"/>
      <c r="O12" s="1305"/>
      <c r="P12" s="1306"/>
    </row>
    <row r="13" spans="1:16" s="4" customFormat="1" ht="14.25" customHeight="1">
      <c r="A13" s="586" t="s">
        <v>9</v>
      </c>
      <c r="B13" s="1307" t="s">
        <v>152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8"/>
    </row>
    <row r="14" spans="1:16" s="4" customFormat="1" ht="15.75" customHeight="1">
      <c r="A14" s="587" t="s">
        <v>9</v>
      </c>
      <c r="B14" s="310" t="s">
        <v>9</v>
      </c>
      <c r="C14" s="1309" t="s">
        <v>154</v>
      </c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10"/>
      <c r="O14" s="1310"/>
      <c r="P14" s="1311"/>
    </row>
    <row r="15" spans="1:16" s="80" customFormat="1" ht="25.5" customHeight="1">
      <c r="A15" s="588" t="s">
        <v>9</v>
      </c>
      <c r="B15" s="211" t="s">
        <v>9</v>
      </c>
      <c r="C15" s="393" t="s">
        <v>9</v>
      </c>
      <c r="D15" s="945"/>
      <c r="E15" s="726" t="s">
        <v>196</v>
      </c>
      <c r="F15" s="307"/>
      <c r="G15" s="950"/>
      <c r="H15" s="307"/>
      <c r="I15" s="572"/>
      <c r="J15" s="221"/>
      <c r="K15" s="311"/>
      <c r="L15" s="312"/>
      <c r="M15" s="312"/>
      <c r="N15" s="313"/>
      <c r="O15" s="1124" t="s">
        <v>281</v>
      </c>
      <c r="P15" s="1295">
        <v>439.5</v>
      </c>
    </row>
    <row r="16" spans="1:16" s="80" customFormat="1" ht="15" customHeight="1">
      <c r="A16" s="589"/>
      <c r="B16" s="255"/>
      <c r="C16" s="392"/>
      <c r="D16" s="944" t="s">
        <v>9</v>
      </c>
      <c r="E16" s="1303" t="s">
        <v>174</v>
      </c>
      <c r="F16" s="1297"/>
      <c r="G16" s="1298" t="s">
        <v>21</v>
      </c>
      <c r="H16" s="1299" t="s">
        <v>156</v>
      </c>
      <c r="I16" s="1272" t="s">
        <v>254</v>
      </c>
      <c r="J16" s="171" t="s">
        <v>13</v>
      </c>
      <c r="K16" s="355">
        <f>L16+N16</f>
        <v>14818.9</v>
      </c>
      <c r="L16" s="356">
        <v>14818.9</v>
      </c>
      <c r="M16" s="356">
        <v>11313.9</v>
      </c>
      <c r="N16" s="357"/>
      <c r="O16" s="1294"/>
      <c r="P16" s="1296"/>
    </row>
    <row r="17" spans="1:16" s="80" customFormat="1" ht="13.5" customHeight="1">
      <c r="A17" s="588"/>
      <c r="B17" s="211"/>
      <c r="C17" s="393"/>
      <c r="D17" s="945"/>
      <c r="E17" s="1224"/>
      <c r="F17" s="1293"/>
      <c r="G17" s="1095"/>
      <c r="H17" s="1274"/>
      <c r="I17" s="1103"/>
      <c r="J17" s="171" t="s">
        <v>149</v>
      </c>
      <c r="K17" s="355">
        <f>L17+N17</f>
        <v>2571.9</v>
      </c>
      <c r="L17" s="356">
        <f>2524.9+31</f>
        <v>2555.9</v>
      </c>
      <c r="M17" s="356">
        <f>1573.6+13</f>
        <v>1586.6</v>
      </c>
      <c r="N17" s="357">
        <v>16</v>
      </c>
      <c r="O17" s="1300"/>
      <c r="P17" s="1301"/>
    </row>
    <row r="18" spans="1:16" s="4" customFormat="1" ht="18.95" customHeight="1" thickBot="1">
      <c r="A18" s="588"/>
      <c r="B18" s="211"/>
      <c r="C18" s="393"/>
      <c r="D18" s="945"/>
      <c r="E18" s="1284"/>
      <c r="F18" s="1293"/>
      <c r="G18" s="1095"/>
      <c r="H18" s="1274"/>
      <c r="I18" s="1103"/>
      <c r="J18" s="388" t="s">
        <v>16</v>
      </c>
      <c r="K18" s="317">
        <f>K17+K16</f>
        <v>17390.8</v>
      </c>
      <c r="L18" s="370">
        <f>L17+L16</f>
        <v>17374.8</v>
      </c>
      <c r="M18" s="370">
        <f>M17+M16</f>
        <v>12900.5</v>
      </c>
      <c r="N18" s="358">
        <f>N17+N16</f>
        <v>16</v>
      </c>
      <c r="O18" s="1229"/>
      <c r="P18" s="1302"/>
    </row>
    <row r="19" spans="1:16" s="4" customFormat="1" ht="18.95" customHeight="1">
      <c r="A19" s="1084"/>
      <c r="B19" s="1255"/>
      <c r="C19" s="1291"/>
      <c r="D19" s="946" t="s">
        <v>10</v>
      </c>
      <c r="E19" s="1004" t="s">
        <v>324</v>
      </c>
      <c r="F19" s="1292"/>
      <c r="G19" s="1115" t="s">
        <v>9</v>
      </c>
      <c r="H19" s="1273" t="s">
        <v>156</v>
      </c>
      <c r="I19" s="928" t="s">
        <v>215</v>
      </c>
      <c r="J19" s="258" t="s">
        <v>13</v>
      </c>
      <c r="K19" s="311">
        <f>+L19+N19</f>
        <v>1676.1</v>
      </c>
      <c r="L19" s="312">
        <f>1655.6-40.5-3.5-7.9+20.7-0.8</f>
        <v>1623.6</v>
      </c>
      <c r="M19" s="312"/>
      <c r="N19" s="313">
        <f>69.7+3.5-20.7</f>
        <v>52.5</v>
      </c>
      <c r="O19" s="194"/>
      <c r="P19" s="202"/>
    </row>
    <row r="20" spans="1:16" s="4" customFormat="1" ht="18.75" customHeight="1">
      <c r="A20" s="1084"/>
      <c r="B20" s="1255"/>
      <c r="C20" s="1291"/>
      <c r="D20" s="945"/>
      <c r="E20" s="1005"/>
      <c r="F20" s="1293"/>
      <c r="G20" s="1095"/>
      <c r="H20" s="1274"/>
      <c r="I20" s="724"/>
      <c r="J20" s="172" t="s">
        <v>164</v>
      </c>
      <c r="K20" s="355">
        <f>L20+N20</f>
        <v>40.5</v>
      </c>
      <c r="L20" s="356">
        <v>40.5</v>
      </c>
      <c r="M20" s="356"/>
      <c r="N20" s="357"/>
      <c r="O20" s="296"/>
      <c r="P20" s="203"/>
    </row>
    <row r="21" spans="1:16" s="665" customFormat="1" ht="17.25" customHeight="1">
      <c r="A21" s="911"/>
      <c r="B21" s="912"/>
      <c r="C21" s="913"/>
      <c r="D21" s="945"/>
      <c r="E21" s="1005"/>
      <c r="F21" s="914"/>
      <c r="G21" s="916"/>
      <c r="H21" s="918"/>
      <c r="I21" s="724"/>
      <c r="J21" s="88" t="s">
        <v>330</v>
      </c>
      <c r="K21" s="337">
        <f>L21</f>
        <v>3.4</v>
      </c>
      <c r="L21" s="338">
        <v>3.4</v>
      </c>
      <c r="M21" s="338"/>
      <c r="N21" s="339"/>
      <c r="O21" s="949"/>
      <c r="P21" s="286"/>
    </row>
    <row r="22" spans="1:16" s="580" customFormat="1" ht="17.25" customHeight="1">
      <c r="A22" s="911"/>
      <c r="B22" s="912"/>
      <c r="C22" s="913"/>
      <c r="D22" s="945"/>
      <c r="E22" s="1005"/>
      <c r="F22" s="914"/>
      <c r="G22" s="916"/>
      <c r="H22" s="918"/>
      <c r="I22" s="724"/>
      <c r="J22" s="88" t="s">
        <v>327</v>
      </c>
      <c r="K22" s="337">
        <f>L22</f>
        <v>116</v>
      </c>
      <c r="L22" s="338">
        <f>41.1+74.9</f>
        <v>116</v>
      </c>
      <c r="M22" s="338"/>
      <c r="N22" s="339"/>
      <c r="O22" s="949"/>
      <c r="P22" s="286"/>
    </row>
    <row r="23" spans="1:16" s="4" customFormat="1" ht="17.25" customHeight="1" thickBot="1">
      <c r="A23" s="911"/>
      <c r="B23" s="912"/>
      <c r="C23" s="913"/>
      <c r="D23" s="723"/>
      <c r="E23" s="1006"/>
      <c r="F23" s="266"/>
      <c r="G23" s="925"/>
      <c r="H23" s="926"/>
      <c r="I23" s="725"/>
      <c r="J23" s="388" t="s">
        <v>16</v>
      </c>
      <c r="K23" s="662">
        <f>K19+K20+K22+K21</f>
        <v>1836</v>
      </c>
      <c r="L23" s="662">
        <f>L19+L20+L22+L21</f>
        <v>1783.5</v>
      </c>
      <c r="M23" s="380">
        <f>M19+M20+M22</f>
        <v>0</v>
      </c>
      <c r="N23" s="663">
        <f>N19+N20+N22</f>
        <v>52.5</v>
      </c>
      <c r="O23" s="267"/>
      <c r="P23" s="205"/>
    </row>
    <row r="24" spans="1:16" s="4" customFormat="1" ht="15.75" customHeight="1">
      <c r="A24" s="1084"/>
      <c r="B24" s="1086"/>
      <c r="C24" s="1267"/>
      <c r="D24" s="946" t="s">
        <v>11</v>
      </c>
      <c r="E24" s="1004" t="s">
        <v>60</v>
      </c>
      <c r="F24" s="1289" t="s">
        <v>329</v>
      </c>
      <c r="G24" s="1115" t="s">
        <v>9</v>
      </c>
      <c r="H24" s="1248" t="s">
        <v>156</v>
      </c>
      <c r="I24" s="919" t="s">
        <v>215</v>
      </c>
      <c r="J24" s="171" t="s">
        <v>13</v>
      </c>
      <c r="K24" s="323">
        <f>+L24+N24</f>
        <v>107</v>
      </c>
      <c r="L24" s="324">
        <f>74.5+32.5</f>
        <v>107</v>
      </c>
      <c r="M24" s="324"/>
      <c r="N24" s="325"/>
      <c r="O24" s="196"/>
      <c r="P24" s="238"/>
    </row>
    <row r="25" spans="1:16" s="4" customFormat="1" ht="17.25" customHeight="1" thickBot="1">
      <c r="A25" s="1085"/>
      <c r="B25" s="1087"/>
      <c r="C25" s="1288"/>
      <c r="D25" s="947"/>
      <c r="E25" s="1123"/>
      <c r="F25" s="1290"/>
      <c r="G25" s="1096"/>
      <c r="H25" s="1247"/>
      <c r="I25" s="927"/>
      <c r="J25" s="951" t="s">
        <v>16</v>
      </c>
      <c r="K25" s="320">
        <f>K24</f>
        <v>107</v>
      </c>
      <c r="L25" s="321">
        <f>L24</f>
        <v>107</v>
      </c>
      <c r="M25" s="321">
        <f>M24</f>
        <v>0</v>
      </c>
      <c r="N25" s="322">
        <f>N24</f>
        <v>0</v>
      </c>
      <c r="O25" s="195"/>
      <c r="P25" s="204"/>
    </row>
    <row r="26" spans="1:16" s="4" customFormat="1" ht="24" customHeight="1">
      <c r="A26" s="1109"/>
      <c r="B26" s="1110"/>
      <c r="C26" s="1287"/>
      <c r="D26" s="946" t="s">
        <v>12</v>
      </c>
      <c r="E26" s="1004" t="s">
        <v>337</v>
      </c>
      <c r="F26" s="1131" t="s">
        <v>240</v>
      </c>
      <c r="G26" s="1115" t="s">
        <v>9</v>
      </c>
      <c r="H26" s="1248" t="s">
        <v>156</v>
      </c>
      <c r="I26" s="928" t="s">
        <v>187</v>
      </c>
      <c r="J26" s="258" t="s">
        <v>13</v>
      </c>
      <c r="K26" s="323">
        <f>+L26+N26</f>
        <v>15</v>
      </c>
      <c r="L26" s="324">
        <v>15</v>
      </c>
      <c r="M26" s="324"/>
      <c r="N26" s="325"/>
      <c r="O26" s="194" t="s">
        <v>238</v>
      </c>
      <c r="P26" s="202">
        <v>9</v>
      </c>
    </row>
    <row r="27" spans="1:16" s="4" customFormat="1" ht="27" customHeight="1" thickBot="1">
      <c r="A27" s="1084"/>
      <c r="B27" s="1086"/>
      <c r="C27" s="1267"/>
      <c r="D27" s="947"/>
      <c r="E27" s="1123"/>
      <c r="F27" s="1133"/>
      <c r="G27" s="1096"/>
      <c r="H27" s="1247"/>
      <c r="I27" s="927"/>
      <c r="J27" s="951" t="s">
        <v>16</v>
      </c>
      <c r="K27" s="320">
        <f>K26</f>
        <v>15</v>
      </c>
      <c r="L27" s="321">
        <f>L26</f>
        <v>15</v>
      </c>
      <c r="M27" s="321">
        <f>M26</f>
        <v>0</v>
      </c>
      <c r="N27" s="322">
        <f>N26</f>
        <v>0</v>
      </c>
      <c r="O27" s="195" t="s">
        <v>177</v>
      </c>
      <c r="P27" s="204">
        <v>35</v>
      </c>
    </row>
    <row r="28" spans="1:16" s="4" customFormat="1" ht="15.75" customHeight="1">
      <c r="A28" s="1266"/>
      <c r="B28" s="1086"/>
      <c r="C28" s="1267"/>
      <c r="D28" s="946" t="s">
        <v>33</v>
      </c>
      <c r="E28" s="948" t="s">
        <v>293</v>
      </c>
      <c r="F28" s="1268"/>
      <c r="G28" s="1115" t="s">
        <v>9</v>
      </c>
      <c r="H28" s="1273" t="s">
        <v>156</v>
      </c>
      <c r="I28" s="1122" t="s">
        <v>263</v>
      </c>
      <c r="J28" s="438"/>
      <c r="K28" s="440"/>
      <c r="L28" s="383"/>
      <c r="M28" s="383"/>
      <c r="N28" s="384"/>
      <c r="O28" s="443"/>
      <c r="P28" s="280"/>
    </row>
    <row r="29" spans="1:16" s="256" customFormat="1" ht="30.75" customHeight="1">
      <c r="A29" s="1266"/>
      <c r="B29" s="1086"/>
      <c r="C29" s="1267"/>
      <c r="D29" s="389"/>
      <c r="E29" s="527" t="s">
        <v>295</v>
      </c>
      <c r="F29" s="1269"/>
      <c r="G29" s="1095"/>
      <c r="H29" s="1274"/>
      <c r="I29" s="1103"/>
      <c r="J29" s="520" t="s">
        <v>13</v>
      </c>
      <c r="K29" s="658">
        <f>L29+N29</f>
        <v>7</v>
      </c>
      <c r="L29" s="659">
        <v>7</v>
      </c>
      <c r="M29" s="659"/>
      <c r="N29" s="660"/>
      <c r="O29" s="444" t="s">
        <v>291</v>
      </c>
      <c r="P29" s="281">
        <v>2</v>
      </c>
    </row>
    <row r="30" spans="1:16" s="256" customFormat="1" ht="39" customHeight="1">
      <c r="A30" s="1266"/>
      <c r="B30" s="1086"/>
      <c r="C30" s="1267"/>
      <c r="D30" s="389"/>
      <c r="E30" s="528" t="s">
        <v>236</v>
      </c>
      <c r="F30" s="1269"/>
      <c r="G30" s="1095"/>
      <c r="H30" s="1274"/>
      <c r="I30" s="1103"/>
      <c r="J30" s="520" t="s">
        <v>13</v>
      </c>
      <c r="K30" s="658">
        <f>L30+N30</f>
        <v>116.6</v>
      </c>
      <c r="L30" s="659">
        <v>116.6</v>
      </c>
      <c r="M30" s="659"/>
      <c r="N30" s="660"/>
      <c r="O30" s="445" t="s">
        <v>266</v>
      </c>
      <c r="P30" s="282">
        <v>150</v>
      </c>
    </row>
    <row r="31" spans="1:16" s="256" customFormat="1" ht="53.25" customHeight="1">
      <c r="A31" s="1266"/>
      <c r="B31" s="1086"/>
      <c r="C31" s="1267"/>
      <c r="D31" s="389"/>
      <c r="E31" s="929" t="s">
        <v>237</v>
      </c>
      <c r="F31" s="1269"/>
      <c r="G31" s="1095"/>
      <c r="H31" s="1274"/>
      <c r="I31" s="574"/>
      <c r="J31" s="520" t="s">
        <v>13</v>
      </c>
      <c r="K31" s="658">
        <f>L31+N31</f>
        <v>50</v>
      </c>
      <c r="L31" s="659">
        <v>50</v>
      </c>
      <c r="M31" s="659"/>
      <c r="N31" s="660"/>
      <c r="O31" s="390"/>
      <c r="P31" s="282"/>
    </row>
    <row r="32" spans="1:16" s="256" customFormat="1" ht="18" customHeight="1">
      <c r="A32" s="1266"/>
      <c r="B32" s="1086"/>
      <c r="C32" s="1267"/>
      <c r="D32" s="389"/>
      <c r="E32" s="1283" t="s">
        <v>246</v>
      </c>
      <c r="F32" s="1269"/>
      <c r="G32" s="1095"/>
      <c r="H32" s="1274"/>
      <c r="I32" s="574"/>
      <c r="J32" s="439" t="s">
        <v>13</v>
      </c>
      <c r="K32" s="658">
        <f>L32+N32</f>
        <v>95</v>
      </c>
      <c r="L32" s="659">
        <v>95</v>
      </c>
      <c r="M32" s="659"/>
      <c r="N32" s="660"/>
      <c r="O32" s="1285" t="s">
        <v>267</v>
      </c>
      <c r="P32" s="446">
        <v>18</v>
      </c>
    </row>
    <row r="33" spans="1:16" s="4" customFormat="1" ht="17.25" customHeight="1" thickBot="1">
      <c r="A33" s="1266"/>
      <c r="B33" s="1086"/>
      <c r="C33" s="1267"/>
      <c r="D33" s="947"/>
      <c r="E33" s="1284"/>
      <c r="F33" s="1270"/>
      <c r="G33" s="1096"/>
      <c r="H33" s="1275"/>
      <c r="I33" s="927"/>
      <c r="J33" s="951" t="s">
        <v>16</v>
      </c>
      <c r="K33" s="441">
        <f>L33+N33</f>
        <v>268.60000000000002</v>
      </c>
      <c r="L33" s="442">
        <f>L28+L29+L30+L31+L32</f>
        <v>268.60000000000002</v>
      </c>
      <c r="M33" s="442">
        <f>M28+M29+M30+M31+M32</f>
        <v>0</v>
      </c>
      <c r="N33" s="524">
        <f>N28+N29+N30+N31+N32</f>
        <v>0</v>
      </c>
      <c r="O33" s="1286"/>
      <c r="P33" s="940"/>
    </row>
    <row r="34" spans="1:16" s="4" customFormat="1" ht="21" customHeight="1">
      <c r="A34" s="1266"/>
      <c r="B34" s="1255"/>
      <c r="C34" s="1267"/>
      <c r="D34" s="946" t="s">
        <v>35</v>
      </c>
      <c r="E34" s="1004" t="s">
        <v>169</v>
      </c>
      <c r="F34" s="1268"/>
      <c r="G34" s="1115" t="s">
        <v>9</v>
      </c>
      <c r="H34" s="1273" t="s">
        <v>156</v>
      </c>
      <c r="I34" s="1276" t="s">
        <v>180</v>
      </c>
      <c r="J34" s="171" t="s">
        <v>13</v>
      </c>
      <c r="K34" s="406">
        <f>+L34+N34</f>
        <v>92.1</v>
      </c>
      <c r="L34" s="407">
        <f>100-7.9</f>
        <v>92.1</v>
      </c>
      <c r="M34" s="407"/>
      <c r="N34" s="408"/>
      <c r="O34" s="1278" t="s">
        <v>216</v>
      </c>
      <c r="P34" s="1280">
        <v>130</v>
      </c>
    </row>
    <row r="35" spans="1:16" s="4" customFormat="1" ht="20.25" customHeight="1" thickBot="1">
      <c r="A35" s="1266"/>
      <c r="B35" s="1255"/>
      <c r="C35" s="1267"/>
      <c r="D35" s="947"/>
      <c r="E35" s="1123"/>
      <c r="F35" s="1270"/>
      <c r="G35" s="1096"/>
      <c r="H35" s="1275"/>
      <c r="I35" s="1277"/>
      <c r="J35" s="951" t="s">
        <v>16</v>
      </c>
      <c r="K35" s="381">
        <f>K34</f>
        <v>92.1</v>
      </c>
      <c r="L35" s="382">
        <f>L34</f>
        <v>92.1</v>
      </c>
      <c r="M35" s="382">
        <f>M34</f>
        <v>0</v>
      </c>
      <c r="N35" s="525">
        <f>N34</f>
        <v>0</v>
      </c>
      <c r="O35" s="1279"/>
      <c r="P35" s="1281"/>
    </row>
    <row r="36" spans="1:16" s="4" customFormat="1" ht="25.5" customHeight="1">
      <c r="A36" s="930"/>
      <c r="B36" s="922"/>
      <c r="C36" s="923"/>
      <c r="D36" s="946" t="s">
        <v>38</v>
      </c>
      <c r="E36" s="924" t="s">
        <v>292</v>
      </c>
      <c r="F36" s="508"/>
      <c r="G36" s="915" t="s">
        <v>9</v>
      </c>
      <c r="H36" s="921" t="s">
        <v>156</v>
      </c>
      <c r="I36" s="928" t="s">
        <v>181</v>
      </c>
      <c r="J36" s="258" t="s">
        <v>13</v>
      </c>
      <c r="K36" s="440">
        <f>+L36+N36</f>
        <v>64.3</v>
      </c>
      <c r="L36" s="383">
        <f>6.8+57.5</f>
        <v>64.3</v>
      </c>
      <c r="M36" s="383"/>
      <c r="N36" s="384"/>
      <c r="O36" s="1228" t="s">
        <v>217</v>
      </c>
      <c r="P36" s="939">
        <v>18</v>
      </c>
    </row>
    <row r="37" spans="1:16" s="4" customFormat="1" ht="14.25" customHeight="1">
      <c r="A37" s="930"/>
      <c r="B37" s="912"/>
      <c r="C37" s="923"/>
      <c r="D37" s="945"/>
      <c r="E37" s="1223"/>
      <c r="F37" s="933"/>
      <c r="G37" s="916"/>
      <c r="H37" s="918"/>
      <c r="I37" s="1272" t="s">
        <v>255</v>
      </c>
      <c r="J37" s="521" t="s">
        <v>13</v>
      </c>
      <c r="K37" s="311">
        <f>L37+N37</f>
        <v>0</v>
      </c>
      <c r="L37" s="312"/>
      <c r="M37" s="312"/>
      <c r="N37" s="313"/>
      <c r="O37" s="1282"/>
      <c r="P37" s="289"/>
    </row>
    <row r="38" spans="1:16" s="4" customFormat="1" ht="16.5" customHeight="1" thickBot="1">
      <c r="A38" s="930"/>
      <c r="B38" s="912"/>
      <c r="C38" s="923"/>
      <c r="D38" s="941"/>
      <c r="E38" s="1271"/>
      <c r="F38" s="931"/>
      <c r="G38" s="925"/>
      <c r="H38" s="932"/>
      <c r="I38" s="1104"/>
      <c r="J38" s="522" t="s">
        <v>16</v>
      </c>
      <c r="K38" s="369">
        <f>K37+K36</f>
        <v>64.3</v>
      </c>
      <c r="L38" s="318">
        <f>L37+L36</f>
        <v>64.3</v>
      </c>
      <c r="M38" s="318">
        <f>M37+M36</f>
        <v>0</v>
      </c>
      <c r="N38" s="319">
        <f>N37+N36</f>
        <v>0</v>
      </c>
      <c r="O38" s="920"/>
      <c r="P38" s="940"/>
    </row>
    <row r="39" spans="1:16" s="4" customFormat="1" ht="50.25" customHeight="1">
      <c r="A39" s="930"/>
      <c r="B39" s="922"/>
      <c r="C39" s="923"/>
      <c r="D39" s="938" t="s">
        <v>39</v>
      </c>
      <c r="E39" s="1004" t="s">
        <v>170</v>
      </c>
      <c r="F39" s="937"/>
      <c r="G39" s="915" t="s">
        <v>9</v>
      </c>
      <c r="H39" s="917" t="s">
        <v>156</v>
      </c>
      <c r="I39" s="928" t="s">
        <v>255</v>
      </c>
      <c r="J39" s="425" t="s">
        <v>13</v>
      </c>
      <c r="K39" s="323">
        <f>+L39+N39</f>
        <v>61.3</v>
      </c>
      <c r="L39" s="324">
        <f>78.2+1.3-18.2</f>
        <v>61.3</v>
      </c>
      <c r="M39" s="324"/>
      <c r="N39" s="325"/>
      <c r="O39" s="268" t="s">
        <v>178</v>
      </c>
      <c r="P39" s="269">
        <v>11</v>
      </c>
    </row>
    <row r="40" spans="1:16" s="4" customFormat="1" ht="17.25" customHeight="1" thickBot="1">
      <c r="A40" s="952"/>
      <c r="B40" s="942"/>
      <c r="C40" s="953"/>
      <c r="D40" s="941"/>
      <c r="E40" s="1123"/>
      <c r="F40" s="935"/>
      <c r="G40" s="925"/>
      <c r="H40" s="932"/>
      <c r="I40" s="934"/>
      <c r="J40" s="424" t="s">
        <v>16</v>
      </c>
      <c r="K40" s="317">
        <f>L40+N40</f>
        <v>61.3</v>
      </c>
      <c r="L40" s="318">
        <f>L39</f>
        <v>61.3</v>
      </c>
      <c r="M40" s="318">
        <f>SUM(M37:M39)</f>
        <v>0</v>
      </c>
      <c r="N40" s="319">
        <f>SUM(N37:N39)</f>
        <v>0</v>
      </c>
      <c r="O40" s="936"/>
      <c r="P40" s="943"/>
    </row>
    <row r="41" spans="1:16" s="4" customFormat="1" ht="39" customHeight="1">
      <c r="A41" s="816"/>
      <c r="B41" s="815"/>
      <c r="C41" s="817"/>
      <c r="D41" s="614" t="s">
        <v>40</v>
      </c>
      <c r="E41" s="1005" t="s">
        <v>250</v>
      </c>
      <c r="F41" s="1245"/>
      <c r="G41" s="1095" t="s">
        <v>9</v>
      </c>
      <c r="H41" s="1246" t="s">
        <v>156</v>
      </c>
      <c r="I41" s="1265" t="s">
        <v>300</v>
      </c>
      <c r="J41" s="279" t="s">
        <v>264</v>
      </c>
      <c r="K41" s="311">
        <f>+L41+N41</f>
        <v>93.1</v>
      </c>
      <c r="L41" s="312">
        <f>81+12.1</f>
        <v>93.1</v>
      </c>
      <c r="M41" s="312"/>
      <c r="N41" s="313"/>
      <c r="O41" s="1260" t="s">
        <v>319</v>
      </c>
      <c r="P41" s="1262" t="s">
        <v>241</v>
      </c>
    </row>
    <row r="42" spans="1:16" s="4" customFormat="1" ht="20.25" customHeight="1" thickBot="1">
      <c r="A42" s="810"/>
      <c r="B42" s="809"/>
      <c r="C42" s="811"/>
      <c r="D42" s="603"/>
      <c r="E42" s="1123"/>
      <c r="F42" s="1207"/>
      <c r="G42" s="1096"/>
      <c r="H42" s="1247"/>
      <c r="I42" s="1244"/>
      <c r="J42" s="424" t="s">
        <v>16</v>
      </c>
      <c r="K42" s="317">
        <f>L42+N42</f>
        <v>93.1</v>
      </c>
      <c r="L42" s="318">
        <f>L41</f>
        <v>93.1</v>
      </c>
      <c r="M42" s="318">
        <f>SUM(M39:M41)</f>
        <v>0</v>
      </c>
      <c r="N42" s="319">
        <f>SUM(N39:N41)</f>
        <v>0</v>
      </c>
      <c r="O42" s="1261"/>
      <c r="P42" s="1263"/>
    </row>
    <row r="43" spans="1:16" s="4" customFormat="1" ht="32.25" customHeight="1">
      <c r="A43" s="1266"/>
      <c r="B43" s="1255"/>
      <c r="C43" s="1267"/>
      <c r="D43" s="616" t="s">
        <v>34</v>
      </c>
      <c r="E43" s="1004" t="s">
        <v>183</v>
      </c>
      <c r="F43" s="1268"/>
      <c r="G43" s="1115"/>
      <c r="H43" s="1273"/>
      <c r="I43" s="636" t="s">
        <v>180</v>
      </c>
      <c r="J43" s="258" t="s">
        <v>13</v>
      </c>
      <c r="K43" s="323">
        <f>L43+N43</f>
        <v>72</v>
      </c>
      <c r="L43" s="324">
        <v>72</v>
      </c>
      <c r="M43" s="324"/>
      <c r="N43" s="325"/>
      <c r="O43" s="268" t="s">
        <v>185</v>
      </c>
      <c r="P43" s="269">
        <v>22</v>
      </c>
    </row>
    <row r="44" spans="1:16" s="4" customFormat="1" ht="29.25" customHeight="1">
      <c r="A44" s="1266"/>
      <c r="B44" s="1255"/>
      <c r="C44" s="1267"/>
      <c r="D44" s="602"/>
      <c r="E44" s="1005"/>
      <c r="F44" s="1269"/>
      <c r="G44" s="1095"/>
      <c r="H44" s="1274"/>
      <c r="I44" s="575" t="s">
        <v>191</v>
      </c>
      <c r="J44" s="88" t="s">
        <v>13</v>
      </c>
      <c r="K44" s="311">
        <f>L44+N44</f>
        <v>25</v>
      </c>
      <c r="L44" s="312">
        <v>25</v>
      </c>
      <c r="M44" s="312"/>
      <c r="N44" s="313"/>
      <c r="O44" s="505" t="s">
        <v>298</v>
      </c>
      <c r="P44" s="285">
        <v>22</v>
      </c>
    </row>
    <row r="45" spans="1:16" s="4" customFormat="1" ht="18.75" customHeight="1">
      <c r="A45" s="1266"/>
      <c r="B45" s="1255"/>
      <c r="C45" s="1267"/>
      <c r="D45" s="602"/>
      <c r="E45" s="1224"/>
      <c r="F45" s="1269"/>
      <c r="G45" s="1095"/>
      <c r="H45" s="1274"/>
      <c r="I45" s="644"/>
      <c r="J45" s="88" t="s">
        <v>13</v>
      </c>
      <c r="K45" s="355"/>
      <c r="L45" s="356"/>
      <c r="M45" s="356"/>
      <c r="N45" s="357"/>
      <c r="O45" s="1124" t="s">
        <v>326</v>
      </c>
      <c r="P45" s="376">
        <v>10</v>
      </c>
    </row>
    <row r="46" spans="1:16" s="4" customFormat="1" ht="19.5" customHeight="1" thickBot="1">
      <c r="A46" s="1266"/>
      <c r="B46" s="1255"/>
      <c r="C46" s="1267"/>
      <c r="D46" s="603"/>
      <c r="E46" s="615"/>
      <c r="F46" s="1270"/>
      <c r="G46" s="1096"/>
      <c r="H46" s="1275"/>
      <c r="I46" s="576"/>
      <c r="J46" s="388" t="s">
        <v>16</v>
      </c>
      <c r="K46" s="317">
        <f>SUM(K43:K45)</f>
        <v>97</v>
      </c>
      <c r="L46" s="370">
        <f>SUM(L43:L45)</f>
        <v>97</v>
      </c>
      <c r="M46" s="370">
        <f>SUM(M43:M45)</f>
        <v>0</v>
      </c>
      <c r="N46" s="358">
        <f>SUM(N43:N45)</f>
        <v>0</v>
      </c>
      <c r="O46" s="1258"/>
      <c r="P46" s="632"/>
    </row>
    <row r="47" spans="1:16" s="4" customFormat="1" ht="27.75" customHeight="1">
      <c r="A47" s="645"/>
      <c r="B47" s="600"/>
      <c r="C47" s="650"/>
      <c r="D47" s="602" t="s">
        <v>41</v>
      </c>
      <c r="E47" s="640" t="s">
        <v>182</v>
      </c>
      <c r="F47" s="1245"/>
      <c r="G47" s="1095" t="s">
        <v>9</v>
      </c>
      <c r="H47" s="1246" t="s">
        <v>156</v>
      </c>
      <c r="I47" s="577" t="s">
        <v>191</v>
      </c>
      <c r="J47" s="257" t="s">
        <v>13</v>
      </c>
      <c r="K47" s="323">
        <f>+L47+N47</f>
        <v>88.4</v>
      </c>
      <c r="L47" s="324">
        <v>88.4</v>
      </c>
      <c r="M47" s="324"/>
      <c r="N47" s="325"/>
      <c r="O47" s="241"/>
      <c r="P47" s="238"/>
    </row>
    <row r="48" spans="1:16" s="4" customFormat="1" ht="17.25" customHeight="1">
      <c r="A48" s="645"/>
      <c r="B48" s="600"/>
      <c r="C48" s="650"/>
      <c r="D48" s="602"/>
      <c r="E48" s="1213" t="s">
        <v>251</v>
      </c>
      <c r="F48" s="1245"/>
      <c r="G48" s="1095"/>
      <c r="H48" s="1246"/>
      <c r="I48" s="611" t="s">
        <v>215</v>
      </c>
      <c r="J48" s="221" t="s">
        <v>13</v>
      </c>
      <c r="K48" s="355">
        <f>L48+N48</f>
        <v>15</v>
      </c>
      <c r="L48" s="356">
        <v>15</v>
      </c>
      <c r="M48" s="356"/>
      <c r="N48" s="357"/>
      <c r="O48" s="1181" t="s">
        <v>218</v>
      </c>
      <c r="P48" s="376">
        <v>2</v>
      </c>
    </row>
    <row r="49" spans="1:16" s="4" customFormat="1" ht="24.75" customHeight="1" thickBot="1">
      <c r="A49" s="645"/>
      <c r="B49" s="600"/>
      <c r="C49" s="650"/>
      <c r="D49" s="602"/>
      <c r="E49" s="1259"/>
      <c r="F49" s="1245"/>
      <c r="G49" s="1095"/>
      <c r="H49" s="1246"/>
      <c r="I49" s="611"/>
      <c r="J49" s="388" t="s">
        <v>16</v>
      </c>
      <c r="K49" s="317">
        <f>SUM(K47:K48)</f>
        <v>103.4</v>
      </c>
      <c r="L49" s="318">
        <f>SUM(L47:L48)</f>
        <v>103.4</v>
      </c>
      <c r="M49" s="318">
        <f>SUM(M47:M48)</f>
        <v>0</v>
      </c>
      <c r="N49" s="319">
        <f>SUM(N47:N48)</f>
        <v>0</v>
      </c>
      <c r="O49" s="1182"/>
      <c r="P49" s="376"/>
    </row>
    <row r="50" spans="1:16" s="4" customFormat="1" ht="28.5" customHeight="1">
      <c r="A50" s="645"/>
      <c r="B50" s="600"/>
      <c r="C50" s="650"/>
      <c r="D50" s="616" t="s">
        <v>42</v>
      </c>
      <c r="E50" s="1264" t="s">
        <v>184</v>
      </c>
      <c r="F50" s="1206"/>
      <c r="G50" s="1115" t="s">
        <v>9</v>
      </c>
      <c r="H50" s="1248" t="s">
        <v>156</v>
      </c>
      <c r="I50" s="1243" t="s">
        <v>191</v>
      </c>
      <c r="J50" s="257" t="s">
        <v>13</v>
      </c>
      <c r="K50" s="323">
        <f>+L50+N50</f>
        <v>75</v>
      </c>
      <c r="L50" s="324">
        <v>75</v>
      </c>
      <c r="M50" s="324"/>
      <c r="N50" s="325"/>
      <c r="O50" s="223" t="s">
        <v>231</v>
      </c>
      <c r="P50" s="269">
        <v>1</v>
      </c>
    </row>
    <row r="51" spans="1:16" s="4" customFormat="1" ht="23.25" customHeight="1" thickBot="1">
      <c r="A51" s="645"/>
      <c r="B51" s="600"/>
      <c r="C51" s="646"/>
      <c r="D51" s="602"/>
      <c r="E51" s="1259"/>
      <c r="F51" s="1245"/>
      <c r="G51" s="1095"/>
      <c r="H51" s="1246"/>
      <c r="I51" s="1265"/>
      <c r="J51" s="368" t="s">
        <v>16</v>
      </c>
      <c r="K51" s="336">
        <f>K50</f>
        <v>75</v>
      </c>
      <c r="L51" s="331">
        <f>L50</f>
        <v>75</v>
      </c>
      <c r="M51" s="331">
        <f>M50</f>
        <v>0</v>
      </c>
      <c r="N51" s="332">
        <f>N50</f>
        <v>0</v>
      </c>
      <c r="O51" s="449" t="s">
        <v>190</v>
      </c>
      <c r="P51" s="510">
        <v>22</v>
      </c>
    </row>
    <row r="52" spans="1:16" s="4" customFormat="1" ht="20.100000000000001" customHeight="1">
      <c r="A52" s="645"/>
      <c r="B52" s="600"/>
      <c r="C52" s="650"/>
      <c r="D52" s="1111" t="s">
        <v>43</v>
      </c>
      <c r="E52" s="1004" t="s">
        <v>297</v>
      </c>
      <c r="F52" s="1250"/>
      <c r="G52" s="1143" t="s">
        <v>9</v>
      </c>
      <c r="H52" s="1251" t="s">
        <v>156</v>
      </c>
      <c r="I52" s="1243" t="s">
        <v>254</v>
      </c>
      <c r="J52" s="523" t="s">
        <v>13</v>
      </c>
      <c r="K52" s="323">
        <f>L52+N52</f>
        <v>10.8</v>
      </c>
      <c r="L52" s="324">
        <v>10.8</v>
      </c>
      <c r="M52" s="570"/>
      <c r="N52" s="571"/>
      <c r="O52" s="532"/>
      <c r="P52" s="621"/>
    </row>
    <row r="53" spans="1:16" s="4" customFormat="1" ht="17.25" customHeight="1">
      <c r="A53" s="645"/>
      <c r="B53" s="600"/>
      <c r="C53" s="650"/>
      <c r="D53" s="1191"/>
      <c r="E53" s="1249"/>
      <c r="F53" s="1196"/>
      <c r="G53" s="1144"/>
      <c r="H53" s="1252"/>
      <c r="I53" s="1257"/>
      <c r="J53" s="529" t="s">
        <v>16</v>
      </c>
      <c r="K53" s="499">
        <f>L53+N53</f>
        <v>10.8</v>
      </c>
      <c r="L53" s="495">
        <f>L52</f>
        <v>10.8</v>
      </c>
      <c r="M53" s="495"/>
      <c r="N53" s="500"/>
      <c r="O53" s="309"/>
      <c r="P53" s="622"/>
    </row>
    <row r="54" spans="1:16" s="4" customFormat="1" ht="15" customHeight="1" thickBot="1">
      <c r="A54" s="590"/>
      <c r="B54" s="601"/>
      <c r="C54" s="394"/>
      <c r="D54" s="531"/>
      <c r="E54" s="395"/>
      <c r="F54" s="530"/>
      <c r="G54" s="395"/>
      <c r="H54" s="395"/>
      <c r="I54" s="1225" t="s">
        <v>219</v>
      </c>
      <c r="J54" s="1226"/>
      <c r="K54" s="399">
        <f>K53+K51+K49+K46+K42+K40+K38+K35+K33+K27+K25+K23+K18</f>
        <v>20214.399999999998</v>
      </c>
      <c r="L54" s="396">
        <f>L53+L51+L49+L46+L42+L40+L38+L35+L33+L27+L25+L23+L18</f>
        <v>20145.899999999998</v>
      </c>
      <c r="M54" s="396">
        <f>M53+M51+M49+M46+M42+M40+M38+M35+M33+M27+M25+M23+M18</f>
        <v>12900.5</v>
      </c>
      <c r="N54" s="526">
        <f>N53+N51+N49+N46+N42+N40+N38+N35+N33+N27+N25+N23+N18</f>
        <v>68.5</v>
      </c>
      <c r="O54" s="397"/>
      <c r="P54" s="398"/>
    </row>
    <row r="55" spans="1:16" s="4" customFormat="1" ht="25.5" customHeight="1">
      <c r="A55" s="1084" t="s">
        <v>9</v>
      </c>
      <c r="B55" s="1255" t="s">
        <v>9</v>
      </c>
      <c r="C55" s="1112" t="s">
        <v>10</v>
      </c>
      <c r="D55" s="648"/>
      <c r="E55" s="1005" t="s">
        <v>249</v>
      </c>
      <c r="F55" s="1245"/>
      <c r="G55" s="1095" t="s">
        <v>9</v>
      </c>
      <c r="H55" s="1246" t="s">
        <v>156</v>
      </c>
      <c r="I55" s="1227" t="s">
        <v>254</v>
      </c>
      <c r="J55" s="79" t="s">
        <v>13</v>
      </c>
      <c r="K55" s="323">
        <f>+L55+N55</f>
        <v>419.9</v>
      </c>
      <c r="L55" s="324">
        <v>419.9</v>
      </c>
      <c r="M55" s="324">
        <v>300.10000000000002</v>
      </c>
      <c r="N55" s="325"/>
      <c r="O55" s="1228" t="s">
        <v>284</v>
      </c>
      <c r="P55" s="1253">
        <v>7</v>
      </c>
    </row>
    <row r="56" spans="1:16" s="4" customFormat="1" ht="14.25" customHeight="1" thickBot="1">
      <c r="A56" s="1085"/>
      <c r="B56" s="1256"/>
      <c r="C56" s="1201"/>
      <c r="D56" s="649"/>
      <c r="E56" s="1123"/>
      <c r="F56" s="1207"/>
      <c r="G56" s="1096"/>
      <c r="H56" s="1247"/>
      <c r="I56" s="1180"/>
      <c r="J56" s="363" t="s">
        <v>16</v>
      </c>
      <c r="K56" s="320">
        <f>K55</f>
        <v>419.9</v>
      </c>
      <c r="L56" s="321">
        <f>L55</f>
        <v>419.9</v>
      </c>
      <c r="M56" s="321">
        <f>M55</f>
        <v>300.10000000000002</v>
      </c>
      <c r="N56" s="322">
        <f>N55</f>
        <v>0</v>
      </c>
      <c r="O56" s="1229"/>
      <c r="P56" s="1254"/>
    </row>
    <row r="57" spans="1:16" s="4" customFormat="1" ht="20.100000000000001" customHeight="1">
      <c r="A57" s="1084" t="s">
        <v>9</v>
      </c>
      <c r="B57" s="1255" t="s">
        <v>9</v>
      </c>
      <c r="C57" s="1112" t="s">
        <v>11</v>
      </c>
      <c r="D57" s="648"/>
      <c r="E57" s="1005" t="s">
        <v>150</v>
      </c>
      <c r="F57" s="1245"/>
      <c r="G57" s="1095" t="s">
        <v>9</v>
      </c>
      <c r="H57" s="1246" t="s">
        <v>156</v>
      </c>
      <c r="I57" s="1227" t="s">
        <v>254</v>
      </c>
      <c r="J57" s="81" t="s">
        <v>13</v>
      </c>
      <c r="K57" s="311">
        <f>+L57+N57</f>
        <v>743.1</v>
      </c>
      <c r="L57" s="312">
        <v>743.1</v>
      </c>
      <c r="M57" s="312">
        <v>248.1</v>
      </c>
      <c r="N57" s="313"/>
      <c r="O57" s="1232" t="s">
        <v>283</v>
      </c>
      <c r="P57" s="642">
        <v>31</v>
      </c>
    </row>
    <row r="58" spans="1:16" s="4" customFormat="1" ht="19.5" customHeight="1" thickBot="1">
      <c r="A58" s="1085"/>
      <c r="B58" s="1256"/>
      <c r="C58" s="1201"/>
      <c r="D58" s="649"/>
      <c r="E58" s="1123"/>
      <c r="F58" s="1207"/>
      <c r="G58" s="1096"/>
      <c r="H58" s="1247"/>
      <c r="I58" s="1180"/>
      <c r="J58" s="363" t="s">
        <v>16</v>
      </c>
      <c r="K58" s="320">
        <f>K57</f>
        <v>743.1</v>
      </c>
      <c r="L58" s="321">
        <f>L57</f>
        <v>743.1</v>
      </c>
      <c r="M58" s="321">
        <f>M57</f>
        <v>248.1</v>
      </c>
      <c r="N58" s="322">
        <f>N57</f>
        <v>0</v>
      </c>
      <c r="O58" s="1125"/>
      <c r="P58" s="643"/>
    </row>
    <row r="59" spans="1:16" s="4" customFormat="1" ht="20.100000000000001" customHeight="1">
      <c r="A59" s="1109" t="s">
        <v>9</v>
      </c>
      <c r="B59" s="1110" t="s">
        <v>9</v>
      </c>
      <c r="C59" s="1111" t="s">
        <v>12</v>
      </c>
      <c r="D59" s="647"/>
      <c r="E59" s="1004" t="s">
        <v>276</v>
      </c>
      <c r="F59" s="1206"/>
      <c r="G59" s="1115" t="s">
        <v>9</v>
      </c>
      <c r="H59" s="1248" t="s">
        <v>156</v>
      </c>
      <c r="I59" s="1227" t="s">
        <v>254</v>
      </c>
      <c r="J59" s="170" t="s">
        <v>13</v>
      </c>
      <c r="K59" s="323">
        <f>+L59+N59</f>
        <v>296.8</v>
      </c>
      <c r="L59" s="324">
        <f>287.6+9.2</f>
        <v>296.8</v>
      </c>
      <c r="M59" s="324">
        <f>197.1+7</f>
        <v>204.1</v>
      </c>
      <c r="N59" s="325"/>
      <c r="O59" s="1228" t="s">
        <v>192</v>
      </c>
      <c r="P59" s="1230">
        <v>7</v>
      </c>
    </row>
    <row r="60" spans="1:16" s="4" customFormat="1" ht="24.75" customHeight="1" thickBot="1">
      <c r="A60" s="1085"/>
      <c r="B60" s="1087"/>
      <c r="C60" s="1201"/>
      <c r="D60" s="649"/>
      <c r="E60" s="1123"/>
      <c r="F60" s="1207"/>
      <c r="G60" s="1096"/>
      <c r="H60" s="1247"/>
      <c r="I60" s="1180"/>
      <c r="J60" s="362" t="s">
        <v>16</v>
      </c>
      <c r="K60" s="317">
        <f>K59</f>
        <v>296.8</v>
      </c>
      <c r="L60" s="318">
        <f>L59</f>
        <v>296.8</v>
      </c>
      <c r="M60" s="318">
        <f>M59</f>
        <v>204.1</v>
      </c>
      <c r="N60" s="319">
        <f>N59</f>
        <v>0</v>
      </c>
      <c r="O60" s="1229"/>
      <c r="P60" s="1231"/>
    </row>
    <row r="61" spans="1:16" s="4" customFormat="1" ht="20.100000000000001" customHeight="1">
      <c r="A61" s="1109" t="s">
        <v>9</v>
      </c>
      <c r="B61" s="1110" t="s">
        <v>9</v>
      </c>
      <c r="C61" s="1111" t="s">
        <v>33</v>
      </c>
      <c r="D61" s="647"/>
      <c r="E61" s="1004" t="s">
        <v>308</v>
      </c>
      <c r="F61" s="1206"/>
      <c r="G61" s="1115" t="s">
        <v>9</v>
      </c>
      <c r="H61" s="1248" t="s">
        <v>156</v>
      </c>
      <c r="I61" s="1227" t="s">
        <v>215</v>
      </c>
      <c r="J61" s="79" t="s">
        <v>13</v>
      </c>
      <c r="K61" s="323">
        <f>+L61+N61</f>
        <v>28.9</v>
      </c>
      <c r="L61" s="324">
        <v>28.9</v>
      </c>
      <c r="M61" s="324"/>
      <c r="N61" s="325"/>
      <c r="O61" s="194"/>
      <c r="P61" s="202"/>
    </row>
    <row r="62" spans="1:16" s="4" customFormat="1" ht="20.100000000000001" customHeight="1" thickBot="1">
      <c r="A62" s="1084"/>
      <c r="B62" s="1086"/>
      <c r="C62" s="1112"/>
      <c r="D62" s="648"/>
      <c r="E62" s="1005"/>
      <c r="F62" s="1245"/>
      <c r="G62" s="1095"/>
      <c r="H62" s="1246"/>
      <c r="I62" s="1179"/>
      <c r="J62" s="364" t="s">
        <v>16</v>
      </c>
      <c r="K62" s="326">
        <f>K61</f>
        <v>28.9</v>
      </c>
      <c r="L62" s="327">
        <f>L61</f>
        <v>28.9</v>
      </c>
      <c r="M62" s="327">
        <f>M61</f>
        <v>0</v>
      </c>
      <c r="N62" s="328">
        <f>N61</f>
        <v>0</v>
      </c>
      <c r="O62" s="504"/>
      <c r="P62" s="286"/>
    </row>
    <row r="63" spans="1:16" s="4" customFormat="1" ht="26.25" customHeight="1">
      <c r="A63" s="612" t="s">
        <v>9</v>
      </c>
      <c r="B63" s="295" t="s">
        <v>9</v>
      </c>
      <c r="C63" s="400" t="s">
        <v>35</v>
      </c>
      <c r="D63" s="647"/>
      <c r="E63" s="604" t="s">
        <v>280</v>
      </c>
      <c r="F63" s="293"/>
      <c r="G63" s="292"/>
      <c r="H63" s="634"/>
      <c r="I63" s="405"/>
      <c r="J63" s="79"/>
      <c r="K63" s="323"/>
      <c r="L63" s="324"/>
      <c r="M63" s="324"/>
      <c r="N63" s="325"/>
      <c r="O63" s="194"/>
      <c r="P63" s="202"/>
    </row>
    <row r="64" spans="1:16" s="4" customFormat="1" ht="42.75" customHeight="1">
      <c r="A64" s="598"/>
      <c r="B64" s="294"/>
      <c r="C64" s="401"/>
      <c r="D64" s="641" t="s">
        <v>9</v>
      </c>
      <c r="E64" s="628" t="s">
        <v>252</v>
      </c>
      <c r="F64" s="403"/>
      <c r="G64" s="402" t="s">
        <v>9</v>
      </c>
      <c r="H64" s="404" t="s">
        <v>156</v>
      </c>
      <c r="I64" s="579" t="s">
        <v>254</v>
      </c>
      <c r="J64" s="81" t="s">
        <v>13</v>
      </c>
      <c r="K64" s="451">
        <f>L64+N64</f>
        <v>117.8</v>
      </c>
      <c r="L64" s="452">
        <f>117+0.8</f>
        <v>117.8</v>
      </c>
      <c r="M64" s="407"/>
      <c r="N64" s="408"/>
      <c r="O64" s="196" t="s">
        <v>247</v>
      </c>
      <c r="P64" s="238">
        <v>1</v>
      </c>
    </row>
    <row r="65" spans="1:16" s="4" customFormat="1" ht="99" customHeight="1">
      <c r="A65" s="598"/>
      <c r="B65" s="294"/>
      <c r="C65" s="401"/>
      <c r="D65" s="641" t="s">
        <v>10</v>
      </c>
      <c r="E65" s="628" t="s">
        <v>320</v>
      </c>
      <c r="F65" s="403"/>
      <c r="G65" s="402" t="s">
        <v>9</v>
      </c>
      <c r="H65" s="404" t="s">
        <v>157</v>
      </c>
      <c r="I65" s="579" t="s">
        <v>256</v>
      </c>
      <c r="J65" s="87" t="s">
        <v>13</v>
      </c>
      <c r="K65" s="489">
        <f>L65</f>
        <v>77.400000000000006</v>
      </c>
      <c r="L65" s="490">
        <v>77.400000000000006</v>
      </c>
      <c r="M65" s="490"/>
      <c r="N65" s="491"/>
      <c r="O65" s="597" t="s">
        <v>194</v>
      </c>
      <c r="P65" s="203">
        <v>7</v>
      </c>
    </row>
    <row r="66" spans="1:16" s="4" customFormat="1" ht="28.5" customHeight="1">
      <c r="A66" s="598"/>
      <c r="B66" s="294"/>
      <c r="C66" s="401"/>
      <c r="D66" s="648" t="s">
        <v>11</v>
      </c>
      <c r="E66" s="1223" t="s">
        <v>253</v>
      </c>
      <c r="F66" s="290"/>
      <c r="G66" s="291" t="s">
        <v>9</v>
      </c>
      <c r="H66" s="637" t="s">
        <v>157</v>
      </c>
      <c r="I66" s="1179" t="s">
        <v>256</v>
      </c>
      <c r="J66" s="413" t="s">
        <v>13</v>
      </c>
      <c r="K66" s="385">
        <f>L66+N66</f>
        <v>20</v>
      </c>
      <c r="L66" s="386">
        <v>20</v>
      </c>
      <c r="M66" s="386"/>
      <c r="N66" s="387"/>
      <c r="O66" s="276" t="s">
        <v>279</v>
      </c>
      <c r="P66" s="448">
        <v>10</v>
      </c>
    </row>
    <row r="67" spans="1:16" s="4" customFormat="1" ht="54" customHeight="1">
      <c r="A67" s="598"/>
      <c r="B67" s="294"/>
      <c r="C67" s="401"/>
      <c r="D67" s="648"/>
      <c r="E67" s="1224"/>
      <c r="F67" s="290"/>
      <c r="G67" s="291"/>
      <c r="H67" s="637"/>
      <c r="I67" s="1179"/>
      <c r="J67" s="413"/>
      <c r="K67" s="385"/>
      <c r="L67" s="386"/>
      <c r="M67" s="386"/>
      <c r="N67" s="387"/>
      <c r="O67" s="297" t="s">
        <v>271</v>
      </c>
      <c r="P67" s="448">
        <v>1</v>
      </c>
    </row>
    <row r="68" spans="1:16" s="4" customFormat="1" ht="26.25" customHeight="1">
      <c r="A68" s="598"/>
      <c r="B68" s="294"/>
      <c r="C68" s="411"/>
      <c r="D68" s="306"/>
      <c r="E68" s="661"/>
      <c r="F68" s="277"/>
      <c r="G68" s="415"/>
      <c r="H68" s="625"/>
      <c r="I68" s="416"/>
      <c r="J68" s="414"/>
      <c r="K68" s="420"/>
      <c r="L68" s="421"/>
      <c r="M68" s="421"/>
      <c r="N68" s="329"/>
      <c r="O68" s="297" t="s">
        <v>272</v>
      </c>
      <c r="P68" s="512">
        <v>90</v>
      </c>
    </row>
    <row r="69" spans="1:16" s="4" customFormat="1" ht="16.5" customHeight="1" thickBot="1">
      <c r="A69" s="599"/>
      <c r="B69" s="601"/>
      <c r="C69" s="394"/>
      <c r="D69" s="395"/>
      <c r="E69" s="395"/>
      <c r="F69" s="395"/>
      <c r="G69" s="395"/>
      <c r="H69" s="395"/>
      <c r="I69" s="1225" t="s">
        <v>219</v>
      </c>
      <c r="J69" s="1226"/>
      <c r="K69" s="417">
        <f>N69+L69</f>
        <v>215.2</v>
      </c>
      <c r="L69" s="418">
        <f>L66+L65+L64</f>
        <v>215.2</v>
      </c>
      <c r="M69" s="418">
        <f>M66+M65+M63</f>
        <v>0</v>
      </c>
      <c r="N69" s="419">
        <f>N66+N65+N63</f>
        <v>0</v>
      </c>
      <c r="O69" s="412"/>
      <c r="P69" s="513"/>
    </row>
    <row r="70" spans="1:16" s="80" customFormat="1" ht="19.5" customHeight="1">
      <c r="A70" s="1084" t="s">
        <v>9</v>
      </c>
      <c r="B70" s="1086" t="s">
        <v>9</v>
      </c>
      <c r="C70" s="1112" t="s">
        <v>39</v>
      </c>
      <c r="D70" s="215"/>
      <c r="E70" s="1240" t="s">
        <v>29</v>
      </c>
      <c r="F70" s="1241"/>
      <c r="G70" s="1242" t="s">
        <v>9</v>
      </c>
      <c r="H70" s="1219" t="s">
        <v>156</v>
      </c>
      <c r="I70" s="1103" t="s">
        <v>257</v>
      </c>
      <c r="J70" s="248" t="s">
        <v>13</v>
      </c>
      <c r="K70" s="330">
        <f>L70+N70</f>
        <v>12891.9</v>
      </c>
      <c r="L70" s="315">
        <f>4035.5-56-812.6-628.8</f>
        <v>2538.1000000000004</v>
      </c>
      <c r="M70" s="315"/>
      <c r="N70" s="316">
        <v>10353.799999999999</v>
      </c>
      <c r="O70" s="1232" t="s">
        <v>232</v>
      </c>
      <c r="P70" s="642">
        <v>6</v>
      </c>
    </row>
    <row r="71" spans="1:16" s="80" customFormat="1" ht="16.5" customHeight="1" thickBot="1">
      <c r="A71" s="1085"/>
      <c r="B71" s="1087"/>
      <c r="C71" s="1201"/>
      <c r="D71" s="216"/>
      <c r="E71" s="1234"/>
      <c r="F71" s="1236"/>
      <c r="G71" s="1238"/>
      <c r="H71" s="1220"/>
      <c r="I71" s="1104"/>
      <c r="J71" s="569" t="s">
        <v>16</v>
      </c>
      <c r="K71" s="370">
        <f>SUM(K70:K70)</f>
        <v>12891.9</v>
      </c>
      <c r="L71" s="318">
        <f>SUM(L70:L70)</f>
        <v>2538.1000000000004</v>
      </c>
      <c r="M71" s="318">
        <f>SUM(M70:M70)</f>
        <v>0</v>
      </c>
      <c r="N71" s="319">
        <f>SUM(N70:N70)</f>
        <v>10353.799999999999</v>
      </c>
      <c r="O71" s="1125"/>
      <c r="P71" s="643"/>
    </row>
    <row r="72" spans="1:16" s="80" customFormat="1" ht="20.100000000000001" customHeight="1">
      <c r="A72" s="1109" t="s">
        <v>9</v>
      </c>
      <c r="B72" s="1110" t="s">
        <v>9</v>
      </c>
      <c r="C72" s="1111" t="s">
        <v>40</v>
      </c>
      <c r="D72" s="538"/>
      <c r="E72" s="1233" t="s">
        <v>197</v>
      </c>
      <c r="F72" s="1235"/>
      <c r="G72" s="1237" t="s">
        <v>9</v>
      </c>
      <c r="H72" s="1239" t="s">
        <v>156</v>
      </c>
      <c r="I72" s="1243" t="s">
        <v>254</v>
      </c>
      <c r="J72" s="264" t="s">
        <v>13</v>
      </c>
      <c r="K72" s="333">
        <f>L72+N72</f>
        <v>100</v>
      </c>
      <c r="L72" s="334">
        <v>100</v>
      </c>
      <c r="M72" s="334"/>
      <c r="N72" s="335"/>
      <c r="O72" s="191"/>
      <c r="P72" s="202"/>
    </row>
    <row r="73" spans="1:16" s="80" customFormat="1" ht="20.100000000000001" customHeight="1" thickBot="1">
      <c r="A73" s="1085"/>
      <c r="B73" s="1087"/>
      <c r="C73" s="1201"/>
      <c r="D73" s="216"/>
      <c r="E73" s="1234"/>
      <c r="F73" s="1236"/>
      <c r="G73" s="1238"/>
      <c r="H73" s="1220"/>
      <c r="I73" s="1244"/>
      <c r="J73" s="366" t="s">
        <v>16</v>
      </c>
      <c r="K73" s="336">
        <f>SUM(K72:K72)</f>
        <v>100</v>
      </c>
      <c r="L73" s="331">
        <f>SUM(L72:L72)</f>
        <v>100</v>
      </c>
      <c r="M73" s="331">
        <f>SUM(M72:M72)</f>
        <v>0</v>
      </c>
      <c r="N73" s="332">
        <f>SUM(N72:N72)</f>
        <v>0</v>
      </c>
      <c r="O73" s="193"/>
      <c r="P73" s="204"/>
    </row>
    <row r="74" spans="1:16" s="4" customFormat="1" ht="51.75" customHeight="1">
      <c r="A74" s="591" t="s">
        <v>9</v>
      </c>
      <c r="B74" s="210" t="s">
        <v>9</v>
      </c>
      <c r="C74" s="391" t="s">
        <v>34</v>
      </c>
      <c r="D74" s="304"/>
      <c r="E74" s="509" t="s">
        <v>277</v>
      </c>
      <c r="F74" s="229"/>
      <c r="G74" s="230" t="s">
        <v>9</v>
      </c>
      <c r="H74" s="627">
        <v>1</v>
      </c>
      <c r="I74" s="1210" t="s">
        <v>258</v>
      </c>
      <c r="J74" s="258"/>
      <c r="K74" s="323"/>
      <c r="L74" s="324"/>
      <c r="M74" s="324"/>
      <c r="N74" s="340"/>
      <c r="O74" s="633" t="s">
        <v>193</v>
      </c>
      <c r="P74" s="642">
        <v>100</v>
      </c>
    </row>
    <row r="75" spans="1:16" s="4" customFormat="1" ht="31.5" customHeight="1">
      <c r="A75" s="588"/>
      <c r="B75" s="211"/>
      <c r="C75" s="393"/>
      <c r="D75" s="1212" t="s">
        <v>9</v>
      </c>
      <c r="E75" s="1213" t="s">
        <v>309</v>
      </c>
      <c r="F75" s="231"/>
      <c r="G75" s="232"/>
      <c r="H75" s="656"/>
      <c r="I75" s="1211"/>
      <c r="J75" s="172" t="s">
        <v>13</v>
      </c>
      <c r="K75" s="355">
        <f>L75+N75</f>
        <v>153.80000000000001</v>
      </c>
      <c r="L75" s="356">
        <f>120+33.8</f>
        <v>153.80000000000001</v>
      </c>
      <c r="M75" s="356"/>
      <c r="N75" s="410"/>
      <c r="O75" s="596" t="s">
        <v>220</v>
      </c>
      <c r="P75" s="244">
        <v>20</v>
      </c>
    </row>
    <row r="76" spans="1:16" s="4" customFormat="1" ht="29.25" customHeight="1">
      <c r="A76" s="588"/>
      <c r="B76" s="211"/>
      <c r="C76" s="393"/>
      <c r="D76" s="1088"/>
      <c r="E76" s="1213"/>
      <c r="F76" s="231"/>
      <c r="G76" s="232"/>
      <c r="H76" s="656"/>
      <c r="I76" s="1211"/>
      <c r="J76" s="172" t="s">
        <v>137</v>
      </c>
      <c r="K76" s="355">
        <f>L76+N76</f>
        <v>70</v>
      </c>
      <c r="L76" s="356">
        <v>70</v>
      </c>
      <c r="M76" s="356"/>
      <c r="N76" s="410"/>
      <c r="O76" s="533" t="s">
        <v>233</v>
      </c>
      <c r="P76" s="289">
        <v>70</v>
      </c>
    </row>
    <row r="77" spans="1:16" s="4" customFormat="1" ht="19.5" customHeight="1">
      <c r="A77" s="588"/>
      <c r="B77" s="211"/>
      <c r="C77" s="393"/>
      <c r="D77" s="303" t="s">
        <v>10</v>
      </c>
      <c r="E77" s="1214" t="s">
        <v>153</v>
      </c>
      <c r="F77" s="231"/>
      <c r="G77" s="232"/>
      <c r="H77" s="656"/>
      <c r="I77" s="1211"/>
      <c r="J77" s="426" t="s">
        <v>13</v>
      </c>
      <c r="K77" s="355">
        <f t="shared" ref="K77" si="0">L77+N77</f>
        <v>117.80000000000001</v>
      </c>
      <c r="L77" s="356">
        <f>142.8-25</f>
        <v>117.80000000000001</v>
      </c>
      <c r="M77" s="356"/>
      <c r="N77" s="410"/>
      <c r="O77" s="192" t="s">
        <v>221</v>
      </c>
      <c r="P77" s="203">
        <v>26</v>
      </c>
    </row>
    <row r="78" spans="1:16" s="4" customFormat="1" ht="25.5" customHeight="1">
      <c r="A78" s="588"/>
      <c r="B78" s="211"/>
      <c r="C78" s="393"/>
      <c r="D78" s="303"/>
      <c r="E78" s="1215"/>
      <c r="F78" s="231"/>
      <c r="G78" s="232"/>
      <c r="H78" s="656"/>
      <c r="I78" s="242"/>
      <c r="J78" s="426" t="s">
        <v>327</v>
      </c>
      <c r="K78" s="355">
        <f>L78</f>
        <v>2.7</v>
      </c>
      <c r="L78" s="356">
        <v>2.7</v>
      </c>
      <c r="M78" s="356"/>
      <c r="N78" s="410"/>
      <c r="O78" s="534" t="s">
        <v>222</v>
      </c>
      <c r="P78" s="514">
        <v>6119</v>
      </c>
    </row>
    <row r="79" spans="1:16" s="4" customFormat="1" ht="63.75">
      <c r="A79" s="588"/>
      <c r="B79" s="211"/>
      <c r="C79" s="393"/>
      <c r="D79" s="409" t="s">
        <v>11</v>
      </c>
      <c r="E79" s="629" t="s">
        <v>195</v>
      </c>
      <c r="F79" s="231"/>
      <c r="G79" s="232"/>
      <c r="H79" s="656"/>
      <c r="I79" s="219"/>
      <c r="J79" s="426" t="s">
        <v>13</v>
      </c>
      <c r="K79" s="355">
        <f>L79+N79</f>
        <v>85.6</v>
      </c>
      <c r="L79" s="356">
        <f>60.6-60.6</f>
        <v>0</v>
      </c>
      <c r="M79" s="356"/>
      <c r="N79" s="410">
        <f>25+60.6</f>
        <v>85.6</v>
      </c>
      <c r="O79" s="196" t="s">
        <v>234</v>
      </c>
      <c r="P79" s="203">
        <v>8</v>
      </c>
    </row>
    <row r="80" spans="1:16" s="4" customFormat="1" ht="45" customHeight="1">
      <c r="A80" s="588"/>
      <c r="B80" s="211"/>
      <c r="C80" s="393"/>
      <c r="D80" s="409" t="s">
        <v>12</v>
      </c>
      <c r="E80" s="629" t="s">
        <v>278</v>
      </c>
      <c r="F80" s="535"/>
      <c r="G80" s="536"/>
      <c r="H80" s="468"/>
      <c r="I80" s="537"/>
      <c r="J80" s="426" t="s">
        <v>13</v>
      </c>
      <c r="K80" s="355">
        <f t="shared" ref="K80:K84" si="1">L80+N80</f>
        <v>5.5</v>
      </c>
      <c r="L80" s="356">
        <v>5.5</v>
      </c>
      <c r="M80" s="356"/>
      <c r="N80" s="410"/>
      <c r="O80" s="196" t="s">
        <v>223</v>
      </c>
      <c r="P80" s="289">
        <v>7</v>
      </c>
    </row>
    <row r="81" spans="1:16" s="4" customFormat="1" ht="68.25" customHeight="1">
      <c r="A81" s="819"/>
      <c r="B81" s="820"/>
      <c r="C81" s="821"/>
      <c r="D81" s="822" t="s">
        <v>33</v>
      </c>
      <c r="E81" s="823" t="s">
        <v>310</v>
      </c>
      <c r="F81" s="466"/>
      <c r="G81" s="467"/>
      <c r="H81" s="548"/>
      <c r="I81" s="824" t="s">
        <v>258</v>
      </c>
      <c r="J81" s="279" t="s">
        <v>13</v>
      </c>
      <c r="K81" s="311">
        <f t="shared" si="1"/>
        <v>43</v>
      </c>
      <c r="L81" s="312">
        <v>43</v>
      </c>
      <c r="M81" s="312"/>
      <c r="N81" s="361"/>
      <c r="O81" s="196" t="s">
        <v>224</v>
      </c>
      <c r="P81" s="203">
        <v>116</v>
      </c>
    </row>
    <row r="82" spans="1:16" s="4" customFormat="1" ht="22.5" customHeight="1">
      <c r="A82" s="588"/>
      <c r="B82" s="300"/>
      <c r="C82" s="455"/>
      <c r="D82" s="1216" t="s">
        <v>35</v>
      </c>
      <c r="E82" s="1217" t="s">
        <v>172</v>
      </c>
      <c r="F82" s="460"/>
      <c r="G82" s="298"/>
      <c r="H82" s="492"/>
      <c r="I82" s="463"/>
      <c r="J82" s="279" t="s">
        <v>13</v>
      </c>
      <c r="K82" s="311">
        <f t="shared" si="1"/>
        <v>18</v>
      </c>
      <c r="L82" s="312">
        <v>18</v>
      </c>
      <c r="M82" s="312"/>
      <c r="N82" s="361"/>
      <c r="O82" s="818" t="s">
        <v>225</v>
      </c>
      <c r="P82" s="289">
        <v>23</v>
      </c>
    </row>
    <row r="83" spans="1:16" s="4" customFormat="1" ht="30.75" customHeight="1">
      <c r="A83" s="588"/>
      <c r="B83" s="300"/>
      <c r="C83" s="455"/>
      <c r="D83" s="1216"/>
      <c r="E83" s="1218"/>
      <c r="F83" s="460"/>
      <c r="G83" s="298"/>
      <c r="H83" s="492"/>
      <c r="I83" s="463"/>
      <c r="J83" s="456" t="s">
        <v>14</v>
      </c>
      <c r="K83" s="355">
        <f t="shared" si="1"/>
        <v>26.5</v>
      </c>
      <c r="L83" s="356">
        <f>23.5+3</f>
        <v>26.5</v>
      </c>
      <c r="M83" s="356"/>
      <c r="N83" s="410"/>
      <c r="O83" s="212" t="s">
        <v>226</v>
      </c>
      <c r="P83" s="203">
        <v>30</v>
      </c>
    </row>
    <row r="84" spans="1:16" s="4" customFormat="1" ht="56.25" customHeight="1">
      <c r="A84" s="588"/>
      <c r="B84" s="300"/>
      <c r="C84" s="455"/>
      <c r="D84" s="454" t="s">
        <v>38</v>
      </c>
      <c r="E84" s="459" t="s">
        <v>173</v>
      </c>
      <c r="F84" s="460"/>
      <c r="G84" s="298"/>
      <c r="H84" s="492"/>
      <c r="I84" s="463"/>
      <c r="J84" s="279" t="s">
        <v>13</v>
      </c>
      <c r="K84" s="355">
        <f t="shared" si="1"/>
        <v>3.5</v>
      </c>
      <c r="L84" s="356">
        <v>3.5</v>
      </c>
      <c r="M84" s="356"/>
      <c r="N84" s="410"/>
      <c r="O84" s="504" t="s">
        <v>227</v>
      </c>
      <c r="P84" s="203">
        <v>20</v>
      </c>
    </row>
    <row r="85" spans="1:16" s="4" customFormat="1" ht="27.75" customHeight="1">
      <c r="A85" s="588"/>
      <c r="B85" s="300"/>
      <c r="C85" s="455"/>
      <c r="D85" s="453" t="s">
        <v>39</v>
      </c>
      <c r="E85" s="459" t="s">
        <v>171</v>
      </c>
      <c r="F85" s="466"/>
      <c r="G85" s="467"/>
      <c r="H85" s="468"/>
      <c r="I85" s="464"/>
      <c r="J85" s="426" t="s">
        <v>13</v>
      </c>
      <c r="K85" s="355">
        <f>L85</f>
        <v>39.799999999999997</v>
      </c>
      <c r="L85" s="356">
        <f>25+14.8</f>
        <v>39.799999999999997</v>
      </c>
      <c r="M85" s="356"/>
      <c r="N85" s="410"/>
      <c r="O85" s="296"/>
      <c r="P85" s="203"/>
    </row>
    <row r="86" spans="1:16" s="4" customFormat="1" ht="54.75" customHeight="1">
      <c r="A86" s="588"/>
      <c r="B86" s="300"/>
      <c r="C86" s="455"/>
      <c r="D86" s="626" t="s">
        <v>40</v>
      </c>
      <c r="E86" s="630" t="s">
        <v>155</v>
      </c>
      <c r="F86" s="546"/>
      <c r="G86" s="547" t="s">
        <v>9</v>
      </c>
      <c r="H86" s="548">
        <v>1</v>
      </c>
      <c r="I86" s="549" t="s">
        <v>259</v>
      </c>
      <c r="J86" s="279" t="s">
        <v>13</v>
      </c>
      <c r="K86" s="311">
        <f>L86+N86</f>
        <v>31.5</v>
      </c>
      <c r="L86" s="312">
        <f>54-22.5</f>
        <v>31.5</v>
      </c>
      <c r="M86" s="312"/>
      <c r="N86" s="361"/>
      <c r="O86" s="551" t="s">
        <v>228</v>
      </c>
      <c r="P86" s="238">
        <v>20</v>
      </c>
    </row>
    <row r="87" spans="1:16" s="4" customFormat="1" ht="15" customHeight="1" thickBot="1">
      <c r="A87" s="588"/>
      <c r="B87" s="300"/>
      <c r="C87" s="553"/>
      <c r="D87" s="553"/>
      <c r="E87" s="553"/>
      <c r="F87" s="553"/>
      <c r="G87" s="553"/>
      <c r="H87" s="553"/>
      <c r="I87" s="1221" t="s">
        <v>219</v>
      </c>
      <c r="J87" s="1222"/>
      <c r="K87" s="554">
        <f>K86+K84+K83+K82+K81+K80+K79+K77+K76+K75+K74+K85+K78</f>
        <v>597.70000000000005</v>
      </c>
      <c r="L87" s="554">
        <f>L86+L84+L83+L82+L81+L80+L79+L77+L76+L75+L74+L85+L78</f>
        <v>512.1</v>
      </c>
      <c r="M87" s="554">
        <f>M86+M84+M83+M82+M81+M80+M79+M77+M76+M75+M74+M85+M78</f>
        <v>0</v>
      </c>
      <c r="N87" s="554">
        <f>N86+N84+N83+N82+N81+N80+N79+N77+N76+N75+N74+N85+N78</f>
        <v>85.6</v>
      </c>
      <c r="O87" s="555"/>
      <c r="P87" s="556"/>
    </row>
    <row r="88" spans="1:16" s="4" customFormat="1" ht="24.75" customHeight="1">
      <c r="A88" s="1109" t="s">
        <v>9</v>
      </c>
      <c r="B88" s="1110" t="s">
        <v>9</v>
      </c>
      <c r="C88" s="1111" t="s">
        <v>41</v>
      </c>
      <c r="D88" s="1202"/>
      <c r="E88" s="1204" t="s">
        <v>158</v>
      </c>
      <c r="F88" s="1206"/>
      <c r="G88" s="1115"/>
      <c r="H88" s="1208">
        <v>1</v>
      </c>
      <c r="I88" s="1149" t="s">
        <v>261</v>
      </c>
      <c r="J88" s="220" t="s">
        <v>13</v>
      </c>
      <c r="K88" s="360">
        <f>L88+N88</f>
        <v>30</v>
      </c>
      <c r="L88" s="334">
        <v>30</v>
      </c>
      <c r="M88" s="334"/>
      <c r="N88" s="344"/>
      <c r="O88" s="373" t="s">
        <v>229</v>
      </c>
      <c r="P88" s="642">
        <v>5</v>
      </c>
    </row>
    <row r="89" spans="1:16" s="4" customFormat="1" ht="33" customHeight="1" thickBot="1">
      <c r="A89" s="1085"/>
      <c r="B89" s="1087"/>
      <c r="C89" s="1201"/>
      <c r="D89" s="1203"/>
      <c r="E89" s="1205"/>
      <c r="F89" s="1207"/>
      <c r="G89" s="1096"/>
      <c r="H89" s="1209"/>
      <c r="I89" s="1151"/>
      <c r="J89" s="423" t="s">
        <v>16</v>
      </c>
      <c r="K89" s="370">
        <f>SUM(K88)</f>
        <v>30</v>
      </c>
      <c r="L89" s="370">
        <f>SUM(L88)</f>
        <v>30</v>
      </c>
      <c r="M89" s="370">
        <f>SUM(M88)</f>
        <v>0</v>
      </c>
      <c r="N89" s="422">
        <f>SUM(N88)</f>
        <v>0</v>
      </c>
      <c r="O89" s="197"/>
      <c r="P89" s="643"/>
    </row>
    <row r="90" spans="1:16" s="174" customFormat="1" ht="28.5" customHeight="1">
      <c r="A90" s="1084" t="s">
        <v>9</v>
      </c>
      <c r="B90" s="1086" t="s">
        <v>9</v>
      </c>
      <c r="C90" s="1191" t="s">
        <v>42</v>
      </c>
      <c r="D90" s="1194"/>
      <c r="E90" s="558" t="s">
        <v>303</v>
      </c>
      <c r="F90" s="1195"/>
      <c r="G90" s="1198" t="s">
        <v>12</v>
      </c>
      <c r="H90" s="1178" t="s">
        <v>157</v>
      </c>
      <c r="I90" s="1179" t="s">
        <v>260</v>
      </c>
      <c r="J90" s="559" t="s">
        <v>149</v>
      </c>
      <c r="K90" s="560">
        <f>N90+L90</f>
        <v>946.1</v>
      </c>
      <c r="L90" s="561">
        <v>946.1</v>
      </c>
      <c r="M90" s="561"/>
      <c r="N90" s="562"/>
      <c r="O90" s="551" t="s">
        <v>307</v>
      </c>
      <c r="P90" s="563">
        <v>780</v>
      </c>
    </row>
    <row r="91" spans="1:16" s="174" customFormat="1" ht="27.75" customHeight="1">
      <c r="A91" s="1084"/>
      <c r="B91" s="1086"/>
      <c r="C91" s="1192"/>
      <c r="D91" s="1144"/>
      <c r="E91" s="478" t="s">
        <v>305</v>
      </c>
      <c r="F91" s="1196"/>
      <c r="G91" s="1199"/>
      <c r="H91" s="1147"/>
      <c r="I91" s="1179"/>
      <c r="J91" s="488" t="s">
        <v>149</v>
      </c>
      <c r="K91" s="486">
        <f>L91+N91</f>
        <v>33</v>
      </c>
      <c r="L91" s="485">
        <v>33</v>
      </c>
      <c r="M91" s="481"/>
      <c r="N91" s="487"/>
      <c r="O91" s="1181" t="s">
        <v>306</v>
      </c>
      <c r="P91" s="289">
        <v>1</v>
      </c>
    </row>
    <row r="92" spans="1:16" s="174" customFormat="1" ht="18" customHeight="1" thickBot="1">
      <c r="A92" s="1085"/>
      <c r="B92" s="1087"/>
      <c r="C92" s="1193"/>
      <c r="D92" s="1145"/>
      <c r="E92" s="479" t="s">
        <v>304</v>
      </c>
      <c r="F92" s="1197"/>
      <c r="G92" s="1200"/>
      <c r="H92" s="1148"/>
      <c r="I92" s="1180"/>
      <c r="J92" s="423" t="s">
        <v>16</v>
      </c>
      <c r="K92" s="341">
        <f>K91+K90</f>
        <v>979.1</v>
      </c>
      <c r="L92" s="342">
        <f>L91+L90</f>
        <v>979.1</v>
      </c>
      <c r="M92" s="342">
        <v>0</v>
      </c>
      <c r="N92" s="343">
        <v>0</v>
      </c>
      <c r="O92" s="1182"/>
      <c r="P92" s="643"/>
    </row>
    <row r="93" spans="1:16" s="4" customFormat="1" ht="12.75" customHeight="1" thickBot="1">
      <c r="A93" s="599" t="s">
        <v>9</v>
      </c>
      <c r="B93" s="601" t="s">
        <v>9</v>
      </c>
      <c r="C93" s="1183" t="s">
        <v>17</v>
      </c>
      <c r="D93" s="1126"/>
      <c r="E93" s="1126"/>
      <c r="F93" s="1126"/>
      <c r="G93" s="1126"/>
      <c r="H93" s="1126"/>
      <c r="I93" s="1126"/>
      <c r="J93" s="1184"/>
      <c r="K93" s="184">
        <f>K92+K89+K87+K73+K71+K69+K62+K60+K58+K56+K54</f>
        <v>36517</v>
      </c>
      <c r="L93" s="184">
        <f>L92+L89+L87+L73+L71+L69+L62+L60+L58+L56+L54</f>
        <v>26009.1</v>
      </c>
      <c r="M93" s="184">
        <f>M92+M89+M87+M73+M71+M69+M62+M60+M58+M56+M54</f>
        <v>13652.8</v>
      </c>
      <c r="N93" s="552">
        <f>N92+N89+N87+N73+N71+N69+N62+N60+N58+N56+N54</f>
        <v>10507.9</v>
      </c>
      <c r="O93" s="374"/>
      <c r="P93" s="375"/>
    </row>
    <row r="94" spans="1:16" s="4" customFormat="1" ht="14.25" customHeight="1" thickBot="1">
      <c r="A94" s="593" t="s">
        <v>9</v>
      </c>
      <c r="B94" s="175" t="s">
        <v>10</v>
      </c>
      <c r="C94" s="1116" t="s">
        <v>168</v>
      </c>
      <c r="D94" s="1117"/>
      <c r="E94" s="1117"/>
      <c r="F94" s="1117"/>
      <c r="G94" s="1117"/>
      <c r="H94" s="1117"/>
      <c r="I94" s="1117"/>
      <c r="J94" s="1117"/>
      <c r="K94" s="1117"/>
      <c r="L94" s="1117"/>
      <c r="M94" s="1117"/>
      <c r="N94" s="1117"/>
      <c r="O94" s="1117"/>
      <c r="P94" s="1119"/>
    </row>
    <row r="95" spans="1:16" s="4" customFormat="1" ht="39.75" customHeight="1">
      <c r="A95" s="1084" t="s">
        <v>9</v>
      </c>
      <c r="B95" s="1086" t="s">
        <v>10</v>
      </c>
      <c r="C95" s="1088" t="s">
        <v>9</v>
      </c>
      <c r="D95" s="631"/>
      <c r="E95" s="565" t="s">
        <v>59</v>
      </c>
      <c r="F95" s="1186" t="s">
        <v>248</v>
      </c>
      <c r="G95" s="635" t="s">
        <v>9</v>
      </c>
      <c r="H95" s="245" t="s">
        <v>156</v>
      </c>
      <c r="I95" s="1189" t="s">
        <v>263</v>
      </c>
      <c r="J95" s="429" t="s">
        <v>13</v>
      </c>
      <c r="K95" s="314">
        <f>L95+N95</f>
        <v>801.7</v>
      </c>
      <c r="L95" s="315">
        <v>568.70000000000005</v>
      </c>
      <c r="M95" s="315"/>
      <c r="N95" s="316">
        <f>10+210+13</f>
        <v>233</v>
      </c>
      <c r="O95" s="472" t="s">
        <v>315</v>
      </c>
      <c r="P95" s="621">
        <v>50</v>
      </c>
    </row>
    <row r="96" spans="1:16" s="4" customFormat="1" ht="29.25" customHeight="1">
      <c r="A96" s="1084"/>
      <c r="B96" s="1086"/>
      <c r="C96" s="1088"/>
      <c r="D96" s="631"/>
      <c r="E96" s="564" t="s">
        <v>288</v>
      </c>
      <c r="F96" s="1186"/>
      <c r="G96" s="635"/>
      <c r="H96" s="245"/>
      <c r="I96" s="1189"/>
      <c r="J96" s="429"/>
      <c r="K96" s="314"/>
      <c r="L96" s="315"/>
      <c r="M96" s="315"/>
      <c r="N96" s="316"/>
      <c r="O96" s="308" t="s">
        <v>285</v>
      </c>
      <c r="P96" s="305">
        <v>250</v>
      </c>
    </row>
    <row r="97" spans="1:16" s="4" customFormat="1" ht="31.5" customHeight="1">
      <c r="A97" s="1084"/>
      <c r="B97" s="1086"/>
      <c r="C97" s="1088"/>
      <c r="D97" s="631"/>
      <c r="E97" s="629" t="s">
        <v>287</v>
      </c>
      <c r="F97" s="1186"/>
      <c r="G97" s="635"/>
      <c r="H97" s="245"/>
      <c r="I97" s="1189"/>
      <c r="J97" s="429"/>
      <c r="K97" s="314"/>
      <c r="L97" s="315"/>
      <c r="M97" s="315"/>
      <c r="N97" s="316"/>
      <c r="O97" s="308" t="s">
        <v>286</v>
      </c>
      <c r="P97" s="305">
        <v>415</v>
      </c>
    </row>
    <row r="98" spans="1:16" s="2" customFormat="1" ht="52.5" customHeight="1">
      <c r="A98" s="1084"/>
      <c r="B98" s="1086"/>
      <c r="C98" s="1088"/>
      <c r="D98" s="657"/>
      <c r="E98" s="1175" t="s">
        <v>321</v>
      </c>
      <c r="F98" s="1187"/>
      <c r="G98" s="635"/>
      <c r="H98" s="245"/>
      <c r="I98" s="1190"/>
      <c r="J98" s="430"/>
      <c r="K98" s="435"/>
      <c r="L98" s="433"/>
      <c r="M98" s="433"/>
      <c r="N98" s="345"/>
      <c r="O98" s="505" t="s">
        <v>289</v>
      </c>
      <c r="P98" s="305">
        <v>4</v>
      </c>
    </row>
    <row r="99" spans="1:16" s="2" customFormat="1" ht="110.25" customHeight="1">
      <c r="A99" s="1084"/>
      <c r="B99" s="1086"/>
      <c r="C99" s="1088"/>
      <c r="D99" s="657"/>
      <c r="E99" s="1175"/>
      <c r="F99" s="1187"/>
      <c r="G99" s="635"/>
      <c r="H99" s="245"/>
      <c r="I99" s="284"/>
      <c r="J99" s="431"/>
      <c r="K99" s="436"/>
      <c r="L99" s="434"/>
      <c r="M99" s="434"/>
      <c r="N99" s="437"/>
      <c r="O99" s="473" t="s">
        <v>301</v>
      </c>
      <c r="P99" s="474">
        <v>1</v>
      </c>
    </row>
    <row r="100" spans="1:16" s="4" customFormat="1" ht="44.25" customHeight="1" thickBot="1">
      <c r="A100" s="1085"/>
      <c r="B100" s="1087"/>
      <c r="C100" s="1185"/>
      <c r="D100" s="270"/>
      <c r="E100" s="1176"/>
      <c r="F100" s="1188"/>
      <c r="G100" s="271"/>
      <c r="H100" s="271"/>
      <c r="I100" s="272"/>
      <c r="J100" s="427" t="s">
        <v>16</v>
      </c>
      <c r="K100" s="320">
        <f>K99+K95</f>
        <v>801.7</v>
      </c>
      <c r="L100" s="321">
        <f>L99+L95</f>
        <v>568.70000000000005</v>
      </c>
      <c r="M100" s="321">
        <f>M99+M95</f>
        <v>0</v>
      </c>
      <c r="N100" s="322">
        <f>N99+N95</f>
        <v>233</v>
      </c>
      <c r="O100" s="469"/>
      <c r="P100" s="470"/>
    </row>
    <row r="101" spans="1:16" s="80" customFormat="1" ht="30.75" customHeight="1">
      <c r="A101" s="612" t="s">
        <v>9</v>
      </c>
      <c r="B101" s="613" t="s">
        <v>10</v>
      </c>
      <c r="C101" s="273" t="s">
        <v>10</v>
      </c>
      <c r="D101" s="250"/>
      <c r="E101" s="1158" t="s">
        <v>311</v>
      </c>
      <c r="F101" s="1161"/>
      <c r="G101" s="1164" t="s">
        <v>9</v>
      </c>
      <c r="H101" s="1167" t="s">
        <v>157</v>
      </c>
      <c r="I101" s="1170" t="s">
        <v>262</v>
      </c>
      <c r="J101" s="243" t="s">
        <v>13</v>
      </c>
      <c r="K101" s="352">
        <f>L101+N101</f>
        <v>90.5</v>
      </c>
      <c r="L101" s="353">
        <v>90.5</v>
      </c>
      <c r="M101" s="353">
        <v>7.9</v>
      </c>
      <c r="N101" s="354"/>
      <c r="O101" s="278" t="s">
        <v>316</v>
      </c>
      <c r="P101" s="566">
        <v>3</v>
      </c>
    </row>
    <row r="102" spans="1:16" s="80" customFormat="1" ht="26.25" customHeight="1">
      <c r="A102" s="598"/>
      <c r="B102" s="600"/>
      <c r="C102" s="274"/>
      <c r="D102" s="249"/>
      <c r="E102" s="1159"/>
      <c r="F102" s="1162"/>
      <c r="G102" s="1177"/>
      <c r="H102" s="1168"/>
      <c r="I102" s="1171"/>
      <c r="J102" s="263" t="s">
        <v>244</v>
      </c>
      <c r="K102" s="346">
        <f>L102+N102</f>
        <v>595</v>
      </c>
      <c r="L102" s="347"/>
      <c r="M102" s="347"/>
      <c r="N102" s="348">
        <v>595</v>
      </c>
      <c r="O102" s="276" t="s">
        <v>269</v>
      </c>
      <c r="P102" s="515">
        <v>1</v>
      </c>
    </row>
    <row r="103" spans="1:16" s="80" customFormat="1" ht="18" customHeight="1">
      <c r="A103" s="598"/>
      <c r="B103" s="600"/>
      <c r="C103" s="274"/>
      <c r="D103" s="249"/>
      <c r="E103" s="1159"/>
      <c r="F103" s="1162"/>
      <c r="G103" s="1165"/>
      <c r="H103" s="1168"/>
      <c r="I103" s="1171"/>
      <c r="J103" s="263" t="s">
        <v>15</v>
      </c>
      <c r="K103" s="346"/>
      <c r="L103" s="347"/>
      <c r="M103" s="347"/>
      <c r="N103" s="348"/>
      <c r="O103" s="1154" t="s">
        <v>270</v>
      </c>
      <c r="P103" s="1156">
        <v>1</v>
      </c>
    </row>
    <row r="104" spans="1:16" s="80" customFormat="1" ht="20.25" customHeight="1" thickBot="1">
      <c r="A104" s="599"/>
      <c r="B104" s="601"/>
      <c r="C104" s="275"/>
      <c r="D104" s="251"/>
      <c r="E104" s="1160"/>
      <c r="F104" s="1163"/>
      <c r="G104" s="1166"/>
      <c r="H104" s="1169"/>
      <c r="I104" s="1172"/>
      <c r="J104" s="367" t="s">
        <v>16</v>
      </c>
      <c r="K104" s="349">
        <f>N104+L104</f>
        <v>685.5</v>
      </c>
      <c r="L104" s="350">
        <f>SUM(L101,L102)</f>
        <v>90.5</v>
      </c>
      <c r="M104" s="350">
        <f>SUM(M101)</f>
        <v>7.9</v>
      </c>
      <c r="N104" s="351">
        <f>SUM(N101,N102)</f>
        <v>595</v>
      </c>
      <c r="O104" s="1155"/>
      <c r="P104" s="1157"/>
    </row>
    <row r="105" spans="1:16" s="80" customFormat="1" ht="18" customHeight="1">
      <c r="A105" s="612" t="s">
        <v>9</v>
      </c>
      <c r="B105" s="613" t="s">
        <v>10</v>
      </c>
      <c r="C105" s="273" t="s">
        <v>11</v>
      </c>
      <c r="D105" s="250"/>
      <c r="E105" s="1158" t="s">
        <v>312</v>
      </c>
      <c r="F105" s="1161" t="s">
        <v>239</v>
      </c>
      <c r="G105" s="1164" t="s">
        <v>9</v>
      </c>
      <c r="H105" s="1167" t="s">
        <v>156</v>
      </c>
      <c r="I105" s="1170" t="s">
        <v>263</v>
      </c>
      <c r="J105" s="243" t="s">
        <v>13</v>
      </c>
      <c r="K105" s="352"/>
      <c r="L105" s="353"/>
      <c r="M105" s="353"/>
      <c r="N105" s="354"/>
      <c r="O105" s="1173" t="s">
        <v>282</v>
      </c>
      <c r="P105" s="516">
        <v>20</v>
      </c>
    </row>
    <row r="106" spans="1:16" s="80" customFormat="1" ht="20.25" customHeight="1">
      <c r="A106" s="598"/>
      <c r="B106" s="600"/>
      <c r="C106" s="274"/>
      <c r="D106" s="249"/>
      <c r="E106" s="1159"/>
      <c r="F106" s="1162"/>
      <c r="G106" s="1165"/>
      <c r="H106" s="1168"/>
      <c r="I106" s="1171"/>
      <c r="J106" s="263" t="s">
        <v>15</v>
      </c>
      <c r="K106" s="346">
        <f>L106</f>
        <v>28.2</v>
      </c>
      <c r="L106" s="347">
        <v>28.2</v>
      </c>
      <c r="M106" s="347"/>
      <c r="N106" s="348"/>
      <c r="O106" s="1174"/>
      <c r="P106" s="515"/>
    </row>
    <row r="107" spans="1:16" s="80" customFormat="1" ht="19.5" customHeight="1" thickBot="1">
      <c r="A107" s="599"/>
      <c r="B107" s="601"/>
      <c r="C107" s="275"/>
      <c r="D107" s="251"/>
      <c r="E107" s="1160"/>
      <c r="F107" s="1163"/>
      <c r="G107" s="1166"/>
      <c r="H107" s="1169"/>
      <c r="I107" s="1172"/>
      <c r="J107" s="367" t="s">
        <v>16</v>
      </c>
      <c r="K107" s="349">
        <f>K106</f>
        <v>28.2</v>
      </c>
      <c r="L107" s="349">
        <f>L106</f>
        <v>28.2</v>
      </c>
      <c r="M107" s="350">
        <f>SUM(M105)</f>
        <v>0</v>
      </c>
      <c r="N107" s="351">
        <f>SUM(N105)</f>
        <v>0</v>
      </c>
      <c r="O107" s="623"/>
      <c r="P107" s="624"/>
    </row>
    <row r="108" spans="1:16" s="4" customFormat="1" ht="16.5" customHeight="1" thickBot="1">
      <c r="A108" s="593" t="s">
        <v>9</v>
      </c>
      <c r="B108" s="78" t="s">
        <v>10</v>
      </c>
      <c r="C108" s="1097" t="s">
        <v>17</v>
      </c>
      <c r="D108" s="1098"/>
      <c r="E108" s="1098"/>
      <c r="F108" s="1098"/>
      <c r="G108" s="1098"/>
      <c r="H108" s="1098"/>
      <c r="I108" s="1126"/>
      <c r="J108" s="1126"/>
      <c r="K108" s="84">
        <f>K100+K104+K107</f>
        <v>1515.4</v>
      </c>
      <c r="L108" s="84">
        <f t="shared" ref="L108:N108" si="2">L100+L104+L107</f>
        <v>687.40000000000009</v>
      </c>
      <c r="M108" s="84">
        <f t="shared" si="2"/>
        <v>7.9</v>
      </c>
      <c r="N108" s="84">
        <f t="shared" si="2"/>
        <v>828</v>
      </c>
      <c r="O108" s="371"/>
      <c r="P108" s="372"/>
    </row>
    <row r="109" spans="1:16" s="4" customFormat="1" ht="15" customHeight="1" thickBot="1">
      <c r="A109" s="593" t="s">
        <v>9</v>
      </c>
      <c r="B109" s="175" t="s">
        <v>11</v>
      </c>
      <c r="C109" s="1116" t="s">
        <v>58</v>
      </c>
      <c r="D109" s="1117"/>
      <c r="E109" s="1117"/>
      <c r="F109" s="1117"/>
      <c r="G109" s="1117"/>
      <c r="H109" s="1117"/>
      <c r="I109" s="1117"/>
      <c r="J109" s="1117"/>
      <c r="K109" s="1117"/>
      <c r="L109" s="1117"/>
      <c r="M109" s="1117"/>
      <c r="N109" s="1117"/>
      <c r="O109" s="1117"/>
      <c r="P109" s="1119"/>
    </row>
    <row r="110" spans="1:16" s="80" customFormat="1" ht="29.25" customHeight="1">
      <c r="A110" s="1109" t="s">
        <v>9</v>
      </c>
      <c r="B110" s="1110" t="s">
        <v>11</v>
      </c>
      <c r="C110" s="1127" t="s">
        <v>9</v>
      </c>
      <c r="D110" s="639"/>
      <c r="E110" s="1128" t="s">
        <v>166</v>
      </c>
      <c r="F110" s="1131" t="s">
        <v>235</v>
      </c>
      <c r="G110" s="1134" t="s">
        <v>9</v>
      </c>
      <c r="H110" s="1146" t="s">
        <v>156</v>
      </c>
      <c r="I110" s="1149" t="s">
        <v>187</v>
      </c>
      <c r="J110" s="79" t="s">
        <v>13</v>
      </c>
      <c r="K110" s="501">
        <f>L110+N110</f>
        <v>39.9</v>
      </c>
      <c r="L110" s="496">
        <v>39.9</v>
      </c>
      <c r="M110" s="496">
        <v>4.0999999999999996</v>
      </c>
      <c r="N110" s="497"/>
      <c r="O110" s="194" t="s">
        <v>189</v>
      </c>
      <c r="P110" s="269">
        <v>352</v>
      </c>
    </row>
    <row r="111" spans="1:16" s="80" customFormat="1" ht="29.25" customHeight="1">
      <c r="A111" s="1084"/>
      <c r="B111" s="1086"/>
      <c r="C111" s="1088"/>
      <c r="D111" s="637"/>
      <c r="E111" s="1129"/>
      <c r="F111" s="1132"/>
      <c r="G111" s="1135"/>
      <c r="H111" s="1147"/>
      <c r="I111" s="1150"/>
      <c r="J111" s="173" t="s">
        <v>15</v>
      </c>
      <c r="K111" s="502">
        <f>L111</f>
        <v>206.1</v>
      </c>
      <c r="L111" s="494">
        <v>206.1</v>
      </c>
      <c r="M111" s="494">
        <v>9.9</v>
      </c>
      <c r="N111" s="498"/>
      <c r="O111" s="296" t="s">
        <v>177</v>
      </c>
      <c r="P111" s="285">
        <v>90</v>
      </c>
    </row>
    <row r="112" spans="1:16" s="80" customFormat="1" ht="21" customHeight="1" thickBot="1">
      <c r="A112" s="1085"/>
      <c r="B112" s="1087"/>
      <c r="C112" s="1089"/>
      <c r="D112" s="638"/>
      <c r="E112" s="1130"/>
      <c r="F112" s="1133"/>
      <c r="G112" s="1136"/>
      <c r="H112" s="1148"/>
      <c r="I112" s="1151"/>
      <c r="J112" s="423" t="s">
        <v>16</v>
      </c>
      <c r="K112" s="370">
        <f>K111+K110</f>
        <v>246</v>
      </c>
      <c r="L112" s="318">
        <f>L111+L110</f>
        <v>246</v>
      </c>
      <c r="M112" s="318">
        <f>M111+M110</f>
        <v>14</v>
      </c>
      <c r="N112" s="319">
        <f>N111+N110</f>
        <v>0</v>
      </c>
      <c r="O112" s="267"/>
      <c r="P112" s="205"/>
    </row>
    <row r="113" spans="1:16" s="4" customFormat="1" ht="14.25" customHeight="1">
      <c r="A113" s="1109" t="s">
        <v>9</v>
      </c>
      <c r="B113" s="1110" t="s">
        <v>11</v>
      </c>
      <c r="C113" s="1127" t="s">
        <v>11</v>
      </c>
      <c r="D113" s="639"/>
      <c r="E113" s="1137" t="s">
        <v>313</v>
      </c>
      <c r="F113" s="1140"/>
      <c r="G113" s="1143" t="s">
        <v>9</v>
      </c>
      <c r="H113" s="1146" t="s">
        <v>156</v>
      </c>
      <c r="I113" s="1149" t="s">
        <v>188</v>
      </c>
      <c r="J113" s="79" t="s">
        <v>13</v>
      </c>
      <c r="K113" s="379"/>
      <c r="L113" s="324"/>
      <c r="M113" s="324"/>
      <c r="N113" s="325"/>
      <c r="O113" s="191"/>
      <c r="P113" s="202"/>
    </row>
    <row r="114" spans="1:16" s="4" customFormat="1" ht="21" customHeight="1">
      <c r="A114" s="1084"/>
      <c r="B114" s="1086"/>
      <c r="C114" s="1088"/>
      <c r="D114" s="637"/>
      <c r="E114" s="1138"/>
      <c r="F114" s="1141"/>
      <c r="G114" s="1144"/>
      <c r="H114" s="1147"/>
      <c r="I114" s="1150"/>
      <c r="J114" s="173" t="s">
        <v>15</v>
      </c>
      <c r="K114" s="503">
        <f>L114+N114</f>
        <v>4</v>
      </c>
      <c r="L114" s="338">
        <v>4</v>
      </c>
      <c r="M114" s="359"/>
      <c r="N114" s="339"/>
      <c r="O114" s="1152" t="s">
        <v>338</v>
      </c>
      <c r="P114" s="286">
        <v>1</v>
      </c>
    </row>
    <row r="115" spans="1:16" s="4" customFormat="1" ht="21" customHeight="1" thickBot="1">
      <c r="A115" s="1085"/>
      <c r="B115" s="1087"/>
      <c r="C115" s="1089"/>
      <c r="D115" s="638"/>
      <c r="E115" s="1139"/>
      <c r="F115" s="1142"/>
      <c r="G115" s="1145"/>
      <c r="H115" s="1148"/>
      <c r="I115" s="1151"/>
      <c r="J115" s="362" t="s">
        <v>16</v>
      </c>
      <c r="K115" s="370">
        <f>L115+N115</f>
        <v>4</v>
      </c>
      <c r="L115" s="318">
        <f>L114</f>
        <v>4</v>
      </c>
      <c r="M115" s="318"/>
      <c r="N115" s="319"/>
      <c r="O115" s="1153"/>
      <c r="P115" s="843"/>
    </row>
    <row r="116" spans="1:16" s="4" customFormat="1" ht="13.5" thickBot="1">
      <c r="A116" s="593" t="s">
        <v>9</v>
      </c>
      <c r="B116" s="78" t="s">
        <v>11</v>
      </c>
      <c r="C116" s="1097" t="s">
        <v>17</v>
      </c>
      <c r="D116" s="1098"/>
      <c r="E116" s="1098"/>
      <c r="F116" s="1098"/>
      <c r="G116" s="1098"/>
      <c r="H116" s="1098"/>
      <c r="I116" s="1098"/>
      <c r="J116" s="1098"/>
      <c r="K116" s="471">
        <f>K112+K115</f>
        <v>250</v>
      </c>
      <c r="L116" s="471">
        <f t="shared" ref="L116:N116" si="3">L112+L115</f>
        <v>250</v>
      </c>
      <c r="M116" s="471">
        <f t="shared" si="3"/>
        <v>14</v>
      </c>
      <c r="N116" s="471">
        <f t="shared" si="3"/>
        <v>0</v>
      </c>
      <c r="O116" s="1099"/>
      <c r="P116" s="1100"/>
    </row>
    <row r="117" spans="1:16" s="4" customFormat="1" ht="15.75" customHeight="1" thickBot="1">
      <c r="A117" s="593" t="s">
        <v>9</v>
      </c>
      <c r="B117" s="175" t="s">
        <v>12</v>
      </c>
      <c r="C117" s="1116" t="s">
        <v>167</v>
      </c>
      <c r="D117" s="1117"/>
      <c r="E117" s="1117"/>
      <c r="F117" s="1117"/>
      <c r="G117" s="1117"/>
      <c r="H117" s="1117"/>
      <c r="I117" s="1117"/>
      <c r="J117" s="1117"/>
      <c r="K117" s="1118"/>
      <c r="L117" s="1118"/>
      <c r="M117" s="1118"/>
      <c r="N117" s="1118"/>
      <c r="O117" s="1117"/>
      <c r="P117" s="1119"/>
    </row>
    <row r="118" spans="1:16" s="4" customFormat="1" ht="27.75" customHeight="1">
      <c r="A118" s="1109" t="s">
        <v>9</v>
      </c>
      <c r="B118" s="1110" t="s">
        <v>12</v>
      </c>
      <c r="C118" s="1111" t="s">
        <v>9</v>
      </c>
      <c r="D118" s="639"/>
      <c r="E118" s="1090" t="s">
        <v>230</v>
      </c>
      <c r="F118" s="1120"/>
      <c r="G118" s="1115" t="s">
        <v>9</v>
      </c>
      <c r="H118" s="1121" t="s">
        <v>157</v>
      </c>
      <c r="I118" s="1122" t="s">
        <v>262</v>
      </c>
      <c r="J118" s="258" t="s">
        <v>13</v>
      </c>
      <c r="K118" s="323">
        <f>L118+N118</f>
        <v>4.0999999999999996</v>
      </c>
      <c r="L118" s="324">
        <v>2.7</v>
      </c>
      <c r="M118" s="324">
        <v>0.5</v>
      </c>
      <c r="N118" s="325">
        <v>1.4</v>
      </c>
      <c r="O118" s="450" t="s">
        <v>296</v>
      </c>
      <c r="P118" s="567">
        <v>1</v>
      </c>
    </row>
    <row r="119" spans="1:16" s="4" customFormat="1" ht="19.5" customHeight="1">
      <c r="A119" s="1084"/>
      <c r="B119" s="1086"/>
      <c r="C119" s="1112"/>
      <c r="D119" s="637"/>
      <c r="E119" s="1091"/>
      <c r="F119" s="1093"/>
      <c r="G119" s="1095"/>
      <c r="H119" s="1101"/>
      <c r="I119" s="1103"/>
      <c r="J119" s="171" t="s">
        <v>15</v>
      </c>
      <c r="K119" s="355">
        <f>L119+N119</f>
        <v>36.299999999999997</v>
      </c>
      <c r="L119" s="356">
        <v>23.7</v>
      </c>
      <c r="M119" s="356">
        <v>4.3</v>
      </c>
      <c r="N119" s="357">
        <v>12.6</v>
      </c>
      <c r="O119" s="1105" t="s">
        <v>268</v>
      </c>
      <c r="P119" s="1107">
        <v>10</v>
      </c>
    </row>
    <row r="120" spans="1:16" s="4" customFormat="1" ht="16.5" customHeight="1" thickBot="1">
      <c r="A120" s="598"/>
      <c r="B120" s="600"/>
      <c r="C120" s="602"/>
      <c r="D120" s="637"/>
      <c r="E120" s="1091"/>
      <c r="F120" s="605"/>
      <c r="G120" s="607"/>
      <c r="H120" s="609"/>
      <c r="I120" s="617"/>
      <c r="J120" s="368" t="s">
        <v>16</v>
      </c>
      <c r="K120" s="336">
        <f>SUM(K118:K119)</f>
        <v>40.4</v>
      </c>
      <c r="L120" s="331">
        <f>SUM(L118:L119)</f>
        <v>26.4</v>
      </c>
      <c r="M120" s="331">
        <f>SUM(M118:M119)</f>
        <v>4.8</v>
      </c>
      <c r="N120" s="332">
        <f>SUM(N118:N119)</f>
        <v>14</v>
      </c>
      <c r="O120" s="1106"/>
      <c r="P120" s="1108"/>
    </row>
    <row r="121" spans="1:16" s="4" customFormat="1" ht="40.5" customHeight="1">
      <c r="A121" s="1109" t="s">
        <v>9</v>
      </c>
      <c r="B121" s="1110" t="s">
        <v>12</v>
      </c>
      <c r="C121" s="1111" t="s">
        <v>10</v>
      </c>
      <c r="D121" s="639"/>
      <c r="E121" s="509" t="s">
        <v>275</v>
      </c>
      <c r="F121" s="1113"/>
      <c r="G121" s="1115" t="s">
        <v>9</v>
      </c>
      <c r="H121" s="1121" t="s">
        <v>156</v>
      </c>
      <c r="I121" s="1122" t="s">
        <v>215</v>
      </c>
      <c r="J121" s="258"/>
      <c r="K121" s="323"/>
      <c r="L121" s="324"/>
      <c r="M121" s="324"/>
      <c r="N121" s="325"/>
      <c r="O121" s="619"/>
      <c r="P121" s="493"/>
    </row>
    <row r="122" spans="1:16" s="4" customFormat="1" ht="28.5" customHeight="1">
      <c r="A122" s="1084"/>
      <c r="B122" s="1086"/>
      <c r="C122" s="1112"/>
      <c r="D122" s="637"/>
      <c r="E122" s="629" t="s">
        <v>274</v>
      </c>
      <c r="F122" s="1114"/>
      <c r="G122" s="1095"/>
      <c r="H122" s="1101"/>
      <c r="I122" s="1103"/>
      <c r="J122" s="171" t="s">
        <v>13</v>
      </c>
      <c r="K122" s="311">
        <f>L122</f>
        <v>516.9</v>
      </c>
      <c r="L122" s="312">
        <v>516.9</v>
      </c>
      <c r="M122" s="312"/>
      <c r="N122" s="313"/>
      <c r="O122" s="620" t="s">
        <v>299</v>
      </c>
      <c r="P122" s="517">
        <f>331.76+278.83+263.42</f>
        <v>874.01</v>
      </c>
    </row>
    <row r="123" spans="1:16" s="4" customFormat="1" ht="30.75" customHeight="1">
      <c r="A123" s="1084"/>
      <c r="B123" s="1086"/>
      <c r="C123" s="1112"/>
      <c r="D123" s="637"/>
      <c r="E123" s="629" t="s">
        <v>273</v>
      </c>
      <c r="F123" s="1114"/>
      <c r="G123" s="1095"/>
      <c r="H123" s="1101"/>
      <c r="I123" s="1103"/>
      <c r="J123" s="171" t="s">
        <v>13</v>
      </c>
      <c r="K123" s="311">
        <f>L123+N123</f>
        <v>261.3</v>
      </c>
      <c r="L123" s="312">
        <f>159.1+56-206+2.7+10.4</f>
        <v>22.199999999999996</v>
      </c>
      <c r="M123" s="312"/>
      <c r="N123" s="313">
        <f>206+33.1</f>
        <v>239.1</v>
      </c>
      <c r="O123" s="505" t="s">
        <v>317</v>
      </c>
      <c r="P123" s="305">
        <v>438.9</v>
      </c>
    </row>
    <row r="124" spans="1:16" s="4" customFormat="1" ht="13.5" customHeight="1">
      <c r="A124" s="1084"/>
      <c r="B124" s="1086"/>
      <c r="C124" s="1112"/>
      <c r="D124" s="637"/>
      <c r="E124" s="1005" t="s">
        <v>314</v>
      </c>
      <c r="F124" s="1114"/>
      <c r="G124" s="1095"/>
      <c r="H124" s="1101"/>
      <c r="I124" s="1103"/>
      <c r="J124" s="171" t="s">
        <v>13</v>
      </c>
      <c r="K124" s="355">
        <f>L124+N124</f>
        <v>33.4</v>
      </c>
      <c r="L124" s="356">
        <f>38.6-30.3-2.7-2.5</f>
        <v>3.1000000000000005</v>
      </c>
      <c r="M124" s="356"/>
      <c r="N124" s="357">
        <v>30.3</v>
      </c>
      <c r="O124" s="1124" t="s">
        <v>318</v>
      </c>
      <c r="P124" s="518">
        <v>200</v>
      </c>
    </row>
    <row r="125" spans="1:16" s="4" customFormat="1" ht="18.75" customHeight="1" thickBot="1">
      <c r="A125" s="599"/>
      <c r="B125" s="601"/>
      <c r="C125" s="603"/>
      <c r="D125" s="638"/>
      <c r="E125" s="1123"/>
      <c r="F125" s="606"/>
      <c r="G125" s="608"/>
      <c r="H125" s="610"/>
      <c r="I125" s="618"/>
      <c r="J125" s="388" t="s">
        <v>16</v>
      </c>
      <c r="K125" s="365">
        <f>SUM(K121:K124)</f>
        <v>811.6</v>
      </c>
      <c r="L125" s="365">
        <f>SUM(L121:L124)</f>
        <v>542.20000000000005</v>
      </c>
      <c r="M125" s="365">
        <f>SUM(M121:M124)</f>
        <v>0</v>
      </c>
      <c r="N125" s="365">
        <f>SUM(N121:N124)</f>
        <v>269.39999999999998</v>
      </c>
      <c r="O125" s="1125"/>
      <c r="P125" s="519"/>
    </row>
    <row r="126" spans="1:16" s="4" customFormat="1" ht="20.25" customHeight="1">
      <c r="A126" s="1084" t="s">
        <v>9</v>
      </c>
      <c r="B126" s="1086" t="s">
        <v>12</v>
      </c>
      <c r="C126" s="1088" t="s">
        <v>11</v>
      </c>
      <c r="D126" s="637"/>
      <c r="E126" s="1090" t="s">
        <v>242</v>
      </c>
      <c r="F126" s="1093" t="s">
        <v>186</v>
      </c>
      <c r="G126" s="1095" t="s">
        <v>9</v>
      </c>
      <c r="H126" s="1101" t="s">
        <v>157</v>
      </c>
      <c r="I126" s="1103" t="s">
        <v>262</v>
      </c>
      <c r="J126" s="240" t="s">
        <v>13</v>
      </c>
      <c r="K126" s="311">
        <f>L126+N126</f>
        <v>74.900000000000006</v>
      </c>
      <c r="L126" s="312"/>
      <c r="M126" s="312"/>
      <c r="N126" s="313">
        <v>74.900000000000006</v>
      </c>
      <c r="O126" s="476"/>
      <c r="P126" s="475"/>
    </row>
    <row r="127" spans="1:16" s="4" customFormat="1" ht="18.75" customHeight="1">
      <c r="A127" s="1084"/>
      <c r="B127" s="1086"/>
      <c r="C127" s="1088"/>
      <c r="D127" s="637"/>
      <c r="E127" s="1091"/>
      <c r="F127" s="1093"/>
      <c r="G127" s="1095"/>
      <c r="H127" s="1101"/>
      <c r="I127" s="1103"/>
      <c r="J127" s="240" t="s">
        <v>13</v>
      </c>
      <c r="K127" s="311">
        <f>L127+N127</f>
        <v>0</v>
      </c>
      <c r="L127" s="312"/>
      <c r="M127" s="312"/>
      <c r="N127" s="313"/>
      <c r="O127" s="477" t="s">
        <v>302</v>
      </c>
      <c r="P127" s="568">
        <v>1</v>
      </c>
    </row>
    <row r="128" spans="1:16" s="4" customFormat="1" ht="18" customHeight="1">
      <c r="A128" s="1084"/>
      <c r="B128" s="1086"/>
      <c r="C128" s="1088"/>
      <c r="D128" s="637"/>
      <c r="E128" s="1091"/>
      <c r="F128" s="1093"/>
      <c r="G128" s="1095"/>
      <c r="H128" s="1101"/>
      <c r="I128" s="1103"/>
      <c r="J128" s="240" t="s">
        <v>243</v>
      </c>
      <c r="K128" s="355">
        <f>N128</f>
        <v>290.89999999999998</v>
      </c>
      <c r="L128" s="356"/>
      <c r="M128" s="356"/>
      <c r="N128" s="357">
        <v>290.89999999999998</v>
      </c>
      <c r="O128" s="477" t="s">
        <v>290</v>
      </c>
      <c r="P128" s="568"/>
    </row>
    <row r="129" spans="1:37" s="4" customFormat="1" ht="18" customHeight="1" thickBot="1">
      <c r="A129" s="1085"/>
      <c r="B129" s="1087"/>
      <c r="C129" s="1089"/>
      <c r="D129" s="638"/>
      <c r="E129" s="1092"/>
      <c r="F129" s="1094"/>
      <c r="G129" s="1096"/>
      <c r="H129" s="1102"/>
      <c r="I129" s="1104"/>
      <c r="J129" s="362" t="s">
        <v>16</v>
      </c>
      <c r="K129" s="317">
        <f>N129+L129</f>
        <v>365.79999999999995</v>
      </c>
      <c r="L129" s="318">
        <f>L128+L126</f>
        <v>0</v>
      </c>
      <c r="M129" s="318">
        <f>M128+M126</f>
        <v>0</v>
      </c>
      <c r="N129" s="319">
        <f>N128+N127+N126</f>
        <v>365.79999999999995</v>
      </c>
      <c r="O129" s="465"/>
      <c r="P129" s="653"/>
    </row>
    <row r="130" spans="1:37" s="4" customFormat="1" ht="15.75" customHeight="1" thickBot="1">
      <c r="A130" s="593" t="s">
        <v>9</v>
      </c>
      <c r="B130" s="78" t="s">
        <v>12</v>
      </c>
      <c r="C130" s="1097" t="s">
        <v>17</v>
      </c>
      <c r="D130" s="1098"/>
      <c r="E130" s="1098"/>
      <c r="F130" s="1098"/>
      <c r="G130" s="1098"/>
      <c r="H130" s="1098"/>
      <c r="I130" s="1098"/>
      <c r="J130" s="1098"/>
      <c r="K130" s="185">
        <f>K129+K125+K120</f>
        <v>1217.8000000000002</v>
      </c>
      <c r="L130" s="185">
        <f>L129+L125+L120</f>
        <v>568.6</v>
      </c>
      <c r="M130" s="185">
        <f>M129+M125+M120</f>
        <v>4.8</v>
      </c>
      <c r="N130" s="185">
        <f>N129+N125+N120</f>
        <v>649.19999999999993</v>
      </c>
      <c r="O130" s="1099"/>
      <c r="P130" s="1100"/>
    </row>
    <row r="131" spans="1:37" s="80" customFormat="1" ht="15.75" customHeight="1" thickBot="1">
      <c r="A131" s="593" t="s">
        <v>9</v>
      </c>
      <c r="B131" s="1074" t="s">
        <v>19</v>
      </c>
      <c r="C131" s="1075"/>
      <c r="D131" s="1075"/>
      <c r="E131" s="1075"/>
      <c r="F131" s="1075"/>
      <c r="G131" s="1075"/>
      <c r="H131" s="1075"/>
      <c r="I131" s="1075"/>
      <c r="J131" s="1076"/>
      <c r="K131" s="594">
        <f>K130+K116+K108+K93</f>
        <v>39500.199999999997</v>
      </c>
      <c r="L131" s="594">
        <f>L130+L116+L108+L93</f>
        <v>27515.1</v>
      </c>
      <c r="M131" s="594">
        <f>M130+M116+M108+M93</f>
        <v>13679.5</v>
      </c>
      <c r="N131" s="594">
        <f>N130+N116+N108+N93</f>
        <v>11985.099999999999</v>
      </c>
      <c r="O131" s="1077"/>
      <c r="P131" s="1078"/>
    </row>
    <row r="132" spans="1:37" s="80" customFormat="1" ht="15.75" customHeight="1" thickBot="1">
      <c r="A132" s="233" t="s">
        <v>11</v>
      </c>
      <c r="B132" s="1079" t="s">
        <v>18</v>
      </c>
      <c r="C132" s="1079"/>
      <c r="D132" s="1079"/>
      <c r="E132" s="1079"/>
      <c r="F132" s="1079"/>
      <c r="G132" s="1079"/>
      <c r="H132" s="1079"/>
      <c r="I132" s="1079"/>
      <c r="J132" s="1080"/>
      <c r="K132" s="234">
        <f>K131</f>
        <v>39500.199999999997</v>
      </c>
      <c r="L132" s="234">
        <f>L131</f>
        <v>27515.1</v>
      </c>
      <c r="M132" s="234">
        <f>M131</f>
        <v>13679.5</v>
      </c>
      <c r="N132" s="234">
        <f>N131</f>
        <v>11985.099999999999</v>
      </c>
      <c r="O132" s="1081"/>
      <c r="P132" s="1082"/>
    </row>
    <row r="133" spans="1:37" s="239" customFormat="1" ht="15.75" customHeight="1">
      <c r="A133" s="1007" t="s">
        <v>214</v>
      </c>
      <c r="B133" s="1007"/>
      <c r="C133" s="1007"/>
      <c r="D133" s="1007"/>
      <c r="E133" s="1007"/>
      <c r="F133" s="1007"/>
      <c r="G133" s="1007"/>
      <c r="H133" s="1007"/>
      <c r="I133" s="1007"/>
      <c r="J133" s="1007"/>
      <c r="K133" s="1007"/>
      <c r="L133" s="1007"/>
      <c r="M133" s="1007"/>
      <c r="N133" s="1007"/>
      <c r="O133" s="1007"/>
      <c r="P133" s="1007"/>
    </row>
    <row r="134" spans="1:37" s="239" customFormat="1" ht="9.75" customHeight="1">
      <c r="A134" s="1008"/>
      <c r="B134" s="1008"/>
      <c r="C134" s="1008"/>
      <c r="D134" s="1008"/>
      <c r="E134" s="1008"/>
      <c r="F134" s="1008"/>
      <c r="G134" s="1008"/>
      <c r="H134" s="1008"/>
      <c r="I134" s="1008"/>
      <c r="J134" s="1008"/>
      <c r="K134" s="1008"/>
      <c r="L134" s="1008"/>
      <c r="M134" s="1008"/>
      <c r="N134" s="1008"/>
      <c r="O134" s="1008"/>
      <c r="P134" s="1008"/>
    </row>
    <row r="135" spans="1:37" s="239" customFormat="1" ht="14.25" customHeight="1">
      <c r="A135" s="1083" t="s">
        <v>341</v>
      </c>
      <c r="B135" s="1083"/>
      <c r="C135" s="1083"/>
      <c r="D135" s="1083"/>
      <c r="E135" s="1083"/>
      <c r="F135" s="1083"/>
      <c r="G135" s="1083"/>
      <c r="H135" s="1083"/>
      <c r="I135" s="1083"/>
      <c r="J135" s="1083"/>
      <c r="K135" s="1083"/>
      <c r="L135" s="1083"/>
      <c r="M135" s="1083"/>
      <c r="N135" s="1083"/>
      <c r="O135" s="1083"/>
      <c r="P135" s="1083"/>
      <c r="Q135" s="578"/>
      <c r="R135" s="578"/>
      <c r="S135" s="578"/>
      <c r="T135" s="578"/>
      <c r="U135" s="578"/>
      <c r="V135" s="578"/>
      <c r="W135" s="578"/>
      <c r="X135" s="578"/>
      <c r="Y135" s="578"/>
      <c r="Z135" s="578"/>
      <c r="AA135" s="578"/>
      <c r="AB135" s="578"/>
      <c r="AC135" s="578"/>
      <c r="AD135" s="578"/>
      <c r="AE135" s="578"/>
      <c r="AF135" s="578"/>
      <c r="AG135" s="578"/>
      <c r="AH135" s="578"/>
      <c r="AI135" s="578"/>
      <c r="AJ135" s="578"/>
      <c r="AK135" s="578"/>
    </row>
    <row r="136" spans="1:37" s="80" customFormat="1" ht="15.75" customHeight="1">
      <c r="A136" s="178"/>
      <c r="B136" s="9"/>
      <c r="C136" s="1043" t="s">
        <v>24</v>
      </c>
      <c r="D136" s="1043"/>
      <c r="E136" s="1043"/>
      <c r="F136" s="1043"/>
      <c r="G136" s="1043"/>
      <c r="H136" s="1043"/>
      <c r="I136" s="1043"/>
      <c r="J136" s="1043"/>
      <c r="K136" s="1043"/>
      <c r="L136" s="1043"/>
      <c r="M136" s="1043"/>
      <c r="N136" s="1043"/>
      <c r="O136" s="169"/>
      <c r="P136" s="206"/>
    </row>
    <row r="137" spans="1:37" s="80" customFormat="1" ht="13.5" thickBot="1">
      <c r="A137" s="178"/>
      <c r="B137" s="176"/>
      <c r="C137" s="176"/>
      <c r="D137" s="176"/>
      <c r="E137" s="176"/>
      <c r="F137" s="183"/>
      <c r="G137" s="176"/>
      <c r="H137" s="218"/>
      <c r="I137" s="176"/>
      <c r="K137" s="1044"/>
      <c r="L137" s="1044"/>
      <c r="M137" s="1044"/>
      <c r="N137" s="1044"/>
      <c r="O137" s="169"/>
      <c r="P137" s="206"/>
    </row>
    <row r="138" spans="1:37" s="80" customFormat="1" ht="28.5" customHeight="1" thickBot="1">
      <c r="A138" s="4"/>
      <c r="B138" s="4"/>
      <c r="C138" s="1067" t="s">
        <v>20</v>
      </c>
      <c r="D138" s="1068"/>
      <c r="E138" s="1069"/>
      <c r="F138" s="1069"/>
      <c r="G138" s="1069"/>
      <c r="H138" s="1069"/>
      <c r="I138" s="1069"/>
      <c r="J138" s="1070"/>
      <c r="K138" s="1071" t="s">
        <v>198</v>
      </c>
      <c r="L138" s="1072"/>
      <c r="M138" s="1072"/>
      <c r="N138" s="1073"/>
      <c r="O138" s="582"/>
      <c r="P138" s="583"/>
    </row>
    <row r="139" spans="1:37" s="80" customFormat="1">
      <c r="A139" s="4"/>
      <c r="B139" s="4"/>
      <c r="C139" s="1029" t="s">
        <v>25</v>
      </c>
      <c r="D139" s="1030"/>
      <c r="E139" s="1031"/>
      <c r="F139" s="1031"/>
      <c r="G139" s="1031"/>
      <c r="H139" s="1031"/>
      <c r="I139" s="1032"/>
      <c r="J139" s="1032"/>
      <c r="K139" s="1033">
        <f>K140+K148</f>
        <v>38864.699999999997</v>
      </c>
      <c r="L139" s="1034"/>
      <c r="M139" s="1034"/>
      <c r="N139" s="1035"/>
      <c r="O139" s="90"/>
      <c r="P139" s="584"/>
    </row>
    <row r="140" spans="1:37" s="80" customFormat="1">
      <c r="A140" s="4"/>
      <c r="B140" s="4"/>
      <c r="C140" s="1036" t="s">
        <v>32</v>
      </c>
      <c r="D140" s="1037"/>
      <c r="E140" s="1038"/>
      <c r="F140" s="1038"/>
      <c r="G140" s="1038"/>
      <c r="H140" s="1038"/>
      <c r="I140" s="1039"/>
      <c r="J140" s="1039"/>
      <c r="K140" s="1040">
        <f>SUM(K141:N147)</f>
        <v>38838.199999999997</v>
      </c>
      <c r="L140" s="1041"/>
      <c r="M140" s="1041"/>
      <c r="N140" s="1042"/>
      <c r="O140" s="90"/>
      <c r="P140" s="584"/>
    </row>
    <row r="141" spans="1:37" s="80" customFormat="1">
      <c r="A141" s="4"/>
      <c r="B141" s="4"/>
      <c r="C141" s="1022" t="s">
        <v>159</v>
      </c>
      <c r="D141" s="1023"/>
      <c r="E141" s="1024"/>
      <c r="F141" s="1024"/>
      <c r="G141" s="1024"/>
      <c r="H141" s="1024"/>
      <c r="I141" s="1025"/>
      <c r="J141" s="1025"/>
      <c r="K141" s="1019">
        <f>SUMIF(J15:J132,"SB",K15:K132)</f>
        <v>34436.5</v>
      </c>
      <c r="L141" s="1020"/>
      <c r="M141" s="1020"/>
      <c r="N141" s="1021"/>
      <c r="O141" s="585"/>
      <c r="P141" s="583"/>
    </row>
    <row r="142" spans="1:37" s="80" customFormat="1" ht="14.25" customHeight="1">
      <c r="A142" s="4"/>
      <c r="B142" s="4"/>
      <c r="C142" s="1026" t="s">
        <v>265</v>
      </c>
      <c r="D142" s="1027"/>
      <c r="E142" s="1027"/>
      <c r="F142" s="1027"/>
      <c r="G142" s="1027"/>
      <c r="H142" s="1027"/>
      <c r="I142" s="1027"/>
      <c r="J142" s="1028"/>
      <c r="K142" s="1019">
        <f>SUMIF(J14:J133,"SB(VR)",K14:K133)</f>
        <v>93.1</v>
      </c>
      <c r="L142" s="1020"/>
      <c r="M142" s="1020"/>
      <c r="N142" s="1021"/>
      <c r="O142" s="585"/>
      <c r="P142" s="583"/>
    </row>
    <row r="143" spans="1:37" s="80" customFormat="1">
      <c r="A143" s="4"/>
      <c r="B143" s="4"/>
      <c r="C143" s="1009" t="s">
        <v>151</v>
      </c>
      <c r="D143" s="1010"/>
      <c r="E143" s="1010"/>
      <c r="F143" s="1010"/>
      <c r="G143" s="1010"/>
      <c r="H143" s="1010"/>
      <c r="I143" s="1010"/>
      <c r="J143" s="1011"/>
      <c r="K143" s="1012">
        <f>SUMIF(J14:J132,"SB(VB)",K14:K132)</f>
        <v>3551</v>
      </c>
      <c r="L143" s="1013"/>
      <c r="M143" s="1013"/>
      <c r="N143" s="1014"/>
      <c r="O143" s="585"/>
      <c r="P143" s="583"/>
    </row>
    <row r="144" spans="1:37" s="80" customFormat="1">
      <c r="A144" s="4"/>
      <c r="B144" s="4"/>
      <c r="C144" s="1009" t="s">
        <v>245</v>
      </c>
      <c r="D144" s="1010"/>
      <c r="E144" s="1010"/>
      <c r="F144" s="1010"/>
      <c r="G144" s="1010"/>
      <c r="H144" s="1010"/>
      <c r="I144" s="1010"/>
      <c r="J144" s="1011"/>
      <c r="K144" s="1012">
        <f>SUMIF(J16:J132,"SB(P)",K16:K132)</f>
        <v>595</v>
      </c>
      <c r="L144" s="1013"/>
      <c r="M144" s="1013"/>
      <c r="N144" s="1014"/>
      <c r="O144" s="581"/>
      <c r="P144" s="206"/>
    </row>
    <row r="145" spans="3:16" s="4" customFormat="1">
      <c r="C145" s="1015" t="s">
        <v>163</v>
      </c>
      <c r="D145" s="1016"/>
      <c r="E145" s="1017"/>
      <c r="F145" s="1017"/>
      <c r="G145" s="1017"/>
      <c r="H145" s="1017"/>
      <c r="I145" s="1018"/>
      <c r="J145" s="1018"/>
      <c r="K145" s="1019">
        <f>SUMIF(J14:J132,"SB(SP)",K14:K132)</f>
        <v>40.5</v>
      </c>
      <c r="L145" s="1020"/>
      <c r="M145" s="1020"/>
      <c r="N145" s="1021"/>
      <c r="O145" s="91"/>
      <c r="P145" s="201"/>
    </row>
    <row r="146" spans="3:16" s="665" customFormat="1">
      <c r="C146" s="1015" t="s">
        <v>331</v>
      </c>
      <c r="D146" s="1016"/>
      <c r="E146" s="1017"/>
      <c r="F146" s="1017"/>
      <c r="G146" s="1017"/>
      <c r="H146" s="1017"/>
      <c r="I146" s="1018"/>
      <c r="J146" s="1018"/>
      <c r="K146" s="1019">
        <f>SUMIF(J15:J133,"SB(SPL)",K15:K133)</f>
        <v>3.4</v>
      </c>
      <c r="L146" s="1020"/>
      <c r="M146" s="1020"/>
      <c r="N146" s="1021"/>
      <c r="O146" s="91"/>
      <c r="P146" s="201"/>
    </row>
    <row r="147" spans="3:16" s="4" customFormat="1">
      <c r="C147" s="1022" t="s">
        <v>328</v>
      </c>
      <c r="D147" s="1023"/>
      <c r="E147" s="1024"/>
      <c r="F147" s="1024"/>
      <c r="G147" s="1024"/>
      <c r="H147" s="1024"/>
      <c r="I147" s="1025"/>
      <c r="J147" s="1025"/>
      <c r="K147" s="1012">
        <f>SUMIF(J16:J132,"SB(L)",K16:K132)</f>
        <v>118.7</v>
      </c>
      <c r="L147" s="1013"/>
      <c r="M147" s="1013"/>
      <c r="N147" s="1014"/>
      <c r="P147" s="201"/>
    </row>
    <row r="148" spans="3:16" s="4" customFormat="1">
      <c r="C148" s="1056" t="s">
        <v>294</v>
      </c>
      <c r="D148" s="1057"/>
      <c r="E148" s="1058"/>
      <c r="F148" s="1058"/>
      <c r="G148" s="1058"/>
      <c r="H148" s="1058"/>
      <c r="I148" s="1059"/>
      <c r="J148" s="1059"/>
      <c r="K148" s="1040">
        <f>SUMIF(J14:J132,"PF",K14:K132)</f>
        <v>26.5</v>
      </c>
      <c r="L148" s="1041"/>
      <c r="M148" s="1041"/>
      <c r="N148" s="1042"/>
      <c r="O148" s="91"/>
      <c r="P148" s="201"/>
    </row>
    <row r="149" spans="3:16" s="4" customFormat="1">
      <c r="C149" s="1060" t="s">
        <v>26</v>
      </c>
      <c r="D149" s="1061"/>
      <c r="E149" s="1062"/>
      <c r="F149" s="1062"/>
      <c r="G149" s="1062"/>
      <c r="H149" s="1062"/>
      <c r="I149" s="1063"/>
      <c r="J149" s="1063"/>
      <c r="K149" s="1064">
        <f>K150+K151+K152</f>
        <v>635.5</v>
      </c>
      <c r="L149" s="1065"/>
      <c r="M149" s="1065"/>
      <c r="N149" s="1066"/>
      <c r="O149" s="91"/>
      <c r="P149" s="201"/>
    </row>
    <row r="150" spans="3:16" s="4" customFormat="1">
      <c r="C150" s="1051" t="s">
        <v>160</v>
      </c>
      <c r="D150" s="1052"/>
      <c r="E150" s="1052"/>
      <c r="F150" s="1052"/>
      <c r="G150" s="1052"/>
      <c r="H150" s="1052"/>
      <c r="I150" s="1052"/>
      <c r="J150" s="1052"/>
      <c r="K150" s="1053">
        <f>SUMIF(J14:J132,"ES",K14:K132)</f>
        <v>274.59999999999997</v>
      </c>
      <c r="L150" s="1054"/>
      <c r="M150" s="1054"/>
      <c r="N150" s="1055"/>
      <c r="O150" s="578"/>
      <c r="P150" s="201"/>
    </row>
    <row r="151" spans="3:16" s="4" customFormat="1">
      <c r="C151" s="1022" t="s">
        <v>161</v>
      </c>
      <c r="D151" s="1023"/>
      <c r="E151" s="1024"/>
      <c r="F151" s="1024"/>
      <c r="G151" s="1024"/>
      <c r="H151" s="1024"/>
      <c r="I151" s="1025"/>
      <c r="J151" s="1025"/>
      <c r="K151" s="1019">
        <f>SUMIF(J14:J132,"LRVB",K14:K132)</f>
        <v>290.89999999999998</v>
      </c>
      <c r="L151" s="1020"/>
      <c r="M151" s="1020"/>
      <c r="N151" s="1021"/>
      <c r="O151" s="578"/>
      <c r="P151" s="201"/>
    </row>
    <row r="152" spans="3:16" s="4" customFormat="1">
      <c r="C152" s="1009" t="s">
        <v>148</v>
      </c>
      <c r="D152" s="1010"/>
      <c r="E152" s="1010"/>
      <c r="F152" s="1010"/>
      <c r="G152" s="1010"/>
      <c r="H152" s="1010"/>
      <c r="I152" s="1010"/>
      <c r="J152" s="1011"/>
      <c r="K152" s="1012">
        <f>SUMIF(J14:J132,"KPP",K14:K132)</f>
        <v>70</v>
      </c>
      <c r="L152" s="1013"/>
      <c r="M152" s="1013"/>
      <c r="N152" s="1014"/>
      <c r="O152" s="664"/>
      <c r="P152" s="201"/>
    </row>
    <row r="153" spans="3:16" s="4" customFormat="1" ht="13.5" thickBot="1">
      <c r="C153" s="1045" t="s">
        <v>27</v>
      </c>
      <c r="D153" s="1046"/>
      <c r="E153" s="1046"/>
      <c r="F153" s="1046"/>
      <c r="G153" s="1046"/>
      <c r="H153" s="1046"/>
      <c r="I153" s="1046"/>
      <c r="J153" s="1047"/>
      <c r="K153" s="1048">
        <f>K149+K139</f>
        <v>39500.199999999997</v>
      </c>
      <c r="L153" s="1049"/>
      <c r="M153" s="1049"/>
      <c r="N153" s="1050"/>
      <c r="O153" s="664"/>
      <c r="P153" s="201"/>
    </row>
    <row r="154" spans="3:16" ht="12">
      <c r="C154" s="179"/>
      <c r="D154" s="179"/>
      <c r="E154" s="265"/>
      <c r="F154" s="265"/>
      <c r="G154" s="265"/>
      <c r="H154" s="511"/>
      <c r="I154" s="265"/>
      <c r="J154" s="265"/>
      <c r="K154" s="180"/>
      <c r="L154" s="180"/>
      <c r="M154" s="180"/>
      <c r="N154" s="180"/>
      <c r="O154" s="3"/>
    </row>
    <row r="155" spans="3:16" ht="11.25">
      <c r="E155" s="1"/>
      <c r="F155" s="1"/>
      <c r="H155" s="1"/>
      <c r="I155" s="10"/>
      <c r="J155" s="10"/>
      <c r="L155" s="247"/>
      <c r="P155" s="1"/>
    </row>
    <row r="156" spans="3:16" ht="11.25">
      <c r="E156" s="1"/>
      <c r="F156" s="1"/>
      <c r="H156" s="1"/>
      <c r="I156" s="10"/>
      <c r="J156" s="11"/>
      <c r="K156" s="181"/>
      <c r="L156" s="247"/>
      <c r="M156" s="5"/>
      <c r="N156" s="6"/>
      <c r="P156" s="1"/>
    </row>
    <row r="157" spans="3:16" ht="11.25">
      <c r="E157" s="1"/>
      <c r="F157" s="1"/>
      <c r="H157" s="1"/>
      <c r="J157" s="7"/>
      <c r="K157" s="7"/>
      <c r="L157" s="7"/>
      <c r="M157" s="8"/>
      <c r="N157" s="7"/>
      <c r="P157" s="1"/>
    </row>
    <row r="158" spans="3:16" ht="11.25">
      <c r="E158" s="1"/>
      <c r="F158" s="1"/>
      <c r="H158" s="1"/>
      <c r="K158" s="7"/>
      <c r="M158" s="8"/>
      <c r="P158" s="1"/>
    </row>
    <row r="159" spans="3:16" ht="11.25">
      <c r="E159" s="1"/>
      <c r="F159" s="1"/>
      <c r="H159" s="1"/>
      <c r="J159" s="7"/>
      <c r="K159" s="7"/>
      <c r="M159" s="8"/>
      <c r="N159" s="7"/>
      <c r="P159" s="1"/>
    </row>
    <row r="162" spans="5:16" ht="11.25">
      <c r="E162" s="1"/>
      <c r="F162" s="1"/>
      <c r="H162" s="1"/>
      <c r="J162" s="6"/>
      <c r="K162" s="181"/>
      <c r="M162" s="5"/>
      <c r="N162" s="6"/>
      <c r="P162" s="1"/>
    </row>
    <row r="163" spans="5:16" ht="11.25">
      <c r="E163" s="1"/>
      <c r="F163" s="1"/>
      <c r="H163" s="1"/>
      <c r="J163" s="7"/>
      <c r="K163" s="7"/>
      <c r="M163" s="8"/>
      <c r="N163" s="7"/>
      <c r="P163" s="1"/>
    </row>
    <row r="164" spans="5:16" ht="11.25">
      <c r="E164" s="1"/>
      <c r="F164" s="1"/>
      <c r="H164" s="1"/>
      <c r="M164" s="8"/>
      <c r="P164" s="1"/>
    </row>
    <row r="165" spans="5:16" ht="11.25">
      <c r="E165" s="1"/>
      <c r="F165" s="1"/>
      <c r="H165" s="1"/>
      <c r="J165" s="7"/>
      <c r="K165" s="7"/>
      <c r="M165" s="8"/>
      <c r="N165" s="7"/>
      <c r="P165" s="1"/>
    </row>
    <row r="167" spans="5:16" ht="11.25">
      <c r="E167" s="1"/>
      <c r="F167" s="1"/>
      <c r="H167" s="1"/>
      <c r="J167" s="6"/>
      <c r="P167" s="1"/>
    </row>
    <row r="168" spans="5:16" ht="11.25">
      <c r="E168" s="1"/>
      <c r="F168" s="1"/>
      <c r="H168" s="1"/>
      <c r="J168" s="7"/>
      <c r="P168" s="1"/>
    </row>
    <row r="170" spans="5:16" ht="11.25">
      <c r="E170" s="1"/>
      <c r="F170" s="1"/>
      <c r="H170" s="1"/>
      <c r="J170" s="7"/>
      <c r="P170" s="1"/>
    </row>
  </sheetData>
  <mergeCells count="302">
    <mergeCell ref="A6:P6"/>
    <mergeCell ref="A8:A10"/>
    <mergeCell ref="B8:B10"/>
    <mergeCell ref="C8:C10"/>
    <mergeCell ref="E8:E10"/>
    <mergeCell ref="F8:F10"/>
    <mergeCell ref="G8:G10"/>
    <mergeCell ref="O9:O10"/>
    <mergeCell ref="A11:P11"/>
    <mergeCell ref="A12:P12"/>
    <mergeCell ref="B13:P13"/>
    <mergeCell ref="C14:P14"/>
    <mergeCell ref="O8:P8"/>
    <mergeCell ref="K9:K10"/>
    <mergeCell ref="H8:H10"/>
    <mergeCell ref="I8:I10"/>
    <mergeCell ref="J8:J10"/>
    <mergeCell ref="K8:N8"/>
    <mergeCell ref="L9:M9"/>
    <mergeCell ref="N9:N10"/>
    <mergeCell ref="A19:A20"/>
    <mergeCell ref="B19:B20"/>
    <mergeCell ref="C19:C20"/>
    <mergeCell ref="F19:F20"/>
    <mergeCell ref="G19:G20"/>
    <mergeCell ref="H19:H20"/>
    <mergeCell ref="O15:O16"/>
    <mergeCell ref="P15:P16"/>
    <mergeCell ref="F16:F18"/>
    <mergeCell ref="G16:G18"/>
    <mergeCell ref="H16:H18"/>
    <mergeCell ref="I16:I18"/>
    <mergeCell ref="O17:O18"/>
    <mergeCell ref="P17:P18"/>
    <mergeCell ref="E16:E18"/>
    <mergeCell ref="H24:H25"/>
    <mergeCell ref="A26:A27"/>
    <mergeCell ref="B26:B27"/>
    <mergeCell ref="C26:C27"/>
    <mergeCell ref="E26:E27"/>
    <mergeCell ref="F26:F27"/>
    <mergeCell ref="G26:G27"/>
    <mergeCell ref="H26:H27"/>
    <mergeCell ref="A24:A25"/>
    <mergeCell ref="B24:B25"/>
    <mergeCell ref="C24:C25"/>
    <mergeCell ref="E24:E25"/>
    <mergeCell ref="F24:F25"/>
    <mergeCell ref="G24:G25"/>
    <mergeCell ref="I34:I35"/>
    <mergeCell ref="O34:O35"/>
    <mergeCell ref="P34:P35"/>
    <mergeCell ref="O36:O37"/>
    <mergeCell ref="I28:I30"/>
    <mergeCell ref="E32:E33"/>
    <mergeCell ref="O32:O33"/>
    <mergeCell ref="A34:A35"/>
    <mergeCell ref="B34:B35"/>
    <mergeCell ref="C34:C35"/>
    <mergeCell ref="E34:E35"/>
    <mergeCell ref="F34:F35"/>
    <mergeCell ref="G34:G35"/>
    <mergeCell ref="H34:H35"/>
    <mergeCell ref="A28:A33"/>
    <mergeCell ref="B28:B33"/>
    <mergeCell ref="C28:C33"/>
    <mergeCell ref="F28:F33"/>
    <mergeCell ref="G28:G33"/>
    <mergeCell ref="H28:H33"/>
    <mergeCell ref="A43:A46"/>
    <mergeCell ref="B43:B46"/>
    <mergeCell ref="C43:C46"/>
    <mergeCell ref="E43:E45"/>
    <mergeCell ref="F43:F46"/>
    <mergeCell ref="G43:G46"/>
    <mergeCell ref="E37:E38"/>
    <mergeCell ref="I37:I38"/>
    <mergeCell ref="E39:E40"/>
    <mergeCell ref="E41:E42"/>
    <mergeCell ref="F41:F42"/>
    <mergeCell ref="G41:G42"/>
    <mergeCell ref="H41:H42"/>
    <mergeCell ref="I41:I42"/>
    <mergeCell ref="H43:H46"/>
    <mergeCell ref="O45:O46"/>
    <mergeCell ref="F47:F49"/>
    <mergeCell ref="G47:G49"/>
    <mergeCell ref="H47:H49"/>
    <mergeCell ref="E48:E49"/>
    <mergeCell ref="O48:O49"/>
    <mergeCell ref="O41:O42"/>
    <mergeCell ref="P41:P42"/>
    <mergeCell ref="E50:E51"/>
    <mergeCell ref="F50:F51"/>
    <mergeCell ref="G50:G51"/>
    <mergeCell ref="H50:H51"/>
    <mergeCell ref="I50:I51"/>
    <mergeCell ref="D52:D53"/>
    <mergeCell ref="E52:E53"/>
    <mergeCell ref="F52:F53"/>
    <mergeCell ref="G52:G53"/>
    <mergeCell ref="H52:H53"/>
    <mergeCell ref="O55:O56"/>
    <mergeCell ref="P55:P56"/>
    <mergeCell ref="A57:A58"/>
    <mergeCell ref="B57:B58"/>
    <mergeCell ref="C57:C58"/>
    <mergeCell ref="E57:E58"/>
    <mergeCell ref="F57:F58"/>
    <mergeCell ref="G57:G58"/>
    <mergeCell ref="I52:I53"/>
    <mergeCell ref="I54:J54"/>
    <mergeCell ref="A55:A56"/>
    <mergeCell ref="B55:B56"/>
    <mergeCell ref="C55:C56"/>
    <mergeCell ref="E55:E56"/>
    <mergeCell ref="F55:F56"/>
    <mergeCell ref="G55:G56"/>
    <mergeCell ref="H55:H56"/>
    <mergeCell ref="I55:I56"/>
    <mergeCell ref="E61:E62"/>
    <mergeCell ref="F61:F62"/>
    <mergeCell ref="H57:H58"/>
    <mergeCell ref="I57:I58"/>
    <mergeCell ref="O57:O58"/>
    <mergeCell ref="A59:A60"/>
    <mergeCell ref="B59:B60"/>
    <mergeCell ref="C59:C60"/>
    <mergeCell ref="E59:E60"/>
    <mergeCell ref="F59:F60"/>
    <mergeCell ref="G59:G60"/>
    <mergeCell ref="H59:H60"/>
    <mergeCell ref="G61:G62"/>
    <mergeCell ref="H61:H62"/>
    <mergeCell ref="I61:I62"/>
    <mergeCell ref="E66:E67"/>
    <mergeCell ref="I66:I67"/>
    <mergeCell ref="I69:J69"/>
    <mergeCell ref="I59:I60"/>
    <mergeCell ref="O59:O60"/>
    <mergeCell ref="P59:P60"/>
    <mergeCell ref="O70:O71"/>
    <mergeCell ref="A72:A73"/>
    <mergeCell ref="B72:B73"/>
    <mergeCell ref="C72:C73"/>
    <mergeCell ref="E72:E73"/>
    <mergeCell ref="F72:F73"/>
    <mergeCell ref="G72:G73"/>
    <mergeCell ref="H72:H73"/>
    <mergeCell ref="A70:A71"/>
    <mergeCell ref="B70:B71"/>
    <mergeCell ref="C70:C71"/>
    <mergeCell ref="E70:E71"/>
    <mergeCell ref="F70:F71"/>
    <mergeCell ref="G70:G71"/>
    <mergeCell ref="I72:I73"/>
    <mergeCell ref="A61:A62"/>
    <mergeCell ref="B61:B62"/>
    <mergeCell ref="C61:C62"/>
    <mergeCell ref="I74:I77"/>
    <mergeCell ref="D75:D76"/>
    <mergeCell ref="E75:E76"/>
    <mergeCell ref="E77:E78"/>
    <mergeCell ref="D82:D83"/>
    <mergeCell ref="E82:E83"/>
    <mergeCell ref="H70:H71"/>
    <mergeCell ref="I70:I71"/>
    <mergeCell ref="I87:J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H90:H92"/>
    <mergeCell ref="I90:I92"/>
    <mergeCell ref="O91:O92"/>
    <mergeCell ref="C93:J93"/>
    <mergeCell ref="C94:P94"/>
    <mergeCell ref="A95:A100"/>
    <mergeCell ref="B95:B100"/>
    <mergeCell ref="C95:C100"/>
    <mergeCell ref="F95:F100"/>
    <mergeCell ref="I95:I98"/>
    <mergeCell ref="A90:A92"/>
    <mergeCell ref="B90:B92"/>
    <mergeCell ref="C90:C92"/>
    <mergeCell ref="D90:D92"/>
    <mergeCell ref="F90:F92"/>
    <mergeCell ref="G90:G92"/>
    <mergeCell ref="O103:O104"/>
    <mergeCell ref="P103:P104"/>
    <mergeCell ref="E105:E107"/>
    <mergeCell ref="F105:F107"/>
    <mergeCell ref="G105:G107"/>
    <mergeCell ref="H105:H107"/>
    <mergeCell ref="I105:I107"/>
    <mergeCell ref="O105:O106"/>
    <mergeCell ref="E98:E100"/>
    <mergeCell ref="E101:E104"/>
    <mergeCell ref="F101:F104"/>
    <mergeCell ref="G101:G104"/>
    <mergeCell ref="H101:H104"/>
    <mergeCell ref="I101:I104"/>
    <mergeCell ref="C108:J108"/>
    <mergeCell ref="C109:P109"/>
    <mergeCell ref="A110:A112"/>
    <mergeCell ref="B110:B112"/>
    <mergeCell ref="C110:C112"/>
    <mergeCell ref="E110:E112"/>
    <mergeCell ref="F110:F112"/>
    <mergeCell ref="G110:G112"/>
    <mergeCell ref="A113:A115"/>
    <mergeCell ref="B113:B115"/>
    <mergeCell ref="C113:C115"/>
    <mergeCell ref="E113:E115"/>
    <mergeCell ref="F113:F115"/>
    <mergeCell ref="G113:G115"/>
    <mergeCell ref="H110:H112"/>
    <mergeCell ref="I110:I112"/>
    <mergeCell ref="H113:H115"/>
    <mergeCell ref="I113:I115"/>
    <mergeCell ref="O114:O115"/>
    <mergeCell ref="O119:O120"/>
    <mergeCell ref="P119:P120"/>
    <mergeCell ref="A121:A124"/>
    <mergeCell ref="B121:B124"/>
    <mergeCell ref="C121:C124"/>
    <mergeCell ref="F121:F124"/>
    <mergeCell ref="G121:G124"/>
    <mergeCell ref="C116:J116"/>
    <mergeCell ref="O116:P116"/>
    <mergeCell ref="C117:P117"/>
    <mergeCell ref="A118:A119"/>
    <mergeCell ref="B118:B119"/>
    <mergeCell ref="C118:C119"/>
    <mergeCell ref="E118:E120"/>
    <mergeCell ref="F118:F119"/>
    <mergeCell ref="G118:G119"/>
    <mergeCell ref="H118:H119"/>
    <mergeCell ref="H121:H124"/>
    <mergeCell ref="I121:I124"/>
    <mergeCell ref="E124:E125"/>
    <mergeCell ref="O124:O125"/>
    <mergeCell ref="I118:I119"/>
    <mergeCell ref="B131:J131"/>
    <mergeCell ref="O131:P131"/>
    <mergeCell ref="B132:J132"/>
    <mergeCell ref="O132:P132"/>
    <mergeCell ref="A135:P135"/>
    <mergeCell ref="A126:A129"/>
    <mergeCell ref="B126:B129"/>
    <mergeCell ref="C126:C129"/>
    <mergeCell ref="E126:E129"/>
    <mergeCell ref="F126:F129"/>
    <mergeCell ref="G126:G129"/>
    <mergeCell ref="C130:J130"/>
    <mergeCell ref="O130:P130"/>
    <mergeCell ref="H126:H129"/>
    <mergeCell ref="I126:I129"/>
    <mergeCell ref="K137:N137"/>
    <mergeCell ref="C153:J153"/>
    <mergeCell ref="K153:N153"/>
    <mergeCell ref="C150:J150"/>
    <mergeCell ref="K150:N150"/>
    <mergeCell ref="C151:J151"/>
    <mergeCell ref="K151:N151"/>
    <mergeCell ref="C148:J148"/>
    <mergeCell ref="K148:N148"/>
    <mergeCell ref="C149:J149"/>
    <mergeCell ref="K149:N149"/>
    <mergeCell ref="C138:J138"/>
    <mergeCell ref="K138:N138"/>
    <mergeCell ref="C146:J146"/>
    <mergeCell ref="K146:N146"/>
    <mergeCell ref="N1:P3"/>
    <mergeCell ref="H5:N5"/>
    <mergeCell ref="A4:P4"/>
    <mergeCell ref="E19:E23"/>
    <mergeCell ref="A133:P134"/>
    <mergeCell ref="C152:J152"/>
    <mergeCell ref="K152:N152"/>
    <mergeCell ref="C145:J145"/>
    <mergeCell ref="K145:N145"/>
    <mergeCell ref="C147:J147"/>
    <mergeCell ref="K147:N147"/>
    <mergeCell ref="C143:J143"/>
    <mergeCell ref="K143:N143"/>
    <mergeCell ref="C144:J144"/>
    <mergeCell ref="K144:N144"/>
    <mergeCell ref="C141:J141"/>
    <mergeCell ref="K141:N141"/>
    <mergeCell ref="C142:J142"/>
    <mergeCell ref="K142:N142"/>
    <mergeCell ref="C139:J139"/>
    <mergeCell ref="K139:N139"/>
    <mergeCell ref="C140:J140"/>
    <mergeCell ref="K140:N140"/>
    <mergeCell ref="C136:N136"/>
  </mergeCells>
  <conditionalFormatting sqref="K98:N99 K29:N32">
    <cfRule type="cellIs" dxfId="3" priority="1" stopIfTrue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rowBreaks count="4" manualBreakCount="4">
    <brk id="69" max="15" man="1"/>
    <brk id="94" max="15" man="1"/>
    <brk id="120" max="15" man="1"/>
    <brk id="1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12"/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 customHeight="1">
      <c r="A2" s="1465" t="s">
        <v>1</v>
      </c>
      <c r="B2" s="1467" t="s">
        <v>2</v>
      </c>
      <c r="C2" s="1467" t="s">
        <v>3</v>
      </c>
      <c r="D2" s="1446" t="s">
        <v>22</v>
      </c>
      <c r="E2" s="1463" t="s">
        <v>4</v>
      </c>
      <c r="F2" s="1432" t="s">
        <v>31</v>
      </c>
      <c r="G2" s="1420" t="s">
        <v>5</v>
      </c>
      <c r="H2" s="1422" t="s">
        <v>6</v>
      </c>
      <c r="I2" s="1416" t="s">
        <v>36</v>
      </c>
      <c r="J2" s="1417"/>
      <c r="K2" s="1417"/>
      <c r="L2" s="1418"/>
      <c r="M2" s="1416" t="s">
        <v>37</v>
      </c>
      <c r="N2" s="1417"/>
      <c r="O2" s="1417"/>
      <c r="P2" s="1418"/>
    </row>
    <row r="3" spans="1:16" ht="12.75" customHeight="1">
      <c r="A3" s="1466"/>
      <c r="B3" s="1468"/>
      <c r="C3" s="1468"/>
      <c r="D3" s="1447"/>
      <c r="E3" s="1464"/>
      <c r="F3" s="1433"/>
      <c r="G3" s="1421"/>
      <c r="H3" s="1423"/>
      <c r="I3" s="1448" t="s">
        <v>7</v>
      </c>
      <c r="J3" s="1419" t="s">
        <v>8</v>
      </c>
      <c r="K3" s="1419"/>
      <c r="L3" s="1450" t="s">
        <v>28</v>
      </c>
      <c r="M3" s="1448" t="s">
        <v>7</v>
      </c>
      <c r="N3" s="1419" t="s">
        <v>8</v>
      </c>
      <c r="O3" s="1419"/>
      <c r="P3" s="1450" t="s">
        <v>28</v>
      </c>
    </row>
    <row r="4" spans="1:16" ht="114.75" customHeight="1" thickBot="1">
      <c r="A4" s="1448"/>
      <c r="B4" s="1469"/>
      <c r="C4" s="1469"/>
      <c r="D4" s="1447"/>
      <c r="E4" s="1464"/>
      <c r="F4" s="1434"/>
      <c r="G4" s="1421"/>
      <c r="H4" s="1423"/>
      <c r="I4" s="1449"/>
      <c r="J4" s="14" t="s">
        <v>7</v>
      </c>
      <c r="K4" s="28" t="s">
        <v>23</v>
      </c>
      <c r="L4" s="1451"/>
      <c r="M4" s="1449"/>
      <c r="N4" s="14" t="s">
        <v>7</v>
      </c>
      <c r="O4" s="28" t="s">
        <v>23</v>
      </c>
      <c r="P4" s="1451"/>
    </row>
    <row r="5" spans="1:16" ht="14.25" customHeight="1" thickBot="1">
      <c r="A5" s="1460" t="s">
        <v>146</v>
      </c>
      <c r="B5" s="1461"/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1"/>
      <c r="N5" s="1461"/>
      <c r="O5" s="1461"/>
      <c r="P5" s="1462"/>
    </row>
    <row r="6" spans="1:16" ht="18" customHeight="1">
      <c r="A6" s="18" t="s">
        <v>9</v>
      </c>
      <c r="B6" s="1470" t="s">
        <v>9</v>
      </c>
      <c r="C6" s="1435" t="s">
        <v>9</v>
      </c>
      <c r="D6" s="1436" t="s">
        <v>136</v>
      </c>
      <c r="E6" s="22" t="s">
        <v>9</v>
      </c>
      <c r="F6" s="20"/>
      <c r="G6" s="47"/>
      <c r="H6" s="1441" t="s">
        <v>13</v>
      </c>
      <c r="I6" s="29">
        <v>2078</v>
      </c>
      <c r="J6" s="30">
        <v>2078</v>
      </c>
      <c r="K6" s="30">
        <v>1565.1</v>
      </c>
      <c r="L6" s="130"/>
      <c r="M6" s="29">
        <v>2335.6999999999998</v>
      </c>
      <c r="N6" s="61">
        <v>2335.6999999999998</v>
      </c>
      <c r="O6" s="61">
        <v>1761.9</v>
      </c>
      <c r="P6" s="31"/>
    </row>
    <row r="7" spans="1:16">
      <c r="A7" s="32"/>
      <c r="B7" s="1426"/>
      <c r="C7" s="1428"/>
      <c r="D7" s="1437"/>
      <c r="E7" s="67" t="s">
        <v>10</v>
      </c>
      <c r="F7" s="66"/>
      <c r="G7" s="51"/>
      <c r="H7" s="1442"/>
      <c r="I7" s="57">
        <v>1994.7</v>
      </c>
      <c r="J7" s="49">
        <v>1994.7</v>
      </c>
      <c r="K7" s="49">
        <v>1522.9</v>
      </c>
      <c r="L7" s="131"/>
      <c r="M7" s="57">
        <v>2221.5</v>
      </c>
      <c r="N7" s="62">
        <v>2221.5</v>
      </c>
      <c r="O7" s="62">
        <v>1696</v>
      </c>
      <c r="P7" s="44"/>
    </row>
    <row r="8" spans="1:16">
      <c r="A8" s="32"/>
      <c r="B8" s="1426"/>
      <c r="C8" s="1428"/>
      <c r="D8" s="1437"/>
      <c r="E8" s="67" t="s">
        <v>38</v>
      </c>
      <c r="F8" s="66"/>
      <c r="G8" s="51"/>
      <c r="H8" s="1442"/>
      <c r="I8" s="57">
        <v>985</v>
      </c>
      <c r="J8" s="49">
        <v>985</v>
      </c>
      <c r="K8" s="49">
        <v>752</v>
      </c>
      <c r="L8" s="131"/>
      <c r="M8" s="57">
        <v>1058.0999999999999</v>
      </c>
      <c r="N8" s="62">
        <v>1058.0999999999999</v>
      </c>
      <c r="O8" s="62">
        <v>807.9</v>
      </c>
      <c r="P8" s="44"/>
    </row>
    <row r="9" spans="1:16">
      <c r="A9" s="32"/>
      <c r="B9" s="1426"/>
      <c r="C9" s="1428"/>
      <c r="D9" s="1437"/>
      <c r="E9" s="67" t="s">
        <v>39</v>
      </c>
      <c r="F9" s="66"/>
      <c r="G9" s="51"/>
      <c r="H9" s="1442"/>
      <c r="I9" s="57">
        <v>66.099999999999994</v>
      </c>
      <c r="J9" s="49">
        <v>66.099999999999994</v>
      </c>
      <c r="K9" s="49">
        <v>50.5</v>
      </c>
      <c r="L9" s="131"/>
      <c r="M9" s="57">
        <v>65.8</v>
      </c>
      <c r="N9" s="62">
        <v>65.8</v>
      </c>
      <c r="O9" s="62">
        <v>50.3</v>
      </c>
      <c r="P9" s="44"/>
    </row>
    <row r="10" spans="1:16">
      <c r="A10" s="32"/>
      <c r="B10" s="1426"/>
      <c r="C10" s="1428"/>
      <c r="D10" s="1437"/>
      <c r="E10" s="67" t="s">
        <v>40</v>
      </c>
      <c r="F10" s="66"/>
      <c r="G10" s="51"/>
      <c r="H10" s="1442"/>
      <c r="I10" s="57">
        <v>17.299999999999997</v>
      </c>
      <c r="J10" s="49">
        <v>17.299999999999997</v>
      </c>
      <c r="K10" s="49">
        <v>13.2</v>
      </c>
      <c r="L10" s="131"/>
      <c r="M10" s="57">
        <v>45</v>
      </c>
      <c r="N10" s="62">
        <v>45</v>
      </c>
      <c r="O10" s="62">
        <v>34.4</v>
      </c>
      <c r="P10" s="44"/>
    </row>
    <row r="11" spans="1:16">
      <c r="A11" s="32"/>
      <c r="B11" s="1426"/>
      <c r="C11" s="1428"/>
      <c r="D11" s="1437"/>
      <c r="E11" s="67" t="s">
        <v>34</v>
      </c>
      <c r="F11" s="66"/>
      <c r="G11" s="51"/>
      <c r="H11" s="1442"/>
      <c r="I11" s="57">
        <v>185.5</v>
      </c>
      <c r="J11" s="49">
        <v>185.5</v>
      </c>
      <c r="K11" s="49">
        <v>141.6</v>
      </c>
      <c r="L11" s="131"/>
      <c r="M11" s="57">
        <v>227.7</v>
      </c>
      <c r="N11" s="62">
        <v>227.7</v>
      </c>
      <c r="O11" s="62">
        <v>173.8</v>
      </c>
      <c r="P11" s="44"/>
    </row>
    <row r="12" spans="1:16">
      <c r="A12" s="32"/>
      <c r="B12" s="1426"/>
      <c r="C12" s="1428"/>
      <c r="D12" s="1437"/>
      <c r="E12" s="67" t="s">
        <v>41</v>
      </c>
      <c r="F12" s="66"/>
      <c r="G12" s="51"/>
      <c r="H12" s="1442"/>
      <c r="I12" s="57">
        <v>221.2</v>
      </c>
      <c r="J12" s="49">
        <v>221.2</v>
      </c>
      <c r="K12" s="49">
        <v>168.9</v>
      </c>
      <c r="L12" s="131"/>
      <c r="M12" s="57">
        <v>241.8</v>
      </c>
      <c r="N12" s="62">
        <v>241.8</v>
      </c>
      <c r="O12" s="62">
        <v>184.6</v>
      </c>
      <c r="P12" s="44"/>
    </row>
    <row r="13" spans="1:16">
      <c r="A13" s="32"/>
      <c r="B13" s="1426"/>
      <c r="C13" s="1428"/>
      <c r="D13" s="1437"/>
      <c r="E13" s="67" t="s">
        <v>42</v>
      </c>
      <c r="F13" s="66"/>
      <c r="G13" s="51"/>
      <c r="H13" s="1442"/>
      <c r="I13" s="57">
        <v>1214.0999999999999</v>
      </c>
      <c r="J13" s="49">
        <v>1214.0999999999999</v>
      </c>
      <c r="K13" s="49">
        <v>926.9</v>
      </c>
      <c r="L13" s="131"/>
      <c r="M13" s="57">
        <v>1325.7</v>
      </c>
      <c r="N13" s="62">
        <v>1325.7</v>
      </c>
      <c r="O13" s="62">
        <v>1012.2</v>
      </c>
      <c r="P13" s="44"/>
    </row>
    <row r="14" spans="1:16">
      <c r="A14" s="32"/>
      <c r="B14" s="1426"/>
      <c r="C14" s="1428"/>
      <c r="D14" s="1437"/>
      <c r="E14" s="67" t="s">
        <v>43</v>
      </c>
      <c r="F14" s="66"/>
      <c r="G14" s="51"/>
      <c r="H14" s="1442"/>
      <c r="I14" s="57">
        <v>190.2</v>
      </c>
      <c r="J14" s="49">
        <v>190.2</v>
      </c>
      <c r="K14" s="49">
        <v>145.19999999999999</v>
      </c>
      <c r="L14" s="131"/>
      <c r="M14" s="57">
        <v>203.7</v>
      </c>
      <c r="N14" s="62">
        <v>203.7</v>
      </c>
      <c r="O14" s="62">
        <v>155.5</v>
      </c>
      <c r="P14" s="44"/>
    </row>
    <row r="15" spans="1:16">
      <c r="A15" s="32"/>
      <c r="B15" s="1426"/>
      <c r="C15" s="1428"/>
      <c r="D15" s="1437"/>
      <c r="E15" s="67" t="s">
        <v>44</v>
      </c>
      <c r="F15" s="66"/>
      <c r="G15" s="51"/>
      <c r="H15" s="1442"/>
      <c r="I15" s="57">
        <v>159.30000000000001</v>
      </c>
      <c r="J15" s="49">
        <v>159.30000000000001</v>
      </c>
      <c r="K15" s="49">
        <v>121.6</v>
      </c>
      <c r="L15" s="131"/>
      <c r="M15" s="57">
        <v>151.30000000000001</v>
      </c>
      <c r="N15" s="62">
        <v>151.30000000000001</v>
      </c>
      <c r="O15" s="62">
        <v>115.5</v>
      </c>
      <c r="P15" s="44"/>
    </row>
    <row r="16" spans="1:16">
      <c r="A16" s="32"/>
      <c r="B16" s="1426"/>
      <c r="C16" s="1428"/>
      <c r="D16" s="1437"/>
      <c r="E16" s="67" t="s">
        <v>45</v>
      </c>
      <c r="F16" s="66"/>
      <c r="G16" s="51"/>
      <c r="H16" s="1442"/>
      <c r="I16" s="57">
        <v>1218.4000000000001</v>
      </c>
      <c r="J16" s="49">
        <v>1218.4000000000001</v>
      </c>
      <c r="K16" s="49">
        <v>930.2</v>
      </c>
      <c r="L16" s="131"/>
      <c r="M16" s="57">
        <v>1274.8</v>
      </c>
      <c r="N16" s="62">
        <v>1274.8</v>
      </c>
      <c r="O16" s="62">
        <v>973.3</v>
      </c>
      <c r="P16" s="44"/>
    </row>
    <row r="17" spans="1:16">
      <c r="A17" s="32"/>
      <c r="B17" s="1426"/>
      <c r="C17" s="1428"/>
      <c r="D17" s="1437"/>
      <c r="E17" s="67" t="s">
        <v>46</v>
      </c>
      <c r="F17" s="66"/>
      <c r="G17" s="51"/>
      <c r="H17" s="1442"/>
      <c r="I17" s="57">
        <v>200.7</v>
      </c>
      <c r="J17" s="49">
        <v>200.7</v>
      </c>
      <c r="K17" s="49">
        <v>153.19999999999999</v>
      </c>
      <c r="L17" s="131"/>
      <c r="M17" s="57">
        <v>224.7</v>
      </c>
      <c r="N17" s="62">
        <v>224.7</v>
      </c>
      <c r="O17" s="62">
        <v>171.5</v>
      </c>
      <c r="P17" s="44"/>
    </row>
    <row r="18" spans="1:16">
      <c r="A18" s="32"/>
      <c r="B18" s="1426"/>
      <c r="C18" s="1428"/>
      <c r="D18" s="1437"/>
      <c r="E18" s="67" t="s">
        <v>47</v>
      </c>
      <c r="F18" s="66"/>
      <c r="G18" s="51"/>
      <c r="H18" s="1442"/>
      <c r="I18" s="57">
        <v>165.4</v>
      </c>
      <c r="J18" s="49">
        <v>165.4</v>
      </c>
      <c r="K18" s="49">
        <v>126.3</v>
      </c>
      <c r="L18" s="131"/>
      <c r="M18" s="57">
        <v>161.19999999999999</v>
      </c>
      <c r="N18" s="62">
        <v>161.19999999999999</v>
      </c>
      <c r="O18" s="62">
        <v>123.1</v>
      </c>
      <c r="P18" s="44"/>
    </row>
    <row r="19" spans="1:16">
      <c r="A19" s="32"/>
      <c r="B19" s="1426"/>
      <c r="C19" s="1428"/>
      <c r="D19" s="1437"/>
      <c r="E19" s="67" t="s">
        <v>48</v>
      </c>
      <c r="F19" s="66"/>
      <c r="G19" s="51"/>
      <c r="H19" s="1442"/>
      <c r="I19" s="57">
        <v>185.3</v>
      </c>
      <c r="J19" s="49">
        <v>185.3</v>
      </c>
      <c r="K19" s="49">
        <v>141.5</v>
      </c>
      <c r="L19" s="131"/>
      <c r="M19" s="57">
        <v>198.9</v>
      </c>
      <c r="N19" s="62">
        <v>198.9</v>
      </c>
      <c r="O19" s="62">
        <v>151.80000000000001</v>
      </c>
      <c r="P19" s="44"/>
    </row>
    <row r="20" spans="1:16">
      <c r="A20" s="32"/>
      <c r="B20" s="1426"/>
      <c r="C20" s="1428"/>
      <c r="D20" s="1437"/>
      <c r="E20" s="67" t="s">
        <v>49</v>
      </c>
      <c r="F20" s="66"/>
      <c r="G20" s="51"/>
      <c r="H20" s="1442"/>
      <c r="I20" s="57">
        <v>876.8</v>
      </c>
      <c r="J20" s="49">
        <v>876.8</v>
      </c>
      <c r="K20" s="49">
        <v>669.4</v>
      </c>
      <c r="L20" s="131"/>
      <c r="M20" s="57">
        <v>944.4</v>
      </c>
      <c r="N20" s="62">
        <v>944.4</v>
      </c>
      <c r="O20" s="62">
        <v>721</v>
      </c>
      <c r="P20" s="44"/>
    </row>
    <row r="21" spans="1:16">
      <c r="A21" s="32"/>
      <c r="B21" s="1426"/>
      <c r="C21" s="1428"/>
      <c r="D21" s="1437"/>
      <c r="E21" s="67" t="s">
        <v>50</v>
      </c>
      <c r="F21" s="66"/>
      <c r="G21" s="51"/>
      <c r="H21" s="1442"/>
      <c r="I21" s="57">
        <v>504.5</v>
      </c>
      <c r="J21" s="49">
        <v>504.5</v>
      </c>
      <c r="K21" s="49">
        <v>385.2</v>
      </c>
      <c r="L21" s="131"/>
      <c r="M21" s="57">
        <v>542.9</v>
      </c>
      <c r="N21" s="62">
        <v>542.9</v>
      </c>
      <c r="O21" s="62">
        <v>414.5</v>
      </c>
      <c r="P21" s="44"/>
    </row>
    <row r="22" spans="1:16">
      <c r="A22" s="32"/>
      <c r="B22" s="1426"/>
      <c r="C22" s="1428"/>
      <c r="D22" s="1437"/>
      <c r="E22" s="67" t="s">
        <v>51</v>
      </c>
      <c r="F22" s="66"/>
      <c r="G22" s="51"/>
      <c r="H22" s="1442"/>
      <c r="I22" s="57">
        <v>218.60000000000002</v>
      </c>
      <c r="J22" s="49">
        <v>218.60000000000002</v>
      </c>
      <c r="K22" s="49">
        <v>161.30000000000001</v>
      </c>
      <c r="L22" s="131"/>
      <c r="M22" s="57">
        <v>290.3</v>
      </c>
      <c r="N22" s="62">
        <v>290.3</v>
      </c>
      <c r="O22" s="62">
        <v>221.7</v>
      </c>
      <c r="P22" s="44"/>
    </row>
    <row r="23" spans="1:16">
      <c r="A23" s="32"/>
      <c r="B23" s="1426"/>
      <c r="C23" s="1428"/>
      <c r="D23" s="1437"/>
      <c r="E23" s="67" t="s">
        <v>52</v>
      </c>
      <c r="F23" s="66"/>
      <c r="G23" s="51"/>
      <c r="H23" s="1442"/>
      <c r="I23" s="57">
        <v>49.900000000000006</v>
      </c>
      <c r="J23" s="49">
        <v>49.900000000000006</v>
      </c>
      <c r="K23" s="49">
        <v>38.1</v>
      </c>
      <c r="L23" s="131"/>
      <c r="M23" s="57">
        <v>49.9</v>
      </c>
      <c r="N23" s="62">
        <v>49.9</v>
      </c>
      <c r="O23" s="62">
        <v>38.1</v>
      </c>
      <c r="P23" s="44"/>
    </row>
    <row r="24" spans="1:16" ht="13.5" thickBot="1">
      <c r="A24" s="32"/>
      <c r="B24" s="1426"/>
      <c r="C24" s="1428"/>
      <c r="D24" s="1438"/>
      <c r="E24" s="67" t="s">
        <v>53</v>
      </c>
      <c r="F24" s="66"/>
      <c r="G24" s="52"/>
      <c r="H24" s="1443"/>
      <c r="I24" s="58">
        <v>21.2</v>
      </c>
      <c r="J24" s="53">
        <v>21.2</v>
      </c>
      <c r="K24" s="53">
        <v>16.2</v>
      </c>
      <c r="L24" s="132"/>
      <c r="M24" s="58">
        <v>21.1</v>
      </c>
      <c r="N24" s="63">
        <v>21.1</v>
      </c>
      <c r="O24" s="63">
        <v>16.100000000000001</v>
      </c>
      <c r="P24" s="54"/>
    </row>
    <row r="25" spans="1:16" ht="13.5" thickBot="1">
      <c r="A25" s="32"/>
      <c r="B25" s="1426"/>
      <c r="C25" s="1428"/>
      <c r="D25" s="17"/>
      <c r="E25" s="22" t="s">
        <v>54</v>
      </c>
      <c r="F25" s="20"/>
      <c r="G25" s="56"/>
      <c r="H25" s="75" t="s">
        <v>55</v>
      </c>
      <c r="I25" s="25">
        <v>40.4</v>
      </c>
      <c r="J25" s="59">
        <v>40.4</v>
      </c>
      <c r="K25" s="59">
        <v>0</v>
      </c>
      <c r="L25" s="133">
        <v>0</v>
      </c>
      <c r="M25" s="25">
        <v>40.4</v>
      </c>
      <c r="N25" s="59">
        <v>40.4</v>
      </c>
      <c r="O25" s="59">
        <v>0</v>
      </c>
      <c r="P25" s="60">
        <v>0</v>
      </c>
    </row>
    <row r="26" spans="1:16" ht="15" customHeight="1" thickBot="1">
      <c r="A26" s="33"/>
      <c r="B26" s="1427"/>
      <c r="C26" s="1429"/>
      <c r="D26" s="55"/>
      <c r="E26" s="23"/>
      <c r="F26" s="21"/>
      <c r="G26" s="34"/>
      <c r="H26" s="27" t="s">
        <v>16</v>
      </c>
      <c r="I26" s="26">
        <v>10592.599999999999</v>
      </c>
      <c r="J26" s="26">
        <v>10592.599999999999</v>
      </c>
      <c r="K26" s="26">
        <v>8029.2999999999993</v>
      </c>
      <c r="L26" s="134">
        <v>0</v>
      </c>
      <c r="M26" s="26">
        <v>11624.899999999998</v>
      </c>
      <c r="N26" s="26">
        <v>11624.899999999998</v>
      </c>
      <c r="O26" s="26">
        <v>8823.2000000000025</v>
      </c>
      <c r="P26" s="68">
        <v>0</v>
      </c>
    </row>
    <row r="27" spans="1:16" ht="15" customHeight="1" thickBot="1">
      <c r="A27" s="1457" t="s">
        <v>142</v>
      </c>
      <c r="B27" s="1458"/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9"/>
    </row>
    <row r="28" spans="1:16" ht="12" customHeight="1">
      <c r="A28" s="1424" t="s">
        <v>9</v>
      </c>
      <c r="B28" s="1426" t="s">
        <v>9</v>
      </c>
      <c r="C28" s="1428" t="s">
        <v>10</v>
      </c>
      <c r="D28" s="1430" t="s">
        <v>56</v>
      </c>
      <c r="E28" s="1454"/>
      <c r="F28" s="1456" t="s">
        <v>9</v>
      </c>
      <c r="G28" s="1445"/>
      <c r="H28" s="48" t="s">
        <v>13</v>
      </c>
      <c r="I28" s="42">
        <f t="shared" ref="I28:I35" si="0">J28+L28</f>
        <v>60</v>
      </c>
      <c r="J28" s="43">
        <v>60</v>
      </c>
      <c r="K28" s="43"/>
      <c r="L28" s="135"/>
      <c r="M28" s="69">
        <f>N28+P28</f>
        <v>147</v>
      </c>
      <c r="N28" s="64">
        <v>147</v>
      </c>
      <c r="O28" s="64"/>
      <c r="P28" s="50"/>
    </row>
    <row r="29" spans="1:16" ht="15.75" customHeight="1" thickBot="1">
      <c r="A29" s="1425"/>
      <c r="B29" s="1427"/>
      <c r="C29" s="1429"/>
      <c r="D29" s="1431"/>
      <c r="E29" s="1455"/>
      <c r="F29" s="1440"/>
      <c r="G29" s="1412"/>
      <c r="H29" s="38" t="s">
        <v>16</v>
      </c>
      <c r="I29" s="37">
        <f t="shared" si="0"/>
        <v>60</v>
      </c>
      <c r="J29" s="39">
        <f>J28</f>
        <v>60</v>
      </c>
      <c r="K29" s="39"/>
      <c r="L29" s="24"/>
      <c r="M29" s="37">
        <f>N29+P29</f>
        <v>147</v>
      </c>
      <c r="N29" s="39">
        <f>N28</f>
        <v>147</v>
      </c>
      <c r="O29" s="39"/>
      <c r="P29" s="40"/>
    </row>
    <row r="30" spans="1:16" ht="14.25" customHeight="1">
      <c r="A30" s="18" t="s">
        <v>9</v>
      </c>
      <c r="B30" s="15" t="s">
        <v>9</v>
      </c>
      <c r="C30" s="1435" t="s">
        <v>11</v>
      </c>
      <c r="D30" s="1444" t="s">
        <v>57</v>
      </c>
      <c r="E30" s="1452"/>
      <c r="F30" s="1439" t="s">
        <v>9</v>
      </c>
      <c r="G30" s="1411"/>
      <c r="H30" s="41" t="s">
        <v>13</v>
      </c>
      <c r="I30" s="42">
        <f t="shared" si="0"/>
        <v>10.5</v>
      </c>
      <c r="J30" s="43">
        <v>10.5</v>
      </c>
      <c r="K30" s="43"/>
      <c r="L30" s="135"/>
      <c r="M30" s="70">
        <f>N30+P30</f>
        <v>10.5</v>
      </c>
      <c r="N30" s="65">
        <v>10.5</v>
      </c>
      <c r="O30" s="65"/>
      <c r="P30" s="44"/>
    </row>
    <row r="31" spans="1:16" ht="15" customHeight="1" thickBot="1">
      <c r="A31" s="19"/>
      <c r="B31" s="16"/>
      <c r="C31" s="1429"/>
      <c r="D31" s="1431"/>
      <c r="E31" s="1453"/>
      <c r="F31" s="1440"/>
      <c r="G31" s="1412"/>
      <c r="H31" s="45" t="s">
        <v>16</v>
      </c>
      <c r="I31" s="36">
        <f t="shared" si="0"/>
        <v>10.5</v>
      </c>
      <c r="J31" s="35">
        <f>J30</f>
        <v>10.5</v>
      </c>
      <c r="K31" s="35"/>
      <c r="L31" s="136"/>
      <c r="M31" s="36">
        <f>N31+P31</f>
        <v>10.5</v>
      </c>
      <c r="N31" s="35">
        <f>N30</f>
        <v>10.5</v>
      </c>
      <c r="O31" s="35"/>
      <c r="P31" s="46"/>
    </row>
    <row r="32" spans="1:16" s="4" customFormat="1" ht="13.5" customHeight="1" thickBot="1">
      <c r="A32" s="77" t="s">
        <v>9</v>
      </c>
      <c r="B32" s="78" t="s">
        <v>9</v>
      </c>
      <c r="C32" s="1097" t="s">
        <v>17</v>
      </c>
      <c r="D32" s="1098"/>
      <c r="E32" s="1098"/>
      <c r="F32" s="1098"/>
      <c r="G32" s="1098"/>
      <c r="H32" s="1126"/>
      <c r="I32" s="84">
        <f>L32+J32</f>
        <v>70.5</v>
      </c>
      <c r="J32" s="82">
        <f>J31+J29</f>
        <v>70.5</v>
      </c>
      <c r="K32" s="82">
        <f>K27+K29+K31</f>
        <v>0</v>
      </c>
      <c r="L32" s="83">
        <f>L27+L29+L31</f>
        <v>0</v>
      </c>
      <c r="M32" s="84">
        <f>P32+N32</f>
        <v>157.5</v>
      </c>
      <c r="N32" s="82">
        <f>N27+N29+N31</f>
        <v>157.5</v>
      </c>
      <c r="O32" s="82">
        <f>O27+O29+O31</f>
        <v>0</v>
      </c>
      <c r="P32" s="83">
        <f>P27+P29+P31</f>
        <v>0</v>
      </c>
    </row>
    <row r="33" spans="1:16" ht="11.25" customHeight="1" thickBot="1">
      <c r="A33" s="1413" t="s">
        <v>143</v>
      </c>
      <c r="B33" s="1414"/>
      <c r="C33" s="1414"/>
      <c r="D33" s="1414"/>
      <c r="E33" s="1414"/>
      <c r="F33" s="1414"/>
      <c r="G33" s="1414"/>
      <c r="H33" s="1414"/>
      <c r="I33" s="1414"/>
      <c r="J33" s="1414"/>
      <c r="K33" s="1414"/>
      <c r="L33" s="1414"/>
      <c r="M33" s="1414"/>
      <c r="N33" s="1414"/>
      <c r="O33" s="1414"/>
      <c r="P33" s="1415"/>
    </row>
    <row r="34" spans="1:16" s="2" customFormat="1" ht="20.25" customHeight="1">
      <c r="A34" s="1368" t="s">
        <v>10</v>
      </c>
      <c r="B34" s="1403" t="s">
        <v>9</v>
      </c>
      <c r="C34" s="1374" t="s">
        <v>12</v>
      </c>
      <c r="D34" s="1405" t="s">
        <v>138</v>
      </c>
      <c r="E34" s="1362"/>
      <c r="F34" s="1349"/>
      <c r="G34" s="1410"/>
      <c r="H34" s="76" t="s">
        <v>13</v>
      </c>
      <c r="I34" s="72">
        <f t="shared" si="0"/>
        <v>1173.5</v>
      </c>
      <c r="J34" s="96">
        <f>147.3+863.4</f>
        <v>1010.7</v>
      </c>
      <c r="K34" s="96"/>
      <c r="L34" s="74">
        <v>162.80000000000001</v>
      </c>
      <c r="M34" s="72">
        <v>160</v>
      </c>
      <c r="N34" s="96">
        <v>160</v>
      </c>
      <c r="O34" s="96"/>
      <c r="P34" s="73">
        <v>162.80000000000001</v>
      </c>
    </row>
    <row r="35" spans="1:16" s="2" customFormat="1" ht="20.25" customHeight="1" thickBot="1">
      <c r="A35" s="1370"/>
      <c r="B35" s="1404"/>
      <c r="C35" s="1373"/>
      <c r="D35" s="1406"/>
      <c r="E35" s="1363"/>
      <c r="F35" s="1350"/>
      <c r="G35" s="1350"/>
      <c r="H35" s="71" t="s">
        <v>16</v>
      </c>
      <c r="I35" s="123">
        <f t="shared" si="0"/>
        <v>1173.5</v>
      </c>
      <c r="J35" s="95">
        <f>J34</f>
        <v>1010.7</v>
      </c>
      <c r="K35" s="95"/>
      <c r="L35" s="124">
        <f>L34</f>
        <v>162.80000000000001</v>
      </c>
      <c r="M35" s="123">
        <f>M34</f>
        <v>160</v>
      </c>
      <c r="N35" s="95">
        <f>N34</f>
        <v>160</v>
      </c>
      <c r="O35" s="95"/>
      <c r="P35" s="125">
        <f>P34</f>
        <v>162.80000000000001</v>
      </c>
    </row>
    <row r="36" spans="1:16" s="4" customFormat="1" ht="13.5" customHeight="1" thickBot="1">
      <c r="A36" s="77" t="s">
        <v>9</v>
      </c>
      <c r="B36" s="78" t="s">
        <v>9</v>
      </c>
      <c r="C36" s="1097" t="s">
        <v>17</v>
      </c>
      <c r="D36" s="1098"/>
      <c r="E36" s="1098"/>
      <c r="F36" s="1098"/>
      <c r="G36" s="1098"/>
      <c r="H36" s="1126"/>
      <c r="I36" s="84">
        <f>L36+J36</f>
        <v>1173.5</v>
      </c>
      <c r="J36" s="82">
        <f>J35+J33</f>
        <v>1010.7</v>
      </c>
      <c r="K36" s="82">
        <f>K31+K33+K35</f>
        <v>0</v>
      </c>
      <c r="L36" s="83">
        <f>L31+L33+L35</f>
        <v>162.80000000000001</v>
      </c>
      <c r="M36" s="84">
        <f>P36+N36</f>
        <v>333.3</v>
      </c>
      <c r="N36" s="82">
        <f>N31+N33+N35</f>
        <v>170.5</v>
      </c>
      <c r="O36" s="82">
        <f>O31+O33+O35</f>
        <v>0</v>
      </c>
      <c r="P36" s="83">
        <f>P31+P33+P35</f>
        <v>162.80000000000001</v>
      </c>
    </row>
    <row r="37" spans="1:16" s="4" customFormat="1" ht="13.5" customHeight="1" thickBot="1">
      <c r="A37" s="1407" t="s">
        <v>144</v>
      </c>
      <c r="B37" s="1408"/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9"/>
    </row>
    <row r="38" spans="1:16" s="2" customFormat="1" ht="13.5" customHeight="1">
      <c r="A38" s="1368" t="s">
        <v>10</v>
      </c>
      <c r="B38" s="1403" t="s">
        <v>9</v>
      </c>
      <c r="C38" s="1374" t="s">
        <v>33</v>
      </c>
      <c r="D38" s="1405" t="s">
        <v>139</v>
      </c>
      <c r="E38" s="1362"/>
      <c r="F38" s="1349"/>
      <c r="G38" s="1410"/>
      <c r="H38" s="76" t="s">
        <v>13</v>
      </c>
      <c r="I38" s="72">
        <f>J38+L38</f>
        <v>8.4</v>
      </c>
      <c r="J38" s="96">
        <v>8.4</v>
      </c>
      <c r="K38" s="96"/>
      <c r="L38" s="74"/>
      <c r="M38" s="72">
        <f>N38+P38</f>
        <v>79.900000000000006</v>
      </c>
      <c r="N38" s="96">
        <v>79.900000000000006</v>
      </c>
      <c r="O38" s="96"/>
      <c r="P38" s="73"/>
    </row>
    <row r="39" spans="1:16" s="2" customFormat="1" ht="12" customHeight="1" thickBot="1">
      <c r="A39" s="1370"/>
      <c r="B39" s="1404"/>
      <c r="C39" s="1373"/>
      <c r="D39" s="1406"/>
      <c r="E39" s="1363"/>
      <c r="F39" s="1350"/>
      <c r="G39" s="1350"/>
      <c r="H39" s="71" t="s">
        <v>16</v>
      </c>
      <c r="I39" s="123">
        <f>J39+L39</f>
        <v>8.4</v>
      </c>
      <c r="J39" s="95">
        <f>J38</f>
        <v>8.4</v>
      </c>
      <c r="K39" s="95"/>
      <c r="L39" s="124">
        <f>L38</f>
        <v>0</v>
      </c>
      <c r="M39" s="123">
        <f>M38</f>
        <v>79.900000000000006</v>
      </c>
      <c r="N39" s="95">
        <f>N38</f>
        <v>79.900000000000006</v>
      </c>
      <c r="O39" s="95"/>
      <c r="P39" s="125">
        <f>P38</f>
        <v>0</v>
      </c>
    </row>
    <row r="40" spans="1:16" s="2" customFormat="1" ht="13.5" customHeight="1">
      <c r="A40" s="1368" t="s">
        <v>10</v>
      </c>
      <c r="B40" s="1403" t="s">
        <v>9</v>
      </c>
      <c r="C40" s="1374" t="s">
        <v>35</v>
      </c>
      <c r="D40" s="1405" t="s">
        <v>141</v>
      </c>
      <c r="E40" s="1362"/>
      <c r="F40" s="1349"/>
      <c r="G40" s="1410"/>
      <c r="H40" s="76" t="s">
        <v>13</v>
      </c>
      <c r="I40" s="72">
        <f>J40+L40</f>
        <v>71.599999999999994</v>
      </c>
      <c r="J40" s="96">
        <v>71.599999999999994</v>
      </c>
      <c r="K40" s="96"/>
      <c r="L40" s="74"/>
      <c r="M40" s="72">
        <f>N40+P40</f>
        <v>71.599999999999994</v>
      </c>
      <c r="N40" s="96">
        <v>71.599999999999994</v>
      </c>
      <c r="O40" s="96"/>
      <c r="P40" s="73"/>
    </row>
    <row r="41" spans="1:16" s="2" customFormat="1" ht="16.5" customHeight="1" thickBot="1">
      <c r="A41" s="1370"/>
      <c r="B41" s="1404"/>
      <c r="C41" s="1373"/>
      <c r="D41" s="1406"/>
      <c r="E41" s="1363"/>
      <c r="F41" s="1350"/>
      <c r="G41" s="1350"/>
      <c r="H41" s="71" t="s">
        <v>16</v>
      </c>
      <c r="I41" s="123">
        <f>J41+L41</f>
        <v>71.599999999999994</v>
      </c>
      <c r="J41" s="95">
        <f>J40</f>
        <v>71.599999999999994</v>
      </c>
      <c r="K41" s="95"/>
      <c r="L41" s="124">
        <f>L40</f>
        <v>0</v>
      </c>
      <c r="M41" s="123">
        <f>M40</f>
        <v>71.599999999999994</v>
      </c>
      <c r="N41" s="95">
        <f>N40</f>
        <v>71.599999999999994</v>
      </c>
      <c r="O41" s="95"/>
      <c r="P41" s="125">
        <f>P40</f>
        <v>0</v>
      </c>
    </row>
    <row r="42" spans="1:16" s="4" customFormat="1" ht="13.5" customHeight="1" thickBot="1">
      <c r="A42" s="77" t="s">
        <v>9</v>
      </c>
      <c r="B42" s="78" t="s">
        <v>9</v>
      </c>
      <c r="C42" s="1097" t="s">
        <v>17</v>
      </c>
      <c r="D42" s="1098"/>
      <c r="E42" s="1098"/>
      <c r="F42" s="1098"/>
      <c r="G42" s="1098"/>
      <c r="H42" s="1126"/>
      <c r="I42" s="84">
        <f>L42+J42</f>
        <v>80</v>
      </c>
      <c r="J42" s="82">
        <f>J41+J39</f>
        <v>80</v>
      </c>
      <c r="K42" s="82">
        <f>K37+K39+K41</f>
        <v>0</v>
      </c>
      <c r="L42" s="83">
        <f>L37+L39+L41</f>
        <v>0</v>
      </c>
      <c r="M42" s="84">
        <f>P42+N42</f>
        <v>151.5</v>
      </c>
      <c r="N42" s="82">
        <f>N37+N39+N41</f>
        <v>151.5</v>
      </c>
      <c r="O42" s="82">
        <f>O37+O39+O41</f>
        <v>0</v>
      </c>
      <c r="P42" s="83">
        <f>P37+P39+P41</f>
        <v>0</v>
      </c>
    </row>
    <row r="43" spans="1:16" s="4" customFormat="1" ht="13.5" customHeight="1" thickBot="1">
      <c r="A43" s="1407" t="s">
        <v>145</v>
      </c>
      <c r="B43" s="1408"/>
      <c r="C43" s="1408"/>
      <c r="D43" s="1408"/>
      <c r="E43" s="1408"/>
      <c r="F43" s="1408"/>
      <c r="G43" s="1408"/>
      <c r="H43" s="1408"/>
      <c r="I43" s="1408"/>
      <c r="J43" s="1408"/>
      <c r="K43" s="1408"/>
      <c r="L43" s="1408"/>
      <c r="M43" s="1408"/>
      <c r="N43" s="1408"/>
      <c r="O43" s="1408"/>
      <c r="P43" s="1409"/>
    </row>
    <row r="44" spans="1:16" ht="13.5" customHeight="1">
      <c r="A44" s="1398" t="s">
        <v>9</v>
      </c>
      <c r="B44" s="1387" t="s">
        <v>9</v>
      </c>
      <c r="C44" s="1384" t="s">
        <v>33</v>
      </c>
      <c r="D44" s="1382" t="s">
        <v>60</v>
      </c>
      <c r="E44" s="1357"/>
      <c r="F44" s="1359" t="s">
        <v>9</v>
      </c>
      <c r="G44" s="1355" t="s">
        <v>61</v>
      </c>
      <c r="H44" s="92" t="s">
        <v>13</v>
      </c>
      <c r="I44" s="99">
        <v>70</v>
      </c>
      <c r="J44" s="100">
        <v>70</v>
      </c>
      <c r="K44" s="100"/>
      <c r="L44" s="137"/>
      <c r="M44" s="143">
        <f>N44</f>
        <v>75</v>
      </c>
      <c r="N44" s="100">
        <v>75</v>
      </c>
      <c r="O44" s="100"/>
      <c r="P44" s="144">
        <v>0</v>
      </c>
    </row>
    <row r="45" spans="1:16" ht="12" customHeight="1" thickBot="1">
      <c r="A45" s="1399"/>
      <c r="B45" s="1388"/>
      <c r="C45" s="1385"/>
      <c r="D45" s="1383"/>
      <c r="E45" s="1358"/>
      <c r="F45" s="1360"/>
      <c r="G45" s="1356"/>
      <c r="H45" s="93" t="s">
        <v>16</v>
      </c>
      <c r="I45" s="101">
        <v>70</v>
      </c>
      <c r="J45" s="102">
        <v>70</v>
      </c>
      <c r="K45" s="102"/>
      <c r="L45" s="138">
        <v>0</v>
      </c>
      <c r="M45" s="145">
        <v>75</v>
      </c>
      <c r="N45" s="102">
        <v>75</v>
      </c>
      <c r="O45" s="102"/>
      <c r="P45" s="146">
        <v>0</v>
      </c>
    </row>
    <row r="46" spans="1:16" s="2" customFormat="1" ht="14.25" customHeight="1">
      <c r="A46" s="1368" t="s">
        <v>10</v>
      </c>
      <c r="B46" s="1371" t="s">
        <v>9</v>
      </c>
      <c r="C46" s="1374" t="s">
        <v>35</v>
      </c>
      <c r="D46" s="1364" t="s">
        <v>62</v>
      </c>
      <c r="E46" s="1362"/>
      <c r="F46" s="1349" t="s">
        <v>9</v>
      </c>
      <c r="G46" s="1343"/>
      <c r="H46" s="98" t="s">
        <v>13</v>
      </c>
      <c r="I46" s="97">
        <v>266.8</v>
      </c>
      <c r="J46" s="96">
        <v>266.8</v>
      </c>
      <c r="K46" s="96"/>
      <c r="L46" s="74"/>
      <c r="M46" s="72">
        <v>266.82499999999999</v>
      </c>
      <c r="N46" s="96">
        <v>266.8</v>
      </c>
      <c r="O46" s="96"/>
      <c r="P46" s="73"/>
    </row>
    <row r="47" spans="1:16" s="2" customFormat="1" ht="14.25" customHeight="1" thickBot="1">
      <c r="A47" s="1370"/>
      <c r="B47" s="1373"/>
      <c r="C47" s="1373"/>
      <c r="D47" s="1365"/>
      <c r="E47" s="1363"/>
      <c r="F47" s="1350"/>
      <c r="G47" s="1344"/>
      <c r="H47" s="93" t="s">
        <v>16</v>
      </c>
      <c r="I47" s="94">
        <v>266.8</v>
      </c>
      <c r="J47" s="95">
        <v>266.8</v>
      </c>
      <c r="K47" s="95"/>
      <c r="L47" s="124">
        <v>0</v>
      </c>
      <c r="M47" s="123">
        <v>266.82499999999999</v>
      </c>
      <c r="N47" s="95">
        <v>266.8</v>
      </c>
      <c r="O47" s="95"/>
      <c r="P47" s="125">
        <v>0</v>
      </c>
    </row>
    <row r="48" spans="1:16" s="3" customFormat="1" ht="14.25" customHeight="1">
      <c r="A48" s="1368" t="s">
        <v>10</v>
      </c>
      <c r="B48" s="1371" t="s">
        <v>9</v>
      </c>
      <c r="C48" s="1374" t="s">
        <v>38</v>
      </c>
      <c r="D48" s="1378" t="s">
        <v>63</v>
      </c>
      <c r="E48" s="1362"/>
      <c r="F48" s="1349" t="s">
        <v>9</v>
      </c>
      <c r="G48" s="1343"/>
      <c r="H48" s="98" t="s">
        <v>13</v>
      </c>
      <c r="I48" s="97">
        <v>98.53</v>
      </c>
      <c r="J48" s="96">
        <v>98.5</v>
      </c>
      <c r="K48" s="96"/>
      <c r="L48" s="74"/>
      <c r="M48" s="72">
        <v>116</v>
      </c>
      <c r="N48" s="96">
        <v>116</v>
      </c>
      <c r="O48" s="96"/>
      <c r="P48" s="73"/>
    </row>
    <row r="49" spans="1:16" ht="13.5" thickBot="1">
      <c r="A49" s="1370"/>
      <c r="B49" s="1373"/>
      <c r="C49" s="1373"/>
      <c r="D49" s="1379"/>
      <c r="E49" s="1363"/>
      <c r="F49" s="1350"/>
      <c r="G49" s="1344"/>
      <c r="H49" s="93" t="s">
        <v>16</v>
      </c>
      <c r="I49" s="94">
        <v>98.53</v>
      </c>
      <c r="J49" s="95">
        <v>98.5</v>
      </c>
      <c r="K49" s="95"/>
      <c r="L49" s="124">
        <v>0</v>
      </c>
      <c r="M49" s="123">
        <v>116</v>
      </c>
      <c r="N49" s="95">
        <v>116</v>
      </c>
      <c r="O49" s="95"/>
      <c r="P49" s="125">
        <v>0</v>
      </c>
    </row>
    <row r="50" spans="1:16">
      <c r="A50" s="1368" t="s">
        <v>10</v>
      </c>
      <c r="B50" s="1371" t="s">
        <v>9</v>
      </c>
      <c r="C50" s="1374" t="s">
        <v>40</v>
      </c>
      <c r="D50" s="1364" t="s">
        <v>65</v>
      </c>
      <c r="E50" s="1362"/>
      <c r="F50" s="1349" t="s">
        <v>9</v>
      </c>
      <c r="G50" s="1343"/>
      <c r="H50" s="98" t="s">
        <v>13</v>
      </c>
      <c r="I50" s="97">
        <v>1.86</v>
      </c>
      <c r="J50" s="96">
        <v>1.9</v>
      </c>
      <c r="K50" s="96"/>
      <c r="L50" s="74"/>
      <c r="M50" s="72">
        <v>2.8</v>
      </c>
      <c r="N50" s="96">
        <v>2.8</v>
      </c>
      <c r="O50" s="96"/>
      <c r="P50" s="73"/>
    </row>
    <row r="51" spans="1:16" ht="13.5" thickBot="1">
      <c r="A51" s="1370"/>
      <c r="B51" s="1373"/>
      <c r="C51" s="1373"/>
      <c r="D51" s="1365"/>
      <c r="E51" s="1363"/>
      <c r="F51" s="1350"/>
      <c r="G51" s="1344"/>
      <c r="H51" s="93" t="s">
        <v>16</v>
      </c>
      <c r="I51" s="94">
        <v>1.86</v>
      </c>
      <c r="J51" s="95">
        <v>1.9</v>
      </c>
      <c r="K51" s="95"/>
      <c r="L51" s="124">
        <v>0</v>
      </c>
      <c r="M51" s="123">
        <v>2.8</v>
      </c>
      <c r="N51" s="95">
        <v>2.8</v>
      </c>
      <c r="O51" s="95"/>
      <c r="P51" s="125">
        <v>0</v>
      </c>
    </row>
    <row r="52" spans="1:16">
      <c r="A52" s="1368" t="s">
        <v>10</v>
      </c>
      <c r="B52" s="1371" t="s">
        <v>9</v>
      </c>
      <c r="C52" s="1374" t="s">
        <v>34</v>
      </c>
      <c r="D52" s="1378" t="s">
        <v>66</v>
      </c>
      <c r="E52" s="1362"/>
      <c r="F52" s="1349" t="s">
        <v>9</v>
      </c>
      <c r="G52" s="1343"/>
      <c r="H52" s="98" t="s">
        <v>13</v>
      </c>
      <c r="I52" s="97">
        <v>24</v>
      </c>
      <c r="J52" s="96">
        <v>24</v>
      </c>
      <c r="K52" s="96"/>
      <c r="L52" s="74"/>
      <c r="M52" s="72">
        <v>43.9</v>
      </c>
      <c r="N52" s="96">
        <v>43.9</v>
      </c>
      <c r="O52" s="96"/>
      <c r="P52" s="73"/>
    </row>
    <row r="53" spans="1:16" ht="13.5" thickBot="1">
      <c r="A53" s="1370"/>
      <c r="B53" s="1373"/>
      <c r="C53" s="1373"/>
      <c r="D53" s="1379"/>
      <c r="E53" s="1363"/>
      <c r="F53" s="1350"/>
      <c r="G53" s="1344"/>
      <c r="H53" s="93" t="s">
        <v>16</v>
      </c>
      <c r="I53" s="94">
        <v>24</v>
      </c>
      <c r="J53" s="95">
        <v>24</v>
      </c>
      <c r="K53" s="95"/>
      <c r="L53" s="124">
        <v>0</v>
      </c>
      <c r="M53" s="123">
        <v>43.9</v>
      </c>
      <c r="N53" s="95">
        <v>43.9</v>
      </c>
      <c r="O53" s="95"/>
      <c r="P53" s="125">
        <v>0</v>
      </c>
    </row>
    <row r="54" spans="1:16">
      <c r="A54" s="1368" t="s">
        <v>10</v>
      </c>
      <c r="B54" s="1371" t="s">
        <v>9</v>
      </c>
      <c r="C54" s="1374" t="s">
        <v>41</v>
      </c>
      <c r="D54" s="1378" t="s">
        <v>67</v>
      </c>
      <c r="E54" s="1362"/>
      <c r="F54" s="1349" t="s">
        <v>9</v>
      </c>
      <c r="G54" s="1343"/>
      <c r="H54" s="107" t="s">
        <v>13</v>
      </c>
      <c r="I54" s="97">
        <v>49.8</v>
      </c>
      <c r="J54" s="96">
        <v>49.8</v>
      </c>
      <c r="K54" s="96"/>
      <c r="L54" s="74"/>
      <c r="M54" s="148">
        <v>57</v>
      </c>
      <c r="N54" s="119">
        <v>57</v>
      </c>
      <c r="O54" s="96"/>
      <c r="P54" s="73"/>
    </row>
    <row r="55" spans="1:16" ht="13.5" thickBot="1">
      <c r="A55" s="1370"/>
      <c r="B55" s="1373"/>
      <c r="C55" s="1373"/>
      <c r="D55" s="1379"/>
      <c r="E55" s="1363"/>
      <c r="F55" s="1350"/>
      <c r="G55" s="1344"/>
      <c r="H55" s="93" t="s">
        <v>16</v>
      </c>
      <c r="I55" s="94">
        <v>49.8</v>
      </c>
      <c r="J55" s="95">
        <v>49.8</v>
      </c>
      <c r="K55" s="95"/>
      <c r="L55" s="124">
        <v>0</v>
      </c>
      <c r="M55" s="123">
        <v>57</v>
      </c>
      <c r="N55" s="95">
        <v>57</v>
      </c>
      <c r="O55" s="95"/>
      <c r="P55" s="125">
        <v>0</v>
      </c>
    </row>
    <row r="56" spans="1:16">
      <c r="A56" s="1368" t="s">
        <v>10</v>
      </c>
      <c r="B56" s="1371" t="s">
        <v>9</v>
      </c>
      <c r="C56" s="1374" t="s">
        <v>42</v>
      </c>
      <c r="D56" s="1364" t="s">
        <v>68</v>
      </c>
      <c r="E56" s="1362"/>
      <c r="F56" s="1349" t="s">
        <v>9</v>
      </c>
      <c r="G56" s="1343"/>
      <c r="H56" s="98" t="s">
        <v>13</v>
      </c>
      <c r="I56" s="97">
        <v>4</v>
      </c>
      <c r="J56" s="96">
        <v>4</v>
      </c>
      <c r="K56" s="96"/>
      <c r="L56" s="74"/>
      <c r="M56" s="72">
        <v>4</v>
      </c>
      <c r="N56" s="96">
        <v>4</v>
      </c>
      <c r="O56" s="96"/>
      <c r="P56" s="73"/>
    </row>
    <row r="57" spans="1:16" ht="13.5" thickBot="1">
      <c r="A57" s="1370"/>
      <c r="B57" s="1373"/>
      <c r="C57" s="1373"/>
      <c r="D57" s="1365"/>
      <c r="E57" s="1363"/>
      <c r="F57" s="1350"/>
      <c r="G57" s="1344"/>
      <c r="H57" s="93" t="s">
        <v>16</v>
      </c>
      <c r="I57" s="94">
        <v>4</v>
      </c>
      <c r="J57" s="95">
        <v>4</v>
      </c>
      <c r="K57" s="95"/>
      <c r="L57" s="124">
        <v>0</v>
      </c>
      <c r="M57" s="123">
        <v>4</v>
      </c>
      <c r="N57" s="95">
        <v>4</v>
      </c>
      <c r="O57" s="95"/>
      <c r="P57" s="125">
        <v>0</v>
      </c>
    </row>
    <row r="58" spans="1:16" ht="13.5" customHeight="1" thickBot="1">
      <c r="A58" s="1386" t="s">
        <v>10</v>
      </c>
      <c r="B58" s="1371" t="s">
        <v>9</v>
      </c>
      <c r="C58" s="1374" t="s">
        <v>43</v>
      </c>
      <c r="D58" s="161" t="s">
        <v>69</v>
      </c>
      <c r="E58" s="1352"/>
      <c r="F58" s="1349" t="s">
        <v>9</v>
      </c>
      <c r="G58" s="1353"/>
      <c r="H58" s="108"/>
      <c r="I58" s="110">
        <v>25.5</v>
      </c>
      <c r="J58" s="118">
        <v>25.5</v>
      </c>
      <c r="K58" s="109"/>
      <c r="L58" s="139"/>
      <c r="M58" s="160">
        <v>30</v>
      </c>
      <c r="N58" s="118">
        <v>30</v>
      </c>
      <c r="O58" s="109"/>
      <c r="P58" s="149"/>
    </row>
    <row r="59" spans="1:16" ht="13.5" thickBot="1">
      <c r="A59" s="1363"/>
      <c r="B59" s="1389"/>
      <c r="C59" s="1389"/>
      <c r="D59" s="162"/>
      <c r="E59" s="1350"/>
      <c r="F59" s="1350"/>
      <c r="G59" s="1344"/>
      <c r="H59" s="115" t="s">
        <v>16</v>
      </c>
      <c r="I59" s="116">
        <v>25.5</v>
      </c>
      <c r="J59" s="117">
        <v>25.5</v>
      </c>
      <c r="K59" s="117"/>
      <c r="L59" s="140">
        <v>0</v>
      </c>
      <c r="M59" s="116">
        <v>30</v>
      </c>
      <c r="N59" s="117">
        <v>30</v>
      </c>
      <c r="O59" s="117"/>
      <c r="P59" s="150"/>
    </row>
    <row r="60" spans="1:16">
      <c r="A60" s="1368" t="s">
        <v>10</v>
      </c>
      <c r="B60" s="1371" t="s">
        <v>9</v>
      </c>
      <c r="C60" s="1374" t="s">
        <v>75</v>
      </c>
      <c r="D60" s="1378" t="s">
        <v>70</v>
      </c>
      <c r="E60" s="1362"/>
      <c r="F60" s="1349" t="s">
        <v>9</v>
      </c>
      <c r="G60" s="1343"/>
      <c r="H60" s="98" t="s">
        <v>13</v>
      </c>
      <c r="I60" s="97">
        <v>3.47</v>
      </c>
      <c r="J60" s="96">
        <v>3.5</v>
      </c>
      <c r="K60" s="96"/>
      <c r="L60" s="74"/>
      <c r="M60" s="72">
        <v>4.3</v>
      </c>
      <c r="N60" s="96">
        <v>4.32</v>
      </c>
      <c r="O60" s="96"/>
      <c r="P60" s="73"/>
    </row>
    <row r="61" spans="1:16" ht="13.5" thickBot="1">
      <c r="A61" s="1370"/>
      <c r="B61" s="1373"/>
      <c r="C61" s="1373"/>
      <c r="D61" s="1379"/>
      <c r="E61" s="1363"/>
      <c r="F61" s="1350"/>
      <c r="G61" s="1344"/>
      <c r="H61" s="93" t="s">
        <v>16</v>
      </c>
      <c r="I61" s="94">
        <v>3.47</v>
      </c>
      <c r="J61" s="95">
        <v>3.5</v>
      </c>
      <c r="K61" s="95"/>
      <c r="L61" s="124">
        <v>0</v>
      </c>
      <c r="M61" s="123">
        <v>4.3</v>
      </c>
      <c r="N61" s="95">
        <v>4.32</v>
      </c>
      <c r="O61" s="95"/>
      <c r="P61" s="125">
        <v>0</v>
      </c>
    </row>
    <row r="62" spans="1:16">
      <c r="A62" s="1368" t="s">
        <v>10</v>
      </c>
      <c r="B62" s="1371" t="s">
        <v>9</v>
      </c>
      <c r="C62" s="1374" t="s">
        <v>44</v>
      </c>
      <c r="D62" s="1364" t="s">
        <v>71</v>
      </c>
      <c r="E62" s="1362"/>
      <c r="F62" s="1349" t="s">
        <v>9</v>
      </c>
      <c r="G62" s="1343"/>
      <c r="H62" s="98" t="s">
        <v>13</v>
      </c>
      <c r="I62" s="97">
        <v>1.2</v>
      </c>
      <c r="J62" s="96">
        <v>1.2</v>
      </c>
      <c r="K62" s="96"/>
      <c r="L62" s="74"/>
      <c r="M62" s="72">
        <v>1.2</v>
      </c>
      <c r="N62" s="96">
        <v>1.2</v>
      </c>
      <c r="O62" s="96"/>
      <c r="P62" s="73"/>
    </row>
    <row r="63" spans="1:16" ht="13.5" thickBot="1">
      <c r="A63" s="1370"/>
      <c r="B63" s="1373"/>
      <c r="C63" s="1373"/>
      <c r="D63" s="1365"/>
      <c r="E63" s="1363"/>
      <c r="F63" s="1350"/>
      <c r="G63" s="1344"/>
      <c r="H63" s="93" t="s">
        <v>16</v>
      </c>
      <c r="I63" s="94">
        <v>1.2</v>
      </c>
      <c r="J63" s="95">
        <v>1.2</v>
      </c>
      <c r="K63" s="95"/>
      <c r="L63" s="124">
        <v>0</v>
      </c>
      <c r="M63" s="123">
        <v>1.2</v>
      </c>
      <c r="N63" s="95">
        <v>1.2</v>
      </c>
      <c r="O63" s="95"/>
      <c r="P63" s="125">
        <v>0</v>
      </c>
    </row>
    <row r="64" spans="1:16">
      <c r="A64" s="1398" t="s">
        <v>10</v>
      </c>
      <c r="B64" s="1387" t="s">
        <v>9</v>
      </c>
      <c r="C64" s="1384" t="s">
        <v>45</v>
      </c>
      <c r="D64" s="1382" t="s">
        <v>72</v>
      </c>
      <c r="E64" s="1357"/>
      <c r="F64" s="1359" t="s">
        <v>9</v>
      </c>
      <c r="G64" s="1355"/>
      <c r="H64" s="92" t="s">
        <v>13</v>
      </c>
      <c r="I64" s="99">
        <v>5.49</v>
      </c>
      <c r="J64" s="100">
        <v>5.5</v>
      </c>
      <c r="K64" s="100"/>
      <c r="L64" s="137"/>
      <c r="M64" s="147">
        <v>10.08</v>
      </c>
      <c r="N64" s="100">
        <v>10.1</v>
      </c>
      <c r="O64" s="100"/>
      <c r="P64" s="144"/>
    </row>
    <row r="65" spans="1:16" ht="13.5" thickBot="1">
      <c r="A65" s="1399"/>
      <c r="B65" s="1388"/>
      <c r="C65" s="1385"/>
      <c r="D65" s="1383"/>
      <c r="E65" s="1358"/>
      <c r="F65" s="1360"/>
      <c r="G65" s="1356"/>
      <c r="H65" s="93" t="s">
        <v>16</v>
      </c>
      <c r="I65" s="101">
        <v>5.49</v>
      </c>
      <c r="J65" s="102">
        <v>5.5</v>
      </c>
      <c r="K65" s="102"/>
      <c r="L65" s="138">
        <v>0</v>
      </c>
      <c r="M65" s="145">
        <v>10.08</v>
      </c>
      <c r="N65" s="102">
        <v>10.1</v>
      </c>
      <c r="O65" s="102"/>
      <c r="P65" s="146">
        <v>0</v>
      </c>
    </row>
    <row r="66" spans="1:16">
      <c r="A66" s="1368" t="s">
        <v>10</v>
      </c>
      <c r="B66" s="1371" t="s">
        <v>9</v>
      </c>
      <c r="C66" s="1374" t="s">
        <v>48</v>
      </c>
      <c r="D66" s="1378" t="s">
        <v>76</v>
      </c>
      <c r="E66" s="1362"/>
      <c r="F66" s="1349" t="s">
        <v>9</v>
      </c>
      <c r="G66" s="1343"/>
      <c r="H66" s="163" t="s">
        <v>13</v>
      </c>
      <c r="I66" s="97">
        <v>18</v>
      </c>
      <c r="J66" s="96">
        <v>18</v>
      </c>
      <c r="K66" s="96"/>
      <c r="L66" s="74"/>
      <c r="M66" s="148">
        <v>29.25</v>
      </c>
      <c r="N66" s="119">
        <v>29.3</v>
      </c>
      <c r="O66" s="96"/>
      <c r="P66" s="73"/>
    </row>
    <row r="67" spans="1:16" ht="13.5" thickBot="1">
      <c r="A67" s="1370"/>
      <c r="B67" s="1373"/>
      <c r="C67" s="1373"/>
      <c r="D67" s="1379"/>
      <c r="E67" s="1363"/>
      <c r="F67" s="1350"/>
      <c r="G67" s="1344"/>
      <c r="H67" s="93" t="s">
        <v>16</v>
      </c>
      <c r="I67" s="94">
        <v>18</v>
      </c>
      <c r="J67" s="95">
        <v>18</v>
      </c>
      <c r="K67" s="95"/>
      <c r="L67" s="124">
        <v>0</v>
      </c>
      <c r="M67" s="123">
        <v>29.25</v>
      </c>
      <c r="N67" s="95">
        <v>29.3</v>
      </c>
      <c r="O67" s="95"/>
      <c r="P67" s="125">
        <v>0</v>
      </c>
    </row>
    <row r="68" spans="1:16">
      <c r="A68" s="1368" t="s">
        <v>10</v>
      </c>
      <c r="B68" s="1371" t="s">
        <v>9</v>
      </c>
      <c r="C68" s="1374" t="s">
        <v>50</v>
      </c>
      <c r="D68" s="1364" t="s">
        <v>78</v>
      </c>
      <c r="E68" s="1362"/>
      <c r="F68" s="1349" t="s">
        <v>9</v>
      </c>
      <c r="G68" s="1343"/>
      <c r="H68" s="98" t="s">
        <v>13</v>
      </c>
      <c r="I68" s="97">
        <v>21</v>
      </c>
      <c r="J68" s="96">
        <v>21</v>
      </c>
      <c r="K68" s="96"/>
      <c r="L68" s="74"/>
      <c r="M68" s="72">
        <v>20.12</v>
      </c>
      <c r="N68" s="96">
        <v>20.100000000000001</v>
      </c>
      <c r="O68" s="96"/>
      <c r="P68" s="73"/>
    </row>
    <row r="69" spans="1:16" ht="13.5" thickBot="1">
      <c r="A69" s="1370"/>
      <c r="B69" s="1373"/>
      <c r="C69" s="1373"/>
      <c r="D69" s="1365"/>
      <c r="E69" s="1363"/>
      <c r="F69" s="1350"/>
      <c r="G69" s="1344"/>
      <c r="H69" s="93" t="s">
        <v>16</v>
      </c>
      <c r="I69" s="94">
        <v>21</v>
      </c>
      <c r="J69" s="95">
        <v>21</v>
      </c>
      <c r="K69" s="95"/>
      <c r="L69" s="124">
        <v>0</v>
      </c>
      <c r="M69" s="123">
        <v>20.12</v>
      </c>
      <c r="N69" s="95">
        <v>20.100000000000001</v>
      </c>
      <c r="O69" s="95"/>
      <c r="P69" s="125">
        <v>0</v>
      </c>
    </row>
    <row r="70" spans="1:16">
      <c r="A70" s="1368" t="s">
        <v>10</v>
      </c>
      <c r="B70" s="1371" t="s">
        <v>9</v>
      </c>
      <c r="C70" s="1374" t="s">
        <v>84</v>
      </c>
      <c r="D70" s="1364" t="s">
        <v>79</v>
      </c>
      <c r="E70" s="1362"/>
      <c r="F70" s="1349" t="s">
        <v>9</v>
      </c>
      <c r="G70" s="1343"/>
      <c r="H70" s="98" t="s">
        <v>13</v>
      </c>
      <c r="I70" s="97">
        <v>10.1</v>
      </c>
      <c r="J70" s="96">
        <v>10.1</v>
      </c>
      <c r="K70" s="96"/>
      <c r="L70" s="74"/>
      <c r="M70" s="72">
        <v>5.8</v>
      </c>
      <c r="N70" s="96">
        <v>5.8</v>
      </c>
      <c r="O70" s="96"/>
      <c r="P70" s="73"/>
    </row>
    <row r="71" spans="1:16" ht="13.5" thickBot="1">
      <c r="A71" s="1370"/>
      <c r="B71" s="1373"/>
      <c r="C71" s="1373"/>
      <c r="D71" s="1365"/>
      <c r="E71" s="1363"/>
      <c r="F71" s="1350"/>
      <c r="G71" s="1344"/>
      <c r="H71" s="93" t="s">
        <v>16</v>
      </c>
      <c r="I71" s="94">
        <v>10.1</v>
      </c>
      <c r="J71" s="95">
        <v>10.1</v>
      </c>
      <c r="K71" s="95"/>
      <c r="L71" s="124">
        <v>0</v>
      </c>
      <c r="M71" s="123">
        <v>5.8</v>
      </c>
      <c r="N71" s="95">
        <v>5.8</v>
      </c>
      <c r="O71" s="95"/>
      <c r="P71" s="125">
        <v>0</v>
      </c>
    </row>
    <row r="72" spans="1:16">
      <c r="A72" s="1368" t="s">
        <v>10</v>
      </c>
      <c r="B72" s="1371" t="s">
        <v>9</v>
      </c>
      <c r="C72" s="1374" t="s">
        <v>51</v>
      </c>
      <c r="D72" s="1364" t="s">
        <v>82</v>
      </c>
      <c r="E72" s="1362"/>
      <c r="F72" s="1349" t="s">
        <v>9</v>
      </c>
      <c r="G72" s="1343"/>
      <c r="H72" s="98" t="s">
        <v>13</v>
      </c>
      <c r="I72" s="97">
        <v>4.3559999999999999</v>
      </c>
      <c r="J72" s="96">
        <v>4.4000000000000004</v>
      </c>
      <c r="K72" s="96"/>
      <c r="L72" s="74"/>
      <c r="M72" s="72">
        <v>4.74</v>
      </c>
      <c r="N72" s="96">
        <v>4.7</v>
      </c>
      <c r="O72" s="96"/>
      <c r="P72" s="73"/>
    </row>
    <row r="73" spans="1:16" ht="13.5" thickBot="1">
      <c r="A73" s="1370"/>
      <c r="B73" s="1373"/>
      <c r="C73" s="1373"/>
      <c r="D73" s="1365"/>
      <c r="E73" s="1363"/>
      <c r="F73" s="1350"/>
      <c r="G73" s="1344"/>
      <c r="H73" s="93" t="s">
        <v>16</v>
      </c>
      <c r="I73" s="94">
        <v>4.3559999999999999</v>
      </c>
      <c r="J73" s="95">
        <v>4.4000000000000004</v>
      </c>
      <c r="K73" s="95"/>
      <c r="L73" s="124">
        <v>0</v>
      </c>
      <c r="M73" s="123">
        <v>4.74</v>
      </c>
      <c r="N73" s="95">
        <v>4.7</v>
      </c>
      <c r="O73" s="95"/>
      <c r="P73" s="125">
        <v>0</v>
      </c>
    </row>
    <row r="74" spans="1:16">
      <c r="A74" s="1368" t="s">
        <v>10</v>
      </c>
      <c r="B74" s="1371" t="s">
        <v>9</v>
      </c>
      <c r="C74" s="1374" t="s">
        <v>52</v>
      </c>
      <c r="D74" s="1364" t="s">
        <v>83</v>
      </c>
      <c r="E74" s="1362"/>
      <c r="F74" s="1349" t="s">
        <v>9</v>
      </c>
      <c r="G74" s="1343"/>
      <c r="H74" s="107" t="s">
        <v>13</v>
      </c>
      <c r="I74" s="97">
        <v>142.6</v>
      </c>
      <c r="J74" s="96">
        <v>142.6</v>
      </c>
      <c r="K74" s="96"/>
      <c r="L74" s="74"/>
      <c r="M74" s="148">
        <v>74.355000000000004</v>
      </c>
      <c r="N74" s="119">
        <v>74.400000000000006</v>
      </c>
      <c r="O74" s="96"/>
      <c r="P74" s="73"/>
    </row>
    <row r="75" spans="1:16" ht="13.5" thickBot="1">
      <c r="A75" s="1370"/>
      <c r="B75" s="1373"/>
      <c r="C75" s="1373"/>
      <c r="D75" s="1365"/>
      <c r="E75" s="1363"/>
      <c r="F75" s="1350"/>
      <c r="G75" s="1344"/>
      <c r="H75" s="93" t="s">
        <v>16</v>
      </c>
      <c r="I75" s="94">
        <v>142.6</v>
      </c>
      <c r="J75" s="95">
        <v>142.6</v>
      </c>
      <c r="K75" s="95"/>
      <c r="L75" s="124">
        <v>0</v>
      </c>
      <c r="M75" s="123">
        <v>74.355000000000004</v>
      </c>
      <c r="N75" s="95">
        <v>74.400000000000006</v>
      </c>
      <c r="O75" s="95"/>
      <c r="P75" s="125">
        <v>0</v>
      </c>
    </row>
    <row r="76" spans="1:16">
      <c r="A76" s="1368" t="s">
        <v>10</v>
      </c>
      <c r="B76" s="1371" t="s">
        <v>9</v>
      </c>
      <c r="C76" s="1374" t="s">
        <v>53</v>
      </c>
      <c r="D76" s="1364" t="s">
        <v>85</v>
      </c>
      <c r="E76" s="1362"/>
      <c r="F76" s="1349" t="s">
        <v>9</v>
      </c>
      <c r="G76" s="1343"/>
      <c r="H76" s="98" t="s">
        <v>13</v>
      </c>
      <c r="I76" s="97">
        <v>40.700000000000003</v>
      </c>
      <c r="J76" s="96">
        <v>40.700000000000003</v>
      </c>
      <c r="K76" s="96"/>
      <c r="L76" s="74"/>
      <c r="M76" s="72">
        <v>40.700000000000003</v>
      </c>
      <c r="N76" s="96">
        <v>40.700000000000003</v>
      </c>
      <c r="O76" s="96"/>
      <c r="P76" s="73"/>
    </row>
    <row r="77" spans="1:16" ht="13.5" thickBot="1">
      <c r="A77" s="1370"/>
      <c r="B77" s="1373"/>
      <c r="C77" s="1373"/>
      <c r="D77" s="1365"/>
      <c r="E77" s="1363"/>
      <c r="F77" s="1350"/>
      <c r="G77" s="1344"/>
      <c r="H77" s="93" t="s">
        <v>16</v>
      </c>
      <c r="I77" s="94">
        <v>40.700000000000003</v>
      </c>
      <c r="J77" s="95">
        <v>40.700000000000003</v>
      </c>
      <c r="K77" s="95"/>
      <c r="L77" s="124">
        <v>0</v>
      </c>
      <c r="M77" s="123">
        <v>40.700000000000003</v>
      </c>
      <c r="N77" s="95">
        <v>40.700000000000003</v>
      </c>
      <c r="O77" s="95"/>
      <c r="P77" s="125">
        <v>0</v>
      </c>
    </row>
    <row r="78" spans="1:16">
      <c r="A78" s="1368" t="s">
        <v>10</v>
      </c>
      <c r="B78" s="1371" t="s">
        <v>9</v>
      </c>
      <c r="C78" s="1374" t="s">
        <v>54</v>
      </c>
      <c r="D78" s="1364" t="s">
        <v>87</v>
      </c>
      <c r="E78" s="1362"/>
      <c r="F78" s="1349" t="s">
        <v>9</v>
      </c>
      <c r="G78" s="1343"/>
      <c r="H78" s="98" t="s">
        <v>13</v>
      </c>
      <c r="I78" s="97">
        <v>6.95</v>
      </c>
      <c r="J78" s="96">
        <v>7</v>
      </c>
      <c r="K78" s="96"/>
      <c r="L78" s="74"/>
      <c r="M78" s="72">
        <v>7</v>
      </c>
      <c r="N78" s="96">
        <v>7</v>
      </c>
      <c r="O78" s="96"/>
      <c r="P78" s="73"/>
    </row>
    <row r="79" spans="1:16" ht="13.5" thickBot="1">
      <c r="A79" s="1370"/>
      <c r="B79" s="1373"/>
      <c r="C79" s="1373"/>
      <c r="D79" s="1365"/>
      <c r="E79" s="1363"/>
      <c r="F79" s="1350"/>
      <c r="G79" s="1344"/>
      <c r="H79" s="93" t="s">
        <v>16</v>
      </c>
      <c r="I79" s="94">
        <v>6.95</v>
      </c>
      <c r="J79" s="95">
        <v>7</v>
      </c>
      <c r="K79" s="95"/>
      <c r="L79" s="124">
        <v>0</v>
      </c>
      <c r="M79" s="123">
        <v>7</v>
      </c>
      <c r="N79" s="95">
        <v>7</v>
      </c>
      <c r="O79" s="95"/>
      <c r="P79" s="125">
        <v>0</v>
      </c>
    </row>
    <row r="80" spans="1:16">
      <c r="A80" s="1368" t="s">
        <v>10</v>
      </c>
      <c r="B80" s="1371" t="s">
        <v>9</v>
      </c>
      <c r="C80" s="1374" t="s">
        <v>95</v>
      </c>
      <c r="D80" s="1378" t="s">
        <v>90</v>
      </c>
      <c r="E80" s="1362"/>
      <c r="F80" s="1349" t="s">
        <v>9</v>
      </c>
      <c r="G80" s="1343"/>
      <c r="H80" s="98" t="s">
        <v>13</v>
      </c>
      <c r="I80" s="97">
        <v>176</v>
      </c>
      <c r="J80" s="96">
        <v>176</v>
      </c>
      <c r="K80" s="96"/>
      <c r="L80" s="74"/>
      <c r="M80" s="72">
        <v>200</v>
      </c>
      <c r="N80" s="96">
        <v>200</v>
      </c>
      <c r="O80" s="96"/>
      <c r="P80" s="73"/>
    </row>
    <row r="81" spans="1:31" ht="13.5" thickBot="1">
      <c r="A81" s="1370"/>
      <c r="B81" s="1373"/>
      <c r="C81" s="1373"/>
      <c r="D81" s="1379"/>
      <c r="E81" s="1363"/>
      <c r="F81" s="1350"/>
      <c r="G81" s="1344"/>
      <c r="H81" s="93" t="s">
        <v>16</v>
      </c>
      <c r="I81" s="94">
        <v>176</v>
      </c>
      <c r="J81" s="95">
        <v>176</v>
      </c>
      <c r="K81" s="95"/>
      <c r="L81" s="124">
        <v>0</v>
      </c>
      <c r="M81" s="123">
        <v>200</v>
      </c>
      <c r="N81" s="95">
        <v>200</v>
      </c>
      <c r="O81" s="95"/>
      <c r="P81" s="125">
        <v>0</v>
      </c>
    </row>
    <row r="82" spans="1:31">
      <c r="A82" s="1368" t="s">
        <v>10</v>
      </c>
      <c r="B82" s="1371" t="s">
        <v>9</v>
      </c>
      <c r="C82" s="1374" t="s">
        <v>97</v>
      </c>
      <c r="D82" s="1378" t="s">
        <v>91</v>
      </c>
      <c r="E82" s="1362"/>
      <c r="F82" s="1349" t="s">
        <v>9</v>
      </c>
      <c r="G82" s="1343"/>
      <c r="H82" s="98" t="s">
        <v>13</v>
      </c>
      <c r="I82" s="97">
        <v>173</v>
      </c>
      <c r="J82" s="96">
        <v>173</v>
      </c>
      <c r="K82" s="96"/>
      <c r="L82" s="74"/>
      <c r="M82" s="72">
        <v>200</v>
      </c>
      <c r="N82" s="96">
        <v>200</v>
      </c>
      <c r="O82" s="96"/>
      <c r="P82" s="73"/>
    </row>
    <row r="83" spans="1:31" ht="13.5" thickBot="1">
      <c r="A83" s="1370"/>
      <c r="B83" s="1373"/>
      <c r="C83" s="1373"/>
      <c r="D83" s="1379"/>
      <c r="E83" s="1363"/>
      <c r="F83" s="1350"/>
      <c r="G83" s="1344"/>
      <c r="H83" s="93" t="s">
        <v>16</v>
      </c>
      <c r="I83" s="94">
        <v>173</v>
      </c>
      <c r="J83" s="95">
        <v>173</v>
      </c>
      <c r="K83" s="95"/>
      <c r="L83" s="124">
        <v>0</v>
      </c>
      <c r="M83" s="123">
        <v>200</v>
      </c>
      <c r="N83" s="95">
        <v>200</v>
      </c>
      <c r="O83" s="95"/>
      <c r="P83" s="125">
        <v>0</v>
      </c>
    </row>
    <row r="84" spans="1:31">
      <c r="A84" s="1368" t="s">
        <v>10</v>
      </c>
      <c r="B84" s="1371" t="s">
        <v>9</v>
      </c>
      <c r="C84" s="1374" t="s">
        <v>99</v>
      </c>
      <c r="D84" s="1378" t="s">
        <v>92</v>
      </c>
      <c r="E84" s="1362"/>
      <c r="F84" s="1349" t="s">
        <v>9</v>
      </c>
      <c r="G84" s="1343"/>
      <c r="H84" s="98" t="s">
        <v>13</v>
      </c>
      <c r="I84" s="97">
        <v>25.65</v>
      </c>
      <c r="J84" s="96">
        <v>25.65</v>
      </c>
      <c r="K84" s="96"/>
      <c r="L84" s="74"/>
      <c r="M84" s="72">
        <v>30</v>
      </c>
      <c r="N84" s="96">
        <v>30</v>
      </c>
      <c r="O84" s="96"/>
      <c r="P84" s="73"/>
    </row>
    <row r="85" spans="1:31" ht="13.5" thickBot="1">
      <c r="A85" s="1370"/>
      <c r="B85" s="1373"/>
      <c r="C85" s="1373"/>
      <c r="D85" s="1379"/>
      <c r="E85" s="1363"/>
      <c r="F85" s="1350"/>
      <c r="G85" s="1344"/>
      <c r="H85" s="93" t="s">
        <v>16</v>
      </c>
      <c r="I85" s="94">
        <v>25.65</v>
      </c>
      <c r="J85" s="95">
        <v>25.65</v>
      </c>
      <c r="K85" s="95"/>
      <c r="L85" s="124">
        <v>0</v>
      </c>
      <c r="M85" s="123">
        <v>30</v>
      </c>
      <c r="N85" s="95">
        <v>30</v>
      </c>
      <c r="O85" s="95"/>
      <c r="P85" s="125">
        <v>0</v>
      </c>
    </row>
    <row r="86" spans="1:31">
      <c r="A86" s="1398" t="s">
        <v>10</v>
      </c>
      <c r="B86" s="1387" t="s">
        <v>9</v>
      </c>
      <c r="C86" s="1384" t="s">
        <v>101</v>
      </c>
      <c r="D86" s="1382" t="s">
        <v>94</v>
      </c>
      <c r="E86" s="1357"/>
      <c r="F86" s="1359" t="s">
        <v>9</v>
      </c>
      <c r="G86" s="1355"/>
      <c r="H86" s="92" t="s">
        <v>13</v>
      </c>
      <c r="I86" s="99">
        <v>5.09</v>
      </c>
      <c r="J86" s="100">
        <v>5.0999999999999996</v>
      </c>
      <c r="K86" s="100"/>
      <c r="L86" s="137"/>
      <c r="M86" s="147">
        <v>6</v>
      </c>
      <c r="N86" s="100">
        <v>6</v>
      </c>
      <c r="O86" s="100"/>
      <c r="P86" s="144"/>
    </row>
    <row r="87" spans="1:31" ht="13.5" thickBot="1">
      <c r="A87" s="1399"/>
      <c r="B87" s="1388"/>
      <c r="C87" s="1385"/>
      <c r="D87" s="1383"/>
      <c r="E87" s="1358"/>
      <c r="F87" s="1360"/>
      <c r="G87" s="1356"/>
      <c r="H87" s="93" t="s">
        <v>16</v>
      </c>
      <c r="I87" s="101">
        <v>5.09</v>
      </c>
      <c r="J87" s="102">
        <v>5.0999999999999996</v>
      </c>
      <c r="K87" s="102"/>
      <c r="L87" s="138">
        <v>0</v>
      </c>
      <c r="M87" s="145">
        <v>6</v>
      </c>
      <c r="N87" s="102">
        <v>6</v>
      </c>
      <c r="O87" s="102"/>
      <c r="P87" s="146">
        <v>0</v>
      </c>
    </row>
    <row r="88" spans="1:31">
      <c r="A88" s="1368" t="s">
        <v>10</v>
      </c>
      <c r="B88" s="1371" t="s">
        <v>9</v>
      </c>
      <c r="C88" s="1374" t="s">
        <v>103</v>
      </c>
      <c r="D88" s="1376" t="s">
        <v>96</v>
      </c>
      <c r="E88" s="1362"/>
      <c r="F88" s="1349" t="s">
        <v>9</v>
      </c>
      <c r="G88" s="1343"/>
      <c r="H88" s="98" t="s">
        <v>13</v>
      </c>
      <c r="I88" s="97">
        <v>36</v>
      </c>
      <c r="J88" s="96">
        <v>36</v>
      </c>
      <c r="K88" s="96"/>
      <c r="L88" s="74"/>
      <c r="M88" s="72">
        <v>36.6</v>
      </c>
      <c r="N88" s="96">
        <v>36.6</v>
      </c>
      <c r="O88" s="96"/>
      <c r="P88" s="73"/>
    </row>
    <row r="89" spans="1:31" ht="13.5" thickBot="1">
      <c r="A89" s="1370"/>
      <c r="B89" s="1373"/>
      <c r="C89" s="1373"/>
      <c r="D89" s="1377"/>
      <c r="E89" s="1363"/>
      <c r="F89" s="1350"/>
      <c r="G89" s="1344"/>
      <c r="H89" s="93" t="s">
        <v>16</v>
      </c>
      <c r="I89" s="94">
        <v>36</v>
      </c>
      <c r="J89" s="95">
        <v>36</v>
      </c>
      <c r="K89" s="95"/>
      <c r="L89" s="124">
        <v>0</v>
      </c>
      <c r="M89" s="123">
        <v>36.6</v>
      </c>
      <c r="N89" s="95">
        <v>36.6</v>
      </c>
      <c r="O89" s="95"/>
      <c r="P89" s="125">
        <v>0</v>
      </c>
    </row>
    <row r="90" spans="1:31">
      <c r="A90" s="1368" t="s">
        <v>10</v>
      </c>
      <c r="B90" s="1371" t="s">
        <v>9</v>
      </c>
      <c r="C90" s="1374" t="s">
        <v>105</v>
      </c>
      <c r="D90" s="1364" t="s">
        <v>98</v>
      </c>
      <c r="E90" s="1362"/>
      <c r="F90" s="1349" t="s">
        <v>9</v>
      </c>
      <c r="G90" s="1343"/>
      <c r="H90" s="98" t="s">
        <v>13</v>
      </c>
      <c r="I90" s="97">
        <v>0.5</v>
      </c>
      <c r="J90" s="96">
        <v>0.5</v>
      </c>
      <c r="K90" s="96"/>
      <c r="L90" s="74"/>
      <c r="M90" s="72">
        <v>1</v>
      </c>
      <c r="N90" s="96">
        <v>1</v>
      </c>
      <c r="O90" s="96"/>
      <c r="P90" s="73"/>
    </row>
    <row r="91" spans="1:31" ht="13.5" thickBot="1">
      <c r="A91" s="1370"/>
      <c r="B91" s="1373"/>
      <c r="C91" s="1373"/>
      <c r="D91" s="1365"/>
      <c r="E91" s="1363"/>
      <c r="F91" s="1350"/>
      <c r="G91" s="1344"/>
      <c r="H91" s="93" t="s">
        <v>16</v>
      </c>
      <c r="I91" s="94">
        <v>0.5</v>
      </c>
      <c r="J91" s="95">
        <v>0.5</v>
      </c>
      <c r="K91" s="95"/>
      <c r="L91" s="124">
        <v>0</v>
      </c>
      <c r="M91" s="123">
        <v>1</v>
      </c>
      <c r="N91" s="95">
        <v>1</v>
      </c>
      <c r="O91" s="95"/>
      <c r="P91" s="125">
        <v>0</v>
      </c>
    </row>
    <row r="92" spans="1:31">
      <c r="A92" s="1368" t="s">
        <v>10</v>
      </c>
      <c r="B92" s="1371" t="s">
        <v>9</v>
      </c>
      <c r="C92" s="1374" t="s">
        <v>107</v>
      </c>
      <c r="D92" s="1364" t="s">
        <v>100</v>
      </c>
      <c r="E92" s="1362"/>
      <c r="F92" s="1349" t="s">
        <v>9</v>
      </c>
      <c r="G92" s="1343"/>
      <c r="H92" s="107" t="s">
        <v>13</v>
      </c>
      <c r="I92" s="97">
        <v>9.6</v>
      </c>
      <c r="J92" s="96">
        <v>9.6</v>
      </c>
      <c r="K92" s="96"/>
      <c r="L92" s="74"/>
      <c r="M92" s="148">
        <v>9.6</v>
      </c>
      <c r="N92" s="119">
        <v>9.6</v>
      </c>
      <c r="O92" s="96"/>
      <c r="P92" s="73"/>
    </row>
    <row r="93" spans="1:31" ht="13.5" thickBot="1">
      <c r="A93" s="1370"/>
      <c r="B93" s="1373"/>
      <c r="C93" s="1373"/>
      <c r="D93" s="1365"/>
      <c r="E93" s="1363"/>
      <c r="F93" s="1350"/>
      <c r="G93" s="1344"/>
      <c r="H93" s="93" t="s">
        <v>16</v>
      </c>
      <c r="I93" s="94">
        <v>9.6</v>
      </c>
      <c r="J93" s="95">
        <v>9.6</v>
      </c>
      <c r="K93" s="95"/>
      <c r="L93" s="124">
        <v>0</v>
      </c>
      <c r="M93" s="123">
        <v>9.6</v>
      </c>
      <c r="N93" s="95">
        <v>9.6</v>
      </c>
      <c r="O93" s="95"/>
      <c r="P93" s="125">
        <v>0</v>
      </c>
    </row>
    <row r="94" spans="1:31">
      <c r="A94" s="1368" t="s">
        <v>10</v>
      </c>
      <c r="B94" s="1371" t="s">
        <v>9</v>
      </c>
      <c r="C94" s="1374" t="s">
        <v>109</v>
      </c>
      <c r="D94" s="1364" t="s">
        <v>102</v>
      </c>
      <c r="E94" s="1362"/>
      <c r="F94" s="1349" t="s">
        <v>9</v>
      </c>
      <c r="G94" s="1343"/>
      <c r="H94" s="98" t="s">
        <v>13</v>
      </c>
      <c r="I94" s="97">
        <v>1.8</v>
      </c>
      <c r="J94" s="96">
        <v>1.8</v>
      </c>
      <c r="K94" s="96"/>
      <c r="L94" s="74"/>
      <c r="M94" s="72">
        <v>2.4</v>
      </c>
      <c r="N94" s="96">
        <v>2.4</v>
      </c>
      <c r="O94" s="96"/>
      <c r="P94" s="73"/>
    </row>
    <row r="95" spans="1:31" ht="13.5" thickBot="1">
      <c r="A95" s="1370"/>
      <c r="B95" s="1373"/>
      <c r="C95" s="1373"/>
      <c r="D95" s="1365"/>
      <c r="E95" s="1363"/>
      <c r="F95" s="1350"/>
      <c r="G95" s="1344"/>
      <c r="H95" s="93" t="s">
        <v>16</v>
      </c>
      <c r="I95" s="94">
        <v>1.8</v>
      </c>
      <c r="J95" s="95">
        <v>1.8</v>
      </c>
      <c r="K95" s="95"/>
      <c r="L95" s="124">
        <v>0</v>
      </c>
      <c r="M95" s="123">
        <v>2.4</v>
      </c>
      <c r="N95" s="95">
        <v>2.4</v>
      </c>
      <c r="O95" s="95"/>
      <c r="P95" s="125">
        <v>0</v>
      </c>
    </row>
    <row r="96" spans="1:31">
      <c r="A96" s="1368" t="s">
        <v>10</v>
      </c>
      <c r="B96" s="1371" t="s">
        <v>9</v>
      </c>
      <c r="C96" s="1374" t="s">
        <v>111</v>
      </c>
      <c r="D96" s="1364" t="s">
        <v>104</v>
      </c>
      <c r="E96" s="1362"/>
      <c r="F96" s="1349" t="s">
        <v>9</v>
      </c>
      <c r="G96" s="1343"/>
      <c r="H96" s="111" t="s">
        <v>13</v>
      </c>
      <c r="I96" s="112">
        <v>0.34799999999999998</v>
      </c>
      <c r="J96" s="113">
        <v>0.3</v>
      </c>
      <c r="K96" s="113"/>
      <c r="L96" s="141">
        <v>0</v>
      </c>
      <c r="M96" s="164">
        <v>0.3</v>
      </c>
      <c r="N96" s="165">
        <v>0.3</v>
      </c>
      <c r="O96" s="113"/>
      <c r="P96" s="152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</row>
    <row r="97" spans="1:31" ht="13.5" thickBot="1">
      <c r="A97" s="1370"/>
      <c r="B97" s="1373"/>
      <c r="C97" s="1373"/>
      <c r="D97" s="1365"/>
      <c r="E97" s="1363"/>
      <c r="F97" s="1350"/>
      <c r="G97" s="1344"/>
      <c r="H97" s="93" t="s">
        <v>16</v>
      </c>
      <c r="I97" s="94">
        <v>0.34799999999999998</v>
      </c>
      <c r="J97" s="95">
        <v>0.3</v>
      </c>
      <c r="K97" s="95"/>
      <c r="L97" s="124">
        <v>0</v>
      </c>
      <c r="M97" s="123">
        <v>0.3</v>
      </c>
      <c r="N97" s="95">
        <v>0.3</v>
      </c>
      <c r="O97" s="95"/>
      <c r="P97" s="125">
        <v>0</v>
      </c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</row>
    <row r="98" spans="1:31">
      <c r="A98" s="1368" t="s">
        <v>10</v>
      </c>
      <c r="B98" s="1371" t="s">
        <v>9</v>
      </c>
      <c r="C98" s="1374" t="s">
        <v>113</v>
      </c>
      <c r="D98" s="1364" t="s">
        <v>106</v>
      </c>
      <c r="E98" s="1362"/>
      <c r="F98" s="1349" t="s">
        <v>9</v>
      </c>
      <c r="G98" s="1343"/>
      <c r="H98" s="98" t="s">
        <v>13</v>
      </c>
      <c r="I98" s="97">
        <v>2</v>
      </c>
      <c r="J98" s="96">
        <v>2</v>
      </c>
      <c r="K98" s="96"/>
      <c r="L98" s="74"/>
      <c r="M98" s="72">
        <v>2</v>
      </c>
      <c r="N98" s="96">
        <v>2</v>
      </c>
      <c r="O98" s="96"/>
      <c r="P98" s="73"/>
    </row>
    <row r="99" spans="1:31" ht="13.5" thickBot="1">
      <c r="A99" s="1370"/>
      <c r="B99" s="1373"/>
      <c r="C99" s="1373"/>
      <c r="D99" s="1365"/>
      <c r="E99" s="1363"/>
      <c r="F99" s="1350"/>
      <c r="G99" s="1344"/>
      <c r="H99" s="93" t="s">
        <v>16</v>
      </c>
      <c r="I99" s="94">
        <v>2</v>
      </c>
      <c r="J99" s="95">
        <v>2</v>
      </c>
      <c r="K99" s="95"/>
      <c r="L99" s="124">
        <v>0</v>
      </c>
      <c r="M99" s="123">
        <v>2</v>
      </c>
      <c r="N99" s="95">
        <v>2</v>
      </c>
      <c r="O99" s="95"/>
      <c r="P99" s="125">
        <v>0</v>
      </c>
    </row>
    <row r="100" spans="1:31">
      <c r="A100" s="1368" t="s">
        <v>10</v>
      </c>
      <c r="B100" s="1371" t="s">
        <v>9</v>
      </c>
      <c r="C100" s="1374" t="s">
        <v>115</v>
      </c>
      <c r="D100" s="1364" t="s">
        <v>108</v>
      </c>
      <c r="E100" s="1362"/>
      <c r="F100" s="1349" t="s">
        <v>9</v>
      </c>
      <c r="G100" s="1343"/>
      <c r="H100" s="98" t="s">
        <v>13</v>
      </c>
      <c r="I100" s="97">
        <v>109.771</v>
      </c>
      <c r="J100" s="96">
        <v>109.8</v>
      </c>
      <c r="K100" s="96"/>
      <c r="L100" s="74"/>
      <c r="M100" s="72">
        <v>135.738</v>
      </c>
      <c r="N100" s="96">
        <v>135.69999999999999</v>
      </c>
      <c r="O100" s="96"/>
      <c r="P100" s="73"/>
    </row>
    <row r="101" spans="1:31" ht="13.5" thickBot="1">
      <c r="A101" s="1370"/>
      <c r="B101" s="1373"/>
      <c r="C101" s="1373"/>
      <c r="D101" s="1365"/>
      <c r="E101" s="1363"/>
      <c r="F101" s="1350"/>
      <c r="G101" s="1344"/>
      <c r="H101" s="93" t="s">
        <v>16</v>
      </c>
      <c r="I101" s="94">
        <v>109.771</v>
      </c>
      <c r="J101" s="95">
        <v>109.8</v>
      </c>
      <c r="K101" s="95"/>
      <c r="L101" s="124">
        <v>0</v>
      </c>
      <c r="M101" s="123">
        <v>135.738</v>
      </c>
      <c r="N101" s="95">
        <v>135.69999999999999</v>
      </c>
      <c r="O101" s="95"/>
      <c r="P101" s="125">
        <v>0</v>
      </c>
    </row>
    <row r="102" spans="1:31">
      <c r="A102" s="1368" t="s">
        <v>10</v>
      </c>
      <c r="B102" s="1371" t="s">
        <v>9</v>
      </c>
      <c r="C102" s="1374" t="s">
        <v>117</v>
      </c>
      <c r="D102" s="1364" t="s">
        <v>110</v>
      </c>
      <c r="E102" s="1362"/>
      <c r="F102" s="1349" t="s">
        <v>9</v>
      </c>
      <c r="G102" s="1343"/>
      <c r="H102" s="98" t="s">
        <v>13</v>
      </c>
      <c r="I102" s="97">
        <v>3.3</v>
      </c>
      <c r="J102" s="96">
        <v>3.3</v>
      </c>
      <c r="K102" s="96"/>
      <c r="L102" s="74"/>
      <c r="M102" s="72">
        <v>3.3</v>
      </c>
      <c r="N102" s="96">
        <v>3.3</v>
      </c>
      <c r="O102" s="96"/>
      <c r="P102" s="73"/>
    </row>
    <row r="103" spans="1:31" ht="13.5" thickBot="1">
      <c r="A103" s="1370"/>
      <c r="B103" s="1373"/>
      <c r="C103" s="1373"/>
      <c r="D103" s="1365"/>
      <c r="E103" s="1363"/>
      <c r="F103" s="1350"/>
      <c r="G103" s="1344"/>
      <c r="H103" s="93" t="s">
        <v>16</v>
      </c>
      <c r="I103" s="94">
        <v>3.3</v>
      </c>
      <c r="J103" s="95">
        <v>3.3</v>
      </c>
      <c r="K103" s="95"/>
      <c r="L103" s="124">
        <v>0</v>
      </c>
      <c r="M103" s="123">
        <v>3.3</v>
      </c>
      <c r="N103" s="95">
        <v>3.3</v>
      </c>
      <c r="O103" s="95"/>
      <c r="P103" s="125">
        <v>0</v>
      </c>
    </row>
    <row r="104" spans="1:31">
      <c r="A104" s="1398" t="s">
        <v>10</v>
      </c>
      <c r="B104" s="1387" t="s">
        <v>9</v>
      </c>
      <c r="C104" s="1384" t="s">
        <v>119</v>
      </c>
      <c r="D104" s="1394" t="s">
        <v>112</v>
      </c>
      <c r="E104" s="1357"/>
      <c r="F104" s="1359" t="s">
        <v>9</v>
      </c>
      <c r="G104" s="1355"/>
      <c r="H104" s="92" t="s">
        <v>13</v>
      </c>
      <c r="I104" s="99">
        <v>29.058</v>
      </c>
      <c r="J104" s="100">
        <v>29.1</v>
      </c>
      <c r="K104" s="100"/>
      <c r="L104" s="137"/>
      <c r="M104" s="147">
        <v>27.8</v>
      </c>
      <c r="N104" s="100">
        <v>27.8</v>
      </c>
      <c r="O104" s="100"/>
      <c r="P104" s="144"/>
    </row>
    <row r="105" spans="1:31">
      <c r="A105" s="1400"/>
      <c r="B105" s="1401"/>
      <c r="C105" s="1402"/>
      <c r="D105" s="1395"/>
      <c r="E105" s="1380"/>
      <c r="F105" s="1393"/>
      <c r="G105" s="1381"/>
      <c r="H105" s="103"/>
      <c r="I105" s="104"/>
      <c r="J105" s="105"/>
      <c r="K105" s="105"/>
      <c r="L105" s="142"/>
      <c r="M105" s="153"/>
      <c r="N105" s="105"/>
      <c r="O105" s="105"/>
      <c r="P105" s="154"/>
    </row>
    <row r="106" spans="1:31" ht="13.5" thickBot="1">
      <c r="A106" s="1399"/>
      <c r="B106" s="1388"/>
      <c r="C106" s="1385"/>
      <c r="D106" s="1396"/>
      <c r="E106" s="1358"/>
      <c r="F106" s="1360"/>
      <c r="G106" s="1356"/>
      <c r="H106" s="93" t="s">
        <v>16</v>
      </c>
      <c r="I106" s="101">
        <v>29.058</v>
      </c>
      <c r="J106" s="102">
        <v>29.1</v>
      </c>
      <c r="K106" s="102"/>
      <c r="L106" s="138">
        <v>0</v>
      </c>
      <c r="M106" s="145">
        <v>27.8</v>
      </c>
      <c r="N106" s="102">
        <v>27.8</v>
      </c>
      <c r="O106" s="102"/>
      <c r="P106" s="146">
        <v>0</v>
      </c>
    </row>
    <row r="107" spans="1:31">
      <c r="A107" s="1368" t="s">
        <v>10</v>
      </c>
      <c r="B107" s="1371" t="s">
        <v>9</v>
      </c>
      <c r="C107" s="1374" t="s">
        <v>121</v>
      </c>
      <c r="D107" s="1364" t="s">
        <v>114</v>
      </c>
      <c r="E107" s="1362"/>
      <c r="F107" s="1349" t="s">
        <v>9</v>
      </c>
      <c r="G107" s="1343"/>
      <c r="H107" s="98" t="s">
        <v>13</v>
      </c>
      <c r="I107" s="97">
        <v>7.99</v>
      </c>
      <c r="J107" s="96">
        <v>8</v>
      </c>
      <c r="K107" s="96"/>
      <c r="L107" s="74"/>
      <c r="M107" s="72">
        <v>8</v>
      </c>
      <c r="N107" s="96">
        <v>8</v>
      </c>
      <c r="O107" s="96"/>
      <c r="P107" s="73"/>
    </row>
    <row r="108" spans="1:31" ht="13.5" thickBot="1">
      <c r="A108" s="1370"/>
      <c r="B108" s="1373"/>
      <c r="C108" s="1373"/>
      <c r="D108" s="1365"/>
      <c r="E108" s="1363"/>
      <c r="F108" s="1350"/>
      <c r="G108" s="1344"/>
      <c r="H108" s="93" t="s">
        <v>16</v>
      </c>
      <c r="I108" s="94">
        <v>7.99</v>
      </c>
      <c r="J108" s="95">
        <v>8</v>
      </c>
      <c r="K108" s="95"/>
      <c r="L108" s="124">
        <v>0</v>
      </c>
      <c r="M108" s="123">
        <v>8</v>
      </c>
      <c r="N108" s="95">
        <v>8</v>
      </c>
      <c r="O108" s="95"/>
      <c r="P108" s="125">
        <v>0</v>
      </c>
    </row>
    <row r="109" spans="1:31">
      <c r="A109" s="1368" t="s">
        <v>10</v>
      </c>
      <c r="B109" s="1371" t="s">
        <v>9</v>
      </c>
      <c r="C109" s="1374" t="s">
        <v>127</v>
      </c>
      <c r="D109" s="1364" t="s">
        <v>120</v>
      </c>
      <c r="E109" s="1362"/>
      <c r="F109" s="1349" t="s">
        <v>9</v>
      </c>
      <c r="G109" s="1343"/>
      <c r="H109" s="98" t="s">
        <v>13</v>
      </c>
      <c r="I109" s="97">
        <v>49.5</v>
      </c>
      <c r="J109" s="96">
        <v>49.5</v>
      </c>
      <c r="K109" s="96"/>
      <c r="L109" s="74"/>
      <c r="M109" s="72">
        <v>50</v>
      </c>
      <c r="N109" s="96">
        <v>50</v>
      </c>
      <c r="O109" s="96"/>
      <c r="P109" s="73"/>
    </row>
    <row r="110" spans="1:31" ht="13.5" thickBot="1">
      <c r="A110" s="1370"/>
      <c r="B110" s="1373"/>
      <c r="C110" s="1373"/>
      <c r="D110" s="1365"/>
      <c r="E110" s="1363"/>
      <c r="F110" s="1350"/>
      <c r="G110" s="1344"/>
      <c r="H110" s="93" t="s">
        <v>16</v>
      </c>
      <c r="I110" s="94">
        <v>49.5</v>
      </c>
      <c r="J110" s="95">
        <v>49.5</v>
      </c>
      <c r="K110" s="95"/>
      <c r="L110" s="124">
        <v>0</v>
      </c>
      <c r="M110" s="123">
        <v>50</v>
      </c>
      <c r="N110" s="95">
        <v>50</v>
      </c>
      <c r="O110" s="95"/>
      <c r="P110" s="125">
        <v>0</v>
      </c>
    </row>
    <row r="111" spans="1:31">
      <c r="A111" s="1368" t="s">
        <v>10</v>
      </c>
      <c r="B111" s="1371" t="s">
        <v>9</v>
      </c>
      <c r="C111" s="1374" t="s">
        <v>129</v>
      </c>
      <c r="D111" s="1376" t="s">
        <v>122</v>
      </c>
      <c r="E111" s="1362"/>
      <c r="F111" s="1349" t="s">
        <v>9</v>
      </c>
      <c r="G111" s="1343"/>
      <c r="H111" s="111" t="s">
        <v>13</v>
      </c>
      <c r="I111" s="112">
        <v>8.86</v>
      </c>
      <c r="J111" s="113">
        <v>8.9</v>
      </c>
      <c r="K111" s="113"/>
      <c r="L111" s="141">
        <v>0</v>
      </c>
      <c r="M111" s="151">
        <v>8.9</v>
      </c>
      <c r="N111" s="114">
        <v>8.9</v>
      </c>
      <c r="O111" s="113"/>
      <c r="P111" s="152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</row>
    <row r="112" spans="1:31" ht="13.5" thickBot="1">
      <c r="A112" s="1370"/>
      <c r="B112" s="1373"/>
      <c r="C112" s="1373"/>
      <c r="D112" s="1377"/>
      <c r="E112" s="1363"/>
      <c r="F112" s="1350"/>
      <c r="G112" s="1344"/>
      <c r="H112" s="93" t="s">
        <v>16</v>
      </c>
      <c r="I112" s="94">
        <v>8.86</v>
      </c>
      <c r="J112" s="95">
        <v>8.9</v>
      </c>
      <c r="K112" s="95"/>
      <c r="L112" s="124">
        <v>0</v>
      </c>
      <c r="M112" s="123">
        <v>8.9</v>
      </c>
      <c r="N112" s="95">
        <v>8.9</v>
      </c>
      <c r="O112" s="95"/>
      <c r="P112" s="125">
        <v>0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</row>
    <row r="113" spans="1:31">
      <c r="A113" s="1368" t="s">
        <v>10</v>
      </c>
      <c r="B113" s="1371" t="s">
        <v>9</v>
      </c>
      <c r="C113" s="1374" t="s">
        <v>132</v>
      </c>
      <c r="D113" s="1364" t="s">
        <v>126</v>
      </c>
      <c r="E113" s="1362"/>
      <c r="F113" s="1349" t="s">
        <v>9</v>
      </c>
      <c r="G113" s="1343"/>
      <c r="H113" s="98" t="s">
        <v>13</v>
      </c>
      <c r="I113" s="97">
        <v>5.89</v>
      </c>
      <c r="J113" s="96">
        <v>5.9</v>
      </c>
      <c r="K113" s="96"/>
      <c r="L113" s="74"/>
      <c r="M113" s="72">
        <v>5.13</v>
      </c>
      <c r="N113" s="96">
        <v>5.0999999999999996</v>
      </c>
      <c r="O113" s="96"/>
      <c r="P113" s="73"/>
    </row>
    <row r="114" spans="1:31" ht="13.5" thickBot="1">
      <c r="A114" s="1370"/>
      <c r="B114" s="1373"/>
      <c r="C114" s="1373"/>
      <c r="D114" s="1365"/>
      <c r="E114" s="1363"/>
      <c r="F114" s="1350"/>
      <c r="G114" s="1344"/>
      <c r="H114" s="93" t="s">
        <v>16</v>
      </c>
      <c r="I114" s="94">
        <v>5.89</v>
      </c>
      <c r="J114" s="95">
        <v>5.9</v>
      </c>
      <c r="K114" s="95"/>
      <c r="L114" s="124">
        <v>0</v>
      </c>
      <c r="M114" s="123">
        <v>5.13</v>
      </c>
      <c r="N114" s="95">
        <v>5.0999999999999996</v>
      </c>
      <c r="O114" s="95"/>
      <c r="P114" s="125">
        <v>0</v>
      </c>
    </row>
    <row r="115" spans="1:31">
      <c r="A115" s="1368" t="s">
        <v>10</v>
      </c>
      <c r="B115" s="1371" t="s">
        <v>9</v>
      </c>
      <c r="C115" s="1374" t="s">
        <v>133</v>
      </c>
      <c r="D115" s="1364" t="s">
        <v>128</v>
      </c>
      <c r="E115" s="1362"/>
      <c r="F115" s="1349" t="s">
        <v>9</v>
      </c>
      <c r="G115" s="1343"/>
      <c r="H115" s="111" t="s">
        <v>13</v>
      </c>
      <c r="I115" s="112">
        <v>16.29</v>
      </c>
      <c r="J115" s="113">
        <v>16.3</v>
      </c>
      <c r="K115" s="113"/>
      <c r="L115" s="141">
        <v>0</v>
      </c>
      <c r="M115" s="164">
        <v>17</v>
      </c>
      <c r="N115" s="165">
        <v>17</v>
      </c>
      <c r="O115" s="113"/>
      <c r="P115" s="152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</row>
    <row r="116" spans="1:31" ht="13.5" thickBot="1">
      <c r="A116" s="1370"/>
      <c r="B116" s="1373"/>
      <c r="C116" s="1373"/>
      <c r="D116" s="1365"/>
      <c r="E116" s="1363"/>
      <c r="F116" s="1350"/>
      <c r="G116" s="1344"/>
      <c r="H116" s="93" t="s">
        <v>16</v>
      </c>
      <c r="I116" s="94">
        <v>16.29</v>
      </c>
      <c r="J116" s="95">
        <v>16.3</v>
      </c>
      <c r="K116" s="95"/>
      <c r="L116" s="124">
        <v>0</v>
      </c>
      <c r="M116" s="116">
        <v>17</v>
      </c>
      <c r="N116" s="117">
        <v>17</v>
      </c>
      <c r="O116" s="117"/>
      <c r="P116" s="150">
        <v>0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</row>
    <row r="117" spans="1:31">
      <c r="A117" s="1398" t="s">
        <v>10</v>
      </c>
      <c r="B117" s="1387" t="s">
        <v>9</v>
      </c>
      <c r="C117" s="1384" t="s">
        <v>39</v>
      </c>
      <c r="D117" s="1366" t="s">
        <v>64</v>
      </c>
      <c r="E117" s="1357"/>
      <c r="F117" s="1359" t="s">
        <v>9</v>
      </c>
      <c r="G117" s="1355"/>
      <c r="H117" s="92" t="s">
        <v>13</v>
      </c>
      <c r="I117" s="99"/>
      <c r="J117" s="100"/>
      <c r="K117" s="100"/>
      <c r="L117" s="137"/>
      <c r="M117" s="147">
        <v>42.9</v>
      </c>
      <c r="N117" s="100">
        <v>42.9</v>
      </c>
      <c r="O117" s="100"/>
      <c r="P117" s="144"/>
    </row>
    <row r="118" spans="1:31" ht="13.5" thickBot="1">
      <c r="A118" s="1399"/>
      <c r="B118" s="1388"/>
      <c r="C118" s="1385"/>
      <c r="D118" s="1367"/>
      <c r="E118" s="1358"/>
      <c r="F118" s="1360"/>
      <c r="G118" s="1356"/>
      <c r="H118" s="93" t="s">
        <v>16</v>
      </c>
      <c r="I118" s="101">
        <v>0</v>
      </c>
      <c r="J118" s="102">
        <v>0</v>
      </c>
      <c r="K118" s="102"/>
      <c r="L118" s="138">
        <v>0</v>
      </c>
      <c r="M118" s="145">
        <v>42.9</v>
      </c>
      <c r="N118" s="102">
        <v>42.9</v>
      </c>
      <c r="O118" s="102"/>
      <c r="P118" s="146">
        <v>0</v>
      </c>
    </row>
    <row r="119" spans="1:31">
      <c r="A119" s="1368" t="s">
        <v>10</v>
      </c>
      <c r="B119" s="1371" t="s">
        <v>9</v>
      </c>
      <c r="C119" s="1374" t="s">
        <v>46</v>
      </c>
      <c r="D119" s="1345" t="s">
        <v>73</v>
      </c>
      <c r="E119" s="1362"/>
      <c r="F119" s="1349" t="s">
        <v>9</v>
      </c>
      <c r="G119" s="1343"/>
      <c r="H119" s="98" t="s">
        <v>13</v>
      </c>
      <c r="I119" s="97"/>
      <c r="J119" s="96"/>
      <c r="K119" s="96"/>
      <c r="L119" s="74"/>
      <c r="M119" s="72">
        <v>2.5</v>
      </c>
      <c r="N119" s="96">
        <v>2.5</v>
      </c>
      <c r="O119" s="96"/>
      <c r="P119" s="73"/>
    </row>
    <row r="120" spans="1:31" ht="13.5" thickBot="1">
      <c r="A120" s="1370"/>
      <c r="B120" s="1373"/>
      <c r="C120" s="1373"/>
      <c r="D120" s="1361"/>
      <c r="E120" s="1363"/>
      <c r="F120" s="1350"/>
      <c r="G120" s="1344"/>
      <c r="H120" s="93" t="s">
        <v>16</v>
      </c>
      <c r="I120" s="94">
        <v>0</v>
      </c>
      <c r="J120" s="95">
        <v>0</v>
      </c>
      <c r="K120" s="95"/>
      <c r="L120" s="124">
        <v>0</v>
      </c>
      <c r="M120" s="123">
        <v>2.5</v>
      </c>
      <c r="N120" s="95">
        <v>2.5</v>
      </c>
      <c r="O120" s="95"/>
      <c r="P120" s="125">
        <v>0</v>
      </c>
    </row>
    <row r="121" spans="1:31">
      <c r="A121" s="1368" t="s">
        <v>10</v>
      </c>
      <c r="B121" s="1371" t="s">
        <v>9</v>
      </c>
      <c r="C121" s="1374" t="s">
        <v>47</v>
      </c>
      <c r="D121" s="1345" t="s">
        <v>74</v>
      </c>
      <c r="E121" s="1362"/>
      <c r="F121" s="1349" t="s">
        <v>9</v>
      </c>
      <c r="G121" s="1343"/>
      <c r="H121" s="98" t="s">
        <v>13</v>
      </c>
      <c r="I121" s="97"/>
      <c r="J121" s="96"/>
      <c r="K121" s="96"/>
      <c r="L121" s="74"/>
      <c r="M121" s="72">
        <v>79.2</v>
      </c>
      <c r="N121" s="96">
        <v>79.2</v>
      </c>
      <c r="O121" s="96"/>
      <c r="P121" s="73"/>
    </row>
    <row r="122" spans="1:31" ht="13.5" thickBot="1">
      <c r="A122" s="1370"/>
      <c r="B122" s="1373"/>
      <c r="C122" s="1373"/>
      <c r="D122" s="1361"/>
      <c r="E122" s="1363"/>
      <c r="F122" s="1350"/>
      <c r="G122" s="1344"/>
      <c r="H122" s="93" t="s">
        <v>16</v>
      </c>
      <c r="I122" s="94">
        <v>0</v>
      </c>
      <c r="J122" s="95">
        <v>0</v>
      </c>
      <c r="K122" s="95"/>
      <c r="L122" s="124">
        <v>0</v>
      </c>
      <c r="M122" s="123">
        <v>79.2</v>
      </c>
      <c r="N122" s="95">
        <v>79.2</v>
      </c>
      <c r="O122" s="95"/>
      <c r="P122" s="125">
        <v>0</v>
      </c>
    </row>
    <row r="123" spans="1:31">
      <c r="A123" s="1368" t="s">
        <v>10</v>
      </c>
      <c r="B123" s="1371" t="s">
        <v>9</v>
      </c>
      <c r="C123" s="1374" t="s">
        <v>49</v>
      </c>
      <c r="D123" s="1345" t="s">
        <v>77</v>
      </c>
      <c r="E123" s="1362"/>
      <c r="F123" s="1349" t="s">
        <v>9</v>
      </c>
      <c r="G123" s="1343"/>
      <c r="H123" s="98" t="s">
        <v>13</v>
      </c>
      <c r="I123" s="97"/>
      <c r="J123" s="96"/>
      <c r="K123" s="96"/>
      <c r="L123" s="74"/>
      <c r="M123" s="72">
        <v>1.1200000000000001</v>
      </c>
      <c r="N123" s="96">
        <v>1.1000000000000001</v>
      </c>
      <c r="O123" s="96"/>
      <c r="P123" s="73"/>
    </row>
    <row r="124" spans="1:31" ht="13.5" thickBot="1">
      <c r="A124" s="1370"/>
      <c r="B124" s="1373"/>
      <c r="C124" s="1373"/>
      <c r="D124" s="1361"/>
      <c r="E124" s="1363"/>
      <c r="F124" s="1350"/>
      <c r="G124" s="1344"/>
      <c r="H124" s="93" t="s">
        <v>16</v>
      </c>
      <c r="I124" s="94">
        <v>0</v>
      </c>
      <c r="J124" s="95">
        <v>0</v>
      </c>
      <c r="K124" s="95"/>
      <c r="L124" s="124">
        <v>0</v>
      </c>
      <c r="M124" s="123">
        <v>1.1200000000000001</v>
      </c>
      <c r="N124" s="95">
        <v>1.1000000000000001</v>
      </c>
      <c r="O124" s="95"/>
      <c r="P124" s="125">
        <v>0</v>
      </c>
    </row>
    <row r="125" spans="1:31">
      <c r="A125" s="1398" t="s">
        <v>10</v>
      </c>
      <c r="B125" s="1387" t="s">
        <v>9</v>
      </c>
      <c r="C125" s="1384" t="s">
        <v>86</v>
      </c>
      <c r="D125" s="1366" t="s">
        <v>80</v>
      </c>
      <c r="E125" s="1357"/>
      <c r="F125" s="1359" t="s">
        <v>9</v>
      </c>
      <c r="G125" s="1355"/>
      <c r="H125" s="92" t="s">
        <v>13</v>
      </c>
      <c r="I125" s="99"/>
      <c r="J125" s="100"/>
      <c r="K125" s="100"/>
      <c r="L125" s="137"/>
      <c r="M125" s="147">
        <v>26</v>
      </c>
      <c r="N125" s="100">
        <v>26</v>
      </c>
      <c r="O125" s="100"/>
      <c r="P125" s="144"/>
    </row>
    <row r="126" spans="1:31" ht="13.5" thickBot="1">
      <c r="A126" s="1399"/>
      <c r="B126" s="1388"/>
      <c r="C126" s="1385"/>
      <c r="D126" s="1367"/>
      <c r="E126" s="1358"/>
      <c r="F126" s="1360"/>
      <c r="G126" s="1356"/>
      <c r="H126" s="93" t="s">
        <v>16</v>
      </c>
      <c r="I126" s="101">
        <v>0</v>
      </c>
      <c r="J126" s="102">
        <v>0</v>
      </c>
      <c r="K126" s="102"/>
      <c r="L126" s="138">
        <v>0</v>
      </c>
      <c r="M126" s="145">
        <v>26</v>
      </c>
      <c r="N126" s="102">
        <v>26</v>
      </c>
      <c r="O126" s="102"/>
      <c r="P126" s="146">
        <v>0</v>
      </c>
    </row>
    <row r="127" spans="1:31">
      <c r="A127" s="1368" t="s">
        <v>10</v>
      </c>
      <c r="B127" s="1371" t="s">
        <v>9</v>
      </c>
      <c r="C127" s="1374" t="s">
        <v>93</v>
      </c>
      <c r="D127" s="1345" t="s">
        <v>89</v>
      </c>
      <c r="E127" s="1362"/>
      <c r="F127" s="1349" t="s">
        <v>9</v>
      </c>
      <c r="G127" s="1343"/>
      <c r="H127" s="163" t="s">
        <v>13</v>
      </c>
      <c r="I127" s="97"/>
      <c r="J127" s="96"/>
      <c r="K127" s="96"/>
      <c r="L127" s="74"/>
      <c r="M127" s="148">
        <v>168</v>
      </c>
      <c r="N127" s="119">
        <v>168</v>
      </c>
      <c r="O127" s="96"/>
      <c r="P127" s="73"/>
    </row>
    <row r="128" spans="1:31" ht="13.5" thickBot="1">
      <c r="A128" s="1370"/>
      <c r="B128" s="1373"/>
      <c r="C128" s="1373"/>
      <c r="D128" s="1361"/>
      <c r="E128" s="1363"/>
      <c r="F128" s="1350"/>
      <c r="G128" s="1344"/>
      <c r="H128" s="93" t="s">
        <v>16</v>
      </c>
      <c r="I128" s="94">
        <v>0</v>
      </c>
      <c r="J128" s="95">
        <v>0</v>
      </c>
      <c r="K128" s="95"/>
      <c r="L128" s="124">
        <v>0</v>
      </c>
      <c r="M128" s="123">
        <v>168</v>
      </c>
      <c r="N128" s="95">
        <v>168</v>
      </c>
      <c r="O128" s="95"/>
      <c r="P128" s="125">
        <v>0</v>
      </c>
    </row>
    <row r="129" spans="1:31">
      <c r="A129" s="1368" t="s">
        <v>10</v>
      </c>
      <c r="B129" s="1371" t="s">
        <v>9</v>
      </c>
      <c r="C129" s="1374" t="s">
        <v>123</v>
      </c>
      <c r="D129" s="1345" t="s">
        <v>116</v>
      </c>
      <c r="E129" s="1362"/>
      <c r="F129" s="1349" t="s">
        <v>9</v>
      </c>
      <c r="G129" s="1343"/>
      <c r="H129" s="98" t="s">
        <v>13</v>
      </c>
      <c r="I129" s="97"/>
      <c r="J129" s="96"/>
      <c r="K129" s="96"/>
      <c r="L129" s="74"/>
      <c r="M129" s="72">
        <v>9.1999999999999993</v>
      </c>
      <c r="N129" s="96">
        <v>9.1999999999999993</v>
      </c>
      <c r="O129" s="96"/>
      <c r="P129" s="73"/>
    </row>
    <row r="130" spans="1:31" ht="13.5" thickBot="1">
      <c r="A130" s="1370"/>
      <c r="B130" s="1373"/>
      <c r="C130" s="1373"/>
      <c r="D130" s="1361"/>
      <c r="E130" s="1363"/>
      <c r="F130" s="1350"/>
      <c r="G130" s="1344"/>
      <c r="H130" s="93" t="s">
        <v>16</v>
      </c>
      <c r="I130" s="94">
        <v>0</v>
      </c>
      <c r="J130" s="95">
        <v>0</v>
      </c>
      <c r="K130" s="95"/>
      <c r="L130" s="124">
        <v>0</v>
      </c>
      <c r="M130" s="123">
        <v>9.1999999999999993</v>
      </c>
      <c r="N130" s="95">
        <v>9.1999999999999993</v>
      </c>
      <c r="O130" s="95"/>
      <c r="P130" s="125">
        <v>0</v>
      </c>
    </row>
    <row r="131" spans="1:31">
      <c r="A131" s="1368" t="s">
        <v>10</v>
      </c>
      <c r="B131" s="1371" t="s">
        <v>9</v>
      </c>
      <c r="C131" s="1374" t="s">
        <v>125</v>
      </c>
      <c r="D131" s="1345" t="s">
        <v>118</v>
      </c>
      <c r="E131" s="1362"/>
      <c r="F131" s="1349" t="s">
        <v>9</v>
      </c>
      <c r="G131" s="1343"/>
      <c r="H131" s="163" t="s">
        <v>13</v>
      </c>
      <c r="I131" s="97"/>
      <c r="J131" s="96"/>
      <c r="K131" s="96"/>
      <c r="L131" s="74"/>
      <c r="M131" s="148">
        <v>2</v>
      </c>
      <c r="N131" s="119">
        <v>2</v>
      </c>
      <c r="O131" s="96"/>
      <c r="P131" s="73"/>
    </row>
    <row r="132" spans="1:31" ht="13.5" thickBot="1">
      <c r="A132" s="1370"/>
      <c r="B132" s="1373"/>
      <c r="C132" s="1373"/>
      <c r="D132" s="1361"/>
      <c r="E132" s="1363"/>
      <c r="F132" s="1350"/>
      <c r="G132" s="1344"/>
      <c r="H132" s="93" t="s">
        <v>16</v>
      </c>
      <c r="I132" s="94">
        <v>0</v>
      </c>
      <c r="J132" s="95">
        <v>0</v>
      </c>
      <c r="K132" s="95"/>
      <c r="L132" s="124">
        <v>0</v>
      </c>
      <c r="M132" s="123">
        <v>2</v>
      </c>
      <c r="N132" s="95">
        <v>2</v>
      </c>
      <c r="O132" s="95"/>
      <c r="P132" s="125">
        <v>0</v>
      </c>
    </row>
    <row r="133" spans="1:31">
      <c r="A133" s="1368" t="s">
        <v>10</v>
      </c>
      <c r="B133" s="1371" t="s">
        <v>9</v>
      </c>
      <c r="C133" s="1374" t="s">
        <v>130</v>
      </c>
      <c r="D133" s="1345" t="s">
        <v>124</v>
      </c>
      <c r="E133" s="1362"/>
      <c r="F133" s="1349" t="s">
        <v>9</v>
      </c>
      <c r="G133" s="1343"/>
      <c r="H133" s="163" t="s">
        <v>13</v>
      </c>
      <c r="I133" s="97"/>
      <c r="J133" s="96"/>
      <c r="K133" s="96"/>
      <c r="L133" s="74"/>
      <c r="M133" s="148">
        <v>1.5</v>
      </c>
      <c r="N133" s="119">
        <v>1.5</v>
      </c>
      <c r="O133" s="96"/>
      <c r="P133" s="73"/>
    </row>
    <row r="134" spans="1:31" ht="13.5" thickBot="1">
      <c r="A134" s="1370"/>
      <c r="B134" s="1373"/>
      <c r="C134" s="1373"/>
      <c r="D134" s="1361"/>
      <c r="E134" s="1363"/>
      <c r="F134" s="1350"/>
      <c r="G134" s="1344"/>
      <c r="H134" s="93" t="s">
        <v>16</v>
      </c>
      <c r="I134" s="94">
        <v>0</v>
      </c>
      <c r="J134" s="95">
        <v>0</v>
      </c>
      <c r="K134" s="95"/>
      <c r="L134" s="124">
        <v>0</v>
      </c>
      <c r="M134" s="123">
        <v>1.5</v>
      </c>
      <c r="N134" s="95">
        <v>1.5</v>
      </c>
      <c r="O134" s="95"/>
      <c r="P134" s="125">
        <v>0</v>
      </c>
    </row>
    <row r="135" spans="1:31">
      <c r="A135" s="1368" t="s">
        <v>10</v>
      </c>
      <c r="B135" s="1371" t="s">
        <v>9</v>
      </c>
      <c r="C135" s="1374" t="s">
        <v>134</v>
      </c>
      <c r="D135" s="155" t="s">
        <v>140</v>
      </c>
      <c r="E135" s="1352"/>
      <c r="F135" s="1352"/>
      <c r="G135" s="1353"/>
      <c r="H135" s="168" t="s">
        <v>13</v>
      </c>
      <c r="I135" s="121"/>
      <c r="J135" s="122"/>
      <c r="K135" s="122"/>
      <c r="L135" s="126"/>
      <c r="M135" s="166">
        <v>2</v>
      </c>
      <c r="N135" s="167">
        <v>2</v>
      </c>
      <c r="O135" s="128"/>
      <c r="P135" s="129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</row>
    <row r="136" spans="1:31" ht="13.5" thickBot="1">
      <c r="A136" s="1369"/>
      <c r="B136" s="1372"/>
      <c r="C136" s="1375"/>
      <c r="D136" s="156"/>
      <c r="E136" s="1350"/>
      <c r="F136" s="1350"/>
      <c r="G136" s="1344"/>
      <c r="H136" s="120" t="s">
        <v>16</v>
      </c>
      <c r="I136" s="123"/>
      <c r="J136" s="95"/>
      <c r="K136" s="95"/>
      <c r="L136" s="127"/>
      <c r="M136" s="123"/>
      <c r="N136" s="95"/>
      <c r="O136" s="95"/>
      <c r="P136" s="125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</row>
    <row r="137" spans="1:31" ht="12.75" customHeight="1">
      <c r="A137" s="1368" t="s">
        <v>10</v>
      </c>
      <c r="B137" s="1371" t="s">
        <v>9</v>
      </c>
      <c r="C137" s="1374" t="s">
        <v>135</v>
      </c>
      <c r="D137" s="1345" t="s">
        <v>131</v>
      </c>
      <c r="E137" s="1347"/>
      <c r="F137" s="1349" t="s">
        <v>9</v>
      </c>
      <c r="G137" s="1343"/>
      <c r="H137" s="111" t="s">
        <v>13</v>
      </c>
      <c r="I137" s="112"/>
      <c r="J137" s="113"/>
      <c r="K137" s="113"/>
      <c r="L137" s="141">
        <v>0</v>
      </c>
      <c r="M137" s="164">
        <v>36.15</v>
      </c>
      <c r="N137" s="165">
        <v>36.200000000000003</v>
      </c>
      <c r="O137" s="113"/>
      <c r="P137" s="152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</row>
    <row r="138" spans="1:31" ht="13.5" thickBot="1">
      <c r="A138" s="1369"/>
      <c r="B138" s="1372"/>
      <c r="C138" s="1375"/>
      <c r="D138" s="1346"/>
      <c r="E138" s="1348"/>
      <c r="F138" s="1354"/>
      <c r="G138" s="1351"/>
      <c r="H138" s="93" t="s">
        <v>16</v>
      </c>
      <c r="I138" s="94">
        <v>0</v>
      </c>
      <c r="J138" s="95">
        <v>0</v>
      </c>
      <c r="K138" s="95"/>
      <c r="L138" s="124">
        <v>0</v>
      </c>
      <c r="M138" s="123">
        <v>36.15</v>
      </c>
      <c r="N138" s="95">
        <v>36.200000000000003</v>
      </c>
      <c r="O138" s="95"/>
      <c r="P138" s="125">
        <v>0</v>
      </c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</row>
    <row r="139" spans="1:31">
      <c r="A139" s="1368" t="s">
        <v>10</v>
      </c>
      <c r="B139" s="1371" t="s">
        <v>9</v>
      </c>
      <c r="C139" s="1374" t="s">
        <v>88</v>
      </c>
      <c r="D139" s="1345" t="s">
        <v>81</v>
      </c>
      <c r="E139" s="1362"/>
      <c r="F139" s="1349" t="s">
        <v>9</v>
      </c>
      <c r="G139" s="1343"/>
      <c r="H139" s="98" t="s">
        <v>13</v>
      </c>
      <c r="I139" s="97"/>
      <c r="J139" s="96"/>
      <c r="K139" s="96"/>
      <c r="L139" s="74"/>
      <c r="M139" s="72">
        <v>10</v>
      </c>
      <c r="N139" s="96">
        <v>10</v>
      </c>
      <c r="O139" s="96"/>
      <c r="P139" s="73"/>
    </row>
    <row r="140" spans="1:31" ht="13.5" thickBot="1">
      <c r="A140" s="1370"/>
      <c r="B140" s="1373"/>
      <c r="C140" s="1373"/>
      <c r="D140" s="1361"/>
      <c r="E140" s="1363"/>
      <c r="F140" s="1350"/>
      <c r="G140" s="1344"/>
      <c r="H140" s="93" t="s">
        <v>16</v>
      </c>
      <c r="I140" s="94">
        <v>0</v>
      </c>
      <c r="J140" s="95">
        <v>0</v>
      </c>
      <c r="K140" s="95"/>
      <c r="L140" s="124">
        <v>0</v>
      </c>
      <c r="M140" s="123">
        <v>10</v>
      </c>
      <c r="N140" s="95">
        <v>10</v>
      </c>
      <c r="O140" s="95"/>
      <c r="P140" s="125">
        <v>0</v>
      </c>
    </row>
    <row r="141" spans="1:31" s="4" customFormat="1" ht="15.75" customHeight="1" thickBot="1">
      <c r="A141" s="77" t="s">
        <v>9</v>
      </c>
      <c r="B141" s="78" t="s">
        <v>10</v>
      </c>
      <c r="C141" s="1097" t="s">
        <v>17</v>
      </c>
      <c r="D141" s="1098"/>
      <c r="E141" s="1098"/>
      <c r="F141" s="1098"/>
      <c r="G141" s="1098"/>
      <c r="H141" s="1397"/>
      <c r="I141" s="85">
        <f>J141+L141</f>
        <v>1455.25</v>
      </c>
      <c r="J141" s="86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6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6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5">
        <f>N141+P141</f>
        <v>1915.4199999999998</v>
      </c>
      <c r="N141" s="86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6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6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>
      <c r="A142" s="89" t="s">
        <v>9</v>
      </c>
      <c r="B142" s="157" t="s">
        <v>10</v>
      </c>
      <c r="C142" s="1390" t="s">
        <v>147</v>
      </c>
      <c r="D142" s="1391"/>
      <c r="E142" s="1391"/>
      <c r="F142" s="1391"/>
      <c r="G142" s="1391"/>
      <c r="H142" s="1392"/>
      <c r="I142" s="158">
        <f>J142+L142</f>
        <v>13209.05</v>
      </c>
      <c r="J142" s="159">
        <f>J141+J42+J36+J32+J26</f>
        <v>13209.05</v>
      </c>
      <c r="K142" s="159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59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8">
        <f>N142+P142</f>
        <v>14182.619999999997</v>
      </c>
      <c r="N142" s="159">
        <f>N141+N42+N36+N32+N26</f>
        <v>14019.819999999998</v>
      </c>
      <c r="O142" s="159">
        <f>O141+O42+O36+O32+O26</f>
        <v>8823.2000000000025</v>
      </c>
      <c r="P142" s="159">
        <f>P141+P42+P36+P32+P26</f>
        <v>162.80000000000001</v>
      </c>
    </row>
  </sheetData>
  <mergeCells count="397">
    <mergeCell ref="M2:P2"/>
    <mergeCell ref="I3:I4"/>
    <mergeCell ref="F44:F45"/>
    <mergeCell ref="E46:E47"/>
    <mergeCell ref="F40:F41"/>
    <mergeCell ref="E40:E41"/>
    <mergeCell ref="N3:O3"/>
    <mergeCell ref="P3:P4"/>
    <mergeCell ref="E30:E31"/>
    <mergeCell ref="E28:E29"/>
    <mergeCell ref="F28:F29"/>
    <mergeCell ref="A27:P27"/>
    <mergeCell ref="B38:B39"/>
    <mergeCell ref="C38:C39"/>
    <mergeCell ref="D38:D39"/>
    <mergeCell ref="E38:E39"/>
    <mergeCell ref="A5:P5"/>
    <mergeCell ref="M3:M4"/>
    <mergeCell ref="E2:E4"/>
    <mergeCell ref="A2:A4"/>
    <mergeCell ref="B2:B4"/>
    <mergeCell ref="C2:C4"/>
    <mergeCell ref="B6:B26"/>
    <mergeCell ref="L3:L4"/>
    <mergeCell ref="I2:L2"/>
    <mergeCell ref="J3:K3"/>
    <mergeCell ref="G2:G4"/>
    <mergeCell ref="H2:H4"/>
    <mergeCell ref="A28:A29"/>
    <mergeCell ref="B28:B29"/>
    <mergeCell ref="C28:C29"/>
    <mergeCell ref="D28:D29"/>
    <mergeCell ref="C32:H32"/>
    <mergeCell ref="F2:F4"/>
    <mergeCell ref="C6:C26"/>
    <mergeCell ref="D6:D24"/>
    <mergeCell ref="F30:F31"/>
    <mergeCell ref="H6:H24"/>
    <mergeCell ref="C30:C31"/>
    <mergeCell ref="D30:D31"/>
    <mergeCell ref="G28:G29"/>
    <mergeCell ref="D2:D4"/>
    <mergeCell ref="A34:A35"/>
    <mergeCell ref="B34:B35"/>
    <mergeCell ref="G30:G31"/>
    <mergeCell ref="A33:P33"/>
    <mergeCell ref="G34:G35"/>
    <mergeCell ref="C34:C35"/>
    <mergeCell ref="D34:D35"/>
    <mergeCell ref="E34:E35"/>
    <mergeCell ref="F34:F35"/>
    <mergeCell ref="C36:H36"/>
    <mergeCell ref="A37:P37"/>
    <mergeCell ref="G38:G39"/>
    <mergeCell ref="G40:G41"/>
    <mergeCell ref="A38:A39"/>
    <mergeCell ref="C42:H42"/>
    <mergeCell ref="A43:P43"/>
    <mergeCell ref="G46:G47"/>
    <mergeCell ref="G48:G49"/>
    <mergeCell ref="D44:D45"/>
    <mergeCell ref="E44:E45"/>
    <mergeCell ref="G44:G45"/>
    <mergeCell ref="F46:F47"/>
    <mergeCell ref="B46:B47"/>
    <mergeCell ref="A44:A45"/>
    <mergeCell ref="B44:B45"/>
    <mergeCell ref="C44:C45"/>
    <mergeCell ref="C46:C47"/>
    <mergeCell ref="D46:D47"/>
    <mergeCell ref="F48:F49"/>
    <mergeCell ref="E48:E49"/>
    <mergeCell ref="A64:A65"/>
    <mergeCell ref="B60:B61"/>
    <mergeCell ref="A68:A69"/>
    <mergeCell ref="C66:C67"/>
    <mergeCell ref="A40:A41"/>
    <mergeCell ref="B40:B41"/>
    <mergeCell ref="C40:C41"/>
    <mergeCell ref="D40:D41"/>
    <mergeCell ref="F38:F39"/>
    <mergeCell ref="D66:D67"/>
    <mergeCell ref="A50:A51"/>
    <mergeCell ref="A48:A49"/>
    <mergeCell ref="B48:B49"/>
    <mergeCell ref="C48:C49"/>
    <mergeCell ref="A46:A47"/>
    <mergeCell ref="D52:D53"/>
    <mergeCell ref="A54:A55"/>
    <mergeCell ref="B54:B55"/>
    <mergeCell ref="A52:A53"/>
    <mergeCell ref="C50:C51"/>
    <mergeCell ref="D54:D55"/>
    <mergeCell ref="B50:B51"/>
    <mergeCell ref="D48:D49"/>
    <mergeCell ref="D50:D51"/>
    <mergeCell ref="A117:A118"/>
    <mergeCell ref="B117:B118"/>
    <mergeCell ref="C117:C118"/>
    <mergeCell ref="A88:A89"/>
    <mergeCell ref="A96:A97"/>
    <mergeCell ref="C84:C85"/>
    <mergeCell ref="A86:A87"/>
    <mergeCell ref="A84:A85"/>
    <mergeCell ref="B84:B85"/>
    <mergeCell ref="B98:B99"/>
    <mergeCell ref="A98:A99"/>
    <mergeCell ref="A102:A103"/>
    <mergeCell ref="B88:B89"/>
    <mergeCell ref="B92:B93"/>
    <mergeCell ref="B102:B103"/>
    <mergeCell ref="C100:C101"/>
    <mergeCell ref="C121:C122"/>
    <mergeCell ref="B123:B124"/>
    <mergeCell ref="B119:B120"/>
    <mergeCell ref="B121:B122"/>
    <mergeCell ref="C102:C103"/>
    <mergeCell ref="B125:B126"/>
    <mergeCell ref="D84:D85"/>
    <mergeCell ref="B100:B101"/>
    <mergeCell ref="B86:B87"/>
    <mergeCell ref="B90:B91"/>
    <mergeCell ref="D94:D95"/>
    <mergeCell ref="C86:C87"/>
    <mergeCell ref="A139:A140"/>
    <mergeCell ref="B139:B140"/>
    <mergeCell ref="C139:C140"/>
    <mergeCell ref="D139:D140"/>
    <mergeCell ref="A125:A126"/>
    <mergeCell ref="A104:A106"/>
    <mergeCell ref="B104:B106"/>
    <mergeCell ref="C104:C106"/>
    <mergeCell ref="A113:A114"/>
    <mergeCell ref="B113:B114"/>
    <mergeCell ref="D107:D108"/>
    <mergeCell ref="B109:B110"/>
    <mergeCell ref="B135:B136"/>
    <mergeCell ref="A115:A116"/>
    <mergeCell ref="B115:B116"/>
    <mergeCell ref="C131:C132"/>
    <mergeCell ref="C129:C130"/>
    <mergeCell ref="D117:D118"/>
    <mergeCell ref="D115:D116"/>
    <mergeCell ref="D129:D130"/>
    <mergeCell ref="C127:C128"/>
    <mergeCell ref="A123:A124"/>
    <mergeCell ref="C115:C116"/>
    <mergeCell ref="C125:C126"/>
    <mergeCell ref="C142:H142"/>
    <mergeCell ref="D88:D89"/>
    <mergeCell ref="E109:E110"/>
    <mergeCell ref="F104:F106"/>
    <mergeCell ref="F109:F110"/>
    <mergeCell ref="D100:D101"/>
    <mergeCell ref="C96:C97"/>
    <mergeCell ref="D104:D106"/>
    <mergeCell ref="C141:H141"/>
    <mergeCell ref="G139:G140"/>
    <mergeCell ref="F139:F140"/>
    <mergeCell ref="E139:E140"/>
    <mergeCell ref="C137:C138"/>
    <mergeCell ref="C113:C114"/>
    <mergeCell ref="F115:F116"/>
    <mergeCell ref="D121:D122"/>
    <mergeCell ref="F119:F120"/>
    <mergeCell ref="E133:E134"/>
    <mergeCell ref="C123:C124"/>
    <mergeCell ref="C119:C120"/>
    <mergeCell ref="G109:G110"/>
    <mergeCell ref="E98:E99"/>
    <mergeCell ref="F117:F118"/>
    <mergeCell ref="G107:G108"/>
    <mergeCell ref="B66:B67"/>
    <mergeCell ref="C72:C73"/>
    <mergeCell ref="G76:G77"/>
    <mergeCell ref="E74:E75"/>
    <mergeCell ref="G74:G75"/>
    <mergeCell ref="D76:D77"/>
    <mergeCell ref="G70:G71"/>
    <mergeCell ref="G68:G69"/>
    <mergeCell ref="F80:F81"/>
    <mergeCell ref="E76:E77"/>
    <mergeCell ref="D72:D73"/>
    <mergeCell ref="F72:F73"/>
    <mergeCell ref="F76:F77"/>
    <mergeCell ref="F74:F75"/>
    <mergeCell ref="G78:G79"/>
    <mergeCell ref="E80:E81"/>
    <mergeCell ref="E78:E79"/>
    <mergeCell ref="F78:F79"/>
    <mergeCell ref="G80:G81"/>
    <mergeCell ref="G72:G73"/>
    <mergeCell ref="G50:G51"/>
    <mergeCell ref="F58:F59"/>
    <mergeCell ref="F56:F57"/>
    <mergeCell ref="G56:G57"/>
    <mergeCell ref="G52:G53"/>
    <mergeCell ref="E56:E57"/>
    <mergeCell ref="E52:E53"/>
    <mergeCell ref="C56:C57"/>
    <mergeCell ref="B52:B53"/>
    <mergeCell ref="C52:C53"/>
    <mergeCell ref="C54:C55"/>
    <mergeCell ref="B58:B59"/>
    <mergeCell ref="C58:C59"/>
    <mergeCell ref="F52:F53"/>
    <mergeCell ref="F50:F51"/>
    <mergeCell ref="E50:E51"/>
    <mergeCell ref="E58:E59"/>
    <mergeCell ref="A56:A57"/>
    <mergeCell ref="B56:B57"/>
    <mergeCell ref="G54:G55"/>
    <mergeCell ref="F54:F55"/>
    <mergeCell ref="E62:E63"/>
    <mergeCell ref="G62:G63"/>
    <mergeCell ref="E54:E55"/>
    <mergeCell ref="E60:E61"/>
    <mergeCell ref="D60:D61"/>
    <mergeCell ref="G60:G61"/>
    <mergeCell ref="B62:B63"/>
    <mergeCell ref="F60:F61"/>
    <mergeCell ref="G58:G59"/>
    <mergeCell ref="D56:D57"/>
    <mergeCell ref="C60:C61"/>
    <mergeCell ref="D62:D63"/>
    <mergeCell ref="A60:A61"/>
    <mergeCell ref="A62:A63"/>
    <mergeCell ref="G64:G65"/>
    <mergeCell ref="E64:E65"/>
    <mergeCell ref="F62:F63"/>
    <mergeCell ref="C64:C65"/>
    <mergeCell ref="D64:D65"/>
    <mergeCell ref="A58:A59"/>
    <mergeCell ref="D70:D71"/>
    <mergeCell ref="F64:F65"/>
    <mergeCell ref="C62:C63"/>
    <mergeCell ref="A70:A71"/>
    <mergeCell ref="E66:E67"/>
    <mergeCell ref="F66:F67"/>
    <mergeCell ref="B70:B71"/>
    <mergeCell ref="B68:B69"/>
    <mergeCell ref="C68:C69"/>
    <mergeCell ref="C70:C71"/>
    <mergeCell ref="E68:E69"/>
    <mergeCell ref="D68:D69"/>
    <mergeCell ref="B64:B65"/>
    <mergeCell ref="E70:E71"/>
    <mergeCell ref="F68:F69"/>
    <mergeCell ref="F70:F71"/>
    <mergeCell ref="G66:G67"/>
    <mergeCell ref="A66:A67"/>
    <mergeCell ref="G98:G99"/>
    <mergeCell ref="C92:C93"/>
    <mergeCell ref="D90:D91"/>
    <mergeCell ref="G86:G87"/>
    <mergeCell ref="E90:E91"/>
    <mergeCell ref="D92:D93"/>
    <mergeCell ref="C90:C91"/>
    <mergeCell ref="G88:G89"/>
    <mergeCell ref="D86:D87"/>
    <mergeCell ref="F86:F87"/>
    <mergeCell ref="C88:C89"/>
    <mergeCell ref="E92:E93"/>
    <mergeCell ref="G92:G93"/>
    <mergeCell ref="F88:F89"/>
    <mergeCell ref="G84:G85"/>
    <mergeCell ref="F100:F101"/>
    <mergeCell ref="G96:G97"/>
    <mergeCell ref="F82:F83"/>
    <mergeCell ref="G82:G83"/>
    <mergeCell ref="F84:F85"/>
    <mergeCell ref="E104:E106"/>
    <mergeCell ref="E96:E97"/>
    <mergeCell ref="F96:F97"/>
    <mergeCell ref="E102:E103"/>
    <mergeCell ref="F102:F103"/>
    <mergeCell ref="E86:E87"/>
    <mergeCell ref="E84:E85"/>
    <mergeCell ref="G104:G106"/>
    <mergeCell ref="F90:F91"/>
    <mergeCell ref="G102:G103"/>
    <mergeCell ref="G90:G91"/>
    <mergeCell ref="E88:E89"/>
    <mergeCell ref="E82:E83"/>
    <mergeCell ref="F92:F93"/>
    <mergeCell ref="G100:G101"/>
    <mergeCell ref="F98:F99"/>
    <mergeCell ref="G94:G95"/>
    <mergeCell ref="F94:F95"/>
    <mergeCell ref="A76:A77"/>
    <mergeCell ref="B76:B77"/>
    <mergeCell ref="C82:C83"/>
    <mergeCell ref="B82:B83"/>
    <mergeCell ref="E72:E73"/>
    <mergeCell ref="D74:D75"/>
    <mergeCell ref="D80:D81"/>
    <mergeCell ref="B78:B79"/>
    <mergeCell ref="B74:B75"/>
    <mergeCell ref="C74:C75"/>
    <mergeCell ref="A82:A83"/>
    <mergeCell ref="A78:A79"/>
    <mergeCell ref="A80:A81"/>
    <mergeCell ref="C78:C79"/>
    <mergeCell ref="A72:A73"/>
    <mergeCell ref="A74:A75"/>
    <mergeCell ref="D82:D83"/>
    <mergeCell ref="C80:C81"/>
    <mergeCell ref="B80:B81"/>
    <mergeCell ref="D78:D79"/>
    <mergeCell ref="C76:C77"/>
    <mergeCell ref="B72:B73"/>
    <mergeCell ref="E107:E108"/>
    <mergeCell ref="A92:A93"/>
    <mergeCell ref="A90:A91"/>
    <mergeCell ref="B94:B95"/>
    <mergeCell ref="D111:D112"/>
    <mergeCell ref="B111:B112"/>
    <mergeCell ref="B107:B108"/>
    <mergeCell ref="D96:D97"/>
    <mergeCell ref="C94:C95"/>
    <mergeCell ref="A107:A108"/>
    <mergeCell ref="A109:A110"/>
    <mergeCell ref="A100:A101"/>
    <mergeCell ref="C109:C110"/>
    <mergeCell ref="A111:A112"/>
    <mergeCell ref="C111:C112"/>
    <mergeCell ref="C107:C108"/>
    <mergeCell ref="E94:E95"/>
    <mergeCell ref="D109:D110"/>
    <mergeCell ref="A94:A95"/>
    <mergeCell ref="C98:C99"/>
    <mergeCell ref="D98:D99"/>
    <mergeCell ref="E100:E101"/>
    <mergeCell ref="D102:D103"/>
    <mergeCell ref="B96:B97"/>
    <mergeCell ref="F107:F108"/>
    <mergeCell ref="E111:E112"/>
    <mergeCell ref="F111:F112"/>
    <mergeCell ref="A137:A138"/>
    <mergeCell ref="A127:A128"/>
    <mergeCell ref="B137:B138"/>
    <mergeCell ref="B131:B132"/>
    <mergeCell ref="D131:D132"/>
    <mergeCell ref="E117:E118"/>
    <mergeCell ref="F121:F122"/>
    <mergeCell ref="A133:A134"/>
    <mergeCell ref="B133:B134"/>
    <mergeCell ref="C133:C134"/>
    <mergeCell ref="A129:A130"/>
    <mergeCell ref="B127:B128"/>
    <mergeCell ref="F133:F134"/>
    <mergeCell ref="C135:C136"/>
    <mergeCell ref="E135:E136"/>
    <mergeCell ref="A121:A122"/>
    <mergeCell ref="A119:A120"/>
    <mergeCell ref="A135:A136"/>
    <mergeCell ref="A131:A132"/>
    <mergeCell ref="B129:B130"/>
    <mergeCell ref="D133:D134"/>
    <mergeCell ref="G111:G112"/>
    <mergeCell ref="G115:G116"/>
    <mergeCell ref="G127:G128"/>
    <mergeCell ref="F127:F128"/>
    <mergeCell ref="F125:F126"/>
    <mergeCell ref="G121:G122"/>
    <mergeCell ref="G131:G132"/>
    <mergeCell ref="D119:D120"/>
    <mergeCell ref="G113:G114"/>
    <mergeCell ref="G119:G120"/>
    <mergeCell ref="E121:E122"/>
    <mergeCell ref="E131:E132"/>
    <mergeCell ref="E115:E116"/>
    <mergeCell ref="E123:E124"/>
    <mergeCell ref="D123:D124"/>
    <mergeCell ref="E129:E130"/>
    <mergeCell ref="F113:F114"/>
    <mergeCell ref="D113:D114"/>
    <mergeCell ref="E113:E114"/>
    <mergeCell ref="D127:D128"/>
    <mergeCell ref="E119:E120"/>
    <mergeCell ref="D125:D126"/>
    <mergeCell ref="G117:G118"/>
    <mergeCell ref="E127:E128"/>
    <mergeCell ref="G129:G130"/>
    <mergeCell ref="D137:D138"/>
    <mergeCell ref="E137:E138"/>
    <mergeCell ref="G133:G134"/>
    <mergeCell ref="F129:F130"/>
    <mergeCell ref="G123:G124"/>
    <mergeCell ref="F123:F124"/>
    <mergeCell ref="F131:F132"/>
    <mergeCell ref="G137:G138"/>
    <mergeCell ref="F135:F136"/>
    <mergeCell ref="G135:G136"/>
    <mergeCell ref="F137:F138"/>
    <mergeCell ref="G125:G126"/>
    <mergeCell ref="E125:E12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6" sqref="B36"/>
    </sheetView>
  </sheetViews>
  <sheetFormatPr defaultRowHeight="15.75"/>
  <cols>
    <col min="1" max="1" width="22.7109375" style="235" customWidth="1"/>
    <col min="2" max="2" width="60.7109375" style="235" customWidth="1"/>
    <col min="3" max="16384" width="9.140625" style="235"/>
  </cols>
  <sheetData>
    <row r="1" spans="1:2">
      <c r="A1" s="1471" t="s">
        <v>199</v>
      </c>
      <c r="B1" s="1471"/>
    </row>
    <row r="2" spans="1:2" ht="31.5">
      <c r="A2" s="236" t="s">
        <v>5</v>
      </c>
      <c r="B2" s="237" t="s">
        <v>200</v>
      </c>
    </row>
    <row r="3" spans="1:2">
      <c r="A3" s="236" t="s">
        <v>201</v>
      </c>
      <c r="B3" s="237" t="s">
        <v>202</v>
      </c>
    </row>
    <row r="4" spans="1:2">
      <c r="A4" s="236" t="s">
        <v>203</v>
      </c>
      <c r="B4" s="237" t="s">
        <v>204</v>
      </c>
    </row>
    <row r="5" spans="1:2">
      <c r="A5" s="236" t="s">
        <v>205</v>
      </c>
      <c r="B5" s="237" t="s">
        <v>206</v>
      </c>
    </row>
    <row r="6" spans="1:2">
      <c r="A6" s="236" t="s">
        <v>207</v>
      </c>
      <c r="B6" s="237" t="s">
        <v>208</v>
      </c>
    </row>
    <row r="7" spans="1:2">
      <c r="A7" s="236" t="s">
        <v>209</v>
      </c>
      <c r="B7" s="237" t="s">
        <v>210</v>
      </c>
    </row>
    <row r="8" spans="1:2">
      <c r="A8" s="236" t="s">
        <v>211</v>
      </c>
      <c r="B8" s="237" t="s">
        <v>212</v>
      </c>
    </row>
    <row r="9" spans="1:2" ht="15.75" customHeight="1"/>
    <row r="10" spans="1:2" ht="15.75" customHeight="1">
      <c r="A10" s="1472" t="s">
        <v>213</v>
      </c>
      <c r="B10" s="1472"/>
    </row>
  </sheetData>
  <mergeCells count="2">
    <mergeCell ref="A1:B1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7"/>
  <sheetViews>
    <sheetView zoomScaleNormal="100" zoomScaleSheetLayoutView="100" workbookViewId="0">
      <selection activeCell="AA8" sqref="AA8"/>
    </sheetView>
  </sheetViews>
  <sheetFormatPr defaultRowHeight="12.75"/>
  <cols>
    <col min="1" max="4" width="2.85546875" style="1" customWidth="1"/>
    <col min="5" max="5" width="27.42578125" style="667" customWidth="1"/>
    <col min="6" max="6" width="3.7109375" style="182" customWidth="1"/>
    <col min="7" max="7" width="3" style="1" customWidth="1"/>
    <col min="8" max="8" width="2.85546875" style="10" customWidth="1"/>
    <col min="9" max="9" width="16.42578125" style="1" customWidth="1"/>
    <col min="10" max="10" width="8.5703125" style="1" customWidth="1"/>
    <col min="11" max="11" width="8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8.7109375" style="1" customWidth="1"/>
    <col min="16" max="16" width="8.5703125" style="1" customWidth="1"/>
    <col min="17" max="17" width="8" style="1" customWidth="1"/>
    <col min="18" max="18" width="7.85546875" style="1" customWidth="1"/>
    <col min="19" max="19" width="8.7109375" style="1" customWidth="1"/>
    <col min="20" max="20" width="8.5703125" style="1" customWidth="1"/>
    <col min="21" max="21" width="8" style="1" customWidth="1"/>
    <col min="22" max="22" width="7.85546875" style="1" customWidth="1"/>
    <col min="23" max="16384" width="9.140625" style="1"/>
  </cols>
  <sheetData>
    <row r="1" spans="1:26" s="667" customFormat="1" ht="15.75">
      <c r="A1" s="721"/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1488" t="s">
        <v>336</v>
      </c>
      <c r="T1" s="1489"/>
      <c r="U1" s="1489"/>
      <c r="V1" s="1489"/>
    </row>
    <row r="2" spans="1:26" s="80" customFormat="1" ht="15.75">
      <c r="A2" s="1003" t="s">
        <v>325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  <c r="V2" s="1003"/>
    </row>
    <row r="3" spans="1:26" s="667" customFormat="1" ht="15">
      <c r="A3" s="721"/>
      <c r="B3" s="721"/>
      <c r="C3" s="721"/>
      <c r="D3" s="721"/>
      <c r="E3" s="721"/>
      <c r="F3" s="721"/>
      <c r="G3" s="721"/>
      <c r="H3" s="1490" t="s">
        <v>323</v>
      </c>
      <c r="I3" s="1491"/>
      <c r="J3" s="1491"/>
      <c r="K3" s="1491"/>
      <c r="L3" s="1491"/>
      <c r="M3" s="1491"/>
      <c r="N3" s="1491"/>
      <c r="O3" s="666"/>
      <c r="P3" s="666"/>
      <c r="Q3" s="666"/>
      <c r="R3" s="666"/>
      <c r="S3" s="666"/>
      <c r="T3" s="666"/>
      <c r="U3" s="666"/>
      <c r="V3" s="666"/>
    </row>
    <row r="4" spans="1:26" s="667" customFormat="1" ht="15">
      <c r="A4" s="1324" t="s">
        <v>162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</row>
    <row r="5" spans="1:26" s="667" customFormat="1" ht="13.5" thickBot="1">
      <c r="F5" s="182"/>
      <c r="H5" s="217"/>
    </row>
    <row r="6" spans="1:26" s="80" customFormat="1" ht="27.75" customHeight="1">
      <c r="A6" s="1325" t="s">
        <v>1</v>
      </c>
      <c r="B6" s="1328" t="s">
        <v>2</v>
      </c>
      <c r="C6" s="1328" t="s">
        <v>3</v>
      </c>
      <c r="D6" s="213"/>
      <c r="E6" s="1331" t="s">
        <v>22</v>
      </c>
      <c r="F6" s="1333" t="s">
        <v>4</v>
      </c>
      <c r="G6" s="1335" t="s">
        <v>322</v>
      </c>
      <c r="H6" s="1316" t="s">
        <v>5</v>
      </c>
      <c r="I6" s="1316" t="s">
        <v>179</v>
      </c>
      <c r="J6" s="1319" t="s">
        <v>6</v>
      </c>
      <c r="K6" s="1071" t="s">
        <v>198</v>
      </c>
      <c r="L6" s="1072"/>
      <c r="M6" s="1072"/>
      <c r="N6" s="1073"/>
      <c r="O6" s="1476" t="s">
        <v>334</v>
      </c>
      <c r="P6" s="1477"/>
      <c r="Q6" s="1477"/>
      <c r="R6" s="1478"/>
      <c r="S6" s="1071" t="s">
        <v>335</v>
      </c>
      <c r="T6" s="1072"/>
      <c r="U6" s="1072"/>
      <c r="V6" s="1073"/>
    </row>
    <row r="7" spans="1:26" s="80" customFormat="1" ht="12.75" customHeight="1">
      <c r="A7" s="1326"/>
      <c r="B7" s="1329"/>
      <c r="C7" s="1329"/>
      <c r="D7" s="214"/>
      <c r="E7" s="1332"/>
      <c r="F7" s="1334"/>
      <c r="G7" s="1336"/>
      <c r="H7" s="1317"/>
      <c r="I7" s="1317"/>
      <c r="J7" s="1320"/>
      <c r="K7" s="1314" t="s">
        <v>7</v>
      </c>
      <c r="L7" s="1321" t="s">
        <v>8</v>
      </c>
      <c r="M7" s="1321"/>
      <c r="N7" s="1322" t="s">
        <v>28</v>
      </c>
      <c r="O7" s="1327" t="s">
        <v>7</v>
      </c>
      <c r="P7" s="1321" t="s">
        <v>8</v>
      </c>
      <c r="Q7" s="1321"/>
      <c r="R7" s="1474" t="s">
        <v>28</v>
      </c>
      <c r="S7" s="1327" t="s">
        <v>7</v>
      </c>
      <c r="T7" s="1321" t="s">
        <v>8</v>
      </c>
      <c r="U7" s="1321"/>
      <c r="V7" s="1474" t="s">
        <v>28</v>
      </c>
    </row>
    <row r="8" spans="1:26" s="80" customFormat="1" ht="83.25" customHeight="1" thickBot="1">
      <c r="A8" s="1327"/>
      <c r="B8" s="1330"/>
      <c r="C8" s="1330"/>
      <c r="D8" s="214"/>
      <c r="E8" s="1332"/>
      <c r="F8" s="1334"/>
      <c r="G8" s="1337"/>
      <c r="H8" s="1317"/>
      <c r="I8" s="1318"/>
      <c r="J8" s="1320"/>
      <c r="K8" s="1315"/>
      <c r="L8" s="722" t="s">
        <v>7</v>
      </c>
      <c r="M8" s="177" t="s">
        <v>23</v>
      </c>
      <c r="N8" s="1323"/>
      <c r="O8" s="1473"/>
      <c r="P8" s="729" t="s">
        <v>7</v>
      </c>
      <c r="Q8" s="730" t="s">
        <v>23</v>
      </c>
      <c r="R8" s="1475"/>
      <c r="S8" s="1473"/>
      <c r="T8" s="729" t="s">
        <v>7</v>
      </c>
      <c r="U8" s="730" t="s">
        <v>23</v>
      </c>
      <c r="V8" s="1475"/>
    </row>
    <row r="9" spans="1:26" s="667" customFormat="1">
      <c r="A9" s="1340" t="s">
        <v>30</v>
      </c>
      <c r="B9" s="1341"/>
      <c r="C9" s="1341"/>
      <c r="D9" s="1341"/>
      <c r="E9" s="1341"/>
      <c r="F9" s="1341"/>
      <c r="G9" s="1341"/>
      <c r="H9" s="1341"/>
      <c r="I9" s="1341"/>
      <c r="J9" s="1341"/>
      <c r="K9" s="1341"/>
      <c r="L9" s="1341"/>
      <c r="M9" s="1341"/>
      <c r="N9" s="1341"/>
      <c r="O9" s="1341"/>
      <c r="P9" s="1341"/>
      <c r="Q9" s="1341"/>
      <c r="R9" s="1341"/>
      <c r="S9" s="1341"/>
      <c r="T9" s="1341"/>
      <c r="U9" s="1341"/>
      <c r="V9" s="1342"/>
    </row>
    <row r="10" spans="1:26" s="667" customFormat="1">
      <c r="A10" s="1304" t="s">
        <v>165</v>
      </c>
      <c r="B10" s="1305"/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6"/>
    </row>
    <row r="11" spans="1:26" s="667" customFormat="1" ht="16.5" customHeight="1">
      <c r="A11" s="586" t="s">
        <v>9</v>
      </c>
      <c r="B11" s="1307" t="s">
        <v>152</v>
      </c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7"/>
      <c r="V11" s="1308"/>
    </row>
    <row r="12" spans="1:26" s="667" customFormat="1">
      <c r="A12" s="587" t="s">
        <v>9</v>
      </c>
      <c r="B12" s="310" t="s">
        <v>9</v>
      </c>
      <c r="C12" s="1309" t="s">
        <v>154</v>
      </c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0"/>
      <c r="V12" s="1311"/>
    </row>
    <row r="13" spans="1:26" s="80" customFormat="1" ht="25.5">
      <c r="A13" s="588" t="s">
        <v>9</v>
      </c>
      <c r="B13" s="211" t="s">
        <v>9</v>
      </c>
      <c r="C13" s="393" t="s">
        <v>9</v>
      </c>
      <c r="D13" s="673"/>
      <c r="E13" s="726" t="s">
        <v>196</v>
      </c>
      <c r="F13" s="307"/>
      <c r="G13" s="676"/>
      <c r="H13" s="307"/>
      <c r="I13" s="572"/>
      <c r="J13" s="221"/>
      <c r="K13" s="311"/>
      <c r="L13" s="312"/>
      <c r="M13" s="312"/>
      <c r="N13" s="313"/>
      <c r="O13" s="186"/>
      <c r="P13" s="187"/>
      <c r="Q13" s="187"/>
      <c r="R13" s="188"/>
      <c r="S13" s="207"/>
      <c r="T13" s="208"/>
      <c r="U13" s="209"/>
      <c r="V13" s="188"/>
    </row>
    <row r="14" spans="1:26" s="80" customFormat="1">
      <c r="A14" s="589"/>
      <c r="B14" s="255"/>
      <c r="C14" s="392"/>
      <c r="D14" s="696" t="s">
        <v>9</v>
      </c>
      <c r="E14" s="1303" t="s">
        <v>174</v>
      </c>
      <c r="F14" s="1297"/>
      <c r="G14" s="1298" t="s">
        <v>21</v>
      </c>
      <c r="H14" s="1299" t="s">
        <v>156</v>
      </c>
      <c r="I14" s="1272" t="s">
        <v>254</v>
      </c>
      <c r="J14" s="171" t="s">
        <v>13</v>
      </c>
      <c r="K14" s="355">
        <f>L14+N14</f>
        <v>14703.8</v>
      </c>
      <c r="L14" s="356">
        <f>14672.5+31.3</f>
        <v>14703.8</v>
      </c>
      <c r="M14" s="356">
        <f>11202.1+23.9</f>
        <v>11226</v>
      </c>
      <c r="N14" s="357"/>
      <c r="O14" s="186">
        <f>P14+R14</f>
        <v>14818.9</v>
      </c>
      <c r="P14" s="187">
        <f>14672.5+31.3+115.1</f>
        <v>14818.9</v>
      </c>
      <c r="Q14" s="187">
        <f>11202.1+23.9+87.9</f>
        <v>11313.9</v>
      </c>
      <c r="R14" s="188"/>
      <c r="S14" s="888">
        <f>O14-K14</f>
        <v>115.10000000000036</v>
      </c>
      <c r="T14" s="888">
        <f t="shared" ref="T14:U15" si="0">P14-L14</f>
        <v>115.10000000000036</v>
      </c>
      <c r="U14" s="888">
        <f t="shared" si="0"/>
        <v>87.899999999999636</v>
      </c>
      <c r="V14" s="188"/>
      <c r="W14" s="169"/>
      <c r="X14" s="169"/>
      <c r="Y14" s="169"/>
      <c r="Z14" s="169"/>
    </row>
    <row r="15" spans="1:26" s="80" customFormat="1">
      <c r="A15" s="588"/>
      <c r="B15" s="211"/>
      <c r="C15" s="393"/>
      <c r="D15" s="673"/>
      <c r="E15" s="1224"/>
      <c r="F15" s="1293"/>
      <c r="G15" s="1095"/>
      <c r="H15" s="1274"/>
      <c r="I15" s="1103"/>
      <c r="J15" s="171" t="s">
        <v>149</v>
      </c>
      <c r="K15" s="355">
        <f>L15+N15</f>
        <v>2540.9</v>
      </c>
      <c r="L15" s="356">
        <v>2524.9</v>
      </c>
      <c r="M15" s="356">
        <v>1573.6</v>
      </c>
      <c r="N15" s="357">
        <v>16</v>
      </c>
      <c r="O15" s="186">
        <f>P15+R15</f>
        <v>2571.9</v>
      </c>
      <c r="P15" s="187">
        <f>2524.9+31</f>
        <v>2555.9</v>
      </c>
      <c r="Q15" s="187">
        <f>1573.6+13</f>
        <v>1586.6</v>
      </c>
      <c r="R15" s="188">
        <v>16</v>
      </c>
      <c r="S15" s="888">
        <f>O15-K15</f>
        <v>31</v>
      </c>
      <c r="T15" s="888">
        <f t="shared" si="0"/>
        <v>31</v>
      </c>
      <c r="U15" s="888">
        <f t="shared" si="0"/>
        <v>13</v>
      </c>
      <c r="V15" s="188"/>
    </row>
    <row r="16" spans="1:26" s="667" customFormat="1" ht="13.5" thickBot="1">
      <c r="A16" s="588"/>
      <c r="B16" s="211"/>
      <c r="C16" s="393"/>
      <c r="D16" s="673"/>
      <c r="E16" s="1284"/>
      <c r="F16" s="1293"/>
      <c r="G16" s="1095"/>
      <c r="H16" s="1274"/>
      <c r="I16" s="1103"/>
      <c r="J16" s="388" t="s">
        <v>16</v>
      </c>
      <c r="K16" s="317">
        <f>K15+K14</f>
        <v>17244.7</v>
      </c>
      <c r="L16" s="370">
        <f>L15+L14</f>
        <v>17228.7</v>
      </c>
      <c r="M16" s="370">
        <f t="shared" ref="M16:N16" si="1">M15+M14</f>
        <v>12799.6</v>
      </c>
      <c r="N16" s="358">
        <f t="shared" si="1"/>
        <v>16</v>
      </c>
      <c r="O16" s="731">
        <f t="shared" ref="O16" si="2">S16+K16</f>
        <v>17390.800000000003</v>
      </c>
      <c r="P16" s="731">
        <f t="shared" ref="P16:R16" si="3">T16+L16</f>
        <v>17374.800000000003</v>
      </c>
      <c r="Q16" s="731">
        <f t="shared" si="3"/>
        <v>12900.5</v>
      </c>
      <c r="R16" s="959">
        <f t="shared" si="3"/>
        <v>16</v>
      </c>
      <c r="S16" s="963">
        <f>S15+S14</f>
        <v>146.10000000000036</v>
      </c>
      <c r="T16" s="964">
        <f t="shared" ref="T16:U16" si="4">T15+T14</f>
        <v>146.10000000000036</v>
      </c>
      <c r="U16" s="964">
        <f t="shared" si="4"/>
        <v>100.89999999999964</v>
      </c>
      <c r="V16" s="965"/>
    </row>
    <row r="17" spans="1:24" s="667" customFormat="1">
      <c r="A17" s="1084"/>
      <c r="B17" s="1255"/>
      <c r="C17" s="1291"/>
      <c r="D17" s="688" t="s">
        <v>10</v>
      </c>
      <c r="E17" s="1004" t="s">
        <v>324</v>
      </c>
      <c r="F17" s="1292"/>
      <c r="G17" s="1115" t="s">
        <v>9</v>
      </c>
      <c r="H17" s="1273" t="s">
        <v>156</v>
      </c>
      <c r="I17" s="686" t="s">
        <v>215</v>
      </c>
      <c r="J17" s="258" t="s">
        <v>13</v>
      </c>
      <c r="K17" s="311">
        <f>+L17+N17</f>
        <v>1684.8</v>
      </c>
      <c r="L17" s="312">
        <f>1655.6-40.5-3.5</f>
        <v>1611.6</v>
      </c>
      <c r="M17" s="312"/>
      <c r="N17" s="313">
        <f>69.7+3.5</f>
        <v>73.2</v>
      </c>
      <c r="O17" s="207">
        <f>+P17+R17</f>
        <v>1676.1</v>
      </c>
      <c r="P17" s="208">
        <f>1655.6-40.5-3.5-7.9+20.7-0.8</f>
        <v>1623.6</v>
      </c>
      <c r="Q17" s="208"/>
      <c r="R17" s="222">
        <f>69.7+3.5-20.7</f>
        <v>52.5</v>
      </c>
      <c r="S17" s="883">
        <f>O17-K17</f>
        <v>-8.7000000000000455</v>
      </c>
      <c r="T17" s="884">
        <f>P17-L17</f>
        <v>12</v>
      </c>
      <c r="U17" s="884"/>
      <c r="V17" s="893">
        <f t="shared" ref="V17" si="5">R17-N17</f>
        <v>-20.700000000000003</v>
      </c>
    </row>
    <row r="18" spans="1:24" s="667" customFormat="1">
      <c r="A18" s="1084"/>
      <c r="B18" s="1255"/>
      <c r="C18" s="1291"/>
      <c r="D18" s="673"/>
      <c r="E18" s="1005"/>
      <c r="F18" s="1293"/>
      <c r="G18" s="1095"/>
      <c r="H18" s="1274"/>
      <c r="I18" s="724"/>
      <c r="J18" s="172" t="s">
        <v>164</v>
      </c>
      <c r="K18" s="355">
        <f>L18+N18</f>
        <v>40.5</v>
      </c>
      <c r="L18" s="356">
        <v>40.5</v>
      </c>
      <c r="M18" s="356"/>
      <c r="N18" s="357"/>
      <c r="O18" s="186">
        <f>P18+R18</f>
        <v>40.5</v>
      </c>
      <c r="P18" s="187">
        <v>40.5</v>
      </c>
      <c r="Q18" s="187"/>
      <c r="R18" s="188"/>
      <c r="S18" s="888"/>
      <c r="T18" s="885"/>
      <c r="U18" s="885"/>
      <c r="V18" s="890"/>
    </row>
    <row r="19" spans="1:24" s="667" customFormat="1">
      <c r="A19" s="669"/>
      <c r="B19" s="708"/>
      <c r="C19" s="719"/>
      <c r="D19" s="673"/>
      <c r="E19" s="1005"/>
      <c r="F19" s="720"/>
      <c r="G19" s="677"/>
      <c r="H19" s="715"/>
      <c r="I19" s="724"/>
      <c r="J19" s="88" t="s">
        <v>330</v>
      </c>
      <c r="K19" s="337">
        <f>L19</f>
        <v>3.4</v>
      </c>
      <c r="L19" s="338">
        <v>3.4</v>
      </c>
      <c r="M19" s="338"/>
      <c r="N19" s="339"/>
      <c r="O19" s="734">
        <f>P19</f>
        <v>3.4</v>
      </c>
      <c r="P19" s="735">
        <v>3.4</v>
      </c>
      <c r="Q19" s="735"/>
      <c r="R19" s="736"/>
      <c r="S19" s="807"/>
      <c r="T19" s="808"/>
      <c r="U19" s="886"/>
      <c r="V19" s="891"/>
    </row>
    <row r="20" spans="1:24" s="667" customFormat="1">
      <c r="A20" s="669"/>
      <c r="B20" s="708"/>
      <c r="C20" s="719"/>
      <c r="D20" s="673"/>
      <c r="E20" s="1005"/>
      <c r="F20" s="720"/>
      <c r="G20" s="677"/>
      <c r="H20" s="715"/>
      <c r="I20" s="724"/>
      <c r="J20" s="88" t="s">
        <v>327</v>
      </c>
      <c r="K20" s="337">
        <f>L20</f>
        <v>116</v>
      </c>
      <c r="L20" s="338">
        <f>41.1+74.9</f>
        <v>116</v>
      </c>
      <c r="M20" s="338"/>
      <c r="N20" s="339"/>
      <c r="O20" s="734">
        <f>P20</f>
        <v>116</v>
      </c>
      <c r="P20" s="735">
        <f>41.1+74.9</f>
        <v>116</v>
      </c>
      <c r="Q20" s="735"/>
      <c r="R20" s="736"/>
      <c r="S20" s="889"/>
      <c r="T20" s="886"/>
      <c r="U20" s="886"/>
      <c r="V20" s="891"/>
    </row>
    <row r="21" spans="1:24" s="667" customFormat="1" ht="13.5" thickBot="1">
      <c r="A21" s="669"/>
      <c r="B21" s="708"/>
      <c r="C21" s="719"/>
      <c r="D21" s="723"/>
      <c r="E21" s="1006"/>
      <c r="F21" s="266"/>
      <c r="G21" s="678"/>
      <c r="H21" s="705"/>
      <c r="I21" s="725"/>
      <c r="J21" s="388" t="s">
        <v>16</v>
      </c>
      <c r="K21" s="662">
        <f>K17+K18+K20+K19</f>
        <v>1844.7</v>
      </c>
      <c r="L21" s="662">
        <f>L17+L18+L20+L19</f>
        <v>1771.5</v>
      </c>
      <c r="M21" s="380">
        <f t="shared" ref="M21:N21" si="6">M17+M18+M20</f>
        <v>0</v>
      </c>
      <c r="N21" s="663">
        <f t="shared" si="6"/>
        <v>73.2</v>
      </c>
      <c r="O21" s="737">
        <f>O17+O18+O20+O19</f>
        <v>1836</v>
      </c>
      <c r="P21" s="737">
        <f>P17+P18+P20+P19</f>
        <v>1783.5</v>
      </c>
      <c r="Q21" s="738">
        <f t="shared" ref="Q21:R21" si="7">Q17+Q18+Q20</f>
        <v>0</v>
      </c>
      <c r="R21" s="739">
        <f t="shared" si="7"/>
        <v>52.5</v>
      </c>
      <c r="S21" s="887">
        <f>S17</f>
        <v>-8.7000000000000455</v>
      </c>
      <c r="T21" s="892">
        <f t="shared" ref="T21:V21" si="8">T17</f>
        <v>12</v>
      </c>
      <c r="U21" s="892"/>
      <c r="V21" s="894">
        <f t="shared" si="8"/>
        <v>-20.700000000000003</v>
      </c>
    </row>
    <row r="22" spans="1:24" s="667" customFormat="1">
      <c r="A22" s="1084"/>
      <c r="B22" s="1086"/>
      <c r="C22" s="1267"/>
      <c r="D22" s="688" t="s">
        <v>11</v>
      </c>
      <c r="E22" s="1004" t="s">
        <v>60</v>
      </c>
      <c r="F22" s="1289" t="s">
        <v>329</v>
      </c>
      <c r="G22" s="1115" t="s">
        <v>9</v>
      </c>
      <c r="H22" s="1248" t="s">
        <v>156</v>
      </c>
      <c r="I22" s="679" t="s">
        <v>215</v>
      </c>
      <c r="J22" s="171" t="s">
        <v>13</v>
      </c>
      <c r="K22" s="323">
        <f>+L22+N22</f>
        <v>107</v>
      </c>
      <c r="L22" s="324">
        <f>74.5+32.5</f>
        <v>107</v>
      </c>
      <c r="M22" s="324"/>
      <c r="N22" s="325"/>
      <c r="O22" s="189">
        <f>+P22+R22</f>
        <v>107</v>
      </c>
      <c r="P22" s="190">
        <f>74.5+32.5</f>
        <v>107</v>
      </c>
      <c r="Q22" s="190"/>
      <c r="R22" s="224"/>
      <c r="S22" s="883"/>
      <c r="T22" s="884"/>
      <c r="U22" s="190"/>
      <c r="V22" s="224"/>
    </row>
    <row r="23" spans="1:24" s="667" customFormat="1" ht="13.5" thickBot="1">
      <c r="A23" s="1084"/>
      <c r="B23" s="1086"/>
      <c r="C23" s="1267"/>
      <c r="D23" s="673"/>
      <c r="E23" s="1005"/>
      <c r="F23" s="1487"/>
      <c r="G23" s="1095"/>
      <c r="H23" s="1246"/>
      <c r="I23" s="573"/>
      <c r="J23" s="668" t="s">
        <v>16</v>
      </c>
      <c r="K23" s="320">
        <f t="shared" ref="K23:N23" si="9">K22</f>
        <v>107</v>
      </c>
      <c r="L23" s="321">
        <f t="shared" si="9"/>
        <v>107</v>
      </c>
      <c r="M23" s="321">
        <f t="shared" si="9"/>
        <v>0</v>
      </c>
      <c r="N23" s="322">
        <f t="shared" si="9"/>
        <v>0</v>
      </c>
      <c r="O23" s="740">
        <f t="shared" ref="O23:R23" si="10">O22</f>
        <v>107</v>
      </c>
      <c r="P23" s="741">
        <f t="shared" si="10"/>
        <v>107</v>
      </c>
      <c r="Q23" s="741">
        <f t="shared" si="10"/>
        <v>0</v>
      </c>
      <c r="R23" s="742">
        <f t="shared" si="10"/>
        <v>0</v>
      </c>
      <c r="S23" s="881"/>
      <c r="T23" s="882"/>
      <c r="U23" s="741"/>
      <c r="V23" s="742"/>
    </row>
    <row r="24" spans="1:24" s="667" customFormat="1" ht="31.5" customHeight="1">
      <c r="A24" s="1084"/>
      <c r="B24" s="1086"/>
      <c r="C24" s="1267"/>
      <c r="D24" s="688" t="s">
        <v>12</v>
      </c>
      <c r="E24" s="1004" t="s">
        <v>337</v>
      </c>
      <c r="F24" s="1131" t="s">
        <v>240</v>
      </c>
      <c r="G24" s="1115" t="s">
        <v>9</v>
      </c>
      <c r="H24" s="1248" t="s">
        <v>156</v>
      </c>
      <c r="I24" s="686" t="s">
        <v>187</v>
      </c>
      <c r="J24" s="171" t="s">
        <v>13</v>
      </c>
      <c r="K24" s="311">
        <f>+L24+N24</f>
        <v>15</v>
      </c>
      <c r="L24" s="312">
        <v>15</v>
      </c>
      <c r="M24" s="312"/>
      <c r="N24" s="313"/>
      <c r="O24" s="207">
        <f>+P24+R24</f>
        <v>15</v>
      </c>
      <c r="P24" s="208">
        <v>15</v>
      </c>
      <c r="Q24" s="208"/>
      <c r="R24" s="222"/>
      <c r="S24" s="207"/>
      <c r="T24" s="208"/>
      <c r="U24" s="208"/>
      <c r="V24" s="222"/>
    </row>
    <row r="25" spans="1:24" s="667" customFormat="1" ht="22.5" customHeight="1" thickBot="1">
      <c r="A25" s="1084"/>
      <c r="B25" s="1086"/>
      <c r="C25" s="1267"/>
      <c r="D25" s="674"/>
      <c r="E25" s="1123"/>
      <c r="F25" s="1133"/>
      <c r="G25" s="1096"/>
      <c r="H25" s="1247"/>
      <c r="I25" s="717"/>
      <c r="J25" s="668" t="s">
        <v>16</v>
      </c>
      <c r="K25" s="320">
        <f t="shared" ref="K25:N25" si="11">K24</f>
        <v>15</v>
      </c>
      <c r="L25" s="321">
        <f t="shared" si="11"/>
        <v>15</v>
      </c>
      <c r="M25" s="321">
        <f t="shared" si="11"/>
        <v>0</v>
      </c>
      <c r="N25" s="322">
        <f t="shared" si="11"/>
        <v>0</v>
      </c>
      <c r="O25" s="740">
        <f t="shared" ref="O25:R25" si="12">O24</f>
        <v>15</v>
      </c>
      <c r="P25" s="741">
        <f t="shared" si="12"/>
        <v>15</v>
      </c>
      <c r="Q25" s="741">
        <f t="shared" si="12"/>
        <v>0</v>
      </c>
      <c r="R25" s="742">
        <f t="shared" si="12"/>
        <v>0</v>
      </c>
      <c r="S25" s="740"/>
      <c r="T25" s="741"/>
      <c r="U25" s="741"/>
      <c r="V25" s="742"/>
    </row>
    <row r="26" spans="1:24" s="667" customFormat="1" ht="13.5" customHeight="1">
      <c r="A26" s="1266"/>
      <c r="B26" s="1086"/>
      <c r="C26" s="1267"/>
      <c r="D26" s="688" t="s">
        <v>33</v>
      </c>
      <c r="E26" s="689" t="s">
        <v>293</v>
      </c>
      <c r="F26" s="1268"/>
      <c r="G26" s="1115" t="s">
        <v>9</v>
      </c>
      <c r="H26" s="1273" t="s">
        <v>156</v>
      </c>
      <c r="I26" s="1122" t="s">
        <v>263</v>
      </c>
      <c r="J26" s="438"/>
      <c r="K26" s="440"/>
      <c r="L26" s="383"/>
      <c r="M26" s="383"/>
      <c r="N26" s="384"/>
      <c r="O26" s="743"/>
      <c r="P26" s="744"/>
      <c r="Q26" s="744"/>
      <c r="R26" s="745"/>
      <c r="S26" s="743"/>
      <c r="T26" s="744"/>
      <c r="U26" s="744"/>
      <c r="V26" s="745"/>
    </row>
    <row r="27" spans="1:24" s="256" customFormat="1" ht="25.5">
      <c r="A27" s="1266"/>
      <c r="B27" s="1086"/>
      <c r="C27" s="1267"/>
      <c r="D27" s="389"/>
      <c r="E27" s="527" t="s">
        <v>295</v>
      </c>
      <c r="F27" s="1269"/>
      <c r="G27" s="1095"/>
      <c r="H27" s="1274"/>
      <c r="I27" s="1103"/>
      <c r="J27" s="520" t="s">
        <v>13</v>
      </c>
      <c r="K27" s="658">
        <f>L27+N27</f>
        <v>7</v>
      </c>
      <c r="L27" s="659">
        <v>7</v>
      </c>
      <c r="M27" s="659"/>
      <c r="N27" s="660"/>
      <c r="O27" s="746">
        <f>P27+R27</f>
        <v>7</v>
      </c>
      <c r="P27" s="747">
        <v>7</v>
      </c>
      <c r="Q27" s="747"/>
      <c r="R27" s="748"/>
      <c r="S27" s="746"/>
      <c r="T27" s="747"/>
      <c r="U27" s="747"/>
      <c r="V27" s="748"/>
    </row>
    <row r="28" spans="1:24" s="256" customFormat="1" ht="38.25">
      <c r="A28" s="1266"/>
      <c r="B28" s="1086"/>
      <c r="C28" s="1267"/>
      <c r="D28" s="389"/>
      <c r="E28" s="528" t="s">
        <v>236</v>
      </c>
      <c r="F28" s="1269"/>
      <c r="G28" s="1095"/>
      <c r="H28" s="1274"/>
      <c r="I28" s="1103"/>
      <c r="J28" s="520" t="s">
        <v>13</v>
      </c>
      <c r="K28" s="658">
        <f>L28+N28</f>
        <v>116.6</v>
      </c>
      <c r="L28" s="659">
        <v>116.6</v>
      </c>
      <c r="M28" s="659"/>
      <c r="N28" s="660"/>
      <c r="O28" s="746">
        <f>P28+R28</f>
        <v>116.6</v>
      </c>
      <c r="P28" s="747">
        <v>116.6</v>
      </c>
      <c r="Q28" s="747"/>
      <c r="R28" s="748"/>
      <c r="S28" s="746"/>
      <c r="T28" s="747"/>
      <c r="U28" s="747"/>
      <c r="V28" s="748"/>
    </row>
    <row r="29" spans="1:24" s="256" customFormat="1" ht="51">
      <c r="A29" s="1266"/>
      <c r="B29" s="1086"/>
      <c r="C29" s="1267"/>
      <c r="D29" s="389"/>
      <c r="E29" s="718" t="s">
        <v>237</v>
      </c>
      <c r="F29" s="1269"/>
      <c r="G29" s="1095"/>
      <c r="H29" s="1274"/>
      <c r="I29" s="574"/>
      <c r="J29" s="520" t="s">
        <v>13</v>
      </c>
      <c r="K29" s="658">
        <f>L29+N29</f>
        <v>50</v>
      </c>
      <c r="L29" s="659">
        <v>50</v>
      </c>
      <c r="M29" s="659"/>
      <c r="N29" s="660"/>
      <c r="O29" s="746">
        <f>P29+R29</f>
        <v>50</v>
      </c>
      <c r="P29" s="747">
        <v>50</v>
      </c>
      <c r="Q29" s="747"/>
      <c r="R29" s="748"/>
      <c r="S29" s="746"/>
      <c r="T29" s="747"/>
      <c r="U29" s="747"/>
      <c r="V29" s="748"/>
    </row>
    <row r="30" spans="1:24" s="256" customFormat="1" ht="12.75" customHeight="1">
      <c r="A30" s="1266"/>
      <c r="B30" s="1086"/>
      <c r="C30" s="1267"/>
      <c r="D30" s="389"/>
      <c r="E30" s="1283" t="s">
        <v>246</v>
      </c>
      <c r="F30" s="1269"/>
      <c r="G30" s="1095"/>
      <c r="H30" s="1274"/>
      <c r="I30" s="574"/>
      <c r="J30" s="439" t="s">
        <v>13</v>
      </c>
      <c r="K30" s="658">
        <f>L30+N30</f>
        <v>95</v>
      </c>
      <c r="L30" s="659">
        <v>95</v>
      </c>
      <c r="M30" s="659"/>
      <c r="N30" s="660"/>
      <c r="O30" s="746">
        <f>P30+R30</f>
        <v>95</v>
      </c>
      <c r="P30" s="747">
        <v>95</v>
      </c>
      <c r="Q30" s="747"/>
      <c r="R30" s="748"/>
      <c r="S30" s="746"/>
      <c r="T30" s="747"/>
      <c r="U30" s="747"/>
      <c r="V30" s="748"/>
    </row>
    <row r="31" spans="1:24" s="667" customFormat="1" ht="13.5" thickBot="1">
      <c r="A31" s="1266"/>
      <c r="B31" s="1086"/>
      <c r="C31" s="1267"/>
      <c r="D31" s="674"/>
      <c r="E31" s="1284"/>
      <c r="F31" s="1270"/>
      <c r="G31" s="1096"/>
      <c r="H31" s="1275"/>
      <c r="I31" s="717"/>
      <c r="J31" s="668" t="s">
        <v>16</v>
      </c>
      <c r="K31" s="441">
        <f>L31+N31</f>
        <v>268.60000000000002</v>
      </c>
      <c r="L31" s="442">
        <f>L26+L27+L28+L29+L30</f>
        <v>268.60000000000002</v>
      </c>
      <c r="M31" s="442">
        <f>M26+M27+M28+M29+M30</f>
        <v>0</v>
      </c>
      <c r="N31" s="524">
        <f>N26+N27+N28+N29+N30</f>
        <v>0</v>
      </c>
      <c r="O31" s="749">
        <f>P31+R31</f>
        <v>268.60000000000002</v>
      </c>
      <c r="P31" s="750">
        <f>P26+P27+P28+P29+P30</f>
        <v>268.60000000000002</v>
      </c>
      <c r="Q31" s="750">
        <f>Q26+Q27+Q28+Q29+Q30</f>
        <v>0</v>
      </c>
      <c r="R31" s="751">
        <f>R26+R27+R28+R29+R30</f>
        <v>0</v>
      </c>
      <c r="S31" s="749"/>
      <c r="T31" s="750"/>
      <c r="U31" s="750"/>
      <c r="V31" s="751"/>
      <c r="W31" s="91"/>
      <c r="X31" s="91"/>
    </row>
    <row r="32" spans="1:24" s="667" customFormat="1" ht="12.75" customHeight="1">
      <c r="A32" s="1266"/>
      <c r="B32" s="1255"/>
      <c r="C32" s="1267"/>
      <c r="D32" s="834" t="s">
        <v>35</v>
      </c>
      <c r="E32" s="1004" t="s">
        <v>169</v>
      </c>
      <c r="F32" s="1268"/>
      <c r="G32" s="1115" t="s">
        <v>9</v>
      </c>
      <c r="H32" s="1273" t="s">
        <v>156</v>
      </c>
      <c r="I32" s="1276" t="s">
        <v>180</v>
      </c>
      <c r="J32" s="171" t="s">
        <v>13</v>
      </c>
      <c r="K32" s="406">
        <f>+L32+N32</f>
        <v>100</v>
      </c>
      <c r="L32" s="407">
        <v>100</v>
      </c>
      <c r="M32" s="407"/>
      <c r="N32" s="408"/>
      <c r="O32" s="259">
        <f>+P32+R32</f>
        <v>92.1</v>
      </c>
      <c r="P32" s="260">
        <f>100-7.9</f>
        <v>92.1</v>
      </c>
      <c r="Q32" s="260"/>
      <c r="R32" s="261"/>
      <c r="S32" s="966">
        <f>O32-K32</f>
        <v>-7.9000000000000057</v>
      </c>
      <c r="T32" s="966">
        <f>P32-L32</f>
        <v>-7.9000000000000057</v>
      </c>
      <c r="U32" s="260"/>
      <c r="V32" s="261"/>
    </row>
    <row r="33" spans="1:22" s="667" customFormat="1" ht="13.5" thickBot="1">
      <c r="A33" s="1486"/>
      <c r="B33" s="1256"/>
      <c r="C33" s="1288"/>
      <c r="D33" s="831"/>
      <c r="E33" s="1123"/>
      <c r="F33" s="1270"/>
      <c r="G33" s="1096"/>
      <c r="H33" s="1275"/>
      <c r="I33" s="1277"/>
      <c r="J33" s="828" t="s">
        <v>16</v>
      </c>
      <c r="K33" s="441">
        <f t="shared" ref="K33:N33" si="13">K32</f>
        <v>100</v>
      </c>
      <c r="L33" s="442">
        <f t="shared" si="13"/>
        <v>100</v>
      </c>
      <c r="M33" s="442">
        <f t="shared" si="13"/>
        <v>0</v>
      </c>
      <c r="N33" s="524">
        <f t="shared" si="13"/>
        <v>0</v>
      </c>
      <c r="O33" s="749">
        <f t="shared" ref="O33:T33" si="14">O32</f>
        <v>92.1</v>
      </c>
      <c r="P33" s="750">
        <f t="shared" si="14"/>
        <v>92.1</v>
      </c>
      <c r="Q33" s="750">
        <f t="shared" si="14"/>
        <v>0</v>
      </c>
      <c r="R33" s="751">
        <f t="shared" si="14"/>
        <v>0</v>
      </c>
      <c r="S33" s="967">
        <f t="shared" si="14"/>
        <v>-7.9000000000000057</v>
      </c>
      <c r="T33" s="967">
        <f t="shared" si="14"/>
        <v>-7.9000000000000057</v>
      </c>
      <c r="U33" s="750"/>
      <c r="V33" s="751"/>
    </row>
    <row r="34" spans="1:22" s="667" customFormat="1" ht="38.25">
      <c r="A34" s="710"/>
      <c r="B34" s="671"/>
      <c r="C34" s="711"/>
      <c r="D34" s="830" t="s">
        <v>38</v>
      </c>
      <c r="E34" s="827" t="s">
        <v>292</v>
      </c>
      <c r="F34" s="842"/>
      <c r="G34" s="832" t="s">
        <v>9</v>
      </c>
      <c r="H34" s="835" t="s">
        <v>156</v>
      </c>
      <c r="I34" s="833" t="s">
        <v>181</v>
      </c>
      <c r="J34" s="171" t="s">
        <v>13</v>
      </c>
      <c r="K34" s="406">
        <f>+L34+N34</f>
        <v>64.3</v>
      </c>
      <c r="L34" s="407">
        <f>6.8+57.5</f>
        <v>64.3</v>
      </c>
      <c r="M34" s="407"/>
      <c r="N34" s="408"/>
      <c r="O34" s="259">
        <f>+P34+R34</f>
        <v>46.099999999999994</v>
      </c>
      <c r="P34" s="260">
        <f>6.8+57.5-18.2</f>
        <v>46.099999999999994</v>
      </c>
      <c r="Q34" s="260"/>
      <c r="R34" s="261"/>
      <c r="S34" s="966">
        <f>O34-K34</f>
        <v>-18.200000000000003</v>
      </c>
      <c r="T34" s="966">
        <f>P34-L34</f>
        <v>-18.200000000000003</v>
      </c>
      <c r="U34" s="260"/>
      <c r="V34" s="261"/>
    </row>
    <row r="35" spans="1:22" s="667" customFormat="1">
      <c r="A35" s="710"/>
      <c r="B35" s="708"/>
      <c r="C35" s="711"/>
      <c r="D35" s="673"/>
      <c r="E35" s="1223"/>
      <c r="F35" s="712"/>
      <c r="G35" s="677"/>
      <c r="H35" s="715"/>
      <c r="I35" s="1272" t="s">
        <v>255</v>
      </c>
      <c r="J35" s="521" t="s">
        <v>13</v>
      </c>
      <c r="K35" s="311">
        <f>L35+N35</f>
        <v>0</v>
      </c>
      <c r="L35" s="312"/>
      <c r="M35" s="312"/>
      <c r="N35" s="313"/>
      <c r="O35" s="207">
        <f>P35+R35</f>
        <v>0</v>
      </c>
      <c r="P35" s="208"/>
      <c r="Q35" s="208"/>
      <c r="R35" s="222"/>
      <c r="S35" s="960"/>
      <c r="T35" s="961"/>
      <c r="U35" s="208"/>
      <c r="V35" s="222"/>
    </row>
    <row r="36" spans="1:22" s="667" customFormat="1" ht="13.5" thickBot="1">
      <c r="A36" s="710"/>
      <c r="B36" s="708"/>
      <c r="C36" s="711"/>
      <c r="D36" s="692"/>
      <c r="E36" s="1271"/>
      <c r="F36" s="713"/>
      <c r="G36" s="678"/>
      <c r="H36" s="716"/>
      <c r="I36" s="1104"/>
      <c r="J36" s="522" t="s">
        <v>16</v>
      </c>
      <c r="K36" s="369">
        <f t="shared" ref="K36:N36" si="15">K35+K34</f>
        <v>64.3</v>
      </c>
      <c r="L36" s="318">
        <f>L35+L34</f>
        <v>64.3</v>
      </c>
      <c r="M36" s="318">
        <f t="shared" si="15"/>
        <v>0</v>
      </c>
      <c r="N36" s="319">
        <f t="shared" si="15"/>
        <v>0</v>
      </c>
      <c r="O36" s="752">
        <f t="shared" ref="O36" si="16">O35+O34</f>
        <v>46.099999999999994</v>
      </c>
      <c r="P36" s="753">
        <f>P35+P34</f>
        <v>46.099999999999994</v>
      </c>
      <c r="Q36" s="753">
        <f t="shared" ref="Q36:T36" si="17">Q35+Q34</f>
        <v>0</v>
      </c>
      <c r="R36" s="754">
        <f t="shared" si="17"/>
        <v>0</v>
      </c>
      <c r="S36" s="900">
        <f t="shared" si="17"/>
        <v>-18.200000000000003</v>
      </c>
      <c r="T36" s="900">
        <f t="shared" si="17"/>
        <v>-18.200000000000003</v>
      </c>
      <c r="U36" s="753"/>
      <c r="V36" s="754"/>
    </row>
    <row r="37" spans="1:22" s="667" customFormat="1" ht="25.5">
      <c r="A37" s="710"/>
      <c r="B37" s="671"/>
      <c r="C37" s="711"/>
      <c r="D37" s="683" t="s">
        <v>39</v>
      </c>
      <c r="E37" s="1004" t="s">
        <v>170</v>
      </c>
      <c r="F37" s="693"/>
      <c r="G37" s="685" t="s">
        <v>9</v>
      </c>
      <c r="H37" s="714" t="s">
        <v>156</v>
      </c>
      <c r="I37" s="686" t="s">
        <v>255</v>
      </c>
      <c r="J37" s="425" t="s">
        <v>13</v>
      </c>
      <c r="K37" s="323">
        <f>+L37+N37</f>
        <v>79.5</v>
      </c>
      <c r="L37" s="324">
        <f>78.2+1.3</f>
        <v>79.5</v>
      </c>
      <c r="M37" s="324"/>
      <c r="N37" s="325"/>
      <c r="O37" s="189">
        <f>+P37+R37</f>
        <v>79.5</v>
      </c>
      <c r="P37" s="190">
        <f>78.2+1.3</f>
        <v>79.5</v>
      </c>
      <c r="Q37" s="190"/>
      <c r="R37" s="224"/>
      <c r="S37" s="189"/>
      <c r="T37" s="190"/>
      <c r="U37" s="190"/>
      <c r="V37" s="224"/>
    </row>
    <row r="38" spans="1:22" s="667" customFormat="1" ht="13.5" thickBot="1">
      <c r="A38" s="836"/>
      <c r="B38" s="829"/>
      <c r="C38" s="837"/>
      <c r="D38" s="692"/>
      <c r="E38" s="1123"/>
      <c r="F38" s="694"/>
      <c r="G38" s="678"/>
      <c r="H38" s="716"/>
      <c r="I38" s="680"/>
      <c r="J38" s="424" t="s">
        <v>16</v>
      </c>
      <c r="K38" s="317">
        <f>L38+N38</f>
        <v>79.5</v>
      </c>
      <c r="L38" s="318">
        <f>L37</f>
        <v>79.5</v>
      </c>
      <c r="M38" s="318">
        <f>SUM(M35:M37)</f>
        <v>0</v>
      </c>
      <c r="N38" s="319">
        <f>SUM(N35:N37)</f>
        <v>0</v>
      </c>
      <c r="O38" s="731">
        <f>P38+R38</f>
        <v>79.5</v>
      </c>
      <c r="P38" s="753">
        <f>P37</f>
        <v>79.5</v>
      </c>
      <c r="Q38" s="753">
        <f>SUM(Q35:Q37)</f>
        <v>0</v>
      </c>
      <c r="R38" s="754">
        <f>SUM(R35:R37)</f>
        <v>0</v>
      </c>
      <c r="S38" s="731"/>
      <c r="T38" s="753"/>
      <c r="U38" s="753"/>
      <c r="V38" s="754"/>
    </row>
    <row r="39" spans="1:22" s="667" customFormat="1" ht="12.75" customHeight="1">
      <c r="A39" s="836"/>
      <c r="B39" s="829"/>
      <c r="C39" s="837"/>
      <c r="D39" s="684" t="s">
        <v>40</v>
      </c>
      <c r="E39" s="1005" t="s">
        <v>250</v>
      </c>
      <c r="F39" s="1245"/>
      <c r="G39" s="1095" t="s">
        <v>9</v>
      </c>
      <c r="H39" s="1246" t="s">
        <v>156</v>
      </c>
      <c r="I39" s="1265" t="s">
        <v>300</v>
      </c>
      <c r="J39" s="279" t="s">
        <v>264</v>
      </c>
      <c r="K39" s="311">
        <f>+L39+N39</f>
        <v>93.1</v>
      </c>
      <c r="L39" s="312">
        <f>81+12.1</f>
        <v>93.1</v>
      </c>
      <c r="M39" s="312"/>
      <c r="N39" s="313"/>
      <c r="O39" s="207">
        <f>+P39+R39</f>
        <v>93.1</v>
      </c>
      <c r="P39" s="208">
        <f>81+12.1</f>
        <v>93.1</v>
      </c>
      <c r="Q39" s="208"/>
      <c r="R39" s="222"/>
      <c r="S39" s="895"/>
      <c r="T39" s="884"/>
      <c r="U39" s="208"/>
      <c r="V39" s="222"/>
    </row>
    <row r="40" spans="1:22" s="667" customFormat="1" ht="13.5" thickBot="1">
      <c r="A40" s="836"/>
      <c r="B40" s="829"/>
      <c r="C40" s="837"/>
      <c r="D40" s="674"/>
      <c r="E40" s="1123"/>
      <c r="F40" s="1207"/>
      <c r="G40" s="1096"/>
      <c r="H40" s="1247"/>
      <c r="I40" s="1244"/>
      <c r="J40" s="424" t="s">
        <v>16</v>
      </c>
      <c r="K40" s="317">
        <f>L40+N40</f>
        <v>93.1</v>
      </c>
      <c r="L40" s="318">
        <f>L39</f>
        <v>93.1</v>
      </c>
      <c r="M40" s="318">
        <f>SUM(M37:M39)</f>
        <v>0</v>
      </c>
      <c r="N40" s="319">
        <f>SUM(N37:N39)</f>
        <v>0</v>
      </c>
      <c r="O40" s="731">
        <f>P40+R40</f>
        <v>93.1</v>
      </c>
      <c r="P40" s="753">
        <f>P39</f>
        <v>93.1</v>
      </c>
      <c r="Q40" s="753">
        <f>SUM(Q37:Q39)</f>
        <v>0</v>
      </c>
      <c r="R40" s="754">
        <f>SUM(R37:R39)</f>
        <v>0</v>
      </c>
      <c r="S40" s="896"/>
      <c r="T40" s="897"/>
      <c r="U40" s="753"/>
      <c r="V40" s="754"/>
    </row>
    <row r="41" spans="1:22" s="667" customFormat="1">
      <c r="A41" s="1266"/>
      <c r="B41" s="1255"/>
      <c r="C41" s="1267"/>
      <c r="D41" s="688" t="s">
        <v>34</v>
      </c>
      <c r="E41" s="1004" t="s">
        <v>183</v>
      </c>
      <c r="F41" s="1268"/>
      <c r="G41" s="1115"/>
      <c r="H41" s="1273"/>
      <c r="I41" s="703" t="s">
        <v>180</v>
      </c>
      <c r="J41" s="258" t="s">
        <v>13</v>
      </c>
      <c r="K41" s="323">
        <f>L41+N41</f>
        <v>72</v>
      </c>
      <c r="L41" s="324">
        <v>72</v>
      </c>
      <c r="M41" s="324"/>
      <c r="N41" s="325"/>
      <c r="O41" s="189">
        <f>P41+R41</f>
        <v>72</v>
      </c>
      <c r="P41" s="190">
        <v>72</v>
      </c>
      <c r="Q41" s="190"/>
      <c r="R41" s="224"/>
      <c r="S41" s="189"/>
      <c r="T41" s="190"/>
      <c r="U41" s="190"/>
      <c r="V41" s="224"/>
    </row>
    <row r="42" spans="1:22" s="667" customFormat="1" ht="25.5">
      <c r="A42" s="1266"/>
      <c r="B42" s="1255"/>
      <c r="C42" s="1267"/>
      <c r="D42" s="673"/>
      <c r="E42" s="1005"/>
      <c r="F42" s="1269"/>
      <c r="G42" s="1095"/>
      <c r="H42" s="1274"/>
      <c r="I42" s="575" t="s">
        <v>191</v>
      </c>
      <c r="J42" s="88" t="s">
        <v>13</v>
      </c>
      <c r="K42" s="311">
        <f>L42+N42</f>
        <v>25</v>
      </c>
      <c r="L42" s="312">
        <v>25</v>
      </c>
      <c r="M42" s="312"/>
      <c r="N42" s="313"/>
      <c r="O42" s="207">
        <f>P42+R42</f>
        <v>25</v>
      </c>
      <c r="P42" s="208">
        <v>25</v>
      </c>
      <c r="Q42" s="208"/>
      <c r="R42" s="222"/>
      <c r="S42" s="207"/>
      <c r="T42" s="208"/>
      <c r="U42" s="208"/>
      <c r="V42" s="222"/>
    </row>
    <row r="43" spans="1:22" s="667" customFormat="1" ht="12.75" customHeight="1">
      <c r="A43" s="1266"/>
      <c r="B43" s="1255"/>
      <c r="C43" s="1267"/>
      <c r="D43" s="673"/>
      <c r="E43" s="1224"/>
      <c r="F43" s="1269"/>
      <c r="G43" s="1095"/>
      <c r="H43" s="1274"/>
      <c r="I43" s="709"/>
      <c r="J43" s="88" t="s">
        <v>13</v>
      </c>
      <c r="K43" s="355"/>
      <c r="L43" s="356"/>
      <c r="M43" s="356"/>
      <c r="N43" s="357"/>
      <c r="O43" s="186"/>
      <c r="P43" s="187"/>
      <c r="Q43" s="187"/>
      <c r="R43" s="188"/>
      <c r="S43" s="186"/>
      <c r="T43" s="187"/>
      <c r="U43" s="187"/>
      <c r="V43" s="188"/>
    </row>
    <row r="44" spans="1:22" s="667" customFormat="1" ht="13.5" thickBot="1">
      <c r="A44" s="1266"/>
      <c r="B44" s="1255"/>
      <c r="C44" s="1267"/>
      <c r="D44" s="674"/>
      <c r="E44" s="687"/>
      <c r="F44" s="1270"/>
      <c r="G44" s="1096"/>
      <c r="H44" s="1275"/>
      <c r="I44" s="576"/>
      <c r="J44" s="388" t="s">
        <v>16</v>
      </c>
      <c r="K44" s="317">
        <f t="shared" ref="K44:N44" si="18">SUM(K41:K43)</f>
        <v>97</v>
      </c>
      <c r="L44" s="370">
        <f>SUM(L41:L43)</f>
        <v>97</v>
      </c>
      <c r="M44" s="370">
        <f t="shared" si="18"/>
        <v>0</v>
      </c>
      <c r="N44" s="358">
        <f t="shared" si="18"/>
        <v>0</v>
      </c>
      <c r="O44" s="731">
        <f t="shared" ref="O44" si="19">SUM(O41:O43)</f>
        <v>97</v>
      </c>
      <c r="P44" s="732">
        <f>SUM(P41:P43)</f>
        <v>97</v>
      </c>
      <c r="Q44" s="732">
        <f t="shared" ref="Q44:R44" si="20">SUM(Q41:Q43)</f>
        <v>0</v>
      </c>
      <c r="R44" s="733">
        <f t="shared" si="20"/>
        <v>0</v>
      </c>
      <c r="S44" s="731"/>
      <c r="T44" s="732"/>
      <c r="U44" s="732"/>
      <c r="V44" s="733"/>
    </row>
    <row r="45" spans="1:22" s="667" customFormat="1" ht="25.5">
      <c r="A45" s="710"/>
      <c r="B45" s="671"/>
      <c r="C45" s="719"/>
      <c r="D45" s="673" t="s">
        <v>41</v>
      </c>
      <c r="E45" s="706" t="s">
        <v>182</v>
      </c>
      <c r="F45" s="1245"/>
      <c r="G45" s="1095" t="s">
        <v>9</v>
      </c>
      <c r="H45" s="1246" t="s">
        <v>156</v>
      </c>
      <c r="I45" s="577" t="s">
        <v>191</v>
      </c>
      <c r="J45" s="257" t="s">
        <v>13</v>
      </c>
      <c r="K45" s="323">
        <f>+L45+N45</f>
        <v>88.4</v>
      </c>
      <c r="L45" s="324">
        <v>88.4</v>
      </c>
      <c r="M45" s="324"/>
      <c r="N45" s="325"/>
      <c r="O45" s="189">
        <f>+P45+R45</f>
        <v>88.4</v>
      </c>
      <c r="P45" s="190">
        <v>88.4</v>
      </c>
      <c r="Q45" s="190"/>
      <c r="R45" s="224"/>
      <c r="S45" s="189"/>
      <c r="T45" s="190"/>
      <c r="U45" s="190"/>
      <c r="V45" s="224"/>
    </row>
    <row r="46" spans="1:22" s="667" customFormat="1" ht="12.75" customHeight="1">
      <c r="A46" s="710"/>
      <c r="B46" s="671"/>
      <c r="C46" s="719"/>
      <c r="D46" s="673"/>
      <c r="E46" s="1213" t="s">
        <v>251</v>
      </c>
      <c r="F46" s="1245"/>
      <c r="G46" s="1095"/>
      <c r="H46" s="1246"/>
      <c r="I46" s="679" t="s">
        <v>215</v>
      </c>
      <c r="J46" s="221" t="s">
        <v>13</v>
      </c>
      <c r="K46" s="355">
        <f>L46+N46</f>
        <v>15</v>
      </c>
      <c r="L46" s="356">
        <v>15</v>
      </c>
      <c r="M46" s="356"/>
      <c r="N46" s="357"/>
      <c r="O46" s="186">
        <f>P46+R46</f>
        <v>15</v>
      </c>
      <c r="P46" s="187">
        <v>15</v>
      </c>
      <c r="Q46" s="187"/>
      <c r="R46" s="188"/>
      <c r="S46" s="186"/>
      <c r="T46" s="187"/>
      <c r="U46" s="187"/>
      <c r="V46" s="188"/>
    </row>
    <row r="47" spans="1:22" s="667" customFormat="1" ht="13.5" thickBot="1">
      <c r="A47" s="710"/>
      <c r="B47" s="671"/>
      <c r="C47" s="719"/>
      <c r="D47" s="673"/>
      <c r="E47" s="1259"/>
      <c r="F47" s="1245"/>
      <c r="G47" s="1095"/>
      <c r="H47" s="1246"/>
      <c r="I47" s="679"/>
      <c r="J47" s="388" t="s">
        <v>16</v>
      </c>
      <c r="K47" s="317">
        <f t="shared" ref="K47:N47" si="21">SUM(K45:K46)</f>
        <v>103.4</v>
      </c>
      <c r="L47" s="318">
        <f>SUM(L45:L46)</f>
        <v>103.4</v>
      </c>
      <c r="M47" s="318">
        <f t="shared" si="21"/>
        <v>0</v>
      </c>
      <c r="N47" s="319">
        <f t="shared" si="21"/>
        <v>0</v>
      </c>
      <c r="O47" s="731">
        <f t="shared" ref="O47" si="22">SUM(O45:O46)</f>
        <v>103.4</v>
      </c>
      <c r="P47" s="753">
        <f>SUM(P45:P46)</f>
        <v>103.4</v>
      </c>
      <c r="Q47" s="753">
        <f t="shared" ref="Q47:R47" si="23">SUM(Q45:Q46)</f>
        <v>0</v>
      </c>
      <c r="R47" s="754">
        <f t="shared" si="23"/>
        <v>0</v>
      </c>
      <c r="S47" s="731"/>
      <c r="T47" s="753"/>
      <c r="U47" s="753"/>
      <c r="V47" s="754"/>
    </row>
    <row r="48" spans="1:22" s="667" customFormat="1">
      <c r="A48" s="710"/>
      <c r="B48" s="671"/>
      <c r="C48" s="719"/>
      <c r="D48" s="688" t="s">
        <v>42</v>
      </c>
      <c r="E48" s="1264" t="s">
        <v>184</v>
      </c>
      <c r="F48" s="1206"/>
      <c r="G48" s="1115" t="s">
        <v>9</v>
      </c>
      <c r="H48" s="1248" t="s">
        <v>156</v>
      </c>
      <c r="I48" s="1243" t="s">
        <v>191</v>
      </c>
      <c r="J48" s="257" t="s">
        <v>13</v>
      </c>
      <c r="K48" s="323">
        <f>+L48+N48</f>
        <v>75</v>
      </c>
      <c r="L48" s="324">
        <v>75</v>
      </c>
      <c r="M48" s="324"/>
      <c r="N48" s="325"/>
      <c r="O48" s="189">
        <f>+P48+R48</f>
        <v>75</v>
      </c>
      <c r="P48" s="190">
        <v>75</v>
      </c>
      <c r="Q48" s="190"/>
      <c r="R48" s="224"/>
      <c r="S48" s="189"/>
      <c r="T48" s="190"/>
      <c r="U48" s="190"/>
      <c r="V48" s="224"/>
    </row>
    <row r="49" spans="1:23" s="667" customFormat="1" ht="13.5" thickBot="1">
      <c r="A49" s="710"/>
      <c r="B49" s="671"/>
      <c r="C49" s="711"/>
      <c r="D49" s="673"/>
      <c r="E49" s="1259"/>
      <c r="F49" s="1245"/>
      <c r="G49" s="1095"/>
      <c r="H49" s="1246"/>
      <c r="I49" s="1265"/>
      <c r="J49" s="368" t="s">
        <v>16</v>
      </c>
      <c r="K49" s="336">
        <f t="shared" ref="K49:N49" si="24">K48</f>
        <v>75</v>
      </c>
      <c r="L49" s="331">
        <f t="shared" si="24"/>
        <v>75</v>
      </c>
      <c r="M49" s="331">
        <f t="shared" si="24"/>
        <v>0</v>
      </c>
      <c r="N49" s="332">
        <f t="shared" si="24"/>
        <v>0</v>
      </c>
      <c r="O49" s="755">
        <f t="shared" ref="O49:R49" si="25">O48</f>
        <v>75</v>
      </c>
      <c r="P49" s="756">
        <f t="shared" si="25"/>
        <v>75</v>
      </c>
      <c r="Q49" s="756">
        <f t="shared" si="25"/>
        <v>0</v>
      </c>
      <c r="R49" s="757">
        <f t="shared" si="25"/>
        <v>0</v>
      </c>
      <c r="S49" s="755"/>
      <c r="T49" s="756"/>
      <c r="U49" s="756"/>
      <c r="V49" s="757"/>
    </row>
    <row r="50" spans="1:23" s="667" customFormat="1">
      <c r="A50" s="710"/>
      <c r="B50" s="671"/>
      <c r="C50" s="719"/>
      <c r="D50" s="1111" t="s">
        <v>43</v>
      </c>
      <c r="E50" s="1004" t="s">
        <v>297</v>
      </c>
      <c r="F50" s="1250"/>
      <c r="G50" s="1143" t="s">
        <v>9</v>
      </c>
      <c r="H50" s="1251" t="s">
        <v>156</v>
      </c>
      <c r="I50" s="1243" t="s">
        <v>254</v>
      </c>
      <c r="J50" s="523" t="s">
        <v>13</v>
      </c>
      <c r="K50" s="323">
        <f>L50+N50</f>
        <v>10.8</v>
      </c>
      <c r="L50" s="324">
        <v>10.8</v>
      </c>
      <c r="M50" s="570"/>
      <c r="N50" s="571"/>
      <c r="O50" s="189">
        <f>P50+R50</f>
        <v>10.8</v>
      </c>
      <c r="P50" s="190">
        <v>10.8</v>
      </c>
      <c r="Q50" s="447"/>
      <c r="R50" s="758"/>
      <c r="S50" s="189"/>
      <c r="T50" s="190"/>
      <c r="U50" s="447"/>
      <c r="V50" s="758"/>
    </row>
    <row r="51" spans="1:23" s="667" customFormat="1">
      <c r="A51" s="710"/>
      <c r="B51" s="671"/>
      <c r="C51" s="719"/>
      <c r="D51" s="1191"/>
      <c r="E51" s="1249"/>
      <c r="F51" s="1196"/>
      <c r="G51" s="1144"/>
      <c r="H51" s="1252"/>
      <c r="I51" s="1257"/>
      <c r="J51" s="529" t="s">
        <v>16</v>
      </c>
      <c r="K51" s="499">
        <f>L51+N51</f>
        <v>10.8</v>
      </c>
      <c r="L51" s="495">
        <f>L50</f>
        <v>10.8</v>
      </c>
      <c r="M51" s="495"/>
      <c r="N51" s="500"/>
      <c r="O51" s="759">
        <f>P51+R51</f>
        <v>10.8</v>
      </c>
      <c r="P51" s="760">
        <f>P50</f>
        <v>10.8</v>
      </c>
      <c r="Q51" s="760"/>
      <c r="R51" s="761"/>
      <c r="S51" s="759"/>
      <c r="T51" s="760"/>
      <c r="U51" s="760"/>
      <c r="V51" s="761"/>
    </row>
    <row r="52" spans="1:23" s="667" customFormat="1" ht="13.5" thickBot="1">
      <c r="A52" s="590"/>
      <c r="B52" s="672"/>
      <c r="C52" s="394"/>
      <c r="D52" s="531"/>
      <c r="E52" s="395"/>
      <c r="F52" s="530"/>
      <c r="G52" s="395"/>
      <c r="H52" s="395"/>
      <c r="I52" s="1225" t="s">
        <v>219</v>
      </c>
      <c r="J52" s="1226"/>
      <c r="K52" s="399">
        <f>K51+K49+K47+K44+K40+K38+K36+K33+K31+K25+K23+K21+K16</f>
        <v>20103.100000000002</v>
      </c>
      <c r="L52" s="396">
        <f>L51+L49+L47+L44+L40+L38+L36+L33+L31+L25+L23+L21+L16</f>
        <v>20013.900000000001</v>
      </c>
      <c r="M52" s="396">
        <f t="shared" ref="M52:N52" si="26">M51+M49+M47+M44+M40+M38+M36+M33+M31+M25+M23+M21+M16</f>
        <v>12799.6</v>
      </c>
      <c r="N52" s="526">
        <f t="shared" si="26"/>
        <v>89.2</v>
      </c>
      <c r="O52" s="399">
        <f>O51+O49+O47+O44+O40+O38+O36+O33+O31+O25+O23+O21+O16</f>
        <v>20214.400000000001</v>
      </c>
      <c r="P52" s="399">
        <f t="shared" ref="P52:V52" si="27">P51+P49+P47+P44+P40+P38+P36+P33+P31+P25+P23+P21+P16</f>
        <v>20145.900000000001</v>
      </c>
      <c r="Q52" s="399">
        <f t="shared" si="27"/>
        <v>12900.5</v>
      </c>
      <c r="R52" s="399">
        <f t="shared" si="27"/>
        <v>68.5</v>
      </c>
      <c r="S52" s="902">
        <f>S51+S49+S47+S44+S40+S38+S36+S33+S31+S25+S23+S21+S16</f>
        <v>111.30000000000031</v>
      </c>
      <c r="T52" s="902">
        <f t="shared" si="27"/>
        <v>132.00000000000034</v>
      </c>
      <c r="U52" s="902">
        <f t="shared" si="27"/>
        <v>100.89999999999964</v>
      </c>
      <c r="V52" s="903">
        <f t="shared" si="27"/>
        <v>-20.700000000000003</v>
      </c>
      <c r="W52" s="91"/>
    </row>
    <row r="53" spans="1:23" s="667" customFormat="1" ht="12.75" customHeight="1">
      <c r="A53" s="1084" t="s">
        <v>9</v>
      </c>
      <c r="B53" s="1255" t="s">
        <v>9</v>
      </c>
      <c r="C53" s="1112" t="s">
        <v>10</v>
      </c>
      <c r="D53" s="715"/>
      <c r="E53" s="1005" t="s">
        <v>249</v>
      </c>
      <c r="F53" s="1245"/>
      <c r="G53" s="1095" t="s">
        <v>9</v>
      </c>
      <c r="H53" s="1246" t="s">
        <v>156</v>
      </c>
      <c r="I53" s="1227" t="s">
        <v>254</v>
      </c>
      <c r="J53" s="79" t="s">
        <v>13</v>
      </c>
      <c r="K53" s="323">
        <f>+L53+N53</f>
        <v>419.9</v>
      </c>
      <c r="L53" s="324">
        <v>419.9</v>
      </c>
      <c r="M53" s="324">
        <v>300.10000000000002</v>
      </c>
      <c r="N53" s="325"/>
      <c r="O53" s="189">
        <f>+P53+R53</f>
        <v>419.9</v>
      </c>
      <c r="P53" s="190">
        <v>419.9</v>
      </c>
      <c r="Q53" s="190">
        <v>300.10000000000002</v>
      </c>
      <c r="R53" s="224"/>
      <c r="S53" s="189"/>
      <c r="T53" s="190"/>
      <c r="U53" s="190"/>
      <c r="V53" s="224"/>
    </row>
    <row r="54" spans="1:23" s="667" customFormat="1" ht="13.5" thickBot="1">
      <c r="A54" s="1085"/>
      <c r="B54" s="1256"/>
      <c r="C54" s="1201"/>
      <c r="D54" s="716"/>
      <c r="E54" s="1123"/>
      <c r="F54" s="1207"/>
      <c r="G54" s="1096"/>
      <c r="H54" s="1247"/>
      <c r="I54" s="1180"/>
      <c r="J54" s="363" t="s">
        <v>16</v>
      </c>
      <c r="K54" s="320">
        <f t="shared" ref="K54:N54" si="28">K53</f>
        <v>419.9</v>
      </c>
      <c r="L54" s="321">
        <f t="shared" si="28"/>
        <v>419.9</v>
      </c>
      <c r="M54" s="321">
        <f t="shared" si="28"/>
        <v>300.10000000000002</v>
      </c>
      <c r="N54" s="322">
        <f t="shared" si="28"/>
        <v>0</v>
      </c>
      <c r="O54" s="740">
        <f t="shared" ref="O54:R54" si="29">O53</f>
        <v>419.9</v>
      </c>
      <c r="P54" s="741">
        <f t="shared" si="29"/>
        <v>419.9</v>
      </c>
      <c r="Q54" s="741">
        <f t="shared" si="29"/>
        <v>300.10000000000002</v>
      </c>
      <c r="R54" s="742">
        <f t="shared" si="29"/>
        <v>0</v>
      </c>
      <c r="S54" s="740"/>
      <c r="T54" s="741"/>
      <c r="U54" s="741"/>
      <c r="V54" s="742"/>
    </row>
    <row r="55" spans="1:23" s="667" customFormat="1" ht="17.25" customHeight="1">
      <c r="A55" s="1084" t="s">
        <v>9</v>
      </c>
      <c r="B55" s="1255" t="s">
        <v>9</v>
      </c>
      <c r="C55" s="1112" t="s">
        <v>11</v>
      </c>
      <c r="D55" s="715"/>
      <c r="E55" s="1005" t="s">
        <v>150</v>
      </c>
      <c r="F55" s="1245"/>
      <c r="G55" s="1095" t="s">
        <v>9</v>
      </c>
      <c r="H55" s="1246" t="s">
        <v>156</v>
      </c>
      <c r="I55" s="1227" t="s">
        <v>254</v>
      </c>
      <c r="J55" s="81" t="s">
        <v>13</v>
      </c>
      <c r="K55" s="311">
        <f>+L55+N55</f>
        <v>743.1</v>
      </c>
      <c r="L55" s="312">
        <v>743.1</v>
      </c>
      <c r="M55" s="312">
        <v>248.1</v>
      </c>
      <c r="N55" s="313"/>
      <c r="O55" s="207">
        <f>+P55+R55</f>
        <v>743.1</v>
      </c>
      <c r="P55" s="208">
        <v>743.1</v>
      </c>
      <c r="Q55" s="208">
        <v>248.1</v>
      </c>
      <c r="R55" s="222"/>
      <c r="S55" s="207"/>
      <c r="T55" s="208"/>
      <c r="U55" s="208"/>
      <c r="V55" s="222"/>
    </row>
    <row r="56" spans="1:23" s="667" customFormat="1" ht="21" customHeight="1" thickBot="1">
      <c r="A56" s="1085"/>
      <c r="B56" s="1256"/>
      <c r="C56" s="1201"/>
      <c r="D56" s="716"/>
      <c r="E56" s="1123"/>
      <c r="F56" s="1207"/>
      <c r="G56" s="1096"/>
      <c r="H56" s="1247"/>
      <c r="I56" s="1180"/>
      <c r="J56" s="363" t="s">
        <v>16</v>
      </c>
      <c r="K56" s="320">
        <f>K55</f>
        <v>743.1</v>
      </c>
      <c r="L56" s="321">
        <f t="shared" ref="L56:N56" si="30">L55</f>
        <v>743.1</v>
      </c>
      <c r="M56" s="321">
        <f t="shared" si="30"/>
        <v>248.1</v>
      </c>
      <c r="N56" s="322">
        <f t="shared" si="30"/>
        <v>0</v>
      </c>
      <c r="O56" s="740">
        <f>O55</f>
        <v>743.1</v>
      </c>
      <c r="P56" s="741">
        <f t="shared" ref="P56:R56" si="31">P55</f>
        <v>743.1</v>
      </c>
      <c r="Q56" s="741">
        <f t="shared" si="31"/>
        <v>248.1</v>
      </c>
      <c r="R56" s="742">
        <f t="shared" si="31"/>
        <v>0</v>
      </c>
      <c r="S56" s="740"/>
      <c r="T56" s="741"/>
      <c r="U56" s="741"/>
      <c r="V56" s="742"/>
    </row>
    <row r="57" spans="1:23" s="667" customFormat="1" ht="24" customHeight="1">
      <c r="A57" s="1109" t="s">
        <v>9</v>
      </c>
      <c r="B57" s="1110" t="s">
        <v>9</v>
      </c>
      <c r="C57" s="1111" t="s">
        <v>12</v>
      </c>
      <c r="D57" s="714"/>
      <c r="E57" s="1004" t="s">
        <v>276</v>
      </c>
      <c r="F57" s="1206"/>
      <c r="G57" s="1115" t="s">
        <v>9</v>
      </c>
      <c r="H57" s="1248" t="s">
        <v>156</v>
      </c>
      <c r="I57" s="1227" t="s">
        <v>254</v>
      </c>
      <c r="J57" s="170" t="s">
        <v>13</v>
      </c>
      <c r="K57" s="323">
        <f>+L57+N57</f>
        <v>287.60000000000002</v>
      </c>
      <c r="L57" s="324">
        <v>287.60000000000002</v>
      </c>
      <c r="M57" s="324">
        <v>197.1</v>
      </c>
      <c r="N57" s="325"/>
      <c r="O57" s="189">
        <f>+P57+R57</f>
        <v>296.8</v>
      </c>
      <c r="P57" s="190">
        <f>287.6+9.2</f>
        <v>296.8</v>
      </c>
      <c r="Q57" s="190">
        <f>197.1+7</f>
        <v>204.1</v>
      </c>
      <c r="R57" s="226"/>
      <c r="S57" s="883">
        <f>O57-K57</f>
        <v>9.1999999999999886</v>
      </c>
      <c r="T57" s="884">
        <f t="shared" ref="T57:U57" si="32">P57-L57</f>
        <v>9.1999999999999886</v>
      </c>
      <c r="U57" s="994">
        <f t="shared" si="32"/>
        <v>7</v>
      </c>
      <c r="V57" s="224"/>
    </row>
    <row r="58" spans="1:23" s="667" customFormat="1" ht="15.75" customHeight="1" thickBot="1">
      <c r="A58" s="1085"/>
      <c r="B58" s="1087"/>
      <c r="C58" s="1201"/>
      <c r="D58" s="716"/>
      <c r="E58" s="1123"/>
      <c r="F58" s="1207"/>
      <c r="G58" s="1096"/>
      <c r="H58" s="1247"/>
      <c r="I58" s="1180"/>
      <c r="J58" s="362" t="s">
        <v>16</v>
      </c>
      <c r="K58" s="317">
        <f t="shared" ref="K58:N58" si="33">K57</f>
        <v>287.60000000000002</v>
      </c>
      <c r="L58" s="318">
        <f t="shared" si="33"/>
        <v>287.60000000000002</v>
      </c>
      <c r="M58" s="318">
        <f t="shared" si="33"/>
        <v>197.1</v>
      </c>
      <c r="N58" s="319">
        <f t="shared" si="33"/>
        <v>0</v>
      </c>
      <c r="O58" s="731">
        <f t="shared" ref="O58:U58" si="34">O57</f>
        <v>296.8</v>
      </c>
      <c r="P58" s="753">
        <f t="shared" si="34"/>
        <v>296.8</v>
      </c>
      <c r="Q58" s="753">
        <f t="shared" si="34"/>
        <v>204.1</v>
      </c>
      <c r="R58" s="996">
        <f t="shared" si="34"/>
        <v>0</v>
      </c>
      <c r="S58" s="896">
        <f t="shared" si="34"/>
        <v>9.1999999999999886</v>
      </c>
      <c r="T58" s="897">
        <f t="shared" si="34"/>
        <v>9.1999999999999886</v>
      </c>
      <c r="U58" s="995">
        <f t="shared" si="34"/>
        <v>7</v>
      </c>
      <c r="V58" s="754"/>
    </row>
    <row r="59" spans="1:23" s="667" customFormat="1">
      <c r="A59" s="1109" t="s">
        <v>9</v>
      </c>
      <c r="B59" s="1110" t="s">
        <v>9</v>
      </c>
      <c r="C59" s="1111" t="s">
        <v>33</v>
      </c>
      <c r="D59" s="714"/>
      <c r="E59" s="1004" t="s">
        <v>308</v>
      </c>
      <c r="F59" s="1206"/>
      <c r="G59" s="1115" t="s">
        <v>9</v>
      </c>
      <c r="H59" s="1248" t="s">
        <v>156</v>
      </c>
      <c r="I59" s="1227" t="s">
        <v>215</v>
      </c>
      <c r="J59" s="79" t="s">
        <v>13</v>
      </c>
      <c r="K59" s="323">
        <f>+L59+N59</f>
        <v>28.9</v>
      </c>
      <c r="L59" s="324">
        <v>28.9</v>
      </c>
      <c r="M59" s="324"/>
      <c r="N59" s="325"/>
      <c r="O59" s="189">
        <f>+P59+R59</f>
        <v>28.9</v>
      </c>
      <c r="P59" s="190">
        <v>28.9</v>
      </c>
      <c r="Q59" s="190"/>
      <c r="R59" s="224"/>
      <c r="S59" s="189"/>
      <c r="T59" s="190"/>
      <c r="U59" s="190"/>
      <c r="V59" s="224"/>
    </row>
    <row r="60" spans="1:23" s="667" customFormat="1" ht="13.5" thickBot="1">
      <c r="A60" s="1084"/>
      <c r="B60" s="1086"/>
      <c r="C60" s="1112"/>
      <c r="D60" s="715"/>
      <c r="E60" s="1005"/>
      <c r="F60" s="1245"/>
      <c r="G60" s="1095"/>
      <c r="H60" s="1246"/>
      <c r="I60" s="1179"/>
      <c r="J60" s="364" t="s">
        <v>16</v>
      </c>
      <c r="K60" s="326">
        <f t="shared" ref="K60:N60" si="35">K59</f>
        <v>28.9</v>
      </c>
      <c r="L60" s="327">
        <f t="shared" si="35"/>
        <v>28.9</v>
      </c>
      <c r="M60" s="327">
        <f t="shared" si="35"/>
        <v>0</v>
      </c>
      <c r="N60" s="328">
        <f t="shared" si="35"/>
        <v>0</v>
      </c>
      <c r="O60" s="762">
        <f t="shared" ref="O60:R60" si="36">O59</f>
        <v>28.9</v>
      </c>
      <c r="P60" s="763">
        <f t="shared" si="36"/>
        <v>28.9</v>
      </c>
      <c r="Q60" s="763">
        <f t="shared" si="36"/>
        <v>0</v>
      </c>
      <c r="R60" s="764">
        <f t="shared" si="36"/>
        <v>0</v>
      </c>
      <c r="S60" s="762"/>
      <c r="T60" s="763"/>
      <c r="U60" s="763"/>
      <c r="V60" s="764"/>
    </row>
    <row r="61" spans="1:23" s="667" customFormat="1" ht="38.25">
      <c r="A61" s="681" t="s">
        <v>9</v>
      </c>
      <c r="B61" s="295" t="s">
        <v>9</v>
      </c>
      <c r="C61" s="400" t="s">
        <v>35</v>
      </c>
      <c r="D61" s="714"/>
      <c r="E61" s="675" t="s">
        <v>280</v>
      </c>
      <c r="F61" s="293"/>
      <c r="G61" s="292"/>
      <c r="H61" s="701"/>
      <c r="I61" s="405"/>
      <c r="J61" s="79"/>
      <c r="K61" s="323"/>
      <c r="L61" s="324"/>
      <c r="M61" s="324"/>
      <c r="N61" s="325"/>
      <c r="O61" s="189"/>
      <c r="P61" s="190"/>
      <c r="Q61" s="190"/>
      <c r="R61" s="224"/>
      <c r="S61" s="189"/>
      <c r="T61" s="190"/>
      <c r="U61" s="190"/>
      <c r="V61" s="224"/>
    </row>
    <row r="62" spans="1:23" s="667" customFormat="1" ht="38.25">
      <c r="A62" s="669"/>
      <c r="B62" s="294"/>
      <c r="C62" s="401"/>
      <c r="D62" s="707" t="s">
        <v>9</v>
      </c>
      <c r="E62" s="697" t="s">
        <v>252</v>
      </c>
      <c r="F62" s="403"/>
      <c r="G62" s="402" t="s">
        <v>9</v>
      </c>
      <c r="H62" s="404" t="s">
        <v>156</v>
      </c>
      <c r="I62" s="579" t="s">
        <v>254</v>
      </c>
      <c r="J62" s="81" t="s">
        <v>13</v>
      </c>
      <c r="K62" s="451">
        <f>L62+N62</f>
        <v>117</v>
      </c>
      <c r="L62" s="452">
        <v>117</v>
      </c>
      <c r="M62" s="407"/>
      <c r="N62" s="408"/>
      <c r="O62" s="958">
        <f>S62+K62</f>
        <v>117.8</v>
      </c>
      <c r="P62" s="253">
        <f>T62+L62</f>
        <v>117.8</v>
      </c>
      <c r="Q62" s="260"/>
      <c r="R62" s="261"/>
      <c r="S62" s="954">
        <f>+T62+V62</f>
        <v>0.8</v>
      </c>
      <c r="T62" s="955">
        <v>0.8</v>
      </c>
      <c r="U62" s="260"/>
      <c r="V62" s="261"/>
    </row>
    <row r="63" spans="1:23" s="667" customFormat="1" ht="104.25">
      <c r="A63" s="669"/>
      <c r="B63" s="294"/>
      <c r="C63" s="401"/>
      <c r="D63" s="707" t="s">
        <v>10</v>
      </c>
      <c r="E63" s="697" t="s">
        <v>320</v>
      </c>
      <c r="F63" s="403"/>
      <c r="G63" s="402" t="s">
        <v>9</v>
      </c>
      <c r="H63" s="404" t="s">
        <v>157</v>
      </c>
      <c r="I63" s="579" t="s">
        <v>256</v>
      </c>
      <c r="J63" s="87" t="s">
        <v>13</v>
      </c>
      <c r="K63" s="489">
        <f>L63</f>
        <v>77.400000000000006</v>
      </c>
      <c r="L63" s="490">
        <v>77.400000000000006</v>
      </c>
      <c r="M63" s="490"/>
      <c r="N63" s="491"/>
      <c r="O63" s="252">
        <f>P63</f>
        <v>77.400000000000006</v>
      </c>
      <c r="P63" s="253">
        <v>77.400000000000006</v>
      </c>
      <c r="Q63" s="253"/>
      <c r="R63" s="254"/>
      <c r="S63" s="252"/>
      <c r="T63" s="253"/>
      <c r="U63" s="253"/>
      <c r="V63" s="254"/>
    </row>
    <row r="64" spans="1:23" s="667" customFormat="1">
      <c r="A64" s="669"/>
      <c r="B64" s="294"/>
      <c r="C64" s="401"/>
      <c r="D64" s="715" t="s">
        <v>11</v>
      </c>
      <c r="E64" s="1223" t="s">
        <v>253</v>
      </c>
      <c r="F64" s="290"/>
      <c r="G64" s="291" t="s">
        <v>9</v>
      </c>
      <c r="H64" s="704" t="s">
        <v>157</v>
      </c>
      <c r="I64" s="1179" t="s">
        <v>256</v>
      </c>
      <c r="J64" s="413" t="s">
        <v>13</v>
      </c>
      <c r="K64" s="385">
        <f>L64+N64</f>
        <v>20</v>
      </c>
      <c r="L64" s="386">
        <v>20</v>
      </c>
      <c r="M64" s="386"/>
      <c r="N64" s="387"/>
      <c r="O64" s="765">
        <f>P64+R64</f>
        <v>20</v>
      </c>
      <c r="P64" s="766">
        <v>20</v>
      </c>
      <c r="Q64" s="766"/>
      <c r="R64" s="767"/>
      <c r="S64" s="765"/>
      <c r="T64" s="766"/>
      <c r="U64" s="766"/>
      <c r="V64" s="767"/>
    </row>
    <row r="65" spans="1:22" s="667" customFormat="1">
      <c r="A65" s="669"/>
      <c r="B65" s="294"/>
      <c r="C65" s="401"/>
      <c r="D65" s="715"/>
      <c r="E65" s="1224"/>
      <c r="F65" s="290"/>
      <c r="G65" s="291"/>
      <c r="H65" s="704"/>
      <c r="I65" s="1179"/>
      <c r="J65" s="413"/>
      <c r="K65" s="385"/>
      <c r="L65" s="386"/>
      <c r="M65" s="386"/>
      <c r="N65" s="387"/>
      <c r="O65" s="765"/>
      <c r="P65" s="766"/>
      <c r="Q65" s="766"/>
      <c r="R65" s="767"/>
      <c r="S65" s="765"/>
      <c r="T65" s="766"/>
      <c r="U65" s="766"/>
      <c r="V65" s="767"/>
    </row>
    <row r="66" spans="1:22" s="667" customFormat="1">
      <c r="A66" s="669"/>
      <c r="B66" s="294"/>
      <c r="C66" s="411"/>
      <c r="D66" s="306"/>
      <c r="E66" s="661"/>
      <c r="F66" s="277"/>
      <c r="G66" s="415"/>
      <c r="H66" s="690"/>
      <c r="I66" s="416"/>
      <c r="J66" s="414"/>
      <c r="K66" s="420"/>
      <c r="L66" s="421"/>
      <c r="M66" s="421"/>
      <c r="N66" s="329"/>
      <c r="O66" s="768"/>
      <c r="P66" s="769"/>
      <c r="Q66" s="769"/>
      <c r="R66" s="770"/>
      <c r="S66" s="768"/>
      <c r="T66" s="769"/>
      <c r="U66" s="769"/>
      <c r="V66" s="805"/>
    </row>
    <row r="67" spans="1:22" s="667" customFormat="1" ht="13.5" thickBot="1">
      <c r="A67" s="670"/>
      <c r="B67" s="672"/>
      <c r="C67" s="394"/>
      <c r="D67" s="395"/>
      <c r="E67" s="395"/>
      <c r="F67" s="395"/>
      <c r="G67" s="395"/>
      <c r="H67" s="395"/>
      <c r="I67" s="1225" t="s">
        <v>219</v>
      </c>
      <c r="J67" s="1226"/>
      <c r="K67" s="417">
        <f>N67+L67</f>
        <v>214.4</v>
      </c>
      <c r="L67" s="418">
        <f>L64+L63+L62</f>
        <v>214.4</v>
      </c>
      <c r="M67" s="418">
        <f>M64+M63+M61</f>
        <v>0</v>
      </c>
      <c r="N67" s="419">
        <f>N64+N63+N61</f>
        <v>0</v>
      </c>
      <c r="O67" s="417">
        <f>R67+P67</f>
        <v>215.2</v>
      </c>
      <c r="P67" s="418">
        <f>P64+P63+P62</f>
        <v>215.2</v>
      </c>
      <c r="Q67" s="418">
        <f>Q64+Q63+Q61</f>
        <v>0</v>
      </c>
      <c r="R67" s="419">
        <f>R64+R63+R61</f>
        <v>0</v>
      </c>
      <c r="S67" s="956">
        <f>S62</f>
        <v>0.8</v>
      </c>
      <c r="T67" s="956">
        <f>T62</f>
        <v>0.8</v>
      </c>
      <c r="U67" s="418"/>
      <c r="V67" s="806"/>
    </row>
    <row r="68" spans="1:22" s="80" customFormat="1" ht="12.75" customHeight="1">
      <c r="A68" s="1084" t="s">
        <v>9</v>
      </c>
      <c r="B68" s="1086" t="s">
        <v>9</v>
      </c>
      <c r="C68" s="1112" t="s">
        <v>39</v>
      </c>
      <c r="D68" s="215"/>
      <c r="E68" s="1240" t="s">
        <v>29</v>
      </c>
      <c r="F68" s="1241"/>
      <c r="G68" s="1242" t="s">
        <v>9</v>
      </c>
      <c r="H68" s="1219" t="s">
        <v>156</v>
      </c>
      <c r="I68" s="1103" t="s">
        <v>257</v>
      </c>
      <c r="J68" s="248" t="s">
        <v>13</v>
      </c>
      <c r="K68" s="330">
        <f>L68+N68</f>
        <v>13520.699999999999</v>
      </c>
      <c r="L68" s="315">
        <f>4035.5-56-812.6</f>
        <v>3166.9</v>
      </c>
      <c r="M68" s="315"/>
      <c r="N68" s="316">
        <v>10353.799999999999</v>
      </c>
      <c r="O68" s="858">
        <f>P68+R68</f>
        <v>12891.9</v>
      </c>
      <c r="P68" s="428">
        <f>4035.5-56-812.6-628.8</f>
        <v>2538.1000000000004</v>
      </c>
      <c r="Q68" s="428"/>
      <c r="R68" s="462">
        <v>10353.799999999999</v>
      </c>
      <c r="S68" s="825">
        <f>O68-K68</f>
        <v>-628.79999999999927</v>
      </c>
      <c r="T68" s="825">
        <f>P68-L68</f>
        <v>-628.79999999999973</v>
      </c>
      <c r="U68" s="428"/>
      <c r="V68" s="462"/>
    </row>
    <row r="69" spans="1:22" s="80" customFormat="1" ht="13.5" thickBot="1">
      <c r="A69" s="1085"/>
      <c r="B69" s="1087"/>
      <c r="C69" s="1201"/>
      <c r="D69" s="216"/>
      <c r="E69" s="1234"/>
      <c r="F69" s="1236"/>
      <c r="G69" s="1238"/>
      <c r="H69" s="1220"/>
      <c r="I69" s="1104"/>
      <c r="J69" s="569" t="s">
        <v>16</v>
      </c>
      <c r="K69" s="370">
        <f t="shared" ref="K69:N69" si="37">SUM(K68:K68)</f>
        <v>13520.699999999999</v>
      </c>
      <c r="L69" s="318">
        <f>SUM(L68:L68)</f>
        <v>3166.9</v>
      </c>
      <c r="M69" s="318">
        <f t="shared" si="37"/>
        <v>0</v>
      </c>
      <c r="N69" s="319">
        <f t="shared" si="37"/>
        <v>10353.799999999999</v>
      </c>
      <c r="O69" s="732">
        <f t="shared" ref="O69" si="38">SUM(O68:O68)</f>
        <v>12891.9</v>
      </c>
      <c r="P69" s="753">
        <f>SUM(P68:P68)</f>
        <v>2538.1000000000004</v>
      </c>
      <c r="Q69" s="753">
        <f t="shared" ref="Q69:T69" si="39">SUM(Q68:Q68)</f>
        <v>0</v>
      </c>
      <c r="R69" s="754">
        <f t="shared" si="39"/>
        <v>10353.799999999999</v>
      </c>
      <c r="S69" s="900">
        <f t="shared" si="39"/>
        <v>-628.79999999999927</v>
      </c>
      <c r="T69" s="900">
        <f t="shared" si="39"/>
        <v>-628.79999999999973</v>
      </c>
      <c r="U69" s="753"/>
      <c r="V69" s="754"/>
    </row>
    <row r="70" spans="1:22" s="80" customFormat="1">
      <c r="A70" s="1109" t="s">
        <v>9</v>
      </c>
      <c r="B70" s="1110" t="s">
        <v>9</v>
      </c>
      <c r="C70" s="1111" t="s">
        <v>40</v>
      </c>
      <c r="D70" s="538"/>
      <c r="E70" s="1233" t="s">
        <v>197</v>
      </c>
      <c r="F70" s="1235"/>
      <c r="G70" s="1237" t="s">
        <v>9</v>
      </c>
      <c r="H70" s="1239" t="s">
        <v>156</v>
      </c>
      <c r="I70" s="1243" t="s">
        <v>254</v>
      </c>
      <c r="J70" s="264" t="s">
        <v>13</v>
      </c>
      <c r="K70" s="333">
        <f>L70+N70</f>
        <v>100</v>
      </c>
      <c r="L70" s="334">
        <v>100</v>
      </c>
      <c r="M70" s="334"/>
      <c r="N70" s="335"/>
      <c r="O70" s="198">
        <f>P70+R70</f>
        <v>100</v>
      </c>
      <c r="P70" s="199">
        <v>100</v>
      </c>
      <c r="Q70" s="199"/>
      <c r="R70" s="225"/>
      <c r="S70" s="198"/>
      <c r="T70" s="199"/>
      <c r="U70" s="199"/>
      <c r="V70" s="225"/>
    </row>
    <row r="71" spans="1:22" s="80" customFormat="1" ht="13.5" thickBot="1">
      <c r="A71" s="1085"/>
      <c r="B71" s="1087"/>
      <c r="C71" s="1201"/>
      <c r="D71" s="216"/>
      <c r="E71" s="1234"/>
      <c r="F71" s="1236"/>
      <c r="G71" s="1238"/>
      <c r="H71" s="1220"/>
      <c r="I71" s="1244"/>
      <c r="J71" s="366" t="s">
        <v>16</v>
      </c>
      <c r="K71" s="336">
        <f t="shared" ref="K71:N71" si="40">SUM(K70:K70)</f>
        <v>100</v>
      </c>
      <c r="L71" s="331">
        <f t="shared" si="40"/>
        <v>100</v>
      </c>
      <c r="M71" s="331">
        <f t="shared" si="40"/>
        <v>0</v>
      </c>
      <c r="N71" s="332">
        <f t="shared" si="40"/>
        <v>0</v>
      </c>
      <c r="O71" s="755">
        <f t="shared" ref="O71:R71" si="41">SUM(O70:O70)</f>
        <v>100</v>
      </c>
      <c r="P71" s="756">
        <f t="shared" si="41"/>
        <v>100</v>
      </c>
      <c r="Q71" s="756">
        <f t="shared" si="41"/>
        <v>0</v>
      </c>
      <c r="R71" s="757">
        <f t="shared" si="41"/>
        <v>0</v>
      </c>
      <c r="S71" s="755"/>
      <c r="T71" s="756"/>
      <c r="U71" s="756"/>
      <c r="V71" s="757"/>
    </row>
    <row r="72" spans="1:22" s="667" customFormat="1" ht="51">
      <c r="A72" s="591" t="s">
        <v>9</v>
      </c>
      <c r="B72" s="210" t="s">
        <v>9</v>
      </c>
      <c r="C72" s="391" t="s">
        <v>34</v>
      </c>
      <c r="D72" s="304"/>
      <c r="E72" s="509" t="s">
        <v>277</v>
      </c>
      <c r="F72" s="229"/>
      <c r="G72" s="230" t="s">
        <v>9</v>
      </c>
      <c r="H72" s="695">
        <v>1</v>
      </c>
      <c r="I72" s="1210" t="s">
        <v>258</v>
      </c>
      <c r="J72" s="258"/>
      <c r="K72" s="323"/>
      <c r="L72" s="324"/>
      <c r="M72" s="324"/>
      <c r="N72" s="340"/>
      <c r="O72" s="189"/>
      <c r="P72" s="190"/>
      <c r="Q72" s="190"/>
      <c r="R72" s="226"/>
      <c r="S72" s="189"/>
      <c r="T72" s="190"/>
      <c r="U72" s="190"/>
      <c r="V72" s="224"/>
    </row>
    <row r="73" spans="1:22" s="667" customFormat="1">
      <c r="A73" s="588"/>
      <c r="B73" s="211"/>
      <c r="C73" s="393"/>
      <c r="D73" s="1483" t="s">
        <v>9</v>
      </c>
      <c r="E73" s="1213" t="s">
        <v>309</v>
      </c>
      <c r="F73" s="231"/>
      <c r="G73" s="232"/>
      <c r="H73" s="727"/>
      <c r="I73" s="1211"/>
      <c r="J73" s="172" t="s">
        <v>13</v>
      </c>
      <c r="K73" s="355">
        <f>L73+N73</f>
        <v>120</v>
      </c>
      <c r="L73" s="356">
        <v>120</v>
      </c>
      <c r="M73" s="356"/>
      <c r="N73" s="410"/>
      <c r="O73" s="186">
        <f>P73+R73</f>
        <v>153.80000000000001</v>
      </c>
      <c r="P73" s="187">
        <f>120+33.8</f>
        <v>153.80000000000001</v>
      </c>
      <c r="Q73" s="187"/>
      <c r="R73" s="227"/>
      <c r="S73" s="888">
        <f>O73-K73</f>
        <v>33.800000000000011</v>
      </c>
      <c r="T73" s="885">
        <f>P73-L73</f>
        <v>33.800000000000011</v>
      </c>
      <c r="U73" s="187"/>
      <c r="V73" s="188"/>
    </row>
    <row r="74" spans="1:22" s="667" customFormat="1">
      <c r="A74" s="588"/>
      <c r="B74" s="211"/>
      <c r="C74" s="393"/>
      <c r="D74" s="1191"/>
      <c r="E74" s="1213"/>
      <c r="F74" s="231"/>
      <c r="G74" s="232"/>
      <c r="H74" s="727"/>
      <c r="I74" s="1211"/>
      <c r="J74" s="172" t="s">
        <v>137</v>
      </c>
      <c r="K74" s="355">
        <f>L74+N74</f>
        <v>100</v>
      </c>
      <c r="L74" s="356">
        <v>100</v>
      </c>
      <c r="M74" s="356"/>
      <c r="N74" s="410"/>
      <c r="O74" s="186">
        <f>P74+R74</f>
        <v>70</v>
      </c>
      <c r="P74" s="187">
        <v>70</v>
      </c>
      <c r="Q74" s="187"/>
      <c r="R74" s="227"/>
      <c r="S74" s="888">
        <f>O74-K74</f>
        <v>-30</v>
      </c>
      <c r="T74" s="885">
        <f>P74-L74</f>
        <v>-30</v>
      </c>
      <c r="U74" s="187"/>
      <c r="V74" s="188"/>
    </row>
    <row r="75" spans="1:22" s="667" customFormat="1" ht="19.5" customHeight="1">
      <c r="A75" s="588"/>
      <c r="B75" s="211"/>
      <c r="C75" s="393"/>
      <c r="D75" s="303" t="s">
        <v>10</v>
      </c>
      <c r="E75" s="1214" t="s">
        <v>153</v>
      </c>
      <c r="F75" s="231"/>
      <c r="G75" s="232"/>
      <c r="H75" s="727"/>
      <c r="I75" s="1211"/>
      <c r="J75" s="426" t="s">
        <v>13</v>
      </c>
      <c r="K75" s="355">
        <f t="shared" ref="K75" si="42">L75+N75</f>
        <v>117.80000000000001</v>
      </c>
      <c r="L75" s="356">
        <f>142.8-25</f>
        <v>117.80000000000001</v>
      </c>
      <c r="M75" s="356"/>
      <c r="N75" s="410"/>
      <c r="O75" s="186">
        <f t="shared" ref="O75" si="43">P75+R75</f>
        <v>117.80000000000001</v>
      </c>
      <c r="P75" s="187">
        <f>142.8-25</f>
        <v>117.80000000000001</v>
      </c>
      <c r="Q75" s="187"/>
      <c r="R75" s="227"/>
      <c r="S75" s="888"/>
      <c r="T75" s="885"/>
      <c r="U75" s="187"/>
      <c r="V75" s="898"/>
    </row>
    <row r="76" spans="1:22" s="667" customFormat="1" ht="19.5" customHeight="1">
      <c r="A76" s="588"/>
      <c r="B76" s="211"/>
      <c r="C76" s="393"/>
      <c r="D76" s="303"/>
      <c r="E76" s="1215"/>
      <c r="F76" s="231"/>
      <c r="G76" s="232"/>
      <c r="H76" s="727"/>
      <c r="I76" s="242"/>
      <c r="J76" s="426" t="s">
        <v>327</v>
      </c>
      <c r="K76" s="355">
        <f>L76</f>
        <v>2.7</v>
      </c>
      <c r="L76" s="356">
        <v>2.7</v>
      </c>
      <c r="M76" s="356"/>
      <c r="N76" s="410"/>
      <c r="O76" s="186">
        <f>P76</f>
        <v>2.7</v>
      </c>
      <c r="P76" s="187">
        <v>2.7</v>
      </c>
      <c r="Q76" s="187"/>
      <c r="R76" s="227"/>
      <c r="S76" s="826"/>
      <c r="T76" s="187"/>
      <c r="U76" s="187"/>
      <c r="V76" s="898"/>
    </row>
    <row r="77" spans="1:22" s="667" customFormat="1" ht="63.75">
      <c r="A77" s="588"/>
      <c r="B77" s="211"/>
      <c r="C77" s="393"/>
      <c r="D77" s="409" t="s">
        <v>11</v>
      </c>
      <c r="E77" s="698" t="s">
        <v>195</v>
      </c>
      <c r="F77" s="231"/>
      <c r="G77" s="232"/>
      <c r="H77" s="727"/>
      <c r="I77" s="219"/>
      <c r="J77" s="426" t="s">
        <v>13</v>
      </c>
      <c r="K77" s="355">
        <f>L77+N77</f>
        <v>85.6</v>
      </c>
      <c r="L77" s="356">
        <f>60.6-60.6</f>
        <v>0</v>
      </c>
      <c r="M77" s="356"/>
      <c r="N77" s="410">
        <f>25+60.6</f>
        <v>85.6</v>
      </c>
      <c r="O77" s="186">
        <f>P77+R77</f>
        <v>85.6</v>
      </c>
      <c r="P77" s="187">
        <f>60.6-60.6</f>
        <v>0</v>
      </c>
      <c r="Q77" s="187"/>
      <c r="R77" s="227">
        <f>25+60.6</f>
        <v>85.6</v>
      </c>
      <c r="S77" s="888"/>
      <c r="T77" s="885"/>
      <c r="U77" s="885"/>
      <c r="V77" s="890"/>
    </row>
    <row r="78" spans="1:22" s="667" customFormat="1" ht="38.25">
      <c r="A78" s="588"/>
      <c r="B78" s="211"/>
      <c r="C78" s="393"/>
      <c r="D78" s="409" t="s">
        <v>12</v>
      </c>
      <c r="E78" s="698" t="s">
        <v>278</v>
      </c>
      <c r="F78" s="535"/>
      <c r="G78" s="536"/>
      <c r="H78" s="468"/>
      <c r="I78" s="537"/>
      <c r="J78" s="426" t="s">
        <v>13</v>
      </c>
      <c r="K78" s="355">
        <f t="shared" ref="K78:K82" si="44">L78+N78</f>
        <v>5.5</v>
      </c>
      <c r="L78" s="356">
        <v>5.5</v>
      </c>
      <c r="M78" s="356"/>
      <c r="N78" s="410"/>
      <c r="O78" s="186">
        <f t="shared" ref="O78:O82" si="45">P78+R78</f>
        <v>5.5</v>
      </c>
      <c r="P78" s="187">
        <v>5.5</v>
      </c>
      <c r="Q78" s="187"/>
      <c r="R78" s="227"/>
      <c r="S78" s="826"/>
      <c r="T78" s="187"/>
      <c r="U78" s="187"/>
      <c r="V78" s="188"/>
    </row>
    <row r="79" spans="1:22" s="667" customFormat="1" ht="64.5" thickBot="1">
      <c r="A79" s="592"/>
      <c r="B79" s="301"/>
      <c r="C79" s="458"/>
      <c r="D79" s="539" t="s">
        <v>33</v>
      </c>
      <c r="E79" s="540" t="s">
        <v>310</v>
      </c>
      <c r="F79" s="541"/>
      <c r="G79" s="377"/>
      <c r="H79" s="507"/>
      <c r="I79" s="542" t="s">
        <v>258</v>
      </c>
      <c r="J79" s="543" t="s">
        <v>13</v>
      </c>
      <c r="K79" s="544">
        <f t="shared" si="44"/>
        <v>43</v>
      </c>
      <c r="L79" s="545">
        <v>43</v>
      </c>
      <c r="M79" s="545"/>
      <c r="N79" s="378"/>
      <c r="O79" s="771">
        <f t="shared" si="45"/>
        <v>43</v>
      </c>
      <c r="P79" s="772">
        <v>43</v>
      </c>
      <c r="Q79" s="772"/>
      <c r="R79" s="773"/>
      <c r="S79" s="997"/>
      <c r="T79" s="772"/>
      <c r="U79" s="772"/>
      <c r="V79" s="804"/>
    </row>
    <row r="80" spans="1:22" s="667" customFormat="1">
      <c r="A80" s="591"/>
      <c r="B80" s="299"/>
      <c r="C80" s="457"/>
      <c r="D80" s="1484" t="s">
        <v>35</v>
      </c>
      <c r="E80" s="1485" t="s">
        <v>172</v>
      </c>
      <c r="F80" s="461"/>
      <c r="G80" s="302"/>
      <c r="H80" s="506"/>
      <c r="I80" s="557"/>
      <c r="J80" s="550" t="s">
        <v>13</v>
      </c>
      <c r="K80" s="323">
        <f t="shared" si="44"/>
        <v>18</v>
      </c>
      <c r="L80" s="324">
        <v>18</v>
      </c>
      <c r="M80" s="324"/>
      <c r="N80" s="340"/>
      <c r="O80" s="189">
        <f t="shared" si="45"/>
        <v>18</v>
      </c>
      <c r="P80" s="190">
        <v>18</v>
      </c>
      <c r="Q80" s="190"/>
      <c r="R80" s="226"/>
      <c r="S80" s="998"/>
      <c r="T80" s="190"/>
      <c r="U80" s="190"/>
      <c r="V80" s="224"/>
    </row>
    <row r="81" spans="1:25" s="667" customFormat="1">
      <c r="A81" s="588"/>
      <c r="B81" s="300"/>
      <c r="C81" s="455"/>
      <c r="D81" s="1216"/>
      <c r="E81" s="1218"/>
      <c r="F81" s="460"/>
      <c r="G81" s="298"/>
      <c r="H81" s="492"/>
      <c r="I81" s="463"/>
      <c r="J81" s="456" t="s">
        <v>14</v>
      </c>
      <c r="K81" s="355">
        <f t="shared" si="44"/>
        <v>23.5</v>
      </c>
      <c r="L81" s="356">
        <v>23.5</v>
      </c>
      <c r="M81" s="356"/>
      <c r="N81" s="410"/>
      <c r="O81" s="186">
        <f t="shared" si="45"/>
        <v>26.5</v>
      </c>
      <c r="P81" s="187">
        <f>23.5+3</f>
        <v>26.5</v>
      </c>
      <c r="Q81" s="187"/>
      <c r="R81" s="227"/>
      <c r="S81" s="888">
        <f>O81-K81</f>
        <v>3</v>
      </c>
      <c r="T81" s="885">
        <f>P81-L81</f>
        <v>3</v>
      </c>
      <c r="U81" s="187"/>
      <c r="V81" s="188"/>
    </row>
    <row r="82" spans="1:25" s="667" customFormat="1" ht="63.75">
      <c r="A82" s="588"/>
      <c r="B82" s="300"/>
      <c r="C82" s="455"/>
      <c r="D82" s="454" t="s">
        <v>38</v>
      </c>
      <c r="E82" s="459" t="s">
        <v>173</v>
      </c>
      <c r="F82" s="460"/>
      <c r="G82" s="298"/>
      <c r="H82" s="492"/>
      <c r="I82" s="463"/>
      <c r="J82" s="279" t="s">
        <v>13</v>
      </c>
      <c r="K82" s="355">
        <f t="shared" si="44"/>
        <v>3.5</v>
      </c>
      <c r="L82" s="356">
        <v>3.5</v>
      </c>
      <c r="M82" s="356"/>
      <c r="N82" s="410"/>
      <c r="O82" s="186">
        <f t="shared" si="45"/>
        <v>3.5</v>
      </c>
      <c r="P82" s="187">
        <v>3.5</v>
      </c>
      <c r="Q82" s="187"/>
      <c r="R82" s="227"/>
      <c r="S82" s="186"/>
      <c r="T82" s="187"/>
      <c r="U82" s="187"/>
      <c r="V82" s="188"/>
      <c r="W82" s="91"/>
      <c r="X82" s="91"/>
    </row>
    <row r="83" spans="1:25" s="667" customFormat="1" ht="25.5">
      <c r="A83" s="588"/>
      <c r="B83" s="300"/>
      <c r="C83" s="455"/>
      <c r="D83" s="453" t="s">
        <v>39</v>
      </c>
      <c r="E83" s="459" t="s">
        <v>171</v>
      </c>
      <c r="F83" s="466"/>
      <c r="G83" s="467"/>
      <c r="H83" s="468"/>
      <c r="I83" s="464"/>
      <c r="J83" s="426" t="s">
        <v>13</v>
      </c>
      <c r="K83" s="355">
        <v>25</v>
      </c>
      <c r="L83" s="356">
        <v>25</v>
      </c>
      <c r="M83" s="356"/>
      <c r="N83" s="410"/>
      <c r="O83" s="186">
        <f>P83</f>
        <v>39.799999999999997</v>
      </c>
      <c r="P83" s="187">
        <f>25+14.8</f>
        <v>39.799999999999997</v>
      </c>
      <c r="Q83" s="187"/>
      <c r="R83" s="227"/>
      <c r="S83" s="968">
        <f>O83-K83</f>
        <v>14.799999999999997</v>
      </c>
      <c r="T83" s="968">
        <f>P83-L83</f>
        <v>14.799999999999997</v>
      </c>
      <c r="U83" s="187"/>
      <c r="V83" s="188"/>
      <c r="W83" s="91"/>
    </row>
    <row r="84" spans="1:25" s="667" customFormat="1" ht="51">
      <c r="A84" s="588"/>
      <c r="B84" s="300"/>
      <c r="C84" s="455"/>
      <c r="D84" s="691" t="s">
        <v>40</v>
      </c>
      <c r="E84" s="699" t="s">
        <v>155</v>
      </c>
      <c r="F84" s="546"/>
      <c r="G84" s="547" t="s">
        <v>9</v>
      </c>
      <c r="H84" s="548">
        <v>1</v>
      </c>
      <c r="I84" s="549" t="s">
        <v>259</v>
      </c>
      <c r="J84" s="279" t="s">
        <v>13</v>
      </c>
      <c r="K84" s="311">
        <f>L84+N84</f>
        <v>54</v>
      </c>
      <c r="L84" s="312">
        <v>54</v>
      </c>
      <c r="M84" s="312"/>
      <c r="N84" s="361"/>
      <c r="O84" s="207">
        <f>P84+R84</f>
        <v>31.5</v>
      </c>
      <c r="P84" s="208">
        <f>54-22.5</f>
        <v>31.5</v>
      </c>
      <c r="Q84" s="208"/>
      <c r="R84" s="209"/>
      <c r="S84" s="968">
        <f>O84-K84</f>
        <v>-22.5</v>
      </c>
      <c r="T84" s="968">
        <f>P84-L84</f>
        <v>-22.5</v>
      </c>
      <c r="U84" s="208"/>
      <c r="V84" s="222"/>
      <c r="W84" s="91"/>
      <c r="X84" s="91"/>
      <c r="Y84" s="91"/>
    </row>
    <row r="85" spans="1:25" s="667" customFormat="1" ht="13.5" thickBot="1">
      <c r="A85" s="588"/>
      <c r="B85" s="300"/>
      <c r="C85" s="553"/>
      <c r="D85" s="553"/>
      <c r="E85" s="553"/>
      <c r="F85" s="553"/>
      <c r="G85" s="553"/>
      <c r="H85" s="553"/>
      <c r="I85" s="1221" t="s">
        <v>219</v>
      </c>
      <c r="J85" s="1222"/>
      <c r="K85" s="554">
        <f>SUM(K73:K84)</f>
        <v>598.6</v>
      </c>
      <c r="L85" s="554">
        <f t="shared" ref="L85:T85" si="46">SUM(L73:L84)</f>
        <v>513</v>
      </c>
      <c r="M85" s="554">
        <f t="shared" si="46"/>
        <v>0</v>
      </c>
      <c r="N85" s="554">
        <f t="shared" si="46"/>
        <v>85.6</v>
      </c>
      <c r="O85" s="554">
        <f t="shared" si="46"/>
        <v>597.69999999999993</v>
      </c>
      <c r="P85" s="554">
        <f t="shared" si="46"/>
        <v>512.1</v>
      </c>
      <c r="Q85" s="554">
        <f t="shared" si="46"/>
        <v>0</v>
      </c>
      <c r="R85" s="554">
        <f t="shared" si="46"/>
        <v>85.6</v>
      </c>
      <c r="S85" s="899">
        <f>SUM(S73:S84)</f>
        <v>-0.89999999999999147</v>
      </c>
      <c r="T85" s="899">
        <f t="shared" si="46"/>
        <v>-0.89999999999999147</v>
      </c>
      <c r="U85" s="899"/>
      <c r="V85" s="899"/>
    </row>
    <row r="86" spans="1:25" s="667" customFormat="1" ht="30" customHeight="1">
      <c r="A86" s="1109" t="s">
        <v>9</v>
      </c>
      <c r="B86" s="1110" t="s">
        <v>9</v>
      </c>
      <c r="C86" s="1111" t="s">
        <v>41</v>
      </c>
      <c r="D86" s="1202"/>
      <c r="E86" s="1204" t="s">
        <v>158</v>
      </c>
      <c r="F86" s="1206"/>
      <c r="G86" s="1115"/>
      <c r="H86" s="1208">
        <v>1</v>
      </c>
      <c r="I86" s="1149" t="s">
        <v>261</v>
      </c>
      <c r="J86" s="220" t="s">
        <v>13</v>
      </c>
      <c r="K86" s="360">
        <f>L86+N86</f>
        <v>30</v>
      </c>
      <c r="L86" s="334">
        <v>30</v>
      </c>
      <c r="M86" s="334"/>
      <c r="N86" s="344"/>
      <c r="O86" s="198">
        <f>P86+R86</f>
        <v>30</v>
      </c>
      <c r="P86" s="199">
        <v>30</v>
      </c>
      <c r="Q86" s="199"/>
      <c r="R86" s="774"/>
      <c r="S86" s="198"/>
      <c r="T86" s="199"/>
      <c r="U86" s="199"/>
      <c r="V86" s="225"/>
    </row>
    <row r="87" spans="1:25" s="667" customFormat="1" ht="25.5" customHeight="1" thickBot="1">
      <c r="A87" s="1085"/>
      <c r="B87" s="1087"/>
      <c r="C87" s="1201"/>
      <c r="D87" s="1203"/>
      <c r="E87" s="1205"/>
      <c r="F87" s="1207"/>
      <c r="G87" s="1096"/>
      <c r="H87" s="1209"/>
      <c r="I87" s="1151"/>
      <c r="J87" s="423" t="s">
        <v>16</v>
      </c>
      <c r="K87" s="370">
        <f t="shared" ref="K87:N87" si="47">SUM(K86)</f>
        <v>30</v>
      </c>
      <c r="L87" s="370">
        <f t="shared" si="47"/>
        <v>30</v>
      </c>
      <c r="M87" s="370">
        <f t="shared" si="47"/>
        <v>0</v>
      </c>
      <c r="N87" s="422">
        <f t="shared" si="47"/>
        <v>0</v>
      </c>
      <c r="O87" s="731">
        <f t="shared" ref="O87:R87" si="48">SUM(O86)</f>
        <v>30</v>
      </c>
      <c r="P87" s="732">
        <f t="shared" si="48"/>
        <v>30</v>
      </c>
      <c r="Q87" s="732">
        <f t="shared" si="48"/>
        <v>0</v>
      </c>
      <c r="R87" s="775">
        <f t="shared" si="48"/>
        <v>0</v>
      </c>
      <c r="S87" s="731"/>
      <c r="T87" s="732"/>
      <c r="U87" s="732"/>
      <c r="V87" s="733"/>
    </row>
    <row r="88" spans="1:25" s="174" customFormat="1" ht="25.5">
      <c r="A88" s="1084" t="s">
        <v>9</v>
      </c>
      <c r="B88" s="1086" t="s">
        <v>9</v>
      </c>
      <c r="C88" s="1191" t="s">
        <v>42</v>
      </c>
      <c r="D88" s="1194"/>
      <c r="E88" s="558" t="s">
        <v>303</v>
      </c>
      <c r="F88" s="1195"/>
      <c r="G88" s="1198" t="s">
        <v>12</v>
      </c>
      <c r="H88" s="1178" t="s">
        <v>157</v>
      </c>
      <c r="I88" s="1179" t="s">
        <v>260</v>
      </c>
      <c r="J88" s="559" t="s">
        <v>149</v>
      </c>
      <c r="K88" s="560">
        <f>N88+L88</f>
        <v>946.1</v>
      </c>
      <c r="L88" s="561">
        <v>946.1</v>
      </c>
      <c r="M88" s="561"/>
      <c r="N88" s="562"/>
      <c r="O88" s="776">
        <f>R88+P88</f>
        <v>946.1</v>
      </c>
      <c r="P88" s="777">
        <v>946.1</v>
      </c>
      <c r="Q88" s="777"/>
      <c r="R88" s="778"/>
      <c r="S88" s="776"/>
      <c r="T88" s="777"/>
      <c r="U88" s="777"/>
      <c r="V88" s="801"/>
    </row>
    <row r="89" spans="1:25" s="174" customFormat="1" ht="25.5">
      <c r="A89" s="1084"/>
      <c r="B89" s="1086"/>
      <c r="C89" s="1192"/>
      <c r="D89" s="1144"/>
      <c r="E89" s="478" t="s">
        <v>305</v>
      </c>
      <c r="F89" s="1196"/>
      <c r="G89" s="1199"/>
      <c r="H89" s="1147"/>
      <c r="I89" s="1179"/>
      <c r="J89" s="488" t="s">
        <v>149</v>
      </c>
      <c r="K89" s="486">
        <f>L89+N89</f>
        <v>33</v>
      </c>
      <c r="L89" s="485">
        <v>33</v>
      </c>
      <c r="M89" s="481"/>
      <c r="N89" s="487"/>
      <c r="O89" s="484">
        <f>P89+R89</f>
        <v>33</v>
      </c>
      <c r="P89" s="483">
        <v>33</v>
      </c>
      <c r="Q89" s="480"/>
      <c r="R89" s="482"/>
      <c r="S89" s="484"/>
      <c r="T89" s="483"/>
      <c r="U89" s="480"/>
      <c r="V89" s="802"/>
    </row>
    <row r="90" spans="1:25" s="174" customFormat="1" ht="13.5" thickBot="1">
      <c r="A90" s="1085"/>
      <c r="B90" s="1087"/>
      <c r="C90" s="1193"/>
      <c r="D90" s="1145"/>
      <c r="E90" s="479" t="s">
        <v>304</v>
      </c>
      <c r="F90" s="1197"/>
      <c r="G90" s="1200"/>
      <c r="H90" s="1148"/>
      <c r="I90" s="1180"/>
      <c r="J90" s="423" t="s">
        <v>16</v>
      </c>
      <c r="K90" s="341">
        <f>K89+K88</f>
        <v>979.1</v>
      </c>
      <c r="L90" s="342">
        <f>L89+L88</f>
        <v>979.1</v>
      </c>
      <c r="M90" s="342">
        <v>0</v>
      </c>
      <c r="N90" s="343">
        <v>0</v>
      </c>
      <c r="O90" s="779">
        <f>O89+O88</f>
        <v>979.1</v>
      </c>
      <c r="P90" s="780">
        <f>P89+P88</f>
        <v>979.1</v>
      </c>
      <c r="Q90" s="780">
        <v>0</v>
      </c>
      <c r="R90" s="781">
        <v>0</v>
      </c>
      <c r="S90" s="779"/>
      <c r="T90" s="780"/>
      <c r="U90" s="780"/>
      <c r="V90" s="803"/>
    </row>
    <row r="91" spans="1:25" s="667" customFormat="1" ht="13.5" thickBot="1">
      <c r="A91" s="670" t="s">
        <v>9</v>
      </c>
      <c r="B91" s="672" t="s">
        <v>9</v>
      </c>
      <c r="C91" s="1183" t="s">
        <v>17</v>
      </c>
      <c r="D91" s="1126"/>
      <c r="E91" s="1126"/>
      <c r="F91" s="1126"/>
      <c r="G91" s="1126"/>
      <c r="H91" s="1126"/>
      <c r="I91" s="1126"/>
      <c r="J91" s="1184"/>
      <c r="K91" s="184">
        <f>K90+K87+K85+K71+K69+K67+K60+K58+K56+K54+K52</f>
        <v>37025.4</v>
      </c>
      <c r="L91" s="184">
        <f t="shared" ref="L91:N91" si="49">L90+L87+L85+L71+L69+L67+L60+L58+L56+L54+L52</f>
        <v>26496.800000000003</v>
      </c>
      <c r="M91" s="184">
        <f t="shared" si="49"/>
        <v>13544.9</v>
      </c>
      <c r="N91" s="552">
        <f t="shared" si="49"/>
        <v>10528.6</v>
      </c>
      <c r="O91" s="184">
        <f>O90+O87+O85+O71+O69+O67+O60+O58+O56+O54+O52</f>
        <v>36517</v>
      </c>
      <c r="P91" s="184">
        <f t="shared" ref="P91:V91" si="50">P90+P87+P85+P71+P69+P67+P60+P58+P56+P54+P52</f>
        <v>26009.100000000002</v>
      </c>
      <c r="Q91" s="184">
        <f t="shared" si="50"/>
        <v>13652.8</v>
      </c>
      <c r="R91" s="184">
        <f t="shared" si="50"/>
        <v>10507.9</v>
      </c>
      <c r="S91" s="904">
        <f t="shared" si="50"/>
        <v>-508.39999999999907</v>
      </c>
      <c r="T91" s="904">
        <f t="shared" si="50"/>
        <v>-487.69999999999948</v>
      </c>
      <c r="U91" s="904">
        <f t="shared" si="50"/>
        <v>107.89999999999964</v>
      </c>
      <c r="V91" s="909">
        <f t="shared" si="50"/>
        <v>-20.700000000000003</v>
      </c>
    </row>
    <row r="92" spans="1:25" s="667" customFormat="1" ht="13.5" thickBot="1">
      <c r="A92" s="593" t="s">
        <v>9</v>
      </c>
      <c r="B92" s="175" t="s">
        <v>10</v>
      </c>
      <c r="C92" s="1116" t="s">
        <v>168</v>
      </c>
      <c r="D92" s="1117"/>
      <c r="E92" s="1117"/>
      <c r="F92" s="1117"/>
      <c r="G92" s="1117"/>
      <c r="H92" s="1117"/>
      <c r="I92" s="1117"/>
      <c r="J92" s="1117"/>
      <c r="K92" s="1117"/>
      <c r="L92" s="1117"/>
      <c r="M92" s="1117"/>
      <c r="N92" s="1117"/>
      <c r="O92" s="1117"/>
      <c r="P92" s="1117"/>
      <c r="Q92" s="1117"/>
      <c r="R92" s="1117"/>
      <c r="S92" s="1117"/>
      <c r="T92" s="1117"/>
      <c r="U92" s="1117"/>
      <c r="V92" s="1119"/>
    </row>
    <row r="93" spans="1:25" s="667" customFormat="1" ht="38.25">
      <c r="A93" s="1084" t="s">
        <v>9</v>
      </c>
      <c r="B93" s="1086" t="s">
        <v>10</v>
      </c>
      <c r="C93" s="1088" t="s">
        <v>9</v>
      </c>
      <c r="D93" s="700"/>
      <c r="E93" s="565" t="s">
        <v>59</v>
      </c>
      <c r="F93" s="1186" t="s">
        <v>248</v>
      </c>
      <c r="G93" s="702" t="s">
        <v>9</v>
      </c>
      <c r="H93" s="245" t="s">
        <v>156</v>
      </c>
      <c r="I93" s="1189" t="s">
        <v>263</v>
      </c>
      <c r="J93" s="429" t="s">
        <v>13</v>
      </c>
      <c r="K93" s="314">
        <f>L93+N93</f>
        <v>788.7</v>
      </c>
      <c r="L93" s="315">
        <v>568.70000000000005</v>
      </c>
      <c r="M93" s="315"/>
      <c r="N93" s="316">
        <f>10+210</f>
        <v>220</v>
      </c>
      <c r="O93" s="432">
        <f>P93+R93</f>
        <v>801.7</v>
      </c>
      <c r="P93" s="428">
        <v>568.70000000000005</v>
      </c>
      <c r="Q93" s="428"/>
      <c r="R93" s="462">
        <f>10+210+13</f>
        <v>233</v>
      </c>
      <c r="S93" s="984">
        <f>O93-K93</f>
        <v>13</v>
      </c>
      <c r="T93" s="983"/>
      <c r="U93" s="983"/>
      <c r="V93" s="985">
        <f t="shared" ref="V93" si="51">R93-N93</f>
        <v>13</v>
      </c>
    </row>
    <row r="94" spans="1:25" s="667" customFormat="1" ht="25.5">
      <c r="A94" s="1084"/>
      <c r="B94" s="1086"/>
      <c r="C94" s="1088"/>
      <c r="D94" s="700"/>
      <c r="E94" s="564" t="s">
        <v>288</v>
      </c>
      <c r="F94" s="1186"/>
      <c r="G94" s="702"/>
      <c r="H94" s="245"/>
      <c r="I94" s="1189"/>
      <c r="J94" s="429"/>
      <c r="K94" s="314"/>
      <c r="L94" s="315"/>
      <c r="M94" s="315"/>
      <c r="N94" s="316"/>
      <c r="O94" s="432"/>
      <c r="P94" s="428"/>
      <c r="Q94" s="428"/>
      <c r="R94" s="462"/>
      <c r="S94" s="981"/>
      <c r="T94" s="970"/>
      <c r="U94" s="970"/>
      <c r="V94" s="982"/>
    </row>
    <row r="95" spans="1:25" s="667" customFormat="1" ht="25.5">
      <c r="A95" s="1084"/>
      <c r="B95" s="1086"/>
      <c r="C95" s="1088"/>
      <c r="D95" s="700"/>
      <c r="E95" s="698" t="s">
        <v>287</v>
      </c>
      <c r="F95" s="1186"/>
      <c r="G95" s="702"/>
      <c r="H95" s="245"/>
      <c r="I95" s="1189"/>
      <c r="J95" s="429"/>
      <c r="K95" s="314"/>
      <c r="L95" s="315"/>
      <c r="M95" s="315"/>
      <c r="N95" s="316"/>
      <c r="O95" s="432"/>
      <c r="P95" s="428"/>
      <c r="Q95" s="428"/>
      <c r="R95" s="462"/>
      <c r="S95" s="969"/>
      <c r="T95" s="970"/>
      <c r="U95" s="970"/>
      <c r="V95" s="971"/>
    </row>
    <row r="96" spans="1:25" s="2" customFormat="1">
      <c r="A96" s="1084"/>
      <c r="B96" s="1086"/>
      <c r="C96" s="1088"/>
      <c r="D96" s="728"/>
      <c r="E96" s="1175" t="s">
        <v>321</v>
      </c>
      <c r="F96" s="1187"/>
      <c r="G96" s="702"/>
      <c r="H96" s="245"/>
      <c r="I96" s="1190"/>
      <c r="J96" s="430"/>
      <c r="K96" s="435"/>
      <c r="L96" s="433"/>
      <c r="M96" s="433"/>
      <c r="N96" s="345"/>
      <c r="O96" s="782"/>
      <c r="P96" s="783"/>
      <c r="Q96" s="783"/>
      <c r="R96" s="784"/>
      <c r="S96" s="972"/>
      <c r="T96" s="973"/>
      <c r="U96" s="973"/>
      <c r="V96" s="974"/>
    </row>
    <row r="97" spans="1:22" s="2" customFormat="1">
      <c r="A97" s="1084"/>
      <c r="B97" s="1086"/>
      <c r="C97" s="1088"/>
      <c r="D97" s="728"/>
      <c r="E97" s="1175"/>
      <c r="F97" s="1187"/>
      <c r="G97" s="702"/>
      <c r="H97" s="245"/>
      <c r="I97" s="284"/>
      <c r="J97" s="431"/>
      <c r="K97" s="436"/>
      <c r="L97" s="434"/>
      <c r="M97" s="434"/>
      <c r="N97" s="437"/>
      <c r="O97" s="785"/>
      <c r="P97" s="786"/>
      <c r="Q97" s="786"/>
      <c r="R97" s="787"/>
      <c r="S97" s="975"/>
      <c r="T97" s="976"/>
      <c r="U97" s="976"/>
      <c r="V97" s="977"/>
    </row>
    <row r="98" spans="1:22" s="667" customFormat="1" ht="13.5" thickBot="1">
      <c r="A98" s="1085"/>
      <c r="B98" s="1087"/>
      <c r="C98" s="1185"/>
      <c r="D98" s="270"/>
      <c r="E98" s="1176"/>
      <c r="F98" s="1188"/>
      <c r="G98" s="271"/>
      <c r="H98" s="271"/>
      <c r="I98" s="272"/>
      <c r="J98" s="427" t="s">
        <v>16</v>
      </c>
      <c r="K98" s="320">
        <f t="shared" ref="K98:N98" si="52">K97+K93</f>
        <v>788.7</v>
      </c>
      <c r="L98" s="321">
        <f t="shared" si="52"/>
        <v>568.70000000000005</v>
      </c>
      <c r="M98" s="321">
        <f t="shared" si="52"/>
        <v>0</v>
      </c>
      <c r="N98" s="322">
        <f t="shared" si="52"/>
        <v>220</v>
      </c>
      <c r="O98" s="740">
        <f t="shared" ref="O98:V98" si="53">O97+O93</f>
        <v>801.7</v>
      </c>
      <c r="P98" s="741">
        <f t="shared" si="53"/>
        <v>568.70000000000005</v>
      </c>
      <c r="Q98" s="741">
        <f t="shared" si="53"/>
        <v>0</v>
      </c>
      <c r="R98" s="742">
        <f t="shared" si="53"/>
        <v>233</v>
      </c>
      <c r="S98" s="986">
        <f t="shared" si="53"/>
        <v>13</v>
      </c>
      <c r="T98" s="978"/>
      <c r="U98" s="978"/>
      <c r="V98" s="978">
        <f t="shared" si="53"/>
        <v>13</v>
      </c>
    </row>
    <row r="99" spans="1:22" s="80" customFormat="1" ht="25.5">
      <c r="A99" s="681" t="s">
        <v>9</v>
      </c>
      <c r="B99" s="682" t="s">
        <v>10</v>
      </c>
      <c r="C99" s="273" t="s">
        <v>10</v>
      </c>
      <c r="D99" s="250"/>
      <c r="E99" s="1158" t="s">
        <v>311</v>
      </c>
      <c r="F99" s="1161"/>
      <c r="G99" s="1164" t="s">
        <v>9</v>
      </c>
      <c r="H99" s="1167" t="s">
        <v>157</v>
      </c>
      <c r="I99" s="1170" t="s">
        <v>262</v>
      </c>
      <c r="J99" s="243" t="s">
        <v>13</v>
      </c>
      <c r="K99" s="352">
        <f>L99+N99</f>
        <v>90.5</v>
      </c>
      <c r="L99" s="353">
        <v>90.5</v>
      </c>
      <c r="M99" s="353">
        <v>7.9</v>
      </c>
      <c r="N99" s="354"/>
      <c r="O99" s="788">
        <f>P99+R99</f>
        <v>90.5</v>
      </c>
      <c r="P99" s="287">
        <v>90.5</v>
      </c>
      <c r="Q99" s="287">
        <v>7.9</v>
      </c>
      <c r="R99" s="288"/>
      <c r="S99" s="987"/>
      <c r="T99" s="287"/>
      <c r="U99" s="287"/>
      <c r="V99" s="288"/>
    </row>
    <row r="100" spans="1:22" s="80" customFormat="1">
      <c r="A100" s="669"/>
      <c r="B100" s="671"/>
      <c r="C100" s="274"/>
      <c r="D100" s="249"/>
      <c r="E100" s="1159"/>
      <c r="F100" s="1162"/>
      <c r="G100" s="1177"/>
      <c r="H100" s="1168"/>
      <c r="I100" s="1171"/>
      <c r="J100" s="263" t="s">
        <v>244</v>
      </c>
      <c r="K100" s="346">
        <f>L100+N100</f>
        <v>595</v>
      </c>
      <c r="L100" s="347"/>
      <c r="M100" s="347"/>
      <c r="N100" s="348">
        <v>595</v>
      </c>
      <c r="O100" s="789">
        <f>P100+R100</f>
        <v>595</v>
      </c>
      <c r="P100" s="262"/>
      <c r="Q100" s="262"/>
      <c r="R100" s="283">
        <v>595</v>
      </c>
      <c r="S100" s="988"/>
      <c r="T100" s="262"/>
      <c r="U100" s="262"/>
      <c r="V100" s="283"/>
    </row>
    <row r="101" spans="1:22" s="80" customFormat="1">
      <c r="A101" s="669"/>
      <c r="B101" s="671"/>
      <c r="C101" s="274"/>
      <c r="D101" s="249"/>
      <c r="E101" s="1159"/>
      <c r="F101" s="1162"/>
      <c r="G101" s="1165"/>
      <c r="H101" s="1168"/>
      <c r="I101" s="1171"/>
      <c r="J101" s="263" t="s">
        <v>15</v>
      </c>
      <c r="K101" s="346"/>
      <c r="L101" s="347"/>
      <c r="M101" s="347"/>
      <c r="N101" s="348"/>
      <c r="O101" s="789"/>
      <c r="P101" s="262"/>
      <c r="Q101" s="262"/>
      <c r="R101" s="283"/>
      <c r="S101" s="988"/>
      <c r="T101" s="262"/>
      <c r="U101" s="262"/>
      <c r="V101" s="283"/>
    </row>
    <row r="102" spans="1:22" s="80" customFormat="1" ht="13.5" thickBot="1">
      <c r="A102" s="670"/>
      <c r="B102" s="672"/>
      <c r="C102" s="275"/>
      <c r="D102" s="251"/>
      <c r="E102" s="1160"/>
      <c r="F102" s="1163"/>
      <c r="G102" s="1166"/>
      <c r="H102" s="1169"/>
      <c r="I102" s="1172"/>
      <c r="J102" s="367" t="s">
        <v>16</v>
      </c>
      <c r="K102" s="349">
        <f>N102+L102</f>
        <v>685.5</v>
      </c>
      <c r="L102" s="350">
        <f>SUM(L99,L100)</f>
        <v>90.5</v>
      </c>
      <c r="M102" s="350">
        <f t="shared" ref="M102" si="54">SUM(M99)</f>
        <v>7.9</v>
      </c>
      <c r="N102" s="351">
        <f>SUM(N99,N100)</f>
        <v>595</v>
      </c>
      <c r="O102" s="790">
        <f>R102+P102</f>
        <v>685.5</v>
      </c>
      <c r="P102" s="791">
        <f>SUM(P99,P100)</f>
        <v>90.5</v>
      </c>
      <c r="Q102" s="791">
        <f t="shared" ref="Q102" si="55">SUM(Q99)</f>
        <v>7.9</v>
      </c>
      <c r="R102" s="792">
        <f>SUM(R99,R100)</f>
        <v>595</v>
      </c>
      <c r="S102" s="989"/>
      <c r="T102" s="791"/>
      <c r="U102" s="791"/>
      <c r="V102" s="792"/>
    </row>
    <row r="103" spans="1:22" s="80" customFormat="1" ht="25.5">
      <c r="A103" s="681" t="s">
        <v>9</v>
      </c>
      <c r="B103" s="682" t="s">
        <v>10</v>
      </c>
      <c r="C103" s="273" t="s">
        <v>11</v>
      </c>
      <c r="D103" s="250"/>
      <c r="E103" s="1158" t="s">
        <v>312</v>
      </c>
      <c r="F103" s="1479" t="s">
        <v>239</v>
      </c>
      <c r="G103" s="1482" t="s">
        <v>9</v>
      </c>
      <c r="H103" s="1121" t="s">
        <v>156</v>
      </c>
      <c r="I103" s="1149" t="s">
        <v>263</v>
      </c>
      <c r="J103" s="859" t="s">
        <v>13</v>
      </c>
      <c r="K103" s="860"/>
      <c r="L103" s="861"/>
      <c r="M103" s="861"/>
      <c r="N103" s="862"/>
      <c r="O103" s="863"/>
      <c r="P103" s="864"/>
      <c r="Q103" s="864"/>
      <c r="R103" s="865"/>
      <c r="S103" s="990"/>
      <c r="T103" s="864"/>
      <c r="U103" s="864"/>
      <c r="V103" s="865"/>
    </row>
    <row r="104" spans="1:22" s="80" customFormat="1">
      <c r="A104" s="669"/>
      <c r="B104" s="671"/>
      <c r="C104" s="274"/>
      <c r="D104" s="249"/>
      <c r="E104" s="1159"/>
      <c r="F104" s="1480"/>
      <c r="G104" s="1095"/>
      <c r="H104" s="1101"/>
      <c r="I104" s="1150"/>
      <c r="J104" s="866" t="s">
        <v>15</v>
      </c>
      <c r="K104" s="867">
        <f>L104</f>
        <v>28.2</v>
      </c>
      <c r="L104" s="868">
        <v>28.2</v>
      </c>
      <c r="M104" s="868"/>
      <c r="N104" s="869"/>
      <c r="O104" s="870">
        <f>P104</f>
        <v>28.2</v>
      </c>
      <c r="P104" s="871">
        <v>28.2</v>
      </c>
      <c r="Q104" s="871"/>
      <c r="R104" s="872"/>
      <c r="S104" s="991"/>
      <c r="T104" s="873"/>
      <c r="U104" s="871"/>
      <c r="V104" s="872"/>
    </row>
    <row r="105" spans="1:22" s="80" customFormat="1" ht="13.5" thickBot="1">
      <c r="A105" s="670"/>
      <c r="B105" s="672"/>
      <c r="C105" s="275"/>
      <c r="D105" s="251"/>
      <c r="E105" s="1160"/>
      <c r="F105" s="1481"/>
      <c r="G105" s="1096"/>
      <c r="H105" s="1102"/>
      <c r="I105" s="1151"/>
      <c r="J105" s="874" t="s">
        <v>16</v>
      </c>
      <c r="K105" s="875">
        <f>K104</f>
        <v>28.2</v>
      </c>
      <c r="L105" s="875">
        <f>L104</f>
        <v>28.2</v>
      </c>
      <c r="M105" s="876">
        <f t="shared" ref="M105:N105" si="56">SUM(M103)</f>
        <v>0</v>
      </c>
      <c r="N105" s="877">
        <f t="shared" si="56"/>
        <v>0</v>
      </c>
      <c r="O105" s="878">
        <f>O104</f>
        <v>28.2</v>
      </c>
      <c r="P105" s="878">
        <f>P104</f>
        <v>28.2</v>
      </c>
      <c r="Q105" s="879">
        <f t="shared" ref="Q105:R105" si="57">SUM(Q103)</f>
        <v>0</v>
      </c>
      <c r="R105" s="880">
        <f t="shared" si="57"/>
        <v>0</v>
      </c>
      <c r="S105" s="992"/>
      <c r="T105" s="879"/>
      <c r="U105" s="879"/>
      <c r="V105" s="880"/>
    </row>
    <row r="106" spans="1:22" s="667" customFormat="1" ht="13.5" thickBot="1">
      <c r="A106" s="593" t="s">
        <v>9</v>
      </c>
      <c r="B106" s="78" t="s">
        <v>10</v>
      </c>
      <c r="C106" s="1097" t="s">
        <v>17</v>
      </c>
      <c r="D106" s="1098"/>
      <c r="E106" s="1098"/>
      <c r="F106" s="1098"/>
      <c r="G106" s="1098"/>
      <c r="H106" s="1098"/>
      <c r="I106" s="1126"/>
      <c r="J106" s="1126"/>
      <c r="K106" s="185">
        <f>K98+K102+K105</f>
        <v>1502.4</v>
      </c>
      <c r="L106" s="185">
        <f>L98+L102+L105</f>
        <v>687.40000000000009</v>
      </c>
      <c r="M106" s="185">
        <f t="shared" ref="M106:N106" si="58">M98+M102</f>
        <v>7.9</v>
      </c>
      <c r="N106" s="185">
        <f t="shared" si="58"/>
        <v>815</v>
      </c>
      <c r="O106" s="185">
        <f>O98+O102+O104</f>
        <v>1515.4</v>
      </c>
      <c r="P106" s="185">
        <f t="shared" ref="P106:V106" si="59">P98+P102+P104</f>
        <v>687.40000000000009</v>
      </c>
      <c r="Q106" s="185">
        <f t="shared" si="59"/>
        <v>7.9</v>
      </c>
      <c r="R106" s="185">
        <f t="shared" si="59"/>
        <v>828</v>
      </c>
      <c r="S106" s="185">
        <f t="shared" si="59"/>
        <v>13</v>
      </c>
      <c r="T106" s="185"/>
      <c r="U106" s="185"/>
      <c r="V106" s="993">
        <f t="shared" si="59"/>
        <v>13</v>
      </c>
    </row>
    <row r="107" spans="1:22" s="667" customFormat="1" ht="13.5" thickBot="1">
      <c r="A107" s="593" t="s">
        <v>9</v>
      </c>
      <c r="B107" s="175" t="s">
        <v>11</v>
      </c>
      <c r="C107" s="1116" t="s">
        <v>58</v>
      </c>
      <c r="D107" s="1117"/>
      <c r="E107" s="1117"/>
      <c r="F107" s="1117"/>
      <c r="G107" s="1117"/>
      <c r="H107" s="1117"/>
      <c r="I107" s="1117"/>
      <c r="J107" s="1117"/>
      <c r="K107" s="1117"/>
      <c r="L107" s="1117"/>
      <c r="M107" s="1117"/>
      <c r="N107" s="1117"/>
      <c r="O107" s="1117"/>
      <c r="P107" s="1117"/>
      <c r="Q107" s="1117"/>
      <c r="R107" s="1117"/>
      <c r="S107" s="1117"/>
      <c r="T107" s="1117"/>
      <c r="U107" s="1117"/>
      <c r="V107" s="1119"/>
    </row>
    <row r="108" spans="1:22" s="80" customFormat="1">
      <c r="A108" s="1109" t="s">
        <v>9</v>
      </c>
      <c r="B108" s="1110" t="s">
        <v>11</v>
      </c>
      <c r="C108" s="1127" t="s">
        <v>9</v>
      </c>
      <c r="D108" s="857"/>
      <c r="E108" s="1128" t="s">
        <v>166</v>
      </c>
      <c r="F108" s="1131" t="s">
        <v>235</v>
      </c>
      <c r="G108" s="1134" t="s">
        <v>9</v>
      </c>
      <c r="H108" s="1146" t="s">
        <v>156</v>
      </c>
      <c r="I108" s="1149" t="s">
        <v>187</v>
      </c>
      <c r="J108" s="79" t="s">
        <v>13</v>
      </c>
      <c r="K108" s="501">
        <f>L108+N108</f>
        <v>39.9</v>
      </c>
      <c r="L108" s="496">
        <v>39.9</v>
      </c>
      <c r="M108" s="496">
        <v>4.0999999999999996</v>
      </c>
      <c r="N108" s="497"/>
      <c r="O108" s="793">
        <f>P108+R108</f>
        <v>39.9</v>
      </c>
      <c r="P108" s="794">
        <v>39.9</v>
      </c>
      <c r="Q108" s="794">
        <v>4.0999999999999996</v>
      </c>
      <c r="R108" s="795"/>
      <c r="S108" s="793"/>
      <c r="T108" s="794"/>
      <c r="U108" s="794"/>
      <c r="V108" s="795"/>
    </row>
    <row r="109" spans="1:22" s="80" customFormat="1">
      <c r="A109" s="1084"/>
      <c r="B109" s="1086"/>
      <c r="C109" s="1088"/>
      <c r="D109" s="855"/>
      <c r="E109" s="1129"/>
      <c r="F109" s="1132"/>
      <c r="G109" s="1135"/>
      <c r="H109" s="1147"/>
      <c r="I109" s="1150"/>
      <c r="J109" s="173" t="s">
        <v>15</v>
      </c>
      <c r="K109" s="502">
        <f>L109</f>
        <v>206.1</v>
      </c>
      <c r="L109" s="494">
        <v>206.1</v>
      </c>
      <c r="M109" s="494">
        <v>9.9</v>
      </c>
      <c r="N109" s="498"/>
      <c r="O109" s="796">
        <f>P109</f>
        <v>206.1</v>
      </c>
      <c r="P109" s="797">
        <v>206.1</v>
      </c>
      <c r="Q109" s="797">
        <v>9.9</v>
      </c>
      <c r="R109" s="798"/>
      <c r="S109" s="796"/>
      <c r="T109" s="797"/>
      <c r="U109" s="797"/>
      <c r="V109" s="798"/>
    </row>
    <row r="110" spans="1:22" s="80" customFormat="1" ht="13.5" thickBot="1">
      <c r="A110" s="1085"/>
      <c r="B110" s="1087"/>
      <c r="C110" s="1089"/>
      <c r="D110" s="856"/>
      <c r="E110" s="1130"/>
      <c r="F110" s="1133"/>
      <c r="G110" s="1136"/>
      <c r="H110" s="1148"/>
      <c r="I110" s="1151"/>
      <c r="J110" s="423" t="s">
        <v>16</v>
      </c>
      <c r="K110" s="370">
        <f t="shared" ref="K110:N110" si="60">K109+K108</f>
        <v>246</v>
      </c>
      <c r="L110" s="318">
        <f t="shared" si="60"/>
        <v>246</v>
      </c>
      <c r="M110" s="318">
        <f t="shared" si="60"/>
        <v>14</v>
      </c>
      <c r="N110" s="319">
        <f t="shared" si="60"/>
        <v>0</v>
      </c>
      <c r="O110" s="732">
        <f t="shared" ref="O110:R110" si="61">O109+O108</f>
        <v>246</v>
      </c>
      <c r="P110" s="753">
        <f t="shared" si="61"/>
        <v>246</v>
      </c>
      <c r="Q110" s="753">
        <f t="shared" si="61"/>
        <v>14</v>
      </c>
      <c r="R110" s="754">
        <f t="shared" si="61"/>
        <v>0</v>
      </c>
      <c r="S110" s="732"/>
      <c r="T110" s="753"/>
      <c r="U110" s="753"/>
      <c r="V110" s="754"/>
    </row>
    <row r="111" spans="1:22" s="667" customFormat="1">
      <c r="A111" s="1109" t="s">
        <v>9</v>
      </c>
      <c r="B111" s="1110" t="s">
        <v>11</v>
      </c>
      <c r="C111" s="1127" t="s">
        <v>11</v>
      </c>
      <c r="D111" s="857"/>
      <c r="E111" s="1137" t="s">
        <v>313</v>
      </c>
      <c r="F111" s="1140"/>
      <c r="G111" s="1143" t="s">
        <v>9</v>
      </c>
      <c r="H111" s="1146" t="s">
        <v>156</v>
      </c>
      <c r="I111" s="1149" t="s">
        <v>188</v>
      </c>
      <c r="J111" s="79" t="s">
        <v>13</v>
      </c>
      <c r="K111" s="379"/>
      <c r="L111" s="324"/>
      <c r="M111" s="324"/>
      <c r="N111" s="340"/>
      <c r="O111" s="189"/>
      <c r="P111" s="190"/>
      <c r="Q111" s="190"/>
      <c r="R111" s="224"/>
      <c r="S111" s="228"/>
      <c r="T111" s="190"/>
      <c r="U111" s="190"/>
      <c r="V111" s="224"/>
    </row>
    <row r="112" spans="1:22" s="667" customFormat="1">
      <c r="A112" s="1084"/>
      <c r="B112" s="1086"/>
      <c r="C112" s="1088"/>
      <c r="D112" s="855"/>
      <c r="E112" s="1138"/>
      <c r="F112" s="1141"/>
      <c r="G112" s="1144"/>
      <c r="H112" s="1147"/>
      <c r="I112" s="1150"/>
      <c r="J112" s="173" t="s">
        <v>15</v>
      </c>
      <c r="K112" s="503">
        <f>L112+N112</f>
        <v>4</v>
      </c>
      <c r="L112" s="338">
        <v>4</v>
      </c>
      <c r="M112" s="359"/>
      <c r="N112" s="838"/>
      <c r="O112" s="734">
        <f>P112+R112</f>
        <v>4</v>
      </c>
      <c r="P112" s="735">
        <v>4</v>
      </c>
      <c r="Q112" s="800"/>
      <c r="R112" s="736"/>
      <c r="S112" s="799"/>
      <c r="T112" s="735"/>
      <c r="U112" s="800"/>
      <c r="V112" s="736"/>
    </row>
    <row r="113" spans="1:22" s="667" customFormat="1" ht="13.5" thickBot="1">
      <c r="A113" s="1085"/>
      <c r="B113" s="1087"/>
      <c r="C113" s="1089"/>
      <c r="D113" s="856"/>
      <c r="E113" s="1139"/>
      <c r="F113" s="1142"/>
      <c r="G113" s="1145"/>
      <c r="H113" s="1148"/>
      <c r="I113" s="1151"/>
      <c r="J113" s="362" t="s">
        <v>16</v>
      </c>
      <c r="K113" s="370">
        <f>L113+N113</f>
        <v>4</v>
      </c>
      <c r="L113" s="318">
        <f>L112</f>
        <v>4</v>
      </c>
      <c r="M113" s="318"/>
      <c r="N113" s="839"/>
      <c r="O113" s="731">
        <f>P113+R113</f>
        <v>4</v>
      </c>
      <c r="P113" s="753">
        <f>P112</f>
        <v>4</v>
      </c>
      <c r="Q113" s="753"/>
      <c r="R113" s="754"/>
      <c r="S113" s="732"/>
      <c r="T113" s="753"/>
      <c r="U113" s="753"/>
      <c r="V113" s="754"/>
    </row>
    <row r="114" spans="1:22" s="667" customFormat="1" ht="13.5" thickBot="1">
      <c r="A114" s="593" t="s">
        <v>9</v>
      </c>
      <c r="B114" s="78" t="s">
        <v>11</v>
      </c>
      <c r="C114" s="1097" t="s">
        <v>17</v>
      </c>
      <c r="D114" s="1098"/>
      <c r="E114" s="1098"/>
      <c r="F114" s="1098"/>
      <c r="G114" s="1098"/>
      <c r="H114" s="1098"/>
      <c r="I114" s="1098"/>
      <c r="J114" s="1098"/>
      <c r="K114" s="471">
        <f>K110+K113</f>
        <v>250</v>
      </c>
      <c r="L114" s="471">
        <f t="shared" ref="L114:R114" si="62">L110+L113</f>
        <v>250</v>
      </c>
      <c r="M114" s="471">
        <f t="shared" si="62"/>
        <v>14</v>
      </c>
      <c r="N114" s="840">
        <f t="shared" si="62"/>
        <v>0</v>
      </c>
      <c r="O114" s="185">
        <f t="shared" si="62"/>
        <v>250</v>
      </c>
      <c r="P114" s="471">
        <f t="shared" si="62"/>
        <v>250</v>
      </c>
      <c r="Q114" s="471">
        <f t="shared" si="62"/>
        <v>14</v>
      </c>
      <c r="R114" s="841">
        <f t="shared" si="62"/>
        <v>0</v>
      </c>
      <c r="S114" s="471"/>
      <c r="T114" s="471"/>
      <c r="U114" s="471"/>
      <c r="V114" s="471"/>
    </row>
    <row r="115" spans="1:22" s="667" customFormat="1" ht="13.5" thickBot="1">
      <c r="A115" s="593" t="s">
        <v>9</v>
      </c>
      <c r="B115" s="175" t="s">
        <v>12</v>
      </c>
      <c r="C115" s="1116" t="s">
        <v>167</v>
      </c>
      <c r="D115" s="1117"/>
      <c r="E115" s="1117"/>
      <c r="F115" s="1117"/>
      <c r="G115" s="1117"/>
      <c r="H115" s="1117"/>
      <c r="I115" s="1117"/>
      <c r="J115" s="1117"/>
      <c r="K115" s="1117"/>
      <c r="L115" s="1117"/>
      <c r="M115" s="1117"/>
      <c r="N115" s="1117"/>
      <c r="O115" s="1117"/>
      <c r="P115" s="1117"/>
      <c r="Q115" s="1117"/>
      <c r="R115" s="1117"/>
      <c r="S115" s="1117"/>
      <c r="T115" s="1117"/>
      <c r="U115" s="1117"/>
      <c r="V115" s="1119"/>
    </row>
    <row r="116" spans="1:22" s="667" customFormat="1">
      <c r="A116" s="1109" t="s">
        <v>9</v>
      </c>
      <c r="B116" s="1110" t="s">
        <v>12</v>
      </c>
      <c r="C116" s="1111" t="s">
        <v>9</v>
      </c>
      <c r="D116" s="857"/>
      <c r="E116" s="1090" t="s">
        <v>230</v>
      </c>
      <c r="F116" s="1120"/>
      <c r="G116" s="1115" t="s">
        <v>9</v>
      </c>
      <c r="H116" s="1121" t="s">
        <v>157</v>
      </c>
      <c r="I116" s="1122" t="s">
        <v>262</v>
      </c>
      <c r="J116" s="258" t="s">
        <v>13</v>
      </c>
      <c r="K116" s="323">
        <f>L116+N116</f>
        <v>4.0999999999999996</v>
      </c>
      <c r="L116" s="324">
        <v>2.7</v>
      </c>
      <c r="M116" s="324">
        <v>0.5</v>
      </c>
      <c r="N116" s="325">
        <v>1.4</v>
      </c>
      <c r="O116" s="189">
        <f>P116+R116</f>
        <v>4.0999999999999996</v>
      </c>
      <c r="P116" s="190">
        <v>2.7</v>
      </c>
      <c r="Q116" s="190">
        <v>0.5</v>
      </c>
      <c r="R116" s="224">
        <v>1.4</v>
      </c>
      <c r="S116" s="189"/>
      <c r="T116" s="190"/>
      <c r="U116" s="190"/>
      <c r="V116" s="224"/>
    </row>
    <row r="117" spans="1:22" s="667" customFormat="1">
      <c r="A117" s="1084"/>
      <c r="B117" s="1086"/>
      <c r="C117" s="1112"/>
      <c r="D117" s="855"/>
      <c r="E117" s="1091"/>
      <c r="F117" s="1093"/>
      <c r="G117" s="1095"/>
      <c r="H117" s="1101"/>
      <c r="I117" s="1103"/>
      <c r="J117" s="171" t="s">
        <v>15</v>
      </c>
      <c r="K117" s="355">
        <f>L117+N117</f>
        <v>36.299999999999997</v>
      </c>
      <c r="L117" s="356">
        <v>23.7</v>
      </c>
      <c r="M117" s="356">
        <v>4.3</v>
      </c>
      <c r="N117" s="357">
        <v>12.6</v>
      </c>
      <c r="O117" s="186">
        <f>P117+R117</f>
        <v>36.299999999999997</v>
      </c>
      <c r="P117" s="187">
        <v>23.7</v>
      </c>
      <c r="Q117" s="187">
        <v>4.3</v>
      </c>
      <c r="R117" s="188">
        <v>12.6</v>
      </c>
      <c r="S117" s="186"/>
      <c r="T117" s="187"/>
      <c r="U117" s="187"/>
      <c r="V117" s="188"/>
    </row>
    <row r="118" spans="1:22" s="667" customFormat="1" ht="13.5" thickBot="1">
      <c r="A118" s="669"/>
      <c r="B118" s="671"/>
      <c r="C118" s="844"/>
      <c r="D118" s="855"/>
      <c r="E118" s="1091"/>
      <c r="F118" s="846"/>
      <c r="G118" s="848"/>
      <c r="H118" s="850"/>
      <c r="I118" s="852"/>
      <c r="J118" s="368" t="s">
        <v>16</v>
      </c>
      <c r="K118" s="336">
        <f>SUM(K116:K117)</f>
        <v>40.4</v>
      </c>
      <c r="L118" s="331">
        <f t="shared" ref="L118:N118" si="63">SUM(L116:L117)</f>
        <v>26.4</v>
      </c>
      <c r="M118" s="331">
        <f t="shared" si="63"/>
        <v>4.8</v>
      </c>
      <c r="N118" s="332">
        <f t="shared" si="63"/>
        <v>14</v>
      </c>
      <c r="O118" s="755">
        <f>SUM(O116:O117)</f>
        <v>40.4</v>
      </c>
      <c r="P118" s="756">
        <f t="shared" ref="P118:R118" si="64">SUM(P116:P117)</f>
        <v>26.4</v>
      </c>
      <c r="Q118" s="756">
        <f t="shared" si="64"/>
        <v>4.8</v>
      </c>
      <c r="R118" s="757">
        <f t="shared" si="64"/>
        <v>14</v>
      </c>
      <c r="S118" s="755"/>
      <c r="T118" s="756"/>
      <c r="U118" s="756"/>
      <c r="V118" s="757"/>
    </row>
    <row r="119" spans="1:22" s="667" customFormat="1" ht="38.25">
      <c r="A119" s="1109" t="s">
        <v>9</v>
      </c>
      <c r="B119" s="1110" t="s">
        <v>12</v>
      </c>
      <c r="C119" s="1111" t="s">
        <v>10</v>
      </c>
      <c r="D119" s="857"/>
      <c r="E119" s="509" t="s">
        <v>275</v>
      </c>
      <c r="F119" s="1113"/>
      <c r="G119" s="1115" t="s">
        <v>9</v>
      </c>
      <c r="H119" s="1121" t="s">
        <v>156</v>
      </c>
      <c r="I119" s="1122" t="s">
        <v>215</v>
      </c>
      <c r="J119" s="258"/>
      <c r="K119" s="323"/>
      <c r="L119" s="324"/>
      <c r="M119" s="324"/>
      <c r="N119" s="325"/>
      <c r="O119" s="189"/>
      <c r="P119" s="190"/>
      <c r="Q119" s="190"/>
      <c r="R119" s="224"/>
      <c r="S119" s="189"/>
      <c r="T119" s="190"/>
      <c r="U119" s="190"/>
      <c r="V119" s="224"/>
    </row>
    <row r="120" spans="1:22" s="667" customFormat="1" ht="25.5">
      <c r="A120" s="1084"/>
      <c r="B120" s="1086"/>
      <c r="C120" s="1112"/>
      <c r="D120" s="855"/>
      <c r="E120" s="854" t="s">
        <v>274</v>
      </c>
      <c r="F120" s="1114"/>
      <c r="G120" s="1095"/>
      <c r="H120" s="1101"/>
      <c r="I120" s="1103"/>
      <c r="J120" s="171" t="s">
        <v>13</v>
      </c>
      <c r="K120" s="311">
        <f>L120</f>
        <v>516.9</v>
      </c>
      <c r="L120" s="312">
        <v>516.9</v>
      </c>
      <c r="M120" s="312"/>
      <c r="N120" s="313"/>
      <c r="O120" s="207">
        <f>P120</f>
        <v>516.9</v>
      </c>
      <c r="P120" s="208">
        <v>516.9</v>
      </c>
      <c r="Q120" s="208"/>
      <c r="R120" s="222"/>
      <c r="S120" s="207"/>
      <c r="T120" s="208"/>
      <c r="U120" s="208"/>
      <c r="V120" s="222"/>
    </row>
    <row r="121" spans="1:22" s="667" customFormat="1" ht="25.5">
      <c r="A121" s="1084"/>
      <c r="B121" s="1086"/>
      <c r="C121" s="1112"/>
      <c r="D121" s="855"/>
      <c r="E121" s="854" t="s">
        <v>273</v>
      </c>
      <c r="F121" s="1114"/>
      <c r="G121" s="1095"/>
      <c r="H121" s="1101"/>
      <c r="I121" s="1103"/>
      <c r="J121" s="171" t="s">
        <v>13</v>
      </c>
      <c r="K121" s="311">
        <f>L121+N121</f>
        <v>217.79999999999998</v>
      </c>
      <c r="L121" s="312">
        <f>159.1+56-206+2.7</f>
        <v>11.799999999999994</v>
      </c>
      <c r="M121" s="312"/>
      <c r="N121" s="313">
        <v>206</v>
      </c>
      <c r="O121" s="960">
        <f>P121+R121</f>
        <v>261.3</v>
      </c>
      <c r="P121" s="961">
        <f>159.1+56-206+2.7+10.4</f>
        <v>22.199999999999996</v>
      </c>
      <c r="Q121" s="961"/>
      <c r="R121" s="962">
        <f>206+33.1</f>
        <v>239.1</v>
      </c>
      <c r="S121" s="895">
        <f>O121-K121</f>
        <v>43.500000000000028</v>
      </c>
      <c r="T121" s="885">
        <f t="shared" ref="T121:V122" si="65">P121-L121</f>
        <v>10.400000000000002</v>
      </c>
      <c r="U121" s="885">
        <f t="shared" si="65"/>
        <v>0</v>
      </c>
      <c r="V121" s="901">
        <f t="shared" si="65"/>
        <v>33.099999999999994</v>
      </c>
    </row>
    <row r="122" spans="1:22" s="667" customFormat="1" ht="16.5" customHeight="1">
      <c r="A122" s="1084"/>
      <c r="B122" s="1086"/>
      <c r="C122" s="1112"/>
      <c r="D122" s="855"/>
      <c r="E122" s="1005" t="s">
        <v>314</v>
      </c>
      <c r="F122" s="1114"/>
      <c r="G122" s="1095"/>
      <c r="H122" s="1101"/>
      <c r="I122" s="1103"/>
      <c r="J122" s="171" t="s">
        <v>13</v>
      </c>
      <c r="K122" s="355">
        <f>L122+N122</f>
        <v>35.9</v>
      </c>
      <c r="L122" s="356">
        <f>38.6-30.3-2.7</f>
        <v>5.6000000000000005</v>
      </c>
      <c r="M122" s="356"/>
      <c r="N122" s="357">
        <v>30.3</v>
      </c>
      <c r="O122" s="968">
        <f>P122+R122</f>
        <v>33.4</v>
      </c>
      <c r="P122" s="885">
        <f>38.6-30.3-2.7-2.5</f>
        <v>3.1000000000000005</v>
      </c>
      <c r="Q122" s="885"/>
      <c r="R122" s="979">
        <v>30.3</v>
      </c>
      <c r="S122" s="895">
        <f>O122-K122</f>
        <v>-2.5</v>
      </c>
      <c r="T122" s="885">
        <f t="shared" si="65"/>
        <v>-2.5</v>
      </c>
      <c r="U122" s="885">
        <f t="shared" si="65"/>
        <v>0</v>
      </c>
      <c r="V122" s="901">
        <f t="shared" si="65"/>
        <v>0</v>
      </c>
    </row>
    <row r="123" spans="1:22" s="667" customFormat="1" ht="17.25" customHeight="1" thickBot="1">
      <c r="A123" s="670"/>
      <c r="B123" s="672"/>
      <c r="C123" s="845"/>
      <c r="D123" s="856"/>
      <c r="E123" s="1123"/>
      <c r="F123" s="847"/>
      <c r="G123" s="849"/>
      <c r="H123" s="851"/>
      <c r="I123" s="853"/>
      <c r="J123" s="388" t="s">
        <v>16</v>
      </c>
      <c r="K123" s="365">
        <f>SUM(K119:K122)</f>
        <v>770.59999999999991</v>
      </c>
      <c r="L123" s="365">
        <f t="shared" ref="L123:N123" si="66">SUM(L119:L122)</f>
        <v>534.29999999999995</v>
      </c>
      <c r="M123" s="365">
        <f t="shared" si="66"/>
        <v>0</v>
      </c>
      <c r="N123" s="365">
        <f t="shared" si="66"/>
        <v>236.3</v>
      </c>
      <c r="O123" s="752">
        <f t="shared" ref="O123" si="67">S123+K123</f>
        <v>811.59999999999991</v>
      </c>
      <c r="P123" s="753">
        <f t="shared" ref="P123:R123" si="68">T123+L123</f>
        <v>542.19999999999993</v>
      </c>
      <c r="Q123" s="753">
        <f t="shared" si="68"/>
        <v>0</v>
      </c>
      <c r="R123" s="957">
        <f t="shared" si="68"/>
        <v>269.39999999999998</v>
      </c>
      <c r="S123" s="896">
        <f>SUM(S119:S122)</f>
        <v>41.000000000000028</v>
      </c>
      <c r="T123" s="897">
        <f t="shared" ref="T123:V123" si="69">SUM(T119:T122)</f>
        <v>7.9000000000000021</v>
      </c>
      <c r="U123" s="897">
        <f t="shared" si="69"/>
        <v>0</v>
      </c>
      <c r="V123" s="980">
        <f t="shared" si="69"/>
        <v>33.099999999999994</v>
      </c>
    </row>
    <row r="124" spans="1:22" s="667" customFormat="1">
      <c r="A124" s="1084" t="s">
        <v>9</v>
      </c>
      <c r="B124" s="1086" t="s">
        <v>12</v>
      </c>
      <c r="C124" s="1088" t="s">
        <v>11</v>
      </c>
      <c r="D124" s="704"/>
      <c r="E124" s="1090" t="s">
        <v>242</v>
      </c>
      <c r="F124" s="1093" t="s">
        <v>186</v>
      </c>
      <c r="G124" s="1095" t="s">
        <v>9</v>
      </c>
      <c r="H124" s="1101" t="s">
        <v>157</v>
      </c>
      <c r="I124" s="1103" t="s">
        <v>262</v>
      </c>
      <c r="J124" s="240" t="s">
        <v>13</v>
      </c>
      <c r="K124" s="311">
        <f>L124+N124</f>
        <v>74.900000000000006</v>
      </c>
      <c r="L124" s="312"/>
      <c r="M124" s="312"/>
      <c r="N124" s="313">
        <v>74.900000000000006</v>
      </c>
      <c r="O124" s="207">
        <f>P124+R124</f>
        <v>74.900000000000006</v>
      </c>
      <c r="P124" s="208"/>
      <c r="Q124" s="208"/>
      <c r="R124" s="222">
        <v>74.900000000000006</v>
      </c>
      <c r="S124" s="207"/>
      <c r="T124" s="208"/>
      <c r="U124" s="208"/>
      <c r="V124" s="222"/>
    </row>
    <row r="125" spans="1:22" s="667" customFormat="1" ht="18.75" customHeight="1">
      <c r="A125" s="1084"/>
      <c r="B125" s="1086"/>
      <c r="C125" s="1088"/>
      <c r="D125" s="704"/>
      <c r="E125" s="1091"/>
      <c r="F125" s="1093"/>
      <c r="G125" s="1095"/>
      <c r="H125" s="1101"/>
      <c r="I125" s="1103"/>
      <c r="J125" s="240" t="s">
        <v>13</v>
      </c>
      <c r="K125" s="311">
        <f>L125+N125</f>
        <v>0</v>
      </c>
      <c r="L125" s="312"/>
      <c r="M125" s="312"/>
      <c r="N125" s="313"/>
      <c r="O125" s="207">
        <f>P125+R125</f>
        <v>0</v>
      </c>
      <c r="P125" s="208"/>
      <c r="Q125" s="208"/>
      <c r="R125" s="222"/>
      <c r="S125" s="207"/>
      <c r="T125" s="208"/>
      <c r="U125" s="208"/>
      <c r="V125" s="222"/>
    </row>
    <row r="126" spans="1:22" s="667" customFormat="1" ht="18" customHeight="1">
      <c r="A126" s="1084"/>
      <c r="B126" s="1086"/>
      <c r="C126" s="1088"/>
      <c r="D126" s="704"/>
      <c r="E126" s="1091"/>
      <c r="F126" s="1093"/>
      <c r="G126" s="1095"/>
      <c r="H126" s="1101"/>
      <c r="I126" s="1103"/>
      <c r="J126" s="240" t="s">
        <v>243</v>
      </c>
      <c r="K126" s="355">
        <f>N126</f>
        <v>290.89999999999998</v>
      </c>
      <c r="L126" s="356"/>
      <c r="M126" s="356"/>
      <c r="N126" s="357">
        <v>290.89999999999998</v>
      </c>
      <c r="O126" s="186">
        <f>R126</f>
        <v>290.89999999999998</v>
      </c>
      <c r="P126" s="187"/>
      <c r="Q126" s="187"/>
      <c r="R126" s="188">
        <v>290.89999999999998</v>
      </c>
      <c r="S126" s="186"/>
      <c r="T126" s="187"/>
      <c r="U126" s="187"/>
      <c r="V126" s="188"/>
    </row>
    <row r="127" spans="1:22" s="667" customFormat="1" ht="18" customHeight="1" thickBot="1">
      <c r="A127" s="1085"/>
      <c r="B127" s="1087"/>
      <c r="C127" s="1089"/>
      <c r="D127" s="705"/>
      <c r="E127" s="1092"/>
      <c r="F127" s="1094"/>
      <c r="G127" s="1096"/>
      <c r="H127" s="1102"/>
      <c r="I127" s="1104"/>
      <c r="J127" s="362" t="s">
        <v>16</v>
      </c>
      <c r="K127" s="317">
        <f>N127+L127</f>
        <v>365.79999999999995</v>
      </c>
      <c r="L127" s="318">
        <f t="shared" ref="L127:M127" si="70">L126+L124</f>
        <v>0</v>
      </c>
      <c r="M127" s="318">
        <f t="shared" si="70"/>
        <v>0</v>
      </c>
      <c r="N127" s="319">
        <f>N126+N125+N124</f>
        <v>365.79999999999995</v>
      </c>
      <c r="O127" s="731">
        <f>R127+P127</f>
        <v>365.79999999999995</v>
      </c>
      <c r="P127" s="753">
        <f t="shared" ref="P127:Q127" si="71">P126+P124</f>
        <v>0</v>
      </c>
      <c r="Q127" s="753">
        <f t="shared" si="71"/>
        <v>0</v>
      </c>
      <c r="R127" s="754">
        <f>R126+R125+R124</f>
        <v>365.79999999999995</v>
      </c>
      <c r="S127" s="731"/>
      <c r="T127" s="753"/>
      <c r="U127" s="753"/>
      <c r="V127" s="754"/>
    </row>
    <row r="128" spans="1:22" s="667" customFormat="1" ht="15.75" customHeight="1" thickBot="1">
      <c r="A128" s="593" t="s">
        <v>9</v>
      </c>
      <c r="B128" s="78" t="s">
        <v>12</v>
      </c>
      <c r="C128" s="1097" t="s">
        <v>17</v>
      </c>
      <c r="D128" s="1098"/>
      <c r="E128" s="1098"/>
      <c r="F128" s="1098"/>
      <c r="G128" s="1098"/>
      <c r="H128" s="1098"/>
      <c r="I128" s="1098"/>
      <c r="J128" s="1098"/>
      <c r="K128" s="185">
        <f>K127+K123+K118</f>
        <v>1176.8</v>
      </c>
      <c r="L128" s="185">
        <f t="shared" ref="L128:N128" si="72">L127+L123+L118</f>
        <v>560.69999999999993</v>
      </c>
      <c r="M128" s="185">
        <f t="shared" si="72"/>
        <v>4.8</v>
      </c>
      <c r="N128" s="185">
        <f t="shared" si="72"/>
        <v>616.09999999999991</v>
      </c>
      <c r="O128" s="185">
        <f>O127+O123+O118</f>
        <v>1217.8</v>
      </c>
      <c r="P128" s="185">
        <f t="shared" ref="P128:V128" si="73">P127+P123+P118</f>
        <v>568.59999999999991</v>
      </c>
      <c r="Q128" s="185">
        <f t="shared" si="73"/>
        <v>4.8</v>
      </c>
      <c r="R128" s="185">
        <f t="shared" si="73"/>
        <v>649.19999999999993</v>
      </c>
      <c r="S128" s="904">
        <f t="shared" si="73"/>
        <v>41.000000000000028</v>
      </c>
      <c r="T128" s="904">
        <f t="shared" si="73"/>
        <v>7.9000000000000021</v>
      </c>
      <c r="U128" s="904">
        <f t="shared" si="73"/>
        <v>0</v>
      </c>
      <c r="V128" s="909">
        <f t="shared" si="73"/>
        <v>33.099999999999994</v>
      </c>
    </row>
    <row r="129" spans="1:37" s="80" customFormat="1" ht="15.75" customHeight="1" thickBot="1">
      <c r="A129" s="593" t="s">
        <v>9</v>
      </c>
      <c r="B129" s="1074" t="s">
        <v>19</v>
      </c>
      <c r="C129" s="1075"/>
      <c r="D129" s="1075"/>
      <c r="E129" s="1075"/>
      <c r="F129" s="1075"/>
      <c r="G129" s="1075"/>
      <c r="H129" s="1075"/>
      <c r="I129" s="1075"/>
      <c r="J129" s="1076"/>
      <c r="K129" s="594">
        <f t="shared" ref="K129:V129" si="74">K128+K114+K106+K91</f>
        <v>39954.6</v>
      </c>
      <c r="L129" s="594">
        <f t="shared" si="74"/>
        <v>27994.9</v>
      </c>
      <c r="M129" s="594">
        <f t="shared" si="74"/>
        <v>13571.6</v>
      </c>
      <c r="N129" s="594">
        <f t="shared" si="74"/>
        <v>11959.7</v>
      </c>
      <c r="O129" s="594">
        <f t="shared" si="74"/>
        <v>39500.199999999997</v>
      </c>
      <c r="P129" s="594">
        <f t="shared" si="74"/>
        <v>27515.100000000002</v>
      </c>
      <c r="Q129" s="594">
        <f t="shared" si="74"/>
        <v>13679.5</v>
      </c>
      <c r="R129" s="594">
        <f t="shared" si="74"/>
        <v>11985.099999999999</v>
      </c>
      <c r="S129" s="905">
        <f t="shared" si="74"/>
        <v>-454.39999999999907</v>
      </c>
      <c r="T129" s="905">
        <f t="shared" si="74"/>
        <v>-479.7999999999995</v>
      </c>
      <c r="U129" s="905">
        <f t="shared" si="74"/>
        <v>107.89999999999964</v>
      </c>
      <c r="V129" s="906">
        <f t="shared" si="74"/>
        <v>25.399999999999991</v>
      </c>
    </row>
    <row r="130" spans="1:37" s="80" customFormat="1" ht="15.75" customHeight="1" thickBot="1">
      <c r="A130" s="233" t="s">
        <v>11</v>
      </c>
      <c r="B130" s="1079" t="s">
        <v>18</v>
      </c>
      <c r="C130" s="1079"/>
      <c r="D130" s="1079"/>
      <c r="E130" s="1079"/>
      <c r="F130" s="1079"/>
      <c r="G130" s="1079"/>
      <c r="H130" s="1079"/>
      <c r="I130" s="1079"/>
      <c r="J130" s="1080"/>
      <c r="K130" s="234">
        <f t="shared" ref="K130:N130" si="75">K129</f>
        <v>39954.6</v>
      </c>
      <c r="L130" s="234">
        <f t="shared" si="75"/>
        <v>27994.9</v>
      </c>
      <c r="M130" s="234">
        <f t="shared" si="75"/>
        <v>13571.6</v>
      </c>
      <c r="N130" s="234">
        <f t="shared" si="75"/>
        <v>11959.7</v>
      </c>
      <c r="O130" s="234">
        <f t="shared" ref="O130:V130" si="76">O129</f>
        <v>39500.199999999997</v>
      </c>
      <c r="P130" s="234">
        <f t="shared" si="76"/>
        <v>27515.100000000002</v>
      </c>
      <c r="Q130" s="234">
        <f t="shared" si="76"/>
        <v>13679.5</v>
      </c>
      <c r="R130" s="234">
        <f t="shared" si="76"/>
        <v>11985.099999999999</v>
      </c>
      <c r="S130" s="907">
        <f>S129</f>
        <v>-454.39999999999907</v>
      </c>
      <c r="T130" s="907">
        <f t="shared" si="76"/>
        <v>-479.7999999999995</v>
      </c>
      <c r="U130" s="907">
        <f t="shared" si="76"/>
        <v>107.89999999999964</v>
      </c>
      <c r="V130" s="908">
        <f t="shared" si="76"/>
        <v>25.399999999999991</v>
      </c>
    </row>
    <row r="131" spans="1:37" s="239" customFormat="1" ht="15.75" customHeight="1">
      <c r="A131" s="1007" t="s">
        <v>214</v>
      </c>
      <c r="B131" s="1007"/>
      <c r="C131" s="1007"/>
      <c r="D131" s="1007"/>
      <c r="E131" s="1007"/>
      <c r="F131" s="1007"/>
      <c r="G131" s="1007"/>
      <c r="H131" s="1007"/>
      <c r="I131" s="1007"/>
      <c r="J131" s="1007"/>
      <c r="K131" s="1007"/>
      <c r="L131" s="1007"/>
      <c r="M131" s="1007"/>
      <c r="N131" s="1007"/>
      <c r="O131" s="1007"/>
      <c r="P131" s="1007"/>
      <c r="Q131" s="1007"/>
      <c r="R131" s="1007"/>
      <c r="S131" s="1007"/>
      <c r="T131" s="1007"/>
      <c r="U131" s="1007"/>
      <c r="V131" s="1007"/>
    </row>
    <row r="132" spans="1:37" s="239" customFormat="1" ht="9.75" customHeight="1">
      <c r="A132" s="1008"/>
      <c r="B132" s="1008"/>
      <c r="C132" s="1008"/>
      <c r="D132" s="1008"/>
      <c r="E132" s="1008"/>
      <c r="F132" s="1008"/>
      <c r="G132" s="1008"/>
      <c r="H132" s="1008"/>
      <c r="I132" s="1008"/>
      <c r="J132" s="1008"/>
      <c r="K132" s="1008"/>
      <c r="L132" s="1008"/>
      <c r="M132" s="1008"/>
      <c r="N132" s="1008"/>
      <c r="O132" s="1008"/>
      <c r="P132" s="1008"/>
      <c r="Q132" s="1008"/>
      <c r="R132" s="1008"/>
      <c r="S132" s="1008"/>
      <c r="T132" s="1008"/>
      <c r="U132" s="1008"/>
      <c r="V132" s="1008"/>
    </row>
    <row r="133" spans="1:37" s="239" customFormat="1" ht="14.25" customHeight="1">
      <c r="A133" s="1083" t="s">
        <v>340</v>
      </c>
      <c r="B133" s="1083"/>
      <c r="C133" s="1083"/>
      <c r="D133" s="1083"/>
      <c r="E133" s="1083"/>
      <c r="F133" s="1083"/>
      <c r="G133" s="1083"/>
      <c r="H133" s="1083"/>
      <c r="I133" s="1083"/>
      <c r="J133" s="1083"/>
      <c r="K133" s="1083"/>
      <c r="L133" s="1083"/>
      <c r="M133" s="1083"/>
      <c r="N133" s="1083"/>
      <c r="O133" s="1083"/>
      <c r="P133" s="1083"/>
      <c r="Q133" s="578"/>
      <c r="R133" s="578"/>
      <c r="S133" s="578"/>
      <c r="T133" s="578"/>
      <c r="U133" s="578"/>
      <c r="V133" s="578"/>
      <c r="W133" s="578"/>
      <c r="X133" s="578"/>
      <c r="Y133" s="578"/>
      <c r="Z133" s="578"/>
      <c r="AA133" s="578"/>
      <c r="AB133" s="578"/>
      <c r="AC133" s="578"/>
      <c r="AD133" s="578"/>
      <c r="AE133" s="578"/>
      <c r="AF133" s="578"/>
      <c r="AG133" s="578"/>
      <c r="AH133" s="578"/>
      <c r="AI133" s="578"/>
      <c r="AJ133" s="578"/>
      <c r="AK133" s="578"/>
    </row>
    <row r="134" spans="1:37" s="80" customFormat="1" ht="15.75" customHeight="1" thickBot="1">
      <c r="A134" s="178"/>
      <c r="B134" s="9"/>
      <c r="C134" s="1043" t="s">
        <v>24</v>
      </c>
      <c r="D134" s="1043"/>
      <c r="E134" s="1043"/>
      <c r="F134" s="1043"/>
      <c r="G134" s="1043"/>
      <c r="H134" s="1043"/>
      <c r="I134" s="1043"/>
      <c r="J134" s="1043"/>
      <c r="K134" s="1043"/>
      <c r="L134" s="1043"/>
      <c r="M134" s="1043"/>
      <c r="N134" s="1043"/>
      <c r="O134" s="910"/>
      <c r="P134" s="910"/>
      <c r="Q134" s="910"/>
      <c r="R134" s="910"/>
      <c r="S134" s="910"/>
      <c r="T134" s="910"/>
      <c r="U134" s="910"/>
      <c r="V134" s="910"/>
    </row>
    <row r="135" spans="1:37" s="80" customFormat="1" ht="28.5" customHeight="1" thickBot="1">
      <c r="A135" s="667"/>
      <c r="B135" s="667"/>
      <c r="C135" s="1067" t="s">
        <v>20</v>
      </c>
      <c r="D135" s="1068"/>
      <c r="E135" s="1069"/>
      <c r="F135" s="1069"/>
      <c r="G135" s="1069"/>
      <c r="H135" s="1069"/>
      <c r="I135" s="1069"/>
      <c r="J135" s="1070"/>
      <c r="K135" s="1071" t="s">
        <v>198</v>
      </c>
      <c r="L135" s="1072"/>
      <c r="M135" s="1072"/>
      <c r="N135" s="1073"/>
      <c r="O135" s="1476" t="s">
        <v>334</v>
      </c>
      <c r="P135" s="1477"/>
      <c r="Q135" s="1477"/>
      <c r="R135" s="1478"/>
      <c r="S135" s="1071" t="s">
        <v>335</v>
      </c>
      <c r="T135" s="1072"/>
      <c r="U135" s="1072"/>
      <c r="V135" s="1073"/>
    </row>
    <row r="136" spans="1:37" s="80" customFormat="1">
      <c r="A136" s="667"/>
      <c r="B136" s="667"/>
      <c r="C136" s="1029" t="s">
        <v>25</v>
      </c>
      <c r="D136" s="1030"/>
      <c r="E136" s="1031"/>
      <c r="F136" s="1031"/>
      <c r="G136" s="1031"/>
      <c r="H136" s="1031"/>
      <c r="I136" s="1032"/>
      <c r="J136" s="1032"/>
      <c r="K136" s="1033">
        <f>K137+K145</f>
        <v>39289.1</v>
      </c>
      <c r="L136" s="1034"/>
      <c r="M136" s="1034"/>
      <c r="N136" s="1035"/>
      <c r="O136" s="1033">
        <f ca="1">O137+O145</f>
        <v>38864.699999999997</v>
      </c>
      <c r="P136" s="1034"/>
      <c r="Q136" s="1034"/>
      <c r="R136" s="1035"/>
      <c r="S136" s="1033">
        <f>S137+S145</f>
        <v>-424.39999999999895</v>
      </c>
      <c r="T136" s="1034"/>
      <c r="U136" s="1034"/>
      <c r="V136" s="1035"/>
    </row>
    <row r="137" spans="1:37" s="80" customFormat="1">
      <c r="A137" s="667"/>
      <c r="B137" s="667"/>
      <c r="C137" s="1036" t="s">
        <v>32</v>
      </c>
      <c r="D137" s="1037"/>
      <c r="E137" s="1038"/>
      <c r="F137" s="1038"/>
      <c r="G137" s="1038"/>
      <c r="H137" s="1038"/>
      <c r="I137" s="1039"/>
      <c r="J137" s="1039"/>
      <c r="K137" s="1040">
        <f>SUM(K138:N144)</f>
        <v>39265.599999999999</v>
      </c>
      <c r="L137" s="1041"/>
      <c r="M137" s="1041"/>
      <c r="N137" s="1042"/>
      <c r="O137" s="1040">
        <f ca="1">SUM(O138:R144)</f>
        <v>38838.199999999997</v>
      </c>
      <c r="P137" s="1041"/>
      <c r="Q137" s="1041"/>
      <c r="R137" s="1042"/>
      <c r="S137" s="1040">
        <f>SUM(S138:V144)</f>
        <v>-427.39999999999895</v>
      </c>
      <c r="T137" s="1041"/>
      <c r="U137" s="1041"/>
      <c r="V137" s="1042"/>
    </row>
    <row r="138" spans="1:37" s="80" customFormat="1">
      <c r="A138" s="667"/>
      <c r="B138" s="667"/>
      <c r="C138" s="1022" t="s">
        <v>159</v>
      </c>
      <c r="D138" s="1023"/>
      <c r="E138" s="1024"/>
      <c r="F138" s="1024"/>
      <c r="G138" s="1024"/>
      <c r="H138" s="1024"/>
      <c r="I138" s="1025"/>
      <c r="J138" s="1025"/>
      <c r="K138" s="1019">
        <f>SUMIF(J13:J130,"SB",K13:K130)</f>
        <v>34894.9</v>
      </c>
      <c r="L138" s="1020"/>
      <c r="M138" s="1020"/>
      <c r="N138" s="1021"/>
      <c r="O138" s="1019">
        <f>SUMIF(J13:J130,"SB",O13:O130)</f>
        <v>34436.5</v>
      </c>
      <c r="P138" s="1020"/>
      <c r="Q138" s="1020"/>
      <c r="R138" s="1021"/>
      <c r="S138" s="1019">
        <f>SUMIF(J13:J130,"SB",S13:S130)</f>
        <v>-458.39999999999895</v>
      </c>
      <c r="T138" s="1020"/>
      <c r="U138" s="1020"/>
      <c r="V138" s="1021"/>
    </row>
    <row r="139" spans="1:37" s="80" customFormat="1" ht="14.25" customHeight="1">
      <c r="A139" s="667"/>
      <c r="B139" s="667"/>
      <c r="C139" s="1026" t="s">
        <v>265</v>
      </c>
      <c r="D139" s="1027"/>
      <c r="E139" s="1027"/>
      <c r="F139" s="1027"/>
      <c r="G139" s="1027"/>
      <c r="H139" s="1027"/>
      <c r="I139" s="1027"/>
      <c r="J139" s="1028"/>
      <c r="K139" s="1019">
        <f>SUMIF(J12:J131,"SB(VR)",K12:K131)</f>
        <v>93.1</v>
      </c>
      <c r="L139" s="1020"/>
      <c r="M139" s="1020"/>
      <c r="N139" s="1021"/>
      <c r="O139" s="1019">
        <f ca="1">SUMIF(J12:N131,"SB(VR)",O12:O131)</f>
        <v>93.1</v>
      </c>
      <c r="P139" s="1020"/>
      <c r="Q139" s="1020"/>
      <c r="R139" s="1021"/>
      <c r="S139" s="1019">
        <f>SUMIF(J12:J131,"SB(VR)",S12:S131)</f>
        <v>0</v>
      </c>
      <c r="T139" s="1020"/>
      <c r="U139" s="1020"/>
      <c r="V139" s="1021"/>
    </row>
    <row r="140" spans="1:37" s="80" customFormat="1">
      <c r="A140" s="667"/>
      <c r="B140" s="667"/>
      <c r="C140" s="1009" t="s">
        <v>151</v>
      </c>
      <c r="D140" s="1010"/>
      <c r="E140" s="1010"/>
      <c r="F140" s="1010"/>
      <c r="G140" s="1010"/>
      <c r="H140" s="1010"/>
      <c r="I140" s="1010"/>
      <c r="J140" s="1011"/>
      <c r="K140" s="1012">
        <f>SUMIF(J12:J130,"SB(VB)",K12:K130)</f>
        <v>3520</v>
      </c>
      <c r="L140" s="1013"/>
      <c r="M140" s="1013"/>
      <c r="N140" s="1014"/>
      <c r="O140" s="1012">
        <f>SUMIF(J12:J130,"SB(VB)",O12:O130)</f>
        <v>3551</v>
      </c>
      <c r="P140" s="1013"/>
      <c r="Q140" s="1013"/>
      <c r="R140" s="1014"/>
      <c r="S140" s="1012">
        <f>SUMIF(J12:J130,"SB(VB)",S12:S130)</f>
        <v>31</v>
      </c>
      <c r="T140" s="1013"/>
      <c r="U140" s="1013"/>
      <c r="V140" s="1014"/>
    </row>
    <row r="141" spans="1:37" s="80" customFormat="1">
      <c r="A141" s="667"/>
      <c r="B141" s="667"/>
      <c r="C141" s="1009" t="s">
        <v>245</v>
      </c>
      <c r="D141" s="1010"/>
      <c r="E141" s="1010"/>
      <c r="F141" s="1010"/>
      <c r="G141" s="1010"/>
      <c r="H141" s="1010"/>
      <c r="I141" s="1010"/>
      <c r="J141" s="1011"/>
      <c r="K141" s="1012">
        <f>SUMIF(J14:J130,"SB(P)",K14:K130)</f>
        <v>595</v>
      </c>
      <c r="L141" s="1013"/>
      <c r="M141" s="1013"/>
      <c r="N141" s="1014"/>
      <c r="O141" s="1012">
        <f>SUMIF(J14:J130,"SB(P)",O14:O130)</f>
        <v>595</v>
      </c>
      <c r="P141" s="1013"/>
      <c r="Q141" s="1013"/>
      <c r="R141" s="1014"/>
      <c r="S141" s="1012">
        <f>SUMIF(R14:R130,"SB(P)",S14:S130)</f>
        <v>0</v>
      </c>
      <c r="T141" s="1013"/>
      <c r="U141" s="1013"/>
      <c r="V141" s="1014"/>
    </row>
    <row r="142" spans="1:37" s="667" customFormat="1">
      <c r="C142" s="1015" t="s">
        <v>163</v>
      </c>
      <c r="D142" s="1016"/>
      <c r="E142" s="1017"/>
      <c r="F142" s="1017"/>
      <c r="G142" s="1017"/>
      <c r="H142" s="1017"/>
      <c r="I142" s="1018"/>
      <c r="J142" s="1018"/>
      <c r="K142" s="1019">
        <f>SUMIF(J12:J130,"SB(SP)",K12:K130)</f>
        <v>40.5</v>
      </c>
      <c r="L142" s="1020"/>
      <c r="M142" s="1020"/>
      <c r="N142" s="1021"/>
      <c r="O142" s="1019">
        <f>SUMIF(J12:J130,"SB(SP)",O12:O130)</f>
        <v>40.5</v>
      </c>
      <c r="P142" s="1020"/>
      <c r="Q142" s="1020"/>
      <c r="R142" s="1021"/>
      <c r="S142" s="1019">
        <f>SUMIF(R12:R130,"SB(SP)",S12:S130)</f>
        <v>0</v>
      </c>
      <c r="T142" s="1020"/>
      <c r="U142" s="1020"/>
      <c r="V142" s="1021"/>
    </row>
    <row r="143" spans="1:37" s="667" customFormat="1">
      <c r="C143" s="1015" t="s">
        <v>332</v>
      </c>
      <c r="D143" s="1016"/>
      <c r="E143" s="1017"/>
      <c r="F143" s="1017"/>
      <c r="G143" s="1017"/>
      <c r="H143" s="1017"/>
      <c r="I143" s="1018"/>
      <c r="J143" s="1018"/>
      <c r="K143" s="1019">
        <f>SUMIF(J13:J131,"SB(SPL)",K13:K131)</f>
        <v>3.4</v>
      </c>
      <c r="L143" s="1020"/>
      <c r="M143" s="1020"/>
      <c r="N143" s="1021"/>
      <c r="O143" s="1019">
        <f>SUMIF(J13:J131,"SB(SPL)",O13:O131)</f>
        <v>3.4</v>
      </c>
      <c r="P143" s="1020"/>
      <c r="Q143" s="1020"/>
      <c r="R143" s="1021"/>
      <c r="S143" s="1019">
        <f>SUMIF(J13:J131,"SB(SPL)",S13:S131)</f>
        <v>0</v>
      </c>
      <c r="T143" s="1020"/>
      <c r="U143" s="1020"/>
      <c r="V143" s="1021"/>
    </row>
    <row r="144" spans="1:37" s="667" customFormat="1">
      <c r="C144" s="1022" t="s">
        <v>328</v>
      </c>
      <c r="D144" s="1023"/>
      <c r="E144" s="1024"/>
      <c r="F144" s="1024"/>
      <c r="G144" s="1024"/>
      <c r="H144" s="1024"/>
      <c r="I144" s="1025"/>
      <c r="J144" s="1025"/>
      <c r="K144" s="1012">
        <f>SUMIF(J14:J130,"SB(L)",K14:K130)</f>
        <v>118.7</v>
      </c>
      <c r="L144" s="1013"/>
      <c r="M144" s="1013"/>
      <c r="N144" s="1014"/>
      <c r="O144" s="1012">
        <f>SUMIF(J14:J130,"SB(L)",O14:O130)</f>
        <v>118.7</v>
      </c>
      <c r="P144" s="1013"/>
      <c r="Q144" s="1013"/>
      <c r="R144" s="1014"/>
      <c r="S144" s="1012">
        <f>SUMIF(R14:R130,"SB(L)",S14:S130)</f>
        <v>0</v>
      </c>
      <c r="T144" s="1013"/>
      <c r="U144" s="1013"/>
      <c r="V144" s="1014"/>
    </row>
    <row r="145" spans="3:22" s="667" customFormat="1">
      <c r="C145" s="1056" t="s">
        <v>294</v>
      </c>
      <c r="D145" s="1057"/>
      <c r="E145" s="1058"/>
      <c r="F145" s="1058"/>
      <c r="G145" s="1058"/>
      <c r="H145" s="1058"/>
      <c r="I145" s="1059"/>
      <c r="J145" s="1059"/>
      <c r="K145" s="1040">
        <f>SUMIF(J12:J130,"PF",K12:K130)</f>
        <v>23.5</v>
      </c>
      <c r="L145" s="1041"/>
      <c r="M145" s="1041"/>
      <c r="N145" s="1042"/>
      <c r="O145" s="1040">
        <f>SUMIF(J12:J130,"PF",O12:O130)</f>
        <v>26.5</v>
      </c>
      <c r="P145" s="1041"/>
      <c r="Q145" s="1041"/>
      <c r="R145" s="1042"/>
      <c r="S145" s="1040">
        <f>SUMIF(J12:J130,"PF",S12:S130)</f>
        <v>3</v>
      </c>
      <c r="T145" s="1041"/>
      <c r="U145" s="1041"/>
      <c r="V145" s="1042"/>
    </row>
    <row r="146" spans="3:22" s="667" customFormat="1">
      <c r="C146" s="1060" t="s">
        <v>26</v>
      </c>
      <c r="D146" s="1061"/>
      <c r="E146" s="1062"/>
      <c r="F146" s="1062"/>
      <c r="G146" s="1062"/>
      <c r="H146" s="1062"/>
      <c r="I146" s="1063"/>
      <c r="J146" s="1063"/>
      <c r="K146" s="1064">
        <f>K147+K148+K149</f>
        <v>665.5</v>
      </c>
      <c r="L146" s="1065"/>
      <c r="M146" s="1065"/>
      <c r="N146" s="1066"/>
      <c r="O146" s="1064">
        <f>O147+O148+O149</f>
        <v>635.5</v>
      </c>
      <c r="P146" s="1065"/>
      <c r="Q146" s="1065"/>
      <c r="R146" s="1066"/>
      <c r="S146" s="1064">
        <f>S147+S148+S149</f>
        <v>-30</v>
      </c>
      <c r="T146" s="1065"/>
      <c r="U146" s="1065"/>
      <c r="V146" s="1066"/>
    </row>
    <row r="147" spans="3:22" s="667" customFormat="1">
      <c r="C147" s="1051" t="s">
        <v>160</v>
      </c>
      <c r="D147" s="1052"/>
      <c r="E147" s="1052"/>
      <c r="F147" s="1052"/>
      <c r="G147" s="1052"/>
      <c r="H147" s="1052"/>
      <c r="I147" s="1052"/>
      <c r="J147" s="1052"/>
      <c r="K147" s="1053">
        <f>SUMIF(J12:J130,"ES",K12:K130)</f>
        <v>274.59999999999997</v>
      </c>
      <c r="L147" s="1054"/>
      <c r="M147" s="1054"/>
      <c r="N147" s="1055"/>
      <c r="O147" s="1053">
        <f>SUMIF(J12:J130,"ES",O12:O130)</f>
        <v>274.59999999999997</v>
      </c>
      <c r="P147" s="1054"/>
      <c r="Q147" s="1054"/>
      <c r="R147" s="1055"/>
      <c r="S147" s="1053">
        <f>SUMIF(J12:J130,"ES",S12:S130)</f>
        <v>0</v>
      </c>
      <c r="T147" s="1054"/>
      <c r="U147" s="1054"/>
      <c r="V147" s="1055"/>
    </row>
    <row r="148" spans="3:22" s="667" customFormat="1">
      <c r="C148" s="1022" t="s">
        <v>161</v>
      </c>
      <c r="D148" s="1023"/>
      <c r="E148" s="1024"/>
      <c r="F148" s="1024"/>
      <c r="G148" s="1024"/>
      <c r="H148" s="1024"/>
      <c r="I148" s="1025"/>
      <c r="J148" s="1025"/>
      <c r="K148" s="1019">
        <f>SUMIF(J12:J130,"LRVB",K12:K130)</f>
        <v>290.89999999999998</v>
      </c>
      <c r="L148" s="1020"/>
      <c r="M148" s="1020"/>
      <c r="N148" s="1021"/>
      <c r="O148" s="1019">
        <f>SUMIF(J12:J130,"LRVB",O12:O130)</f>
        <v>290.89999999999998</v>
      </c>
      <c r="P148" s="1020"/>
      <c r="Q148" s="1020"/>
      <c r="R148" s="1021"/>
      <c r="S148" s="1019">
        <f>SUMIF(R12:R130,"LRVB",S12:S130)</f>
        <v>0</v>
      </c>
      <c r="T148" s="1020"/>
      <c r="U148" s="1020"/>
      <c r="V148" s="1021"/>
    </row>
    <row r="149" spans="3:22" s="667" customFormat="1">
      <c r="C149" s="1009" t="s">
        <v>148</v>
      </c>
      <c r="D149" s="1010"/>
      <c r="E149" s="1010"/>
      <c r="F149" s="1010"/>
      <c r="G149" s="1010"/>
      <c r="H149" s="1010"/>
      <c r="I149" s="1010"/>
      <c r="J149" s="1011"/>
      <c r="K149" s="1012">
        <f>SUMIF(J12:J130,"KPP",K12:K130)</f>
        <v>100</v>
      </c>
      <c r="L149" s="1013"/>
      <c r="M149" s="1013"/>
      <c r="N149" s="1014"/>
      <c r="O149" s="1012">
        <f>SUMIF(J12:J130,"KPP",O12:O130)</f>
        <v>70</v>
      </c>
      <c r="P149" s="1013"/>
      <c r="Q149" s="1013"/>
      <c r="R149" s="1014"/>
      <c r="S149" s="1012">
        <f>SUMIF(J12:J130,"KPP",S12:S130)</f>
        <v>-30</v>
      </c>
      <c r="T149" s="1013"/>
      <c r="U149" s="1013"/>
      <c r="V149" s="1014"/>
    </row>
    <row r="150" spans="3:22" s="667" customFormat="1" ht="13.5" thickBot="1">
      <c r="C150" s="1045" t="s">
        <v>27</v>
      </c>
      <c r="D150" s="1046"/>
      <c r="E150" s="1046"/>
      <c r="F150" s="1046"/>
      <c r="G150" s="1046"/>
      <c r="H150" s="1046"/>
      <c r="I150" s="1046"/>
      <c r="J150" s="1047"/>
      <c r="K150" s="1048">
        <f>K146+K136</f>
        <v>39954.6</v>
      </c>
      <c r="L150" s="1049"/>
      <c r="M150" s="1049"/>
      <c r="N150" s="1050"/>
      <c r="O150" s="1048">
        <f ca="1">O146+O136</f>
        <v>39500.199999999997</v>
      </c>
      <c r="P150" s="1049"/>
      <c r="Q150" s="1049"/>
      <c r="R150" s="1050"/>
      <c r="S150" s="1048">
        <f>S146+S136</f>
        <v>-454.39999999999895</v>
      </c>
      <c r="T150" s="1049"/>
      <c r="U150" s="1049"/>
      <c r="V150" s="1050"/>
    </row>
    <row r="151" spans="3:22" ht="12">
      <c r="C151" s="179"/>
      <c r="D151" s="179"/>
      <c r="E151" s="265"/>
      <c r="F151" s="265"/>
      <c r="G151" s="265"/>
      <c r="H151" s="712"/>
      <c r="I151" s="265"/>
      <c r="J151" s="265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</row>
    <row r="152" spans="3:22" ht="11.25">
      <c r="E152" s="1"/>
      <c r="F152" s="1"/>
      <c r="H152" s="1"/>
      <c r="I152" s="10"/>
      <c r="J152" s="10"/>
      <c r="L152" s="247"/>
      <c r="P152" s="247"/>
      <c r="T152" s="247"/>
    </row>
    <row r="153" spans="3:22" ht="11.25">
      <c r="E153" s="1"/>
      <c r="F153" s="1"/>
      <c r="H153" s="1"/>
      <c r="I153" s="10"/>
      <c r="J153" s="11"/>
      <c r="K153" s="181"/>
      <c r="L153" s="247"/>
      <c r="M153" s="5"/>
      <c r="N153" s="6"/>
      <c r="O153" s="181"/>
      <c r="P153" s="247"/>
      <c r="Q153" s="5"/>
      <c r="R153" s="6"/>
      <c r="S153" s="181"/>
      <c r="T153" s="247"/>
      <c r="U153" s="5"/>
      <c r="V153" s="6"/>
    </row>
    <row r="154" spans="3:22" ht="11.25">
      <c r="E154" s="1"/>
      <c r="F154" s="1"/>
      <c r="H154" s="1"/>
      <c r="J154" s="7"/>
      <c r="K154" s="7"/>
      <c r="L154" s="7"/>
      <c r="M154" s="8"/>
      <c r="N154" s="7"/>
      <c r="O154" s="7"/>
      <c r="P154" s="7"/>
      <c r="Q154" s="8"/>
      <c r="R154" s="7"/>
      <c r="S154" s="7"/>
      <c r="T154" s="7"/>
      <c r="U154" s="8"/>
      <c r="V154" s="7"/>
    </row>
    <row r="155" spans="3:22" ht="11.25">
      <c r="E155" s="1"/>
      <c r="F155" s="1"/>
      <c r="H155" s="1"/>
      <c r="M155" s="8"/>
      <c r="Q155" s="8"/>
      <c r="U155" s="8"/>
    </row>
    <row r="156" spans="3:22" ht="11.25">
      <c r="E156" s="1"/>
      <c r="F156" s="1"/>
      <c r="H156" s="1"/>
      <c r="J156" s="7"/>
      <c r="K156" s="7"/>
      <c r="M156" s="8"/>
      <c r="N156" s="7"/>
      <c r="O156" s="7"/>
      <c r="Q156" s="8"/>
      <c r="R156" s="7"/>
      <c r="S156" s="7"/>
      <c r="U156" s="8"/>
      <c r="V156" s="7"/>
    </row>
    <row r="159" spans="3:22" ht="11.25">
      <c r="E159" s="1"/>
      <c r="F159" s="1"/>
      <c r="H159" s="1"/>
      <c r="J159" s="6"/>
      <c r="K159" s="181"/>
      <c r="M159" s="5"/>
      <c r="N159" s="6"/>
      <c r="O159" s="181"/>
      <c r="Q159" s="5"/>
      <c r="R159" s="6"/>
      <c r="S159" s="181"/>
      <c r="U159" s="5"/>
      <c r="V159" s="6"/>
    </row>
    <row r="160" spans="3:22" ht="11.25">
      <c r="E160" s="1"/>
      <c r="F160" s="1"/>
      <c r="H160" s="1"/>
      <c r="J160" s="7"/>
      <c r="K160" s="7"/>
      <c r="M160" s="8"/>
      <c r="N160" s="7"/>
      <c r="O160" s="7"/>
      <c r="Q160" s="8"/>
      <c r="R160" s="7"/>
      <c r="S160" s="7"/>
      <c r="U160" s="8"/>
      <c r="V160" s="7"/>
    </row>
    <row r="161" spans="5:22" ht="11.25">
      <c r="E161" s="1"/>
      <c r="F161" s="1"/>
      <c r="H161" s="1"/>
      <c r="M161" s="8"/>
      <c r="Q161" s="8"/>
      <c r="U161" s="8"/>
    </row>
    <row r="162" spans="5:22" ht="11.25">
      <c r="E162" s="1"/>
      <c r="F162" s="1"/>
      <c r="H162" s="1"/>
      <c r="J162" s="7"/>
      <c r="K162" s="7"/>
      <c r="M162" s="8"/>
      <c r="N162" s="7"/>
      <c r="O162" s="7"/>
      <c r="Q162" s="8"/>
      <c r="R162" s="7"/>
      <c r="S162" s="7"/>
      <c r="U162" s="8"/>
      <c r="V162" s="7"/>
    </row>
    <row r="164" spans="5:22" ht="11.25">
      <c r="E164" s="1"/>
      <c r="F164" s="1"/>
      <c r="H164" s="1"/>
      <c r="J164" s="6"/>
    </row>
    <row r="165" spans="5:22" ht="11.25">
      <c r="E165" s="1"/>
      <c r="F165" s="1"/>
      <c r="H165" s="1"/>
      <c r="J165" s="7"/>
    </row>
    <row r="167" spans="5:22" ht="11.25">
      <c r="E167" s="1"/>
      <c r="F167" s="1"/>
      <c r="H167" s="1"/>
      <c r="J167" s="7"/>
    </row>
  </sheetData>
  <mergeCells count="309">
    <mergeCell ref="S1:V1"/>
    <mergeCell ref="H6:H8"/>
    <mergeCell ref="I6:I8"/>
    <mergeCell ref="J6:J8"/>
    <mergeCell ref="K6:N6"/>
    <mergeCell ref="K7:K8"/>
    <mergeCell ref="L7:M7"/>
    <mergeCell ref="N7:N8"/>
    <mergeCell ref="O6:R6"/>
    <mergeCell ref="A2:V2"/>
    <mergeCell ref="H3:N3"/>
    <mergeCell ref="A4:V4"/>
    <mergeCell ref="A6:A8"/>
    <mergeCell ref="B6:B8"/>
    <mergeCell ref="C6:C8"/>
    <mergeCell ref="E6:E8"/>
    <mergeCell ref="F6:F8"/>
    <mergeCell ref="G6:G8"/>
    <mergeCell ref="I14:I16"/>
    <mergeCell ref="A17:A18"/>
    <mergeCell ref="B17:B18"/>
    <mergeCell ref="C17:C18"/>
    <mergeCell ref="E17:E21"/>
    <mergeCell ref="F17:F18"/>
    <mergeCell ref="G17:G18"/>
    <mergeCell ref="H17:H18"/>
    <mergeCell ref="A9:V9"/>
    <mergeCell ref="A10:V10"/>
    <mergeCell ref="B11:V11"/>
    <mergeCell ref="C12:V12"/>
    <mergeCell ref="E14:E16"/>
    <mergeCell ref="F14:F16"/>
    <mergeCell ref="G14:G16"/>
    <mergeCell ref="H14:H16"/>
    <mergeCell ref="H22:H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I39:I40"/>
    <mergeCell ref="I32:I33"/>
    <mergeCell ref="E35:E36"/>
    <mergeCell ref="I35:I36"/>
    <mergeCell ref="I26:I28"/>
    <mergeCell ref="E30:E31"/>
    <mergeCell ref="A32:A33"/>
    <mergeCell ref="B32:B33"/>
    <mergeCell ref="C32:C33"/>
    <mergeCell ref="E32:E33"/>
    <mergeCell ref="F32:F33"/>
    <mergeCell ref="G32:G33"/>
    <mergeCell ref="H32:H33"/>
    <mergeCell ref="A26:A31"/>
    <mergeCell ref="B26:B31"/>
    <mergeCell ref="C26:C31"/>
    <mergeCell ref="F26:F31"/>
    <mergeCell ref="G26:G31"/>
    <mergeCell ref="H26:H31"/>
    <mergeCell ref="A41:A44"/>
    <mergeCell ref="B41:B44"/>
    <mergeCell ref="C41:C44"/>
    <mergeCell ref="E41:E43"/>
    <mergeCell ref="F41:F44"/>
    <mergeCell ref="G41:G44"/>
    <mergeCell ref="H41:H44"/>
    <mergeCell ref="E37:E38"/>
    <mergeCell ref="E39:E40"/>
    <mergeCell ref="F39:F40"/>
    <mergeCell ref="G39:G40"/>
    <mergeCell ref="H39:H40"/>
    <mergeCell ref="D50:D51"/>
    <mergeCell ref="E50:E51"/>
    <mergeCell ref="F50:F51"/>
    <mergeCell ref="G50:G51"/>
    <mergeCell ref="H50:H51"/>
    <mergeCell ref="I50:I51"/>
    <mergeCell ref="F45:F47"/>
    <mergeCell ref="G45:G47"/>
    <mergeCell ref="H45:H47"/>
    <mergeCell ref="E46:E47"/>
    <mergeCell ref="E48:E49"/>
    <mergeCell ref="F48:F49"/>
    <mergeCell ref="G48:G49"/>
    <mergeCell ref="H48:H49"/>
    <mergeCell ref="I48:I49"/>
    <mergeCell ref="A55:A56"/>
    <mergeCell ref="B55:B56"/>
    <mergeCell ref="C55:C56"/>
    <mergeCell ref="E55:E56"/>
    <mergeCell ref="F55:F56"/>
    <mergeCell ref="G55:G56"/>
    <mergeCell ref="H55:H56"/>
    <mergeCell ref="I55:I56"/>
    <mergeCell ref="I52:J52"/>
    <mergeCell ref="A53:A54"/>
    <mergeCell ref="B53:B54"/>
    <mergeCell ref="C53:C54"/>
    <mergeCell ref="E53:E54"/>
    <mergeCell ref="F53:F54"/>
    <mergeCell ref="G53:G54"/>
    <mergeCell ref="H53:H54"/>
    <mergeCell ref="I53:I54"/>
    <mergeCell ref="A59:A60"/>
    <mergeCell ref="B59:B60"/>
    <mergeCell ref="C59:C60"/>
    <mergeCell ref="E59:E60"/>
    <mergeCell ref="F59:F60"/>
    <mergeCell ref="G59:G60"/>
    <mergeCell ref="H59:H60"/>
    <mergeCell ref="I59:I60"/>
    <mergeCell ref="A57:A58"/>
    <mergeCell ref="B57:B58"/>
    <mergeCell ref="C57:C58"/>
    <mergeCell ref="E57:E58"/>
    <mergeCell ref="F57:F58"/>
    <mergeCell ref="G57:G58"/>
    <mergeCell ref="H57:H58"/>
    <mergeCell ref="I57:I58"/>
    <mergeCell ref="E64:E65"/>
    <mergeCell ref="I64:I65"/>
    <mergeCell ref="I67:J67"/>
    <mergeCell ref="A68:A69"/>
    <mergeCell ref="B68:B69"/>
    <mergeCell ref="C68:C69"/>
    <mergeCell ref="E68:E69"/>
    <mergeCell ref="F68:F69"/>
    <mergeCell ref="G68:G69"/>
    <mergeCell ref="H68:H69"/>
    <mergeCell ref="I72:I75"/>
    <mergeCell ref="D73:D74"/>
    <mergeCell ref="E73:E74"/>
    <mergeCell ref="E75:E76"/>
    <mergeCell ref="D80:D81"/>
    <mergeCell ref="E80:E81"/>
    <mergeCell ref="I68:I69"/>
    <mergeCell ref="A70:A71"/>
    <mergeCell ref="B70:B71"/>
    <mergeCell ref="C70:C71"/>
    <mergeCell ref="E70:E71"/>
    <mergeCell ref="F70:F71"/>
    <mergeCell ref="G70:G71"/>
    <mergeCell ref="H70:H71"/>
    <mergeCell ref="I70:I71"/>
    <mergeCell ref="I85:J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H88:H90"/>
    <mergeCell ref="I88:I90"/>
    <mergeCell ref="C91:J91"/>
    <mergeCell ref="C92:V92"/>
    <mergeCell ref="A93:A98"/>
    <mergeCell ref="B93:B98"/>
    <mergeCell ref="C93:C98"/>
    <mergeCell ref="F93:F98"/>
    <mergeCell ref="I93:I96"/>
    <mergeCell ref="A88:A90"/>
    <mergeCell ref="B88:B90"/>
    <mergeCell ref="C88:C90"/>
    <mergeCell ref="D88:D90"/>
    <mergeCell ref="F88:F90"/>
    <mergeCell ref="G88:G90"/>
    <mergeCell ref="E103:E105"/>
    <mergeCell ref="F103:F105"/>
    <mergeCell ref="G103:G105"/>
    <mergeCell ref="H103:H105"/>
    <mergeCell ref="I103:I105"/>
    <mergeCell ref="E96:E98"/>
    <mergeCell ref="E99:E102"/>
    <mergeCell ref="F99:F102"/>
    <mergeCell ref="G99:G102"/>
    <mergeCell ref="H99:H102"/>
    <mergeCell ref="I99:I102"/>
    <mergeCell ref="H116:H117"/>
    <mergeCell ref="I116:I117"/>
    <mergeCell ref="C106:J106"/>
    <mergeCell ref="C107:V107"/>
    <mergeCell ref="A108:A110"/>
    <mergeCell ref="B108:B110"/>
    <mergeCell ref="C108:C110"/>
    <mergeCell ref="E108:E110"/>
    <mergeCell ref="F108:F110"/>
    <mergeCell ref="G108:G110"/>
    <mergeCell ref="H108:H110"/>
    <mergeCell ref="I108:I110"/>
    <mergeCell ref="A119:A122"/>
    <mergeCell ref="B119:B122"/>
    <mergeCell ref="C119:C122"/>
    <mergeCell ref="F119:F122"/>
    <mergeCell ref="G119:G122"/>
    <mergeCell ref="H111:H113"/>
    <mergeCell ref="I111:I113"/>
    <mergeCell ref="C114:J114"/>
    <mergeCell ref="C115:V115"/>
    <mergeCell ref="A116:A117"/>
    <mergeCell ref="B116:B117"/>
    <mergeCell ref="C116:C117"/>
    <mergeCell ref="E116:E118"/>
    <mergeCell ref="F116:F117"/>
    <mergeCell ref="H119:H122"/>
    <mergeCell ref="I119:I122"/>
    <mergeCell ref="E122:E123"/>
    <mergeCell ref="A111:A113"/>
    <mergeCell ref="B111:B113"/>
    <mergeCell ref="C111:C113"/>
    <mergeCell ref="E111:E113"/>
    <mergeCell ref="F111:F113"/>
    <mergeCell ref="G111:G113"/>
    <mergeCell ref="G116:G117"/>
    <mergeCell ref="C137:J137"/>
    <mergeCell ref="K137:N137"/>
    <mergeCell ref="B130:J130"/>
    <mergeCell ref="A131:V132"/>
    <mergeCell ref="H124:H127"/>
    <mergeCell ref="I124:I127"/>
    <mergeCell ref="C128:J128"/>
    <mergeCell ref="B129:J129"/>
    <mergeCell ref="C135:J135"/>
    <mergeCell ref="K135:N135"/>
    <mergeCell ref="C136:J136"/>
    <mergeCell ref="A124:A127"/>
    <mergeCell ref="B124:B127"/>
    <mergeCell ref="C124:C127"/>
    <mergeCell ref="E124:E127"/>
    <mergeCell ref="F124:F127"/>
    <mergeCell ref="G124:G127"/>
    <mergeCell ref="K136:N136"/>
    <mergeCell ref="C134:N134"/>
    <mergeCell ref="A133:P133"/>
    <mergeCell ref="C141:J141"/>
    <mergeCell ref="K141:N141"/>
    <mergeCell ref="C142:J142"/>
    <mergeCell ref="K142:N142"/>
    <mergeCell ref="C138:J138"/>
    <mergeCell ref="K138:N138"/>
    <mergeCell ref="C139:J139"/>
    <mergeCell ref="K139:N139"/>
    <mergeCell ref="C140:J140"/>
    <mergeCell ref="K140:N140"/>
    <mergeCell ref="O139:R139"/>
    <mergeCell ref="O140:R140"/>
    <mergeCell ref="O141:R141"/>
    <mergeCell ref="O142:R142"/>
    <mergeCell ref="O7:O8"/>
    <mergeCell ref="P7:Q7"/>
    <mergeCell ref="R7:R8"/>
    <mergeCell ref="O135:R135"/>
    <mergeCell ref="O136:R136"/>
    <mergeCell ref="S139:V139"/>
    <mergeCell ref="S140:V140"/>
    <mergeCell ref="S141:V141"/>
    <mergeCell ref="S142:V142"/>
    <mergeCell ref="S144:V144"/>
    <mergeCell ref="S145:V145"/>
    <mergeCell ref="O150:R150"/>
    <mergeCell ref="S6:V6"/>
    <mergeCell ref="S7:S8"/>
    <mergeCell ref="T7:U7"/>
    <mergeCell ref="V7:V8"/>
    <mergeCell ref="S135:V135"/>
    <mergeCell ref="S136:V136"/>
    <mergeCell ref="S137:V137"/>
    <mergeCell ref="S138:V138"/>
    <mergeCell ref="O144:R144"/>
    <mergeCell ref="O145:R145"/>
    <mergeCell ref="O146:R146"/>
    <mergeCell ref="O147:R147"/>
    <mergeCell ref="O148:R148"/>
    <mergeCell ref="O149:R149"/>
    <mergeCell ref="O137:R137"/>
    <mergeCell ref="O138:R138"/>
    <mergeCell ref="S146:V146"/>
    <mergeCell ref="S147:V147"/>
    <mergeCell ref="S148:V148"/>
    <mergeCell ref="S149:V149"/>
    <mergeCell ref="S150:V150"/>
    <mergeCell ref="C143:J143"/>
    <mergeCell ref="S143:V143"/>
    <mergeCell ref="O143:R143"/>
    <mergeCell ref="K143:N143"/>
    <mergeCell ref="C148:J148"/>
    <mergeCell ref="K148:N148"/>
    <mergeCell ref="C149:J149"/>
    <mergeCell ref="K149:N149"/>
    <mergeCell ref="C150:J150"/>
    <mergeCell ref="K150:N150"/>
    <mergeCell ref="C145:J145"/>
    <mergeCell ref="K145:N145"/>
    <mergeCell ref="C146:J146"/>
    <mergeCell ref="K146:N146"/>
    <mergeCell ref="C147:J147"/>
    <mergeCell ref="K147:N147"/>
    <mergeCell ref="C144:J144"/>
    <mergeCell ref="K144:N144"/>
  </mergeCells>
  <conditionalFormatting sqref="K96:N97 K27:N30">
    <cfRule type="cellIs" dxfId="2" priority="3" stopIfTrue="1" operator="greaterThan">
      <formula>0</formula>
    </cfRule>
  </conditionalFormatting>
  <conditionalFormatting sqref="S96:V97 S27:V30">
    <cfRule type="cellIs" dxfId="1" priority="1" stopIfTrue="1" operator="greaterThan">
      <formula>0</formula>
    </cfRule>
  </conditionalFormatting>
  <conditionalFormatting sqref="O96:R97 O27:R30">
    <cfRule type="cellIs" dxfId="0" priority="2" stopIfTrue="1" operator="greaterThan">
      <formula>0</formula>
    </cfRule>
  </conditionalFormatting>
  <pageMargins left="0.7" right="0.7" top="0.75" bottom="0.75" header="0.3" footer="0.3"/>
  <pageSetup paperSize="9" scale="75" orientation="landscape" r:id="rId1"/>
  <rowBreaks count="4" manualBreakCount="4">
    <brk id="33" max="21" man="1"/>
    <brk id="67" max="21" man="1"/>
    <brk id="92" max="21" man="1"/>
    <brk id="1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2014 MVP</vt:lpstr>
      <vt:lpstr>KMSA išlaikymas</vt:lpstr>
      <vt:lpstr>Asignavimų valdytojų kodai</vt:lpstr>
      <vt:lpstr>Lyginamasis variantas</vt:lpstr>
      <vt:lpstr>'2014 MVP'!Print_Area</vt:lpstr>
      <vt:lpstr>'Lyginamasis variantas'!Print_Area</vt:lpstr>
      <vt:lpstr>'2014 MVP'!Print_Titles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2014-09-19T06:07:27Z</cp:lastPrinted>
  <dcterms:created xsi:type="dcterms:W3CDTF">2004-05-19T10:48:48Z</dcterms:created>
  <dcterms:modified xsi:type="dcterms:W3CDTF">2014-12-19T09:14:19Z</dcterms:modified>
</cp:coreProperties>
</file>