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9320" windowHeight="11520" firstSheet="1" activeTab="1"/>
  </bookViews>
  <sheets>
    <sheet name="SVP 2014-2016" sheetId="3" state="hidden" r:id="rId1"/>
    <sheet name="MVP 2014" sheetId="1" r:id="rId2"/>
    <sheet name="Asignavimu valdytoju kodai" sheetId="2" state="hidden" r:id="rId3"/>
    <sheet name="Lyginamasis variantas" sheetId="8" r:id="rId4"/>
    <sheet name="Lapas1" sheetId="7" state="hidden" r:id="rId5"/>
  </sheets>
  <definedNames>
    <definedName name="_xlnm.Print_Area" localSheetId="3">'Lyginamasis variantas'!$A$1:$V$88</definedName>
    <definedName name="_xlnm.Print_Area" localSheetId="1">'MVP 2014'!$A$1:$P$92</definedName>
    <definedName name="_xlnm.Print_Area" localSheetId="0">'SVP 2014-2016'!$A$1:$R$87</definedName>
    <definedName name="_xlnm.Print_Titles" localSheetId="3">'Lyginamasis variantas'!$6:$8</definedName>
    <definedName name="_xlnm.Print_Titles" localSheetId="1">'MVP 2014'!$8:$10</definedName>
    <definedName name="_xlnm.Print_Titles" localSheetId="0">'SVP 2014-2016'!$5:$7</definedName>
  </definedNames>
  <calcPr calcId="145621"/>
</workbook>
</file>

<file path=xl/calcChain.xml><?xml version="1.0" encoding="utf-8"?>
<calcChain xmlns="http://schemas.openxmlformats.org/spreadsheetml/2006/main">
  <c r="U31" i="8" l="1"/>
  <c r="K74" i="1" l="1"/>
  <c r="K35" i="1"/>
  <c r="M34" i="1"/>
  <c r="L34" i="1"/>
  <c r="K34" i="1"/>
  <c r="M33" i="1"/>
  <c r="L33" i="1"/>
  <c r="K33" i="1"/>
  <c r="K32" i="1"/>
  <c r="M31" i="1"/>
  <c r="L31" i="1"/>
  <c r="K31" i="1"/>
  <c r="K30" i="1"/>
  <c r="M29" i="1"/>
  <c r="L29" i="1"/>
  <c r="K29" i="1"/>
  <c r="K28" i="1"/>
  <c r="M27" i="1"/>
  <c r="L27" i="1"/>
  <c r="K27" i="1"/>
  <c r="K26" i="1"/>
  <c r="M25" i="1"/>
  <c r="L25" i="1"/>
  <c r="K25" i="1"/>
  <c r="L24" i="1"/>
  <c r="K24" i="1" s="1"/>
  <c r="O71" i="8" l="1"/>
  <c r="R34" i="8" l="1"/>
  <c r="Q32" i="8"/>
  <c r="P32" i="8"/>
  <c r="O32" i="8" s="1"/>
  <c r="Q23" i="8"/>
  <c r="U23" i="8" s="1"/>
  <c r="P23" i="8"/>
  <c r="O23" i="8"/>
  <c r="Q31" i="8"/>
  <c r="P31" i="8"/>
  <c r="O31" i="8" s="1"/>
  <c r="Q29" i="8"/>
  <c r="U29" i="8" s="1"/>
  <c r="P29" i="8"/>
  <c r="T29" i="8" s="1"/>
  <c r="Q27" i="8"/>
  <c r="P27" i="8"/>
  <c r="O27" i="8" s="1"/>
  <c r="Q25" i="8"/>
  <c r="U25" i="8" s="1"/>
  <c r="P25" i="8"/>
  <c r="O25" i="8" s="1"/>
  <c r="O86" i="8"/>
  <c r="V73" i="8"/>
  <c r="U73" i="8"/>
  <c r="R73" i="8"/>
  <c r="Q73" i="8"/>
  <c r="N73" i="8"/>
  <c r="M73" i="8"/>
  <c r="P72" i="8"/>
  <c r="P73" i="8" s="1"/>
  <c r="L72" i="8"/>
  <c r="K72" i="8"/>
  <c r="T71" i="8"/>
  <c r="S71" i="8" s="1"/>
  <c r="K71" i="8"/>
  <c r="T70" i="8"/>
  <c r="S70" i="8" s="1"/>
  <c r="P70" i="8"/>
  <c r="O70" i="8"/>
  <c r="L70" i="8"/>
  <c r="L73" i="8" s="1"/>
  <c r="O69" i="8"/>
  <c r="K69" i="8"/>
  <c r="T68" i="8"/>
  <c r="S68" i="8" s="1"/>
  <c r="P68" i="8"/>
  <c r="O68" i="8"/>
  <c r="L68" i="8"/>
  <c r="K68" i="8" s="1"/>
  <c r="O67" i="8"/>
  <c r="K67" i="8"/>
  <c r="T64" i="8"/>
  <c r="S64" i="8" s="1"/>
  <c r="P64" i="8"/>
  <c r="P65" i="8" s="1"/>
  <c r="O64" i="8"/>
  <c r="L64" i="8"/>
  <c r="K64" i="8" s="1"/>
  <c r="O63" i="8"/>
  <c r="K63" i="8"/>
  <c r="O62" i="8"/>
  <c r="K62" i="8"/>
  <c r="V60" i="8"/>
  <c r="U60" i="8"/>
  <c r="T60" i="8"/>
  <c r="R60" i="8"/>
  <c r="R65" i="8" s="1"/>
  <c r="Q60" i="8"/>
  <c r="Q65" i="8" s="1"/>
  <c r="P60" i="8"/>
  <c r="N60" i="8"/>
  <c r="N65" i="8" s="1"/>
  <c r="M60" i="8"/>
  <c r="M65" i="8" s="1"/>
  <c r="L60" i="8"/>
  <c r="O59" i="8"/>
  <c r="K59" i="8"/>
  <c r="V58" i="8"/>
  <c r="S58" i="8"/>
  <c r="S60" i="8" s="1"/>
  <c r="O58" i="8"/>
  <c r="O60" i="8" s="1"/>
  <c r="K58" i="8"/>
  <c r="K84" i="8" s="1"/>
  <c r="O57" i="8"/>
  <c r="K57" i="8"/>
  <c r="K60" i="8" s="1"/>
  <c r="U55" i="8"/>
  <c r="T55" i="8"/>
  <c r="R55" i="8"/>
  <c r="Q55" i="8"/>
  <c r="P55" i="8"/>
  <c r="N55" i="8"/>
  <c r="M55" i="8"/>
  <c r="L55" i="8"/>
  <c r="V55" i="8"/>
  <c r="O54" i="8"/>
  <c r="K54" i="8"/>
  <c r="K55" i="8" s="1"/>
  <c r="O53" i="8"/>
  <c r="O87" i="8" s="1"/>
  <c r="K53" i="8"/>
  <c r="K87" i="8" s="1"/>
  <c r="P50" i="8"/>
  <c r="L50" i="8"/>
  <c r="K50" i="8"/>
  <c r="T49" i="8"/>
  <c r="S49" i="8" s="1"/>
  <c r="K49" i="8"/>
  <c r="K86" i="8" s="1"/>
  <c r="K85" i="8" s="1"/>
  <c r="T48" i="8"/>
  <c r="S48" i="8"/>
  <c r="P48" i="8"/>
  <c r="O48" i="8"/>
  <c r="K48" i="8"/>
  <c r="L47" i="8"/>
  <c r="L51" i="8" s="1"/>
  <c r="P46" i="8"/>
  <c r="O46" i="8" s="1"/>
  <c r="L46" i="8"/>
  <c r="K46" i="8"/>
  <c r="T45" i="8"/>
  <c r="S45" i="8" s="1"/>
  <c r="P45" i="8"/>
  <c r="O45" i="8"/>
  <c r="L45" i="8"/>
  <c r="K45" i="8" s="1"/>
  <c r="O44" i="8"/>
  <c r="K44" i="8"/>
  <c r="O43" i="8"/>
  <c r="K43" i="8"/>
  <c r="O42" i="8"/>
  <c r="K42" i="8"/>
  <c r="O41" i="8"/>
  <c r="K41" i="8"/>
  <c r="O40" i="8"/>
  <c r="K40" i="8"/>
  <c r="L38" i="8"/>
  <c r="K38" i="8" s="1"/>
  <c r="P37" i="8"/>
  <c r="O37" i="8" s="1"/>
  <c r="L37" i="8"/>
  <c r="K37" i="8"/>
  <c r="O36" i="8"/>
  <c r="K36" i="8"/>
  <c r="R51" i="8"/>
  <c r="Q34" i="8"/>
  <c r="Q51" i="8" s="1"/>
  <c r="N34" i="8"/>
  <c r="N51" i="8" s="1"/>
  <c r="M34" i="8"/>
  <c r="M51" i="8" s="1"/>
  <c r="L34" i="8"/>
  <c r="O33" i="8"/>
  <c r="K33" i="8"/>
  <c r="U32" i="8"/>
  <c r="K32" i="8"/>
  <c r="T31" i="8"/>
  <c r="S31" i="8"/>
  <c r="K31" i="8"/>
  <c r="O30" i="8"/>
  <c r="K30" i="8"/>
  <c r="K29" i="8"/>
  <c r="O28" i="8"/>
  <c r="K28" i="8"/>
  <c r="U27" i="8"/>
  <c r="T27" i="8"/>
  <c r="S27" i="8" s="1"/>
  <c r="K27" i="8"/>
  <c r="O26" i="8"/>
  <c r="K26" i="8"/>
  <c r="T25" i="8"/>
  <c r="S25" i="8"/>
  <c r="K25" i="8"/>
  <c r="O24" i="8"/>
  <c r="O83" i="8" s="1"/>
  <c r="K24" i="8"/>
  <c r="K83" i="8" s="1"/>
  <c r="K23" i="8"/>
  <c r="P22" i="8"/>
  <c r="L22" i="8"/>
  <c r="K22" i="8"/>
  <c r="K82" i="8" s="1"/>
  <c r="T19" i="8"/>
  <c r="S19" i="8" s="1"/>
  <c r="L19" i="8"/>
  <c r="K19" i="8" s="1"/>
  <c r="T18" i="8"/>
  <c r="S18" i="8"/>
  <c r="P18" i="8"/>
  <c r="O18" i="8" s="1"/>
  <c r="L18" i="8"/>
  <c r="K18" i="8"/>
  <c r="O17" i="8"/>
  <c r="K17" i="8"/>
  <c r="T16" i="8"/>
  <c r="S16" i="8"/>
  <c r="P16" i="8"/>
  <c r="O16" i="8" s="1"/>
  <c r="L16" i="8"/>
  <c r="K16" i="8"/>
  <c r="O15" i="8"/>
  <c r="K15" i="8"/>
  <c r="T14" i="8"/>
  <c r="S14" i="8"/>
  <c r="P14" i="8"/>
  <c r="O14" i="8" s="1"/>
  <c r="L14" i="8"/>
  <c r="K14" i="8"/>
  <c r="O13" i="8"/>
  <c r="K13" i="8"/>
  <c r="K81" i="8" s="1"/>
  <c r="U65" i="8" l="1"/>
  <c r="T32" i="8"/>
  <c r="S32" i="8" s="1"/>
  <c r="T23" i="8"/>
  <c r="S23" i="8" s="1"/>
  <c r="P34" i="8"/>
  <c r="S29" i="8"/>
  <c r="O29" i="8"/>
  <c r="U34" i="8"/>
  <c r="U51" i="8" s="1"/>
  <c r="K80" i="8"/>
  <c r="K88" i="8" s="1"/>
  <c r="S83" i="8"/>
  <c r="S87" i="8"/>
  <c r="V65" i="8"/>
  <c r="R74" i="8"/>
  <c r="R75" i="8" s="1"/>
  <c r="O81" i="8"/>
  <c r="M74" i="8"/>
  <c r="M75" i="8" s="1"/>
  <c r="U74" i="8"/>
  <c r="U75" i="8" s="1"/>
  <c r="K73" i="8"/>
  <c r="N74" i="8"/>
  <c r="N75" i="8" s="1"/>
  <c r="K65" i="8"/>
  <c r="Q74" i="8"/>
  <c r="Q75" i="8" s="1"/>
  <c r="S86" i="8"/>
  <c r="S85" i="8" s="1"/>
  <c r="V34" i="8"/>
  <c r="V51" i="8" s="1"/>
  <c r="P47" i="8"/>
  <c r="O47" i="8" s="1"/>
  <c r="T50" i="8"/>
  <c r="L65" i="8"/>
  <c r="L74" i="8" s="1"/>
  <c r="T65" i="8"/>
  <c r="T72" i="8"/>
  <c r="P19" i="8"/>
  <c r="O19" i="8" s="1"/>
  <c r="P38" i="8"/>
  <c r="O38" i="8" s="1"/>
  <c r="T46" i="8"/>
  <c r="O22" i="8"/>
  <c r="K34" i="8"/>
  <c r="K47" i="8"/>
  <c r="K51" i="8" s="1"/>
  <c r="O50" i="8"/>
  <c r="S55" i="8"/>
  <c r="S65" i="8" s="1"/>
  <c r="K70" i="8"/>
  <c r="O72" i="8"/>
  <c r="O73" i="8" s="1"/>
  <c r="O85" i="8"/>
  <c r="O84" i="8"/>
  <c r="S84" i="8" s="1"/>
  <c r="O55" i="8"/>
  <c r="O65" i="8" s="1"/>
  <c r="L50" i="1"/>
  <c r="K50" i="1"/>
  <c r="V74" i="8" l="1"/>
  <c r="V75" i="8" s="1"/>
  <c r="L75" i="8"/>
  <c r="K75" i="8" s="1"/>
  <c r="K74" i="8"/>
  <c r="O34" i="8"/>
  <c r="O82" i="8"/>
  <c r="S82" i="8" s="1"/>
  <c r="S72" i="8"/>
  <c r="S73" i="8" s="1"/>
  <c r="T73" i="8"/>
  <c r="P51" i="8"/>
  <c r="S46" i="8"/>
  <c r="T47" i="8"/>
  <c r="S47" i="8" s="1"/>
  <c r="T38" i="8"/>
  <c r="S38" i="8" s="1"/>
  <c r="S50" i="8"/>
  <c r="T34" i="8"/>
  <c r="S34" i="8"/>
  <c r="S81" i="8"/>
  <c r="O80" i="8" l="1"/>
  <c r="O88" i="8" s="1"/>
  <c r="T51" i="8"/>
  <c r="T74" i="8" s="1"/>
  <c r="O51" i="8"/>
  <c r="P74" i="8"/>
  <c r="S80" i="8"/>
  <c r="S88" i="8" s="1"/>
  <c r="S51" i="8"/>
  <c r="K66" i="1"/>
  <c r="T75" i="8" l="1"/>
  <c r="S75" i="8" s="1"/>
  <c r="S74" i="8"/>
  <c r="P75" i="8"/>
  <c r="O75" i="8" s="1"/>
  <c r="O74" i="8"/>
  <c r="K56" i="1" l="1"/>
  <c r="L39" i="1"/>
  <c r="K39" i="1"/>
  <c r="L48" i="1" l="1"/>
  <c r="K48" i="1" l="1"/>
  <c r="K36" i="1"/>
  <c r="L36" i="1"/>
  <c r="M36" i="1"/>
  <c r="N36" i="1"/>
  <c r="K87" i="1" l="1"/>
  <c r="M76" i="1" l="1"/>
  <c r="N76" i="1"/>
  <c r="N77" i="3" l="1"/>
  <c r="M77" i="3"/>
  <c r="I77" i="3"/>
  <c r="I84" i="3"/>
  <c r="I78" i="3"/>
  <c r="L67" i="1" l="1"/>
  <c r="K67" i="1" s="1"/>
  <c r="J63" i="3"/>
  <c r="I58" i="3"/>
  <c r="K65" i="1"/>
  <c r="N86" i="3" l="1"/>
  <c r="I66" i="3"/>
  <c r="N63" i="3"/>
  <c r="M63" i="3"/>
  <c r="I57" i="3"/>
  <c r="N38" i="3"/>
  <c r="M38" i="3"/>
  <c r="J38" i="3"/>
  <c r="I32" i="3"/>
  <c r="J27" i="3"/>
  <c r="K27" i="3"/>
  <c r="K44" i="3" s="1"/>
  <c r="L27" i="3"/>
  <c r="L44" i="3" s="1"/>
  <c r="M27" i="3"/>
  <c r="I20" i="3" l="1"/>
  <c r="M86" i="3" l="1"/>
  <c r="N85" i="3"/>
  <c r="N84" i="3" s="1"/>
  <c r="M85" i="3"/>
  <c r="N83" i="3"/>
  <c r="M83" i="3"/>
  <c r="N81" i="3"/>
  <c r="M81" i="3"/>
  <c r="I81" i="3"/>
  <c r="N80" i="3"/>
  <c r="M80" i="3"/>
  <c r="J71" i="3"/>
  <c r="N70" i="3"/>
  <c r="N71" i="3" s="1"/>
  <c r="M70" i="3"/>
  <c r="M71" i="3" s="1"/>
  <c r="I70" i="3"/>
  <c r="N69" i="3"/>
  <c r="M69" i="3"/>
  <c r="J69" i="3"/>
  <c r="I69" i="3" s="1"/>
  <c r="I68" i="3"/>
  <c r="J67" i="3"/>
  <c r="I67" i="3" s="1"/>
  <c r="I63" i="3"/>
  <c r="N56" i="3"/>
  <c r="M56" i="3"/>
  <c r="L56" i="3"/>
  <c r="K56" i="3"/>
  <c r="J56" i="3"/>
  <c r="I55" i="3"/>
  <c r="I52" i="3"/>
  <c r="I83" i="3" s="1"/>
  <c r="I51" i="3"/>
  <c r="N48" i="3"/>
  <c r="M48" i="3"/>
  <c r="L48" i="3"/>
  <c r="K48" i="3"/>
  <c r="J48" i="3"/>
  <c r="I47" i="3"/>
  <c r="I86" i="3" s="1"/>
  <c r="J43" i="3"/>
  <c r="I42" i="3"/>
  <c r="I85" i="3" s="1"/>
  <c r="I41" i="3"/>
  <c r="N40" i="3"/>
  <c r="M40" i="3"/>
  <c r="J40" i="3"/>
  <c r="I40" i="3" s="1"/>
  <c r="I39" i="3"/>
  <c r="I38" i="3"/>
  <c r="M79" i="3"/>
  <c r="M31" i="3"/>
  <c r="J31" i="3"/>
  <c r="I31" i="3" s="1"/>
  <c r="I30" i="3"/>
  <c r="N29" i="3"/>
  <c r="N31" i="3" s="1"/>
  <c r="I29" i="3"/>
  <c r="I21" i="3"/>
  <c r="I27" i="3" s="1"/>
  <c r="N20" i="3"/>
  <c r="N17" i="3"/>
  <c r="M17" i="3"/>
  <c r="J17" i="3"/>
  <c r="I17" i="3" s="1"/>
  <c r="I16" i="3"/>
  <c r="N15" i="3"/>
  <c r="M15" i="3"/>
  <c r="J15" i="3"/>
  <c r="I15" i="3" s="1"/>
  <c r="I14" i="3"/>
  <c r="N13" i="3"/>
  <c r="N18" i="3" s="1"/>
  <c r="M13" i="3"/>
  <c r="J13" i="3"/>
  <c r="I13" i="3" s="1"/>
  <c r="I12" i="3"/>
  <c r="N72" i="3" l="1"/>
  <c r="N27" i="3"/>
  <c r="N79" i="3"/>
  <c r="M78" i="3"/>
  <c r="M72" i="3"/>
  <c r="I71" i="3"/>
  <c r="J72" i="3"/>
  <c r="I72" i="3" s="1"/>
  <c r="M44" i="3"/>
  <c r="N44" i="3"/>
  <c r="I43" i="3"/>
  <c r="J44" i="3"/>
  <c r="I44" i="3" s="1"/>
  <c r="M18" i="3"/>
  <c r="J18" i="3"/>
  <c r="I18" i="3" s="1"/>
  <c r="M84" i="3"/>
  <c r="L64" i="3"/>
  <c r="L73" i="3" s="1"/>
  <c r="L74" i="3" s="1"/>
  <c r="J64" i="3"/>
  <c r="M64" i="3"/>
  <c r="I79" i="3"/>
  <c r="N64" i="3"/>
  <c r="I48" i="3"/>
  <c r="I56" i="3"/>
  <c r="K64" i="3"/>
  <c r="K73" i="3" s="1"/>
  <c r="K74" i="3" s="1"/>
  <c r="I80" i="3"/>
  <c r="K52" i="1"/>
  <c r="L52" i="1"/>
  <c r="M87" i="3" l="1"/>
  <c r="I87" i="3"/>
  <c r="I64" i="3"/>
  <c r="N78" i="3"/>
  <c r="N87" i="3" s="1"/>
  <c r="J73" i="3"/>
  <c r="K90" i="1"/>
  <c r="K55" i="1"/>
  <c r="K62" i="1"/>
  <c r="K61" i="1"/>
  <c r="K88" i="1" s="1"/>
  <c r="K91" i="1" l="1"/>
  <c r="K89" i="1" s="1"/>
  <c r="I73" i="3"/>
  <c r="J74" i="3"/>
  <c r="I74" i="3" s="1"/>
  <c r="L75" i="1"/>
  <c r="L49" i="1"/>
  <c r="L47" i="1"/>
  <c r="K47" i="1" s="1"/>
  <c r="K46" i="1"/>
  <c r="K45" i="1"/>
  <c r="K44" i="1"/>
  <c r="K43" i="1"/>
  <c r="K42" i="1"/>
  <c r="M53" i="1"/>
  <c r="N53" i="1"/>
  <c r="K86" i="1"/>
  <c r="K75" i="1" l="1"/>
  <c r="K49" i="1"/>
  <c r="L73" i="1" l="1"/>
  <c r="K72" i="1"/>
  <c r="K70" i="1"/>
  <c r="L71" i="1"/>
  <c r="K71" i="1" s="1"/>
  <c r="K73" i="1" l="1"/>
  <c r="K76" i="1" s="1"/>
  <c r="L76" i="1"/>
  <c r="L20" i="1"/>
  <c r="K19" i="1"/>
  <c r="L18" i="1"/>
  <c r="K18" i="1" s="1"/>
  <c r="K17" i="1"/>
  <c r="L16" i="1"/>
  <c r="K16" i="1" s="1"/>
  <c r="K15" i="1"/>
  <c r="L40" i="1"/>
  <c r="L53" i="1" s="1"/>
  <c r="K38" i="1"/>
  <c r="L21" i="1" l="1"/>
  <c r="K21" i="1" s="1"/>
  <c r="K40" i="1"/>
  <c r="K53" i="1" s="1"/>
  <c r="K85" i="1"/>
  <c r="K84" i="1" s="1"/>
  <c r="K83" i="1" s="1"/>
  <c r="K20" i="1"/>
  <c r="K60" i="1"/>
  <c r="K57" i="1" l="1"/>
  <c r="L57" i="1"/>
  <c r="M57" i="1"/>
  <c r="N57" i="1"/>
  <c r="K63" i="1"/>
  <c r="L63" i="1"/>
  <c r="M63" i="1"/>
  <c r="N63" i="1"/>
  <c r="N68" i="1" l="1"/>
  <c r="N77" i="1" s="1"/>
  <c r="N78" i="1" s="1"/>
  <c r="L68" i="1"/>
  <c r="L77" i="1" s="1"/>
  <c r="K68" i="1"/>
  <c r="M68" i="1"/>
  <c r="M77" i="1" s="1"/>
  <c r="M78" i="1" s="1"/>
  <c r="L78" i="1" l="1"/>
  <c r="K78" i="1" s="1"/>
  <c r="K77" i="1"/>
  <c r="K92" i="1"/>
  <c r="M73" i="3" l="1"/>
  <c r="M74" i="3" s="1"/>
  <c r="N73" i="3"/>
  <c r="N74" i="3" s="1"/>
</calcChain>
</file>

<file path=xl/comments1.xml><?xml version="1.0" encoding="utf-8"?>
<comments xmlns="http://schemas.openxmlformats.org/spreadsheetml/2006/main">
  <authors>
    <author>Sniega</author>
  </authors>
  <commentList>
    <comment ref="F15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F41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F60" authorId="0">
      <text>
        <r>
          <rPr>
            <sz val="9"/>
            <color indexed="81"/>
            <rFont val="Tahoma"/>
            <family val="2"/>
            <charset val="186"/>
          </rPr>
          <t>"Pastatyti Klaipėdos miesto baseiną (50 m) su sveikatingumo centru"</t>
        </r>
      </text>
    </comment>
  </commentList>
</comments>
</file>

<file path=xl/comments2.xml><?xml version="1.0" encoding="utf-8"?>
<comments xmlns="http://schemas.openxmlformats.org/spreadsheetml/2006/main">
  <authors>
    <author>Sniega</author>
  </authors>
  <commentList>
    <comment ref="F13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F39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F57" authorId="0">
      <text>
        <r>
          <rPr>
            <sz val="9"/>
            <color indexed="81"/>
            <rFont val="Tahoma"/>
            <family val="2"/>
            <charset val="186"/>
          </rPr>
          <t>"Pastatyti Klaipėdos miesto baseiną (50 m) su sveikatingumo centru"</t>
        </r>
      </text>
    </comment>
  </commentList>
</comments>
</file>

<file path=xl/sharedStrings.xml><?xml version="1.0" encoding="utf-8"?>
<sst xmlns="http://schemas.openxmlformats.org/spreadsheetml/2006/main" count="791" uniqueCount="162">
  <si>
    <t>tūkst. Lt</t>
  </si>
  <si>
    <t>Programos tikslo kodas</t>
  </si>
  <si>
    <t>Uždavinio kodas</t>
  </si>
  <si>
    <t>Priemonės kodas</t>
  </si>
  <si>
    <t>Pavadinimas</t>
  </si>
  <si>
    <t>Priemonės požymis</t>
  </si>
  <si>
    <t>Funkcinės klasifikacijos kodas*</t>
  </si>
  <si>
    <t>Asignavimų valdytojo kodas</t>
  </si>
  <si>
    <t>Finansavimo šaltinis</t>
  </si>
  <si>
    <t>2015-ųjų metų lėšų projektas</t>
  </si>
  <si>
    <t>Produkto vertinimo kriterijus</t>
  </si>
  <si>
    <t>Iš viso</t>
  </si>
  <si>
    <t>Išlaidoms</t>
  </si>
  <si>
    <t>Turtui įsigyti ir finansiniams įsipareigojimams vykdyti</t>
  </si>
  <si>
    <t>planas</t>
  </si>
  <si>
    <t>Iš jų darbo užmokesčiui</t>
  </si>
  <si>
    <t>2014-ieji metai</t>
  </si>
  <si>
    <t>2015-ieji metai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</si>
  <si>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</si>
  <si>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</si>
  <si>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</si>
  <si>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08</t>
  </si>
  <si>
    <t>2</t>
  </si>
  <si>
    <t>SB</t>
  </si>
  <si>
    <t>Iš viso:</t>
  </si>
  <si>
    <t>02</t>
  </si>
  <si>
    <t>6</t>
  </si>
  <si>
    <t>Kt</t>
  </si>
  <si>
    <t>03</t>
  </si>
  <si>
    <t>Iš viso uždaviniui:</t>
  </si>
  <si>
    <t>Asmenų, lankančių sporto mokyklas, skaičius</t>
  </si>
  <si>
    <t>SB(SP)</t>
  </si>
  <si>
    <t xml:space="preserve">Dalyvavusiųjų sporto ir sveikatingumo renginiuose skaičius, tūkst. žm. </t>
  </si>
  <si>
    <t>BĮ Klaipėdos kūno kultūros ir rekreacijos centro išlaikymas ir  veiklos organizavimas</t>
  </si>
  <si>
    <t>Sportinės veiklos programų dalinis finansavimas:</t>
  </si>
  <si>
    <t>tradicinių, tarptautinių sporto renginių;</t>
  </si>
  <si>
    <t>neįgaliųjų sporto klubų;</t>
  </si>
  <si>
    <t>sporto klubų, dalyvaujančių judėjime „Sportas visiems“;</t>
  </si>
  <si>
    <t>P4</t>
  </si>
  <si>
    <t>sporto klubų, dalyvaujančių regioniniuose, šalies ar tarptautiniuose mėgėjiško sporto renginiuose;</t>
  </si>
  <si>
    <t>04</t>
  </si>
  <si>
    <t>Projekto „Jaunimo pasitraukimo iš sportinės veiklos prevencija (PYDOS)“ įgyvendinimas</t>
  </si>
  <si>
    <t>ES</t>
  </si>
  <si>
    <t>Įrengti naujas ir modernizuoti esamas sporto bazes</t>
  </si>
  <si>
    <t xml:space="preserve">Dokumentacijos, reikalingos sporto infrastruktūros plėtrai, parengimas:                                      </t>
  </si>
  <si>
    <t>5</t>
  </si>
  <si>
    <t>SB(VB)</t>
  </si>
  <si>
    <t>Klaipėdos miesto baseino (50 m) su sveikatingumo centru techninio projekto parengimas</t>
  </si>
  <si>
    <t xml:space="preserve">Sporto infrastruktūros objektų einamasis remontas ir techninis aptarnavimas:                                    </t>
  </si>
  <si>
    <t>SB(P)</t>
  </si>
  <si>
    <t>Reprezentuojančių miestą sporto klubų veiklos dalinis finansavimas pagal ilgalaikes sutartis:</t>
  </si>
  <si>
    <t xml:space="preserve">Iškovota vieta Lietuvos rankinio aukščiausioje lygoje </t>
  </si>
  <si>
    <t>Individualių sporto šakų sportininkų pasirengimas dalyvauti atrankos varžybose dėl patekimo į nacionalines rinktines</t>
  </si>
  <si>
    <t>Skirta stipendijų sportininkams, sk.</t>
  </si>
  <si>
    <t>Iš viso tikslui:</t>
  </si>
  <si>
    <t>11</t>
  </si>
  <si>
    <t>Iš viso programai:</t>
  </si>
  <si>
    <t>Finansavimo šaltinių suvestinė</t>
  </si>
  <si>
    <t>Finansavimo šaltiniai</t>
  </si>
  <si>
    <t>SAVIVALDYBĖS LĖŠOS</t>
  </si>
  <si>
    <t xml:space="preserve">Savivaldybės biudžetas, iš jo: 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</si>
  <si>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</si>
  <si>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</si>
  <si>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Paskolos lėšos </t>
    </r>
    <r>
      <rPr>
        <b/>
        <sz val="10"/>
        <rFont val="Times New Roman"/>
        <family val="1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</si>
  <si>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</si>
  <si>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KITOS LĖŠOS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</si>
  <si>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</si>
  <si>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</si>
  <si>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2014-ųjų metų asignavimų planas</t>
  </si>
  <si>
    <t xml:space="preserve"> TIKSLŲ, UŽDAVINIŲ, PRIEMONIŲ, PRIEMONIŲ IŠLAIDŲ IR PRODUKTO KRITERIJŲ SUVESTINĖ</t>
  </si>
  <si>
    <t>05</t>
  </si>
  <si>
    <t>Sąlygų ugdytis biudžetinėse sporto įstaigose sudarymas:</t>
  </si>
  <si>
    <t>VšĮ Klaipėdos irklavimo centre</t>
  </si>
  <si>
    <t>Sąlygų ugdytis viešosiose sporto įstaigose sudarymas:</t>
  </si>
  <si>
    <t>Pasirenkamojo vaikų ugdymo programų finansavimas iš sportininko krepšelio lėšų</t>
  </si>
  <si>
    <t>Prioritetinių sporto šakų didelio sportinio meistriškumo klubų veiklos dalinis finansavimas</t>
  </si>
  <si>
    <t xml:space="preserve"> 1-3</t>
  </si>
  <si>
    <t>Sudaryti sąlygas sportuoti visų amžiaus grupių miestiečiams, įgyvendinant sveikos gyvensenos ir fizinio aktyvumo programas</t>
  </si>
  <si>
    <t>Sudaryti sąlygas ugdyti sveiką ir fiziškai aktyvią miesto bendruomenę, profesionaliai atrinkti ir ugdyti talentingus olimpinės pamainos sportininkus</t>
  </si>
  <si>
    <t xml:space="preserve"> Tinkamai reprezentuoti miestą šalies ir tarptautiniuose sporto renginiuose</t>
  </si>
  <si>
    <t>Asmenų, lankančių sporto įstaigą, skaičius</t>
  </si>
  <si>
    <t xml:space="preserve">Prestižinių tarptautinių sporto renginių pritraukimas ir organizavimas </t>
  </si>
  <si>
    <t>KŪNO KULTŪROS IR SPORTO PLĖTROS PROGRAMOS NR. 11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</si>
  <si>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</si>
  <si>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</si>
  <si>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</si>
  <si>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</si>
  <si>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>VšĮ Klaipėdos krašto buriavimo sporto mokykloje „Žiemys“</t>
  </si>
  <si>
    <t>2016-ųjų metų lėšų projektas</t>
  </si>
  <si>
    <t>2015 m. poreikis</t>
  </si>
  <si>
    <t>2016 m. poreikis</t>
  </si>
  <si>
    <t>Pritraukti didesnį dalyvių skaičių, užtikrinant sporto renginių organizavimo kokybę</t>
  </si>
  <si>
    <t>Atlikti „Neptūno“ sporto salės stogo remonto darbai, proc.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</si>
  <si>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SB(L) </t>
    </r>
  </si>
  <si>
    <t>Vidutinis sportininkų, dalyvavusių programose, skaičius</t>
  </si>
  <si>
    <t>Atlikta darbų (pagrindo stadiono dangai įrengimas, tvoros remontas), proc.</t>
  </si>
  <si>
    <t>Futbolo mokyklos stadiono dangos pakeitimas</t>
  </si>
  <si>
    <t>2016-ieji metai</t>
  </si>
  <si>
    <t>Miestą reprezentuojančių komandų, garsinančių miestą individualių sporto šakų sportininkų ir trenerių pagerbimas</t>
  </si>
  <si>
    <t>Suorganizuota renginių, sk.</t>
  </si>
  <si>
    <t>Suorganizuota pagerbimo ir viešinimo renginių, sk.</t>
  </si>
  <si>
    <t>„Sportas visiems“ renginių (festivalių, akcijų, miesto sporto švenčių) programų sukūrimas ir įgyvendinimas</t>
  </si>
  <si>
    <t>Iš dalies finansuota programų, sk.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</si>
  <si>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</si>
  <si>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</si>
  <si>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</si>
  <si>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</si>
  <si>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</si>
  <si>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</si>
  <si>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</si>
  <si>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</si>
  <si>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</si>
  <si>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Vykdytojas (skyrius / asmuo)</t>
  </si>
  <si>
    <t>Nugriauta VIP tribūna ir įrengta nauja, įrengta vaizdo stebėjimo kamera.
Užbaigtumas, proc.</t>
  </si>
  <si>
    <t>Finansuota programų, vnt.</t>
  </si>
  <si>
    <t>Parengtas techninis projektas</t>
  </si>
  <si>
    <t>P1.6.3.2</t>
  </si>
  <si>
    <t>P1.6.1.5</t>
  </si>
  <si>
    <t>Funkcinės klasifikacijos kodas</t>
  </si>
  <si>
    <t>BĮ Klaipėdos „Viesulo“ sporto centre;</t>
  </si>
  <si>
    <t>BĮ Klaipėdos „Gintaro“ sporto centre;</t>
  </si>
  <si>
    <t>BĮ Klaipėdos Vlado Knašiaus krepšinio mokykloje;</t>
  </si>
  <si>
    <t>BĮ Klaipėdos futbolo sporto mokykloje;</t>
  </si>
  <si>
    <t>miesto jachtų su jaunųjų buriuotojų įgulomis dalyvavimo tarptautinėse regatose</t>
  </si>
  <si>
    <t>Finansuota programų, sk.</t>
  </si>
  <si>
    <t>Suremontuota sporto objektų, sk.</t>
  </si>
  <si>
    <t>Futbolo mokyklos stadiono dangos pakeitimas;</t>
  </si>
  <si>
    <t>Sporto salės Pilies g. 2 pastato skylančios sienos remontas;</t>
  </si>
  <si>
    <t>Klaipėdos miesto rankinio klubo „Dragūnas“</t>
  </si>
  <si>
    <t xml:space="preserve">2014–2016 M. KLAIPĖDOS MIESTO SAVIVALDYBĖS ADMINISTRACIJOS
</t>
  </si>
  <si>
    <t>BĮ Klaipėdos miesto lengvosios atletikos mokykloje;</t>
  </si>
  <si>
    <t xml:space="preserve">Klaipėdos centrinio stadiono Sportininkų g. 46  rekonstrukcija (II–IV etapai) </t>
  </si>
  <si>
    <t xml:space="preserve">Sporto rūmų (Dariaus ir Girėno g. 10) fasado remonto darbai         </t>
  </si>
  <si>
    <t>BĮ Klaipėdos miesto lengvosios atletikos mokykloje</t>
  </si>
  <si>
    <t>Sporto salės stogo dangos remontas (Taikos pr. 61a);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</si>
  <si>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</si>
  <si>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Pajamų įmokos už paslaugas </t>
    </r>
    <r>
      <rPr>
        <b/>
        <sz val="10"/>
        <rFont val="Times New Roman"/>
        <family val="1"/>
        <charset val="186"/>
      </rPr>
      <t>SB(SP)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</si>
  <si>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</si>
  <si>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Asmenų, lankančių sporto mokyklas, sk.</t>
  </si>
  <si>
    <t>miesto jachtų su jaunųjų buriuotojų įgulomis dalyvavimo tarptautinėse regatose.</t>
  </si>
  <si>
    <t xml:space="preserve">2014 M. KLAIPĖDOS MIESTO SAVIVALDYBĖS ADMINISTRACIJOS
</t>
  </si>
  <si>
    <t>2014-ųjų metų asignavimų planas**</t>
  </si>
  <si>
    <t>Papriemonės kodas</t>
  </si>
  <si>
    <t>06</t>
  </si>
  <si>
    <t xml:space="preserve"> TIKSLŲ, UŽDAVINIŲ, PRIEMONIŲ, PRIEMONIŲ IŠLAIDŲ IR VERTINIMO KRITERIJŲ SUVESTINĖ</t>
  </si>
  <si>
    <t>Indėlio kriterijus</t>
  </si>
  <si>
    <t>Projektų sk./ projekto vadovas G. Dovidaitis</t>
  </si>
  <si>
    <t>Parengtas techninis projektas, proc.</t>
  </si>
  <si>
    <t>UKD Sporto ir kūno kultūros sk.</t>
  </si>
  <si>
    <t>MŪD Socialinės infrastruktūros priežiūros sk.</t>
  </si>
  <si>
    <t>MŪD Socialinės infrastruktūros priežiūros skyrius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</si>
  <si>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</si>
  <si>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Lyginamasis variantas</t>
  </si>
  <si>
    <t>SB(SPL)</t>
  </si>
  <si>
    <t>Siūlomas keisti 2014-ųjų metų asignavimų planas**</t>
  </si>
  <si>
    <t>Skirtumas</t>
  </si>
  <si>
    <r>
      <t xml:space="preserve">Pajamų imokų likučiai 2014-01-01 </t>
    </r>
    <r>
      <rPr>
        <b/>
        <sz val="10"/>
        <rFont val="Times New Roman"/>
        <family val="1"/>
        <charset val="186"/>
      </rPr>
      <t>SB(SPL)</t>
    </r>
  </si>
  <si>
    <t>UKD Sporto ir kūno kultūros skyrius</t>
  </si>
  <si>
    <t xml:space="preserve"> UKD Sporto ir kūno kultūros skyrius</t>
  </si>
  <si>
    <r>
      <t>Pajamų imokų likučiai 2014-01-01</t>
    </r>
    <r>
      <rPr>
        <b/>
        <sz val="10"/>
        <rFont val="Times New Roman"/>
        <family val="1"/>
        <charset val="186"/>
      </rPr>
      <t xml:space="preserve"> SB(SPL)</t>
    </r>
  </si>
  <si>
    <t>** pagal Klaipėdos miesto savivaldybės tarybos 2014-12-11 sprendimus Nr. T2-308 ir T2-311</t>
  </si>
  <si>
    <t xml:space="preserve">PATVIRTINTA
Klaipėdos miesto savivaldybės administracijos direktoriaus 2014 m. kovo 4 d. įsakymu Nr. AD1-667  (Klaipėdos miesto savivaldybės administracijos direktoriaus 2014 m. gruodžio 19 d. įsakymo Nr. AD1-3877 redakcija)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</si>
</sst>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0"/>
      <name val="Arial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sz val="9"/>
      <name val="Arial"/>
      <family val="2"/>
      <charset val="186"/>
    </font>
    <font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</font>
    <font>
      <sz val="8"/>
      <name val="Arial"/>
      <family val="2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</font>
    <font>
      <b/>
      <u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27">
    <xf numFmtId="0" fontId="0" fillId="0" borderId="0" xfId="0"/>
    <xf numFmtId="0" fontId="2" fillId="0" borderId="0" xfId="0" applyFont="1"/>
    <xf numFmtId="0" fontId="5" fillId="0" borderId="1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center" textRotation="90"/>
    </xf>
    <xf numFmtId="0" fontId="2" fillId="0" borderId="0" xfId="0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vertical="top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1" fillId="0" borderId="15" xfId="0" applyNumberFormat="1" applyFont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49" fontId="3" fillId="2" borderId="19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49" fontId="3" fillId="3" borderId="2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16" xfId="0" applyNumberFormat="1" applyFont="1" applyFill="1" applyBorder="1" applyAlignment="1">
      <alignment horizontal="center" vertical="top" wrapText="1"/>
    </xf>
    <xf numFmtId="49" fontId="9" fillId="2" borderId="18" xfId="0" applyNumberFormat="1" applyFont="1" applyFill="1" applyBorder="1" applyAlignment="1">
      <alignment vertical="top"/>
    </xf>
    <xf numFmtId="49" fontId="9" fillId="3" borderId="5" xfId="0" applyNumberFormat="1" applyFont="1" applyFill="1" applyBorder="1" applyAlignment="1">
      <alignment vertical="top"/>
    </xf>
    <xf numFmtId="164" fontId="1" fillId="4" borderId="25" xfId="0" applyNumberFormat="1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left" vertical="top" wrapText="1"/>
    </xf>
    <xf numFmtId="0" fontId="1" fillId="0" borderId="27" xfId="0" applyNumberFormat="1" applyFont="1" applyBorder="1" applyAlignment="1">
      <alignment horizontal="center" vertical="top" wrapText="1"/>
    </xf>
    <xf numFmtId="49" fontId="9" fillId="2" borderId="8" xfId="0" applyNumberFormat="1" applyFont="1" applyFill="1" applyBorder="1" applyAlignment="1">
      <alignment vertical="top"/>
    </xf>
    <xf numFmtId="49" fontId="9" fillId="3" borderId="9" xfId="0" applyNumberFormat="1" applyFont="1" applyFill="1" applyBorder="1" applyAlignment="1">
      <alignment vertical="top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24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vertical="top"/>
    </xf>
    <xf numFmtId="49" fontId="3" fillId="3" borderId="15" xfId="0" applyNumberFormat="1" applyFont="1" applyFill="1" applyBorder="1" applyAlignment="1">
      <alignment vertical="top"/>
    </xf>
    <xf numFmtId="164" fontId="5" fillId="0" borderId="18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vertical="top"/>
    </xf>
    <xf numFmtId="49" fontId="3" fillId="3" borderId="9" xfId="0" applyNumberFormat="1" applyFont="1" applyFill="1" applyBorder="1" applyAlignment="1">
      <alignment vertical="top"/>
    </xf>
    <xf numFmtId="164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/>
    </xf>
    <xf numFmtId="0" fontId="1" fillId="0" borderId="24" xfId="0" applyNumberFormat="1" applyFont="1" applyFill="1" applyBorder="1" applyAlignment="1">
      <alignment vertical="top"/>
    </xf>
    <xf numFmtId="164" fontId="1" fillId="4" borderId="6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vertical="top"/>
    </xf>
    <xf numFmtId="49" fontId="9" fillId="3" borderId="15" xfId="0" applyNumberFormat="1" applyFont="1" applyFill="1" applyBorder="1" applyAlignment="1">
      <alignment vertical="top"/>
    </xf>
    <xf numFmtId="164" fontId="1" fillId="4" borderId="13" xfId="0" applyNumberFormat="1" applyFont="1" applyFill="1" applyBorder="1" applyAlignment="1">
      <alignment horizontal="center" vertical="top" wrapText="1"/>
    </xf>
    <xf numFmtId="49" fontId="3" fillId="3" borderId="31" xfId="0" applyNumberFormat="1" applyFont="1" applyFill="1" applyBorder="1" applyAlignment="1">
      <alignment horizontal="center" vertical="top"/>
    </xf>
    <xf numFmtId="49" fontId="9" fillId="2" borderId="19" xfId="0" applyNumberFormat="1" applyFont="1" applyFill="1" applyBorder="1" applyAlignment="1">
      <alignment horizontal="center" vertical="top" wrapText="1"/>
    </xf>
    <xf numFmtId="49" fontId="9" fillId="3" borderId="31" xfId="0" applyNumberFormat="1" applyFont="1" applyFill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 wrapText="1"/>
    </xf>
    <xf numFmtId="49" fontId="1" fillId="0" borderId="34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0" fontId="10" fillId="4" borderId="34" xfId="0" applyFont="1" applyFill="1" applyBorder="1" applyAlignment="1">
      <alignment vertical="top" wrapText="1"/>
    </xf>
    <xf numFmtId="0" fontId="1" fillId="0" borderId="35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49" fontId="9" fillId="2" borderId="18" xfId="0" applyNumberFormat="1" applyFont="1" applyFill="1" applyBorder="1" applyAlignment="1">
      <alignment vertical="top" wrapText="1"/>
    </xf>
    <xf numFmtId="49" fontId="9" fillId="3" borderId="5" xfId="0" applyNumberFormat="1" applyFont="1" applyFill="1" applyBorder="1" applyAlignment="1">
      <alignment vertical="top" wrapText="1"/>
    </xf>
    <xf numFmtId="49" fontId="9" fillId="4" borderId="36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0" fontId="1" fillId="0" borderId="26" xfId="0" applyFont="1" applyBorder="1" applyAlignment="1">
      <alignment horizontal="center" vertical="top"/>
    </xf>
    <xf numFmtId="0" fontId="1" fillId="0" borderId="26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vertical="top"/>
    </xf>
    <xf numFmtId="49" fontId="1" fillId="0" borderId="7" xfId="0" applyNumberFormat="1" applyFont="1" applyFill="1" applyBorder="1" applyAlignment="1">
      <alignment vertical="top"/>
    </xf>
    <xf numFmtId="0" fontId="1" fillId="0" borderId="27" xfId="0" applyNumberFormat="1" applyFont="1" applyFill="1" applyBorder="1" applyAlignment="1">
      <alignment horizontal="center" vertical="top"/>
    </xf>
    <xf numFmtId="49" fontId="1" fillId="0" borderId="16" xfId="0" applyNumberFormat="1" applyFont="1" applyFill="1" applyBorder="1" applyAlignment="1">
      <alignment vertical="top"/>
    </xf>
    <xf numFmtId="49" fontId="1" fillId="0" borderId="30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vertical="top"/>
    </xf>
    <xf numFmtId="49" fontId="3" fillId="0" borderId="11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center" vertical="top"/>
    </xf>
    <xf numFmtId="0" fontId="1" fillId="0" borderId="3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left" vertical="top"/>
    </xf>
    <xf numFmtId="0" fontId="3" fillId="0" borderId="38" xfId="0" applyNumberFormat="1" applyFont="1" applyFill="1" applyBorder="1" applyAlignment="1">
      <alignment horizontal="center" vertical="top"/>
    </xf>
    <xf numFmtId="49" fontId="3" fillId="3" borderId="31" xfId="0" applyNumberFormat="1" applyFont="1" applyFill="1" applyBorder="1" applyAlignment="1">
      <alignment vertical="top"/>
    </xf>
    <xf numFmtId="164" fontId="3" fillId="3" borderId="3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left" vertical="top"/>
    </xf>
    <xf numFmtId="0" fontId="3" fillId="3" borderId="39" xfId="0" applyNumberFormat="1" applyFont="1" applyFill="1" applyBorder="1" applyAlignment="1">
      <alignment horizontal="center" vertical="top"/>
    </xf>
    <xf numFmtId="0" fontId="3" fillId="3" borderId="40" xfId="0" applyNumberFormat="1" applyFont="1" applyFill="1" applyBorder="1" applyAlignment="1">
      <alignment horizontal="center" vertical="top"/>
    </xf>
    <xf numFmtId="164" fontId="9" fillId="2" borderId="3" xfId="0" applyNumberFormat="1" applyFont="1" applyFill="1" applyBorder="1" applyAlignment="1">
      <alignment horizontal="center" vertical="top"/>
    </xf>
    <xf numFmtId="164" fontId="9" fillId="2" borderId="31" xfId="0" applyNumberFormat="1" applyFont="1" applyFill="1" applyBorder="1" applyAlignment="1">
      <alignment horizontal="center" vertical="top"/>
    </xf>
    <xf numFmtId="164" fontId="9" fillId="2" borderId="39" xfId="0" applyNumberFormat="1" applyFont="1" applyFill="1" applyBorder="1" applyAlignment="1">
      <alignment horizontal="left" vertical="top"/>
    </xf>
    <xf numFmtId="49" fontId="3" fillId="5" borderId="19" xfId="0" applyNumberFormat="1" applyFont="1" applyFill="1" applyBorder="1" applyAlignment="1">
      <alignment vertical="top"/>
    </xf>
    <xf numFmtId="164" fontId="9" fillId="5" borderId="23" xfId="0" applyNumberFormat="1" applyFont="1" applyFill="1" applyBorder="1" applyAlignment="1">
      <alignment horizontal="center" vertical="top"/>
    </xf>
    <xf numFmtId="164" fontId="9" fillId="5" borderId="9" xfId="0" applyNumberFormat="1" applyFont="1" applyFill="1" applyBorder="1" applyAlignment="1">
      <alignment horizontal="center" vertical="top"/>
    </xf>
    <xf numFmtId="164" fontId="9" fillId="5" borderId="32" xfId="0" applyNumberFormat="1" applyFont="1" applyFill="1" applyBorder="1" applyAlignment="1">
      <alignment horizontal="left" vertical="top"/>
    </xf>
    <xf numFmtId="0" fontId="5" fillId="0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165" fontId="4" fillId="4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4" borderId="0" xfId="0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6" fillId="4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9" fillId="2" borderId="40" xfId="0" applyNumberFormat="1" applyFont="1" applyFill="1" applyBorder="1" applyAlignment="1">
      <alignment horizontal="center" vertical="top"/>
    </xf>
    <xf numFmtId="164" fontId="9" fillId="5" borderId="24" xfId="0" applyNumberFormat="1" applyFont="1" applyFill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64" fontId="1" fillId="4" borderId="26" xfId="0" applyNumberFormat="1" applyFont="1" applyFill="1" applyBorder="1" applyAlignment="1">
      <alignment horizontal="center" vertical="top" wrapText="1"/>
    </xf>
    <xf numFmtId="164" fontId="1" fillId="4" borderId="42" xfId="0" applyNumberFormat="1" applyFont="1" applyFill="1" applyBorder="1" applyAlignment="1">
      <alignment horizontal="center" vertical="top" wrapText="1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top"/>
    </xf>
    <xf numFmtId="49" fontId="3" fillId="3" borderId="36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49" fontId="4" fillId="4" borderId="7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vertical="top"/>
    </xf>
    <xf numFmtId="49" fontId="3" fillId="4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top"/>
    </xf>
    <xf numFmtId="0" fontId="1" fillId="0" borderId="22" xfId="0" applyNumberFormat="1" applyFont="1" applyBorder="1" applyAlignment="1">
      <alignment horizontal="center" vertical="top" wrapText="1"/>
    </xf>
    <xf numFmtId="0" fontId="5" fillId="0" borderId="29" xfId="0" applyNumberFormat="1" applyFont="1" applyFill="1" applyBorder="1" applyAlignment="1">
      <alignment horizontal="center" vertical="top"/>
    </xf>
    <xf numFmtId="0" fontId="5" fillId="0" borderId="5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64" fontId="5" fillId="0" borderId="13" xfId="0" applyNumberFormat="1" applyFont="1" applyFill="1" applyBorder="1" applyAlignment="1">
      <alignment horizontal="center" vertical="top"/>
    </xf>
    <xf numFmtId="164" fontId="5" fillId="0" borderId="59" xfId="0" applyNumberFormat="1" applyFont="1" applyFill="1" applyBorder="1" applyAlignment="1">
      <alignment horizontal="center" vertical="top"/>
    </xf>
    <xf numFmtId="164" fontId="5" fillId="0" borderId="25" xfId="0" applyNumberFormat="1" applyFont="1" applyFill="1" applyBorder="1" applyAlignment="1">
      <alignment horizontal="center" vertical="top"/>
    </xf>
    <xf numFmtId="164" fontId="5" fillId="4" borderId="27" xfId="0" applyNumberFormat="1" applyFont="1" applyFill="1" applyBorder="1" applyAlignment="1">
      <alignment horizontal="center" vertical="top"/>
    </xf>
    <xf numFmtId="164" fontId="14" fillId="2" borderId="60" xfId="0" applyNumberFormat="1" applyFont="1" applyFill="1" applyBorder="1" applyAlignment="1">
      <alignment horizontal="center" vertical="top"/>
    </xf>
    <xf numFmtId="164" fontId="14" fillId="5" borderId="17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49" fontId="3" fillId="4" borderId="36" xfId="0" applyNumberFormat="1" applyFont="1" applyFill="1" applyBorder="1" applyAlignment="1">
      <alignment vertical="top"/>
    </xf>
    <xf numFmtId="49" fontId="3" fillId="4" borderId="34" xfId="0" applyNumberFormat="1" applyFont="1" applyFill="1" applyBorder="1" applyAlignment="1">
      <alignment vertical="top"/>
    </xf>
    <xf numFmtId="49" fontId="3" fillId="4" borderId="38" xfId="0" applyNumberFormat="1" applyFont="1" applyFill="1" applyBorder="1" applyAlignment="1">
      <alignment vertical="top"/>
    </xf>
    <xf numFmtId="49" fontId="4" fillId="0" borderId="6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vertical="top" wrapText="1"/>
    </xf>
    <xf numFmtId="164" fontId="2" fillId="0" borderId="0" xfId="0" applyNumberFormat="1" applyFont="1"/>
    <xf numFmtId="164" fontId="1" fillId="0" borderId="32" xfId="0" applyNumberFormat="1" applyFont="1" applyFill="1" applyBorder="1" applyAlignment="1">
      <alignment horizontal="left" vertical="top" wrapText="1"/>
    </xf>
    <xf numFmtId="0" fontId="1" fillId="0" borderId="34" xfId="0" applyNumberFormat="1" applyFont="1" applyBorder="1" applyAlignment="1">
      <alignment horizontal="center" vertical="top"/>
    </xf>
    <xf numFmtId="164" fontId="5" fillId="4" borderId="22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/>
    </xf>
    <xf numFmtId="164" fontId="3" fillId="5" borderId="18" xfId="0" applyNumberFormat="1" applyFont="1" applyFill="1" applyBorder="1" applyAlignment="1">
      <alignment vertical="top" wrapText="1"/>
    </xf>
    <xf numFmtId="164" fontId="5" fillId="0" borderId="35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 vertical="top"/>
    </xf>
    <xf numFmtId="164" fontId="5" fillId="0" borderId="35" xfId="0" applyNumberFormat="1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textRotation="180" wrapText="1"/>
    </xf>
    <xf numFmtId="49" fontId="5" fillId="0" borderId="7" xfId="0" applyNumberFormat="1" applyFont="1" applyBorder="1" applyAlignment="1">
      <alignment vertical="top" wrapText="1"/>
    </xf>
    <xf numFmtId="0" fontId="4" fillId="0" borderId="14" xfId="0" applyFont="1" applyFill="1" applyBorder="1" applyAlignment="1">
      <alignment vertical="top" textRotation="180" wrapText="1"/>
    </xf>
    <xf numFmtId="49" fontId="5" fillId="0" borderId="16" xfId="0" applyNumberFormat="1" applyFont="1" applyBorder="1" applyAlignment="1">
      <alignment vertical="top" wrapText="1"/>
    </xf>
    <xf numFmtId="0" fontId="4" fillId="0" borderId="10" xfId="0" applyNumberFormat="1" applyFont="1" applyBorder="1" applyAlignment="1">
      <alignment vertical="top"/>
    </xf>
    <xf numFmtId="0" fontId="4" fillId="0" borderId="23" xfId="0" applyFont="1" applyFill="1" applyBorder="1" applyAlignment="1">
      <alignment vertical="top" textRotation="180" wrapText="1"/>
    </xf>
    <xf numFmtId="49" fontId="5" fillId="0" borderId="33" xfId="0" applyNumberFormat="1" applyFont="1" applyBorder="1" applyAlignment="1">
      <alignment vertical="top" wrapText="1"/>
    </xf>
    <xf numFmtId="0" fontId="4" fillId="0" borderId="17" xfId="0" applyNumberFormat="1" applyFont="1" applyBorder="1" applyAlignment="1">
      <alignment vertical="top"/>
    </xf>
    <xf numFmtId="164" fontId="4" fillId="5" borderId="13" xfId="0" applyNumberFormat="1" applyFont="1" applyFill="1" applyBorder="1" applyAlignment="1">
      <alignment horizontal="center" vertical="top"/>
    </xf>
    <xf numFmtId="164" fontId="3" fillId="3" borderId="31" xfId="0" applyNumberFormat="1" applyFont="1" applyFill="1" applyBorder="1" applyAlignment="1">
      <alignment horizontal="center" vertical="top"/>
    </xf>
    <xf numFmtId="164" fontId="9" fillId="2" borderId="39" xfId="0" applyNumberFormat="1" applyFont="1" applyFill="1" applyBorder="1" applyAlignment="1">
      <alignment horizontal="center" vertical="top"/>
    </xf>
    <xf numFmtId="164" fontId="9" fillId="5" borderId="32" xfId="0" applyNumberFormat="1" applyFont="1" applyFill="1" applyBorder="1" applyAlignment="1">
      <alignment horizontal="center" vertical="top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 vertical="center"/>
    </xf>
    <xf numFmtId="164" fontId="1" fillId="4" borderId="30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164" fontId="5" fillId="4" borderId="6" xfId="0" applyNumberFormat="1" applyFont="1" applyFill="1" applyBorder="1" applyAlignment="1">
      <alignment horizontal="center" vertical="top"/>
    </xf>
    <xf numFmtId="0" fontId="5" fillId="0" borderId="41" xfId="0" applyFont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 wrapText="1"/>
    </xf>
    <xf numFmtId="164" fontId="4" fillId="4" borderId="27" xfId="0" applyNumberFormat="1" applyFont="1" applyFill="1" applyBorder="1" applyAlignment="1">
      <alignment horizontal="right" vertical="top"/>
    </xf>
    <xf numFmtId="0" fontId="1" fillId="0" borderId="68" xfId="0" applyFont="1" applyBorder="1" applyAlignment="1">
      <alignment vertical="top"/>
    </xf>
    <xf numFmtId="164" fontId="5" fillId="4" borderId="69" xfId="0" applyNumberFormat="1" applyFont="1" applyFill="1" applyBorder="1" applyAlignment="1">
      <alignment horizontal="center" vertical="top" wrapText="1"/>
    </xf>
    <xf numFmtId="164" fontId="1" fillId="4" borderId="59" xfId="0" applyNumberFormat="1" applyFont="1" applyFill="1" applyBorder="1" applyAlignment="1">
      <alignment horizontal="center" vertical="top" wrapText="1"/>
    </xf>
    <xf numFmtId="0" fontId="1" fillId="0" borderId="24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5" fillId="0" borderId="16" xfId="0" applyNumberFormat="1" applyFont="1" applyFill="1" applyBorder="1" applyAlignment="1">
      <alignment horizontal="center" vertical="top"/>
    </xf>
    <xf numFmtId="164" fontId="9" fillId="3" borderId="19" xfId="0" applyNumberFormat="1" applyFont="1" applyFill="1" applyBorder="1" applyAlignment="1">
      <alignment horizontal="center" vertical="center"/>
    </xf>
    <xf numFmtId="164" fontId="9" fillId="3" borderId="60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vertical="top"/>
    </xf>
    <xf numFmtId="165" fontId="11" fillId="0" borderId="12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/>
    </xf>
    <xf numFmtId="0" fontId="15" fillId="8" borderId="1" xfId="0" applyFont="1" applyFill="1" applyBorder="1" applyAlignment="1">
      <alignment horizontal="center" vertical="center" textRotation="90" wrapText="1"/>
    </xf>
    <xf numFmtId="164" fontId="5" fillId="8" borderId="49" xfId="0" applyNumberFormat="1" applyFont="1" applyFill="1" applyBorder="1" applyAlignment="1">
      <alignment horizontal="center" vertical="top"/>
    </xf>
    <xf numFmtId="164" fontId="5" fillId="8" borderId="50" xfId="0" applyNumberFormat="1" applyFont="1" applyFill="1" applyBorder="1" applyAlignment="1">
      <alignment horizontal="center" vertical="top"/>
    </xf>
    <xf numFmtId="164" fontId="3" fillId="8" borderId="61" xfId="0" applyNumberFormat="1" applyFont="1" applyFill="1" applyBorder="1" applyAlignment="1">
      <alignment horizontal="center" vertical="top"/>
    </xf>
    <xf numFmtId="164" fontId="3" fillId="8" borderId="2" xfId="0" applyNumberFormat="1" applyFont="1" applyFill="1" applyBorder="1" applyAlignment="1">
      <alignment horizontal="center" vertical="top"/>
    </xf>
    <xf numFmtId="164" fontId="5" fillId="8" borderId="48" xfId="0" applyNumberFormat="1" applyFont="1" applyFill="1" applyBorder="1" applyAlignment="1">
      <alignment horizontal="center" vertical="top"/>
    </xf>
    <xf numFmtId="164" fontId="3" fillId="8" borderId="28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164" fontId="3" fillId="8" borderId="55" xfId="0" applyNumberFormat="1" applyFont="1" applyFill="1" applyBorder="1" applyAlignment="1">
      <alignment horizontal="center" vertical="top"/>
    </xf>
    <xf numFmtId="164" fontId="3" fillId="8" borderId="32" xfId="0" applyNumberFormat="1" applyFont="1" applyFill="1" applyBorder="1" applyAlignment="1">
      <alignment horizontal="center" vertical="top"/>
    </xf>
    <xf numFmtId="164" fontId="1" fillId="8" borderId="45" xfId="0" applyNumberFormat="1" applyFont="1" applyFill="1" applyBorder="1" applyAlignment="1">
      <alignment horizontal="center" vertical="top"/>
    </xf>
    <xf numFmtId="164" fontId="1" fillId="8" borderId="46" xfId="0" applyNumberFormat="1" applyFont="1" applyFill="1" applyBorder="1" applyAlignment="1">
      <alignment horizontal="center" vertical="top"/>
    </xf>
    <xf numFmtId="0" fontId="3" fillId="8" borderId="41" xfId="0" applyFont="1" applyFill="1" applyBorder="1" applyAlignment="1">
      <alignment horizontal="right" vertical="top"/>
    </xf>
    <xf numFmtId="164" fontId="3" fillId="8" borderId="63" xfId="0" applyNumberFormat="1" applyFont="1" applyFill="1" applyBorder="1" applyAlignment="1">
      <alignment horizontal="center" vertical="top"/>
    </xf>
    <xf numFmtId="164" fontId="4" fillId="8" borderId="1" xfId="0" applyNumberFormat="1" applyFont="1" applyFill="1" applyBorder="1" applyAlignment="1">
      <alignment horizontal="center" vertical="top"/>
    </xf>
    <xf numFmtId="164" fontId="3" fillId="8" borderId="24" xfId="0" applyNumberFormat="1" applyFont="1" applyFill="1" applyBorder="1" applyAlignment="1">
      <alignment horizontal="center" vertical="top"/>
    </xf>
    <xf numFmtId="164" fontId="3" fillId="8" borderId="17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3" fillId="8" borderId="0" xfId="0" applyNumberFormat="1" applyFont="1" applyFill="1" applyBorder="1" applyAlignment="1">
      <alignment horizontal="center" vertical="top"/>
    </xf>
    <xf numFmtId="164" fontId="3" fillId="8" borderId="10" xfId="0" applyNumberFormat="1" applyFont="1" applyFill="1" applyBorder="1" applyAlignment="1">
      <alignment horizontal="center" vertical="top"/>
    </xf>
    <xf numFmtId="164" fontId="3" fillId="8" borderId="65" xfId="0" applyNumberFormat="1" applyFont="1" applyFill="1" applyBorder="1" applyAlignment="1">
      <alignment horizontal="center" vertical="top"/>
    </xf>
    <xf numFmtId="164" fontId="4" fillId="8" borderId="32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3" fillId="8" borderId="9" xfId="0" applyNumberFormat="1" applyFont="1" applyFill="1" applyBorder="1" applyAlignment="1">
      <alignment horizontal="center" vertical="top"/>
    </xf>
    <xf numFmtId="164" fontId="3" fillId="8" borderId="33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164" fontId="1" fillId="8" borderId="34" xfId="0" applyNumberFormat="1" applyFont="1" applyFill="1" applyBorder="1" applyAlignment="1">
      <alignment horizontal="center" vertical="top"/>
    </xf>
    <xf numFmtId="164" fontId="5" fillId="8" borderId="14" xfId="0" applyNumberFormat="1" applyFont="1" applyFill="1" applyBorder="1" applyAlignment="1">
      <alignment horizontal="center" vertical="top" wrapText="1"/>
    </xf>
    <xf numFmtId="164" fontId="5" fillId="8" borderId="15" xfId="0" applyNumberFormat="1" applyFont="1" applyFill="1" applyBorder="1" applyAlignment="1">
      <alignment horizontal="center" vertical="top" wrapText="1"/>
    </xf>
    <xf numFmtId="164" fontId="5" fillId="8" borderId="44" xfId="0" applyNumberFormat="1" applyFont="1" applyFill="1" applyBorder="1" applyAlignment="1">
      <alignment horizontal="center" vertical="top" wrapText="1"/>
    </xf>
    <xf numFmtId="164" fontId="5" fillId="8" borderId="45" xfId="0" applyNumberFormat="1" applyFont="1" applyFill="1" applyBorder="1" applyAlignment="1">
      <alignment horizontal="center" vertical="top" wrapText="1"/>
    </xf>
    <xf numFmtId="164" fontId="5" fillId="8" borderId="46" xfId="0" applyNumberFormat="1" applyFont="1" applyFill="1" applyBorder="1" applyAlignment="1">
      <alignment horizontal="center" vertical="top" wrapText="1"/>
    </xf>
    <xf numFmtId="164" fontId="5" fillId="8" borderId="44" xfId="0" applyNumberFormat="1" applyFont="1" applyFill="1" applyBorder="1" applyAlignment="1">
      <alignment horizontal="center" vertical="top"/>
    </xf>
    <xf numFmtId="164" fontId="5" fillId="8" borderId="45" xfId="0" applyNumberFormat="1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164" fontId="3" fillId="8" borderId="46" xfId="0" applyNumberFormat="1" applyFont="1" applyFill="1" applyBorder="1" applyAlignment="1">
      <alignment horizontal="center" vertical="top"/>
    </xf>
    <xf numFmtId="164" fontId="3" fillId="8" borderId="23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3" fillId="8" borderId="14" xfId="0" applyNumberFormat="1" applyFont="1" applyFill="1" applyBorder="1" applyAlignment="1">
      <alignment horizontal="center" vertical="top"/>
    </xf>
    <xf numFmtId="164" fontId="3" fillId="8" borderId="15" xfId="0" applyNumberFormat="1" applyFont="1" applyFill="1" applyBorder="1" applyAlignment="1">
      <alignment horizontal="center" vertical="top"/>
    </xf>
    <xf numFmtId="164" fontId="3" fillId="8" borderId="16" xfId="0" applyNumberFormat="1" applyFont="1" applyFill="1" applyBorder="1" applyAlignment="1">
      <alignment horizontal="center" vertical="top"/>
    </xf>
    <xf numFmtId="164" fontId="1" fillId="8" borderId="48" xfId="0" applyNumberFormat="1" applyFont="1" applyFill="1" applyBorder="1" applyAlignment="1">
      <alignment horizontal="center" vertical="top" wrapText="1"/>
    </xf>
    <xf numFmtId="164" fontId="1" fillId="8" borderId="49" xfId="0" applyNumberFormat="1" applyFont="1" applyFill="1" applyBorder="1" applyAlignment="1">
      <alignment horizontal="center" vertical="top" wrapText="1"/>
    </xf>
    <xf numFmtId="164" fontId="1" fillId="8" borderId="50" xfId="0" applyNumberFormat="1" applyFont="1" applyFill="1" applyBorder="1" applyAlignment="1">
      <alignment horizontal="center" vertical="top" wrapText="1"/>
    </xf>
    <xf numFmtId="164" fontId="1" fillId="8" borderId="44" xfId="0" applyNumberFormat="1" applyFont="1" applyFill="1" applyBorder="1" applyAlignment="1">
      <alignment horizontal="center" vertical="top" wrapText="1"/>
    </xf>
    <xf numFmtId="164" fontId="1" fillId="8" borderId="45" xfId="0" applyNumberFormat="1" applyFont="1" applyFill="1" applyBorder="1" applyAlignment="1">
      <alignment horizontal="center" vertical="top" wrapText="1"/>
    </xf>
    <xf numFmtId="164" fontId="1" fillId="8" borderId="46" xfId="0" applyNumberFormat="1" applyFont="1" applyFill="1" applyBorder="1" applyAlignment="1">
      <alignment horizontal="center" vertical="top" wrapText="1"/>
    </xf>
    <xf numFmtId="0" fontId="4" fillId="8" borderId="63" xfId="0" applyFont="1" applyFill="1" applyBorder="1" applyAlignment="1">
      <alignment horizontal="center" vertical="top" wrapText="1"/>
    </xf>
    <xf numFmtId="164" fontId="4" fillId="8" borderId="62" xfId="0" applyNumberFormat="1" applyFont="1" applyFill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49" fontId="3" fillId="8" borderId="63" xfId="0" applyNumberFormat="1" applyFont="1" applyFill="1" applyBorder="1" applyAlignment="1">
      <alignment horizontal="right" vertical="top"/>
    </xf>
    <xf numFmtId="164" fontId="3" fillId="8" borderId="8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 wrapText="1"/>
    </xf>
    <xf numFmtId="164" fontId="1" fillId="8" borderId="29" xfId="0" applyNumberFormat="1" applyFont="1" applyFill="1" applyBorder="1" applyAlignment="1">
      <alignment horizontal="center" vertical="top" wrapText="1"/>
    </xf>
    <xf numFmtId="164" fontId="1" fillId="8" borderId="55" xfId="0" applyNumberFormat="1" applyFont="1" applyFill="1" applyBorder="1" applyAlignment="1">
      <alignment horizontal="center" vertical="top" wrapText="1"/>
    </xf>
    <xf numFmtId="164" fontId="4" fillId="8" borderId="65" xfId="0" applyNumberFormat="1" applyFont="1" applyFill="1" applyBorder="1" applyAlignment="1">
      <alignment horizontal="center" vertical="top" wrapText="1"/>
    </xf>
    <xf numFmtId="164" fontId="4" fillId="8" borderId="1" xfId="0" applyNumberFormat="1" applyFont="1" applyFill="1" applyBorder="1" applyAlignment="1">
      <alignment horizontal="center" vertical="top" wrapText="1"/>
    </xf>
    <xf numFmtId="164" fontId="1" fillId="8" borderId="5" xfId="0" applyNumberFormat="1" applyFont="1" applyFill="1" applyBorder="1" applyAlignment="1">
      <alignment horizontal="center" vertical="top" wrapText="1"/>
    </xf>
    <xf numFmtId="164" fontId="1" fillId="8" borderId="7" xfId="0" applyNumberFormat="1" applyFont="1" applyFill="1" applyBorder="1" applyAlignment="1">
      <alignment horizontal="center" vertical="top" wrapText="1"/>
    </xf>
    <xf numFmtId="164" fontId="5" fillId="8" borderId="37" xfId="0" applyNumberFormat="1" applyFont="1" applyFill="1" applyBorder="1" applyAlignment="1">
      <alignment horizontal="center" vertical="top" wrapText="1"/>
    </xf>
    <xf numFmtId="164" fontId="5" fillId="8" borderId="53" xfId="0" applyNumberFormat="1" applyFont="1" applyFill="1" applyBorder="1" applyAlignment="1">
      <alignment horizontal="center" vertical="top" wrapText="1"/>
    </xf>
    <xf numFmtId="164" fontId="4" fillId="8" borderId="29" xfId="0" applyNumberFormat="1" applyFont="1" applyFill="1" applyBorder="1" applyAlignment="1">
      <alignment horizontal="center" vertical="top" wrapText="1"/>
    </xf>
    <xf numFmtId="164" fontId="4" fillId="8" borderId="55" xfId="0" applyNumberFormat="1" applyFont="1" applyFill="1" applyBorder="1" applyAlignment="1">
      <alignment horizontal="center" vertical="top" wrapText="1"/>
    </xf>
    <xf numFmtId="164" fontId="4" fillId="8" borderId="62" xfId="0" applyNumberFormat="1" applyFont="1" applyFill="1" applyBorder="1" applyAlignment="1">
      <alignment horizontal="center" vertical="top" wrapText="1"/>
    </xf>
    <xf numFmtId="164" fontId="4" fillId="8" borderId="28" xfId="0" applyNumberFormat="1" applyFont="1" applyFill="1" applyBorder="1" applyAlignment="1">
      <alignment horizontal="center" vertical="top" wrapText="1"/>
    </xf>
    <xf numFmtId="164" fontId="4" fillId="8" borderId="12" xfId="0" applyNumberFormat="1" applyFont="1" applyFill="1" applyBorder="1" applyAlignment="1">
      <alignment horizontal="center" vertical="top" wrapText="1"/>
    </xf>
    <xf numFmtId="164" fontId="3" fillId="8" borderId="49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right" vertical="top"/>
    </xf>
    <xf numFmtId="164" fontId="4" fillId="8" borderId="66" xfId="0" applyNumberFormat="1" applyFont="1" applyFill="1" applyBorder="1" applyAlignment="1">
      <alignment horizontal="center" vertical="top"/>
    </xf>
    <xf numFmtId="164" fontId="4" fillId="8" borderId="2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37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8" borderId="50" xfId="0" applyNumberFormat="1" applyFont="1" applyFill="1" applyBorder="1" applyAlignment="1">
      <alignment horizontal="right" vertical="top"/>
    </xf>
    <xf numFmtId="49" fontId="4" fillId="8" borderId="62" xfId="0" applyNumberFormat="1" applyFont="1" applyFill="1" applyBorder="1" applyAlignment="1">
      <alignment horizontal="center" vertical="top"/>
    </xf>
    <xf numFmtId="49" fontId="3" fillId="8" borderId="62" xfId="0" applyNumberFormat="1" applyFont="1" applyFill="1" applyBorder="1" applyAlignment="1">
      <alignment horizontal="right" vertical="top"/>
    </xf>
    <xf numFmtId="49" fontId="4" fillId="8" borderId="12" xfId="0" applyNumberFormat="1" applyFont="1" applyFill="1" applyBorder="1" applyAlignment="1">
      <alignment horizontal="center" vertical="top"/>
    </xf>
    <xf numFmtId="164" fontId="4" fillId="8" borderId="67" xfId="0" applyNumberFormat="1" applyFont="1" applyFill="1" applyBorder="1" applyAlignment="1">
      <alignment horizontal="center" vertical="top"/>
    </xf>
    <xf numFmtId="164" fontId="4" fillId="8" borderId="57" xfId="0" applyNumberFormat="1" applyFont="1" applyFill="1" applyBorder="1" applyAlignment="1">
      <alignment horizontal="center" vertical="top"/>
    </xf>
    <xf numFmtId="164" fontId="4" fillId="8" borderId="41" xfId="0" applyNumberFormat="1" applyFont="1" applyFill="1" applyBorder="1" applyAlignment="1">
      <alignment horizontal="center" vertical="top"/>
    </xf>
    <xf numFmtId="164" fontId="5" fillId="8" borderId="13" xfId="0" applyNumberFormat="1" applyFont="1" applyFill="1" applyBorder="1" applyAlignment="1">
      <alignment horizontal="center" vertical="top" wrapText="1"/>
    </xf>
    <xf numFmtId="164" fontId="3" fillId="8" borderId="63" xfId="0" applyNumberFormat="1" applyFont="1" applyFill="1" applyBorder="1" applyAlignment="1">
      <alignment vertical="top"/>
    </xf>
    <xf numFmtId="164" fontId="3" fillId="8" borderId="62" xfId="0" applyNumberFormat="1" applyFont="1" applyFill="1" applyBorder="1" applyAlignment="1">
      <alignment vertical="top"/>
    </xf>
    <xf numFmtId="1" fontId="5" fillId="0" borderId="15" xfId="0" applyNumberFormat="1" applyFont="1" applyFill="1" applyBorder="1" applyAlignment="1">
      <alignment horizontal="center" vertical="top"/>
    </xf>
    <xf numFmtId="1" fontId="5" fillId="0" borderId="16" xfId="0" applyNumberFormat="1" applyFont="1" applyFill="1" applyBorder="1" applyAlignment="1">
      <alignment horizontal="center" vertical="top"/>
    </xf>
    <xf numFmtId="0" fontId="5" fillId="0" borderId="22" xfId="0" applyFont="1" applyBorder="1" applyAlignment="1">
      <alignment vertical="top"/>
    </xf>
    <xf numFmtId="0" fontId="3" fillId="2" borderId="39" xfId="0" applyNumberFormat="1" applyFont="1" applyFill="1" applyBorder="1" applyAlignment="1">
      <alignment horizontal="center" vertical="top"/>
    </xf>
    <xf numFmtId="0" fontId="3" fillId="2" borderId="40" xfId="0" applyNumberFormat="1" applyFont="1" applyFill="1" applyBorder="1" applyAlignment="1">
      <alignment horizontal="center" vertical="top"/>
    </xf>
    <xf numFmtId="0" fontId="3" fillId="5" borderId="32" xfId="0" applyNumberFormat="1" applyFont="1" applyFill="1" applyBorder="1" applyAlignment="1">
      <alignment horizontal="center" vertical="top"/>
    </xf>
    <xf numFmtId="0" fontId="3" fillId="5" borderId="24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top" wrapText="1"/>
    </xf>
    <xf numFmtId="0" fontId="18" fillId="0" borderId="0" xfId="0" applyFont="1"/>
    <xf numFmtId="0" fontId="18" fillId="0" borderId="45" xfId="0" applyFont="1" applyBorder="1" applyAlignment="1">
      <alignment horizontal="center" vertical="top" wrapText="1"/>
    </xf>
    <xf numFmtId="0" fontId="18" fillId="0" borderId="45" xfId="0" applyFont="1" applyBorder="1" applyAlignment="1">
      <alignment vertical="top" wrapText="1"/>
    </xf>
    <xf numFmtId="0" fontId="1" fillId="0" borderId="15" xfId="0" applyNumberFormat="1" applyFont="1" applyBorder="1" applyAlignment="1">
      <alignment vertical="top"/>
    </xf>
    <xf numFmtId="0" fontId="1" fillId="0" borderId="15" xfId="0" applyNumberFormat="1" applyFont="1" applyFill="1" applyBorder="1" applyAlignment="1">
      <alignment vertical="top" wrapText="1"/>
    </xf>
    <xf numFmtId="0" fontId="1" fillId="0" borderId="16" xfId="0" applyNumberFormat="1" applyFont="1" applyBorder="1" applyAlignment="1">
      <alignment vertical="top" wrapText="1"/>
    </xf>
    <xf numFmtId="0" fontId="5" fillId="0" borderId="72" xfId="0" applyFont="1" applyBorder="1" applyAlignment="1">
      <alignment horizontal="center" vertical="top"/>
    </xf>
    <xf numFmtId="0" fontId="4" fillId="8" borderId="57" xfId="0" applyFont="1" applyFill="1" applyBorder="1" applyAlignment="1">
      <alignment horizontal="center" vertical="top"/>
    </xf>
    <xf numFmtId="0" fontId="5" fillId="0" borderId="10" xfId="0" applyNumberFormat="1" applyFont="1" applyBorder="1" applyAlignment="1">
      <alignment vertical="top" wrapText="1"/>
    </xf>
    <xf numFmtId="0" fontId="5" fillId="0" borderId="17" xfId="0" applyNumberFormat="1" applyFont="1" applyBorder="1" applyAlignment="1">
      <alignment vertical="top" wrapText="1"/>
    </xf>
    <xf numFmtId="0" fontId="1" fillId="0" borderId="43" xfId="0" applyFont="1" applyBorder="1" applyAlignment="1">
      <alignment horizontal="center" vertical="top"/>
    </xf>
    <xf numFmtId="164" fontId="5" fillId="8" borderId="58" xfId="0" applyNumberFormat="1" applyFont="1" applyFill="1" applyBorder="1" applyAlignment="1">
      <alignment horizontal="center" vertical="top"/>
    </xf>
    <xf numFmtId="0" fontId="1" fillId="4" borderId="5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 wrapText="1"/>
    </xf>
    <xf numFmtId="164" fontId="1" fillId="4" borderId="73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/>
    </xf>
    <xf numFmtId="164" fontId="1" fillId="0" borderId="13" xfId="0" applyNumberFormat="1" applyFont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24" xfId="0" applyNumberFormat="1" applyFont="1" applyFill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center" textRotation="90" wrapText="1"/>
    </xf>
    <xf numFmtId="49" fontId="5" fillId="4" borderId="16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164" fontId="1" fillId="0" borderId="23" xfId="0" applyNumberFormat="1" applyFont="1" applyFill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/>
    </xf>
    <xf numFmtId="0" fontId="3" fillId="8" borderId="63" xfId="0" applyFont="1" applyFill="1" applyBorder="1" applyAlignment="1">
      <alignment horizontal="right" vertical="top"/>
    </xf>
    <xf numFmtId="164" fontId="3" fillId="8" borderId="66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67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8" borderId="64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16" xfId="0" applyNumberFormat="1" applyFont="1" applyBorder="1" applyAlignment="1">
      <alignment horizontal="center" vertical="top" wrapText="1"/>
    </xf>
    <xf numFmtId="49" fontId="9" fillId="2" borderId="14" xfId="0" applyNumberFormat="1" applyFont="1" applyFill="1" applyBorder="1" applyAlignment="1">
      <alignment horizontal="center" vertical="top"/>
    </xf>
    <xf numFmtId="49" fontId="9" fillId="2" borderId="23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49" fontId="9" fillId="4" borderId="16" xfId="0" applyNumberFormat="1" applyFont="1" applyFill="1" applyBorder="1" applyAlignment="1">
      <alignment horizontal="center" vertical="top" wrapText="1"/>
    </xf>
    <xf numFmtId="49" fontId="9" fillId="4" borderId="33" xfId="0" applyNumberFormat="1" applyFont="1" applyFill="1" applyBorder="1" applyAlignment="1">
      <alignment horizontal="center" vertical="top" wrapText="1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8" borderId="45" xfId="0" applyFont="1" applyFill="1" applyBorder="1" applyAlignment="1">
      <alignment horizontal="center" vertical="top"/>
    </xf>
    <xf numFmtId="0" fontId="5" fillId="8" borderId="46" xfId="0" applyFont="1" applyFill="1" applyBorder="1" applyAlignment="1">
      <alignment horizontal="center" vertical="top"/>
    </xf>
    <xf numFmtId="164" fontId="5" fillId="8" borderId="29" xfId="0" applyNumberFormat="1" applyFont="1" applyFill="1" applyBorder="1" applyAlignment="1">
      <alignment horizontal="center" vertical="top" wrapText="1"/>
    </xf>
    <xf numFmtId="164" fontId="5" fillId="8" borderId="55" xfId="0" applyNumberFormat="1" applyFont="1" applyFill="1" applyBorder="1" applyAlignment="1">
      <alignment horizontal="center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/>
    </xf>
    <xf numFmtId="164" fontId="1" fillId="0" borderId="14" xfId="0" applyNumberFormat="1" applyFont="1" applyFill="1" applyBorder="1" applyAlignment="1">
      <alignment vertical="top" wrapText="1"/>
    </xf>
    <xf numFmtId="164" fontId="1" fillId="0" borderId="23" xfId="0" applyNumberFormat="1" applyFont="1" applyFill="1" applyBorder="1" applyAlignment="1">
      <alignment vertical="top" wrapText="1"/>
    </xf>
    <xf numFmtId="49" fontId="5" fillId="0" borderId="11" xfId="0" applyNumberFormat="1" applyFont="1" applyFill="1" applyBorder="1" applyAlignment="1">
      <alignment vertical="center" textRotation="90" wrapText="1"/>
    </xf>
    <xf numFmtId="49" fontId="5" fillId="0" borderId="14" xfId="0" applyNumberFormat="1" applyFont="1" applyFill="1" applyBorder="1" applyAlignment="1">
      <alignment vertical="center" textRotation="90" wrapText="1"/>
    </xf>
    <xf numFmtId="49" fontId="5" fillId="0" borderId="23" xfId="0" applyNumberFormat="1" applyFont="1" applyFill="1" applyBorder="1" applyAlignment="1">
      <alignment vertical="center" textRotation="90" wrapText="1"/>
    </xf>
    <xf numFmtId="49" fontId="1" fillId="0" borderId="7" xfId="0" applyNumberFormat="1" applyFont="1" applyFill="1" applyBorder="1" applyAlignment="1">
      <alignment vertical="top" wrapText="1"/>
    </xf>
    <xf numFmtId="49" fontId="1" fillId="0" borderId="16" xfId="0" applyNumberFormat="1" applyFont="1" applyFill="1" applyBorder="1" applyAlignment="1">
      <alignment vertical="top" wrapText="1"/>
    </xf>
    <xf numFmtId="49" fontId="1" fillId="0" borderId="33" xfId="0" applyNumberFormat="1" applyFont="1" applyFill="1" applyBorder="1" applyAlignment="1">
      <alignment vertical="top" wrapText="1"/>
    </xf>
    <xf numFmtId="49" fontId="5" fillId="0" borderId="10" xfId="0" applyNumberFormat="1" applyFont="1" applyFill="1" applyBorder="1" applyAlignment="1">
      <alignment vertical="top" wrapText="1"/>
    </xf>
    <xf numFmtId="49" fontId="5" fillId="0" borderId="17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10" fillId="3" borderId="9" xfId="0" applyFont="1" applyFill="1" applyBorder="1" applyAlignment="1">
      <alignment vertical="top" wrapText="1"/>
    </xf>
    <xf numFmtId="0" fontId="10" fillId="4" borderId="38" xfId="0" applyFont="1" applyFill="1" applyBorder="1" applyAlignment="1">
      <alignment vertical="top" wrapText="1"/>
    </xf>
    <xf numFmtId="0" fontId="3" fillId="8" borderId="4" xfId="0" applyFont="1" applyFill="1" applyBorder="1" applyAlignment="1">
      <alignment horizontal="right" vertical="top"/>
    </xf>
    <xf numFmtId="164" fontId="1" fillId="8" borderId="44" xfId="0" applyNumberFormat="1" applyFont="1" applyFill="1" applyBorder="1" applyAlignment="1">
      <alignment horizontal="center" vertical="top"/>
    </xf>
    <xf numFmtId="0" fontId="5" fillId="4" borderId="68" xfId="0" applyFont="1" applyFill="1" applyBorder="1" applyAlignment="1">
      <alignment horizontal="center" vertical="top" wrapText="1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53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 wrapText="1"/>
    </xf>
    <xf numFmtId="49" fontId="1" fillId="0" borderId="68" xfId="0" applyNumberFormat="1" applyFont="1" applyFill="1" applyBorder="1" applyAlignment="1">
      <alignment horizontal="center" vertical="top"/>
    </xf>
    <xf numFmtId="49" fontId="1" fillId="7" borderId="43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4" fillId="8" borderId="63" xfId="0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4" fillId="8" borderId="66" xfId="0" applyNumberFormat="1" applyFont="1" applyFill="1" applyBorder="1" applyAlignment="1">
      <alignment horizontal="center" vertical="top" wrapText="1"/>
    </xf>
    <xf numFmtId="164" fontId="4" fillId="8" borderId="64" xfId="0" applyNumberFormat="1" applyFont="1" applyFill="1" applyBorder="1" applyAlignment="1">
      <alignment horizontal="center" vertical="top" wrapText="1"/>
    </xf>
    <xf numFmtId="164" fontId="1" fillId="8" borderId="11" xfId="0" applyNumberFormat="1" applyFont="1" applyFill="1" applyBorder="1" applyAlignment="1">
      <alignment horizontal="center" vertical="top" wrapText="1"/>
    </xf>
    <xf numFmtId="164" fontId="5" fillId="8" borderId="52" xfId="0" applyNumberFormat="1" applyFont="1" applyFill="1" applyBorder="1" applyAlignment="1">
      <alignment horizontal="center" vertical="top" wrapText="1"/>
    </xf>
    <xf numFmtId="164" fontId="5" fillId="8" borderId="28" xfId="0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vertical="top" wrapText="1"/>
    </xf>
    <xf numFmtId="0" fontId="5" fillId="4" borderId="41" xfId="0" applyFont="1" applyFill="1" applyBorder="1" applyAlignment="1">
      <alignment horizontal="center" vertical="top" wrapText="1"/>
    </xf>
    <xf numFmtId="164" fontId="5" fillId="8" borderId="14" xfId="0" applyNumberFormat="1" applyFont="1" applyFill="1" applyBorder="1" applyAlignment="1">
      <alignment horizontal="center" vertical="top"/>
    </xf>
    <xf numFmtId="164" fontId="5" fillId="8" borderId="15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/>
    </xf>
    <xf numFmtId="164" fontId="5" fillId="4" borderId="12" xfId="0" applyNumberFormat="1" applyFont="1" applyFill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vertical="top"/>
    </xf>
    <xf numFmtId="0" fontId="5" fillId="8" borderId="58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164" fontId="5" fillId="8" borderId="4" xfId="0" applyNumberFormat="1" applyFont="1" applyFill="1" applyBorder="1" applyAlignment="1">
      <alignment vertical="top"/>
    </xf>
    <xf numFmtId="164" fontId="5" fillId="8" borderId="34" xfId="0" applyNumberFormat="1" applyFont="1" applyFill="1" applyBorder="1" applyAlignment="1">
      <alignment horizontal="center" vertical="top"/>
    </xf>
    <xf numFmtId="0" fontId="5" fillId="8" borderId="34" xfId="0" applyFont="1" applyFill="1" applyBorder="1" applyAlignment="1">
      <alignment horizontal="center" vertical="top"/>
    </xf>
    <xf numFmtId="0" fontId="5" fillId="8" borderId="16" xfId="0" applyFont="1" applyFill="1" applyBorder="1" applyAlignment="1">
      <alignment vertical="top"/>
    </xf>
    <xf numFmtId="0" fontId="5" fillId="0" borderId="10" xfId="0" applyFont="1" applyBorder="1" applyAlignment="1">
      <alignment vertical="top"/>
    </xf>
    <xf numFmtId="164" fontId="5" fillId="4" borderId="73" xfId="0" applyNumberFormat="1" applyFont="1" applyFill="1" applyBorder="1" applyAlignment="1">
      <alignment horizontal="center" vertical="top"/>
    </xf>
    <xf numFmtId="164" fontId="5" fillId="8" borderId="11" xfId="0" applyNumberFormat="1" applyFont="1" applyFill="1" applyBorder="1" applyAlignment="1">
      <alignment horizontal="center" vertical="top"/>
    </xf>
    <xf numFmtId="164" fontId="5" fillId="8" borderId="5" xfId="0" applyNumberFormat="1" applyFont="1" applyFill="1" applyBorder="1" applyAlignment="1">
      <alignment horizontal="center" vertical="top"/>
    </xf>
    <xf numFmtId="164" fontId="5" fillId="8" borderId="7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49" fontId="1" fillId="0" borderId="36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164" fontId="9" fillId="3" borderId="20" xfId="0" applyNumberFormat="1" applyFont="1" applyFill="1" applyBorder="1" applyAlignment="1">
      <alignment horizontal="center" vertical="center"/>
    </xf>
    <xf numFmtId="164" fontId="9" fillId="3" borderId="39" xfId="0" applyNumberFormat="1" applyFont="1" applyFill="1" applyBorder="1" applyAlignment="1">
      <alignment horizontal="center" vertical="center"/>
    </xf>
    <xf numFmtId="164" fontId="9" fillId="3" borderId="31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top"/>
    </xf>
    <xf numFmtId="0" fontId="10" fillId="4" borderId="15" xfId="0" applyFont="1" applyFill="1" applyBorder="1" applyAlignment="1">
      <alignment vertical="top" wrapText="1"/>
    </xf>
    <xf numFmtId="164" fontId="3" fillId="5" borderId="6" xfId="0" applyNumberFormat="1" applyFont="1" applyFill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vertical="center" textRotation="90" wrapText="1"/>
    </xf>
    <xf numFmtId="164" fontId="3" fillId="0" borderId="23" xfId="0" applyNumberFormat="1" applyFont="1" applyFill="1" applyBorder="1" applyAlignment="1">
      <alignment vertical="center" textRotation="90" wrapText="1"/>
    </xf>
    <xf numFmtId="0" fontId="1" fillId="0" borderId="15" xfId="0" applyNumberFormat="1" applyFont="1" applyFill="1" applyBorder="1" applyAlignment="1">
      <alignment horizontal="center" vertical="top" wrapText="1"/>
    </xf>
    <xf numFmtId="49" fontId="5" fillId="4" borderId="16" xfId="0" applyNumberFormat="1" applyFont="1" applyFill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center" vertical="top" wrapText="1"/>
    </xf>
    <xf numFmtId="49" fontId="9" fillId="2" borderId="14" xfId="0" applyNumberFormat="1" applyFont="1" applyFill="1" applyBorder="1" applyAlignment="1">
      <alignment horizontal="center" vertical="top"/>
    </xf>
    <xf numFmtId="49" fontId="9" fillId="3" borderId="15" xfId="0" applyNumberFormat="1" applyFont="1" applyFill="1" applyBorder="1" applyAlignment="1">
      <alignment horizontal="center" vertical="top"/>
    </xf>
    <xf numFmtId="49" fontId="9" fillId="4" borderId="16" xfId="0" applyNumberFormat="1" applyFont="1" applyFill="1" applyBorder="1" applyAlignment="1">
      <alignment horizontal="center" vertical="top" wrapText="1"/>
    </xf>
    <xf numFmtId="164" fontId="1" fillId="8" borderId="15" xfId="0" applyNumberFormat="1" applyFont="1" applyFill="1" applyBorder="1" applyAlignment="1">
      <alignment horizontal="center" vertical="top"/>
    </xf>
    <xf numFmtId="0" fontId="5" fillId="8" borderId="28" xfId="0" applyFont="1" applyFill="1" applyBorder="1" applyAlignment="1">
      <alignment horizontal="center" vertical="top"/>
    </xf>
    <xf numFmtId="0" fontId="5" fillId="8" borderId="29" xfId="0" applyFont="1" applyFill="1" applyBorder="1" applyAlignment="1">
      <alignment horizontal="center" vertical="top"/>
    </xf>
    <xf numFmtId="0" fontId="5" fillId="8" borderId="55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left" vertical="top" wrapText="1"/>
    </xf>
    <xf numFmtId="0" fontId="19" fillId="0" borderId="15" xfId="0" applyNumberFormat="1" applyFont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0" fontId="3" fillId="8" borderId="63" xfId="0" applyFont="1" applyFill="1" applyBorder="1" applyAlignment="1">
      <alignment horizontal="right" vertical="top"/>
    </xf>
    <xf numFmtId="49" fontId="9" fillId="2" borderId="11" xfId="0" applyNumberFormat="1" applyFont="1" applyFill="1" applyBorder="1" applyAlignment="1">
      <alignment horizontal="center" vertical="top"/>
    </xf>
    <xf numFmtId="49" fontId="9" fillId="3" borderId="5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horizontal="center" vertical="top" wrapText="1"/>
    </xf>
    <xf numFmtId="49" fontId="4" fillId="4" borderId="16" xfId="0" applyNumberFormat="1" applyFont="1" applyFill="1" applyBorder="1" applyAlignment="1">
      <alignment horizontal="center" vertical="top"/>
    </xf>
    <xf numFmtId="164" fontId="3" fillId="8" borderId="66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top"/>
    </xf>
    <xf numFmtId="164" fontId="3" fillId="8" borderId="5" xfId="0" applyNumberFormat="1" applyFont="1" applyFill="1" applyBorder="1" applyAlignment="1">
      <alignment horizontal="center" vertical="top"/>
    </xf>
    <xf numFmtId="164" fontId="3" fillId="8" borderId="7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left" vertical="top" wrapText="1"/>
    </xf>
    <xf numFmtId="164" fontId="3" fillId="0" borderId="28" xfId="0" applyNumberFormat="1" applyFont="1" applyFill="1" applyBorder="1" applyAlignment="1">
      <alignment vertical="center" textRotation="90" wrapText="1"/>
    </xf>
    <xf numFmtId="49" fontId="1" fillId="0" borderId="55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164" fontId="5" fillId="8" borderId="29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5" fillId="0" borderId="12" xfId="0" applyNumberFormat="1" applyFont="1" applyFill="1" applyBorder="1" applyAlignment="1">
      <alignment horizontal="center" vertical="top"/>
    </xf>
    <xf numFmtId="0" fontId="1" fillId="0" borderId="24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/>
    </xf>
    <xf numFmtId="164" fontId="5" fillId="8" borderId="5" xfId="0" applyNumberFormat="1" applyFont="1" applyFill="1" applyBorder="1" applyAlignment="1">
      <alignment horizontal="center" vertical="top" wrapText="1"/>
    </xf>
    <xf numFmtId="164" fontId="4" fillId="8" borderId="50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/>
    </xf>
    <xf numFmtId="164" fontId="5" fillId="8" borderId="11" xfId="0" applyNumberFormat="1" applyFont="1" applyFill="1" applyBorder="1" applyAlignment="1">
      <alignment horizontal="center" vertical="top" wrapText="1"/>
    </xf>
    <xf numFmtId="0" fontId="5" fillId="8" borderId="44" xfId="0" applyFont="1" applyFill="1" applyBorder="1" applyAlignment="1">
      <alignment horizontal="center" vertical="top"/>
    </xf>
    <xf numFmtId="0" fontId="5" fillId="0" borderId="0" xfId="0" applyFont="1"/>
    <xf numFmtId="0" fontId="5" fillId="0" borderId="0" xfId="0" applyFont="1" applyBorder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top"/>
    </xf>
    <xf numFmtId="49" fontId="4" fillId="3" borderId="36" xfId="0" applyNumberFormat="1" applyFont="1" applyFill="1" applyBorder="1" applyAlignment="1">
      <alignment vertical="top"/>
    </xf>
    <xf numFmtId="0" fontId="5" fillId="0" borderId="18" xfId="0" applyFont="1" applyBorder="1" applyAlignment="1">
      <alignment horizontal="center" vertical="top"/>
    </xf>
    <xf numFmtId="0" fontId="4" fillId="8" borderId="41" xfId="0" applyFont="1" applyFill="1" applyBorder="1" applyAlignment="1">
      <alignment horizontal="right" vertical="top"/>
    </xf>
    <xf numFmtId="164" fontId="5" fillId="0" borderId="4" xfId="0" applyNumberFormat="1" applyFont="1" applyFill="1" applyBorder="1" applyAlignment="1">
      <alignment horizontal="left" vertical="top" wrapText="1"/>
    </xf>
    <xf numFmtId="0" fontId="5" fillId="0" borderId="16" xfId="0" applyNumberFormat="1" applyFont="1" applyBorder="1" applyAlignment="1">
      <alignment horizontal="center" vertical="top"/>
    </xf>
    <xf numFmtId="0" fontId="5" fillId="0" borderId="68" xfId="0" applyFont="1" applyBorder="1" applyAlignment="1">
      <alignment horizontal="center" vertical="top"/>
    </xf>
    <xf numFmtId="164" fontId="5" fillId="0" borderId="26" xfId="0" applyNumberFormat="1" applyFont="1" applyFill="1" applyBorder="1" applyAlignment="1">
      <alignment horizontal="left" vertical="top" wrapText="1"/>
    </xf>
    <xf numFmtId="0" fontId="4" fillId="8" borderId="4" xfId="0" applyFont="1" applyFill="1" applyBorder="1" applyAlignment="1">
      <alignment horizontal="right" vertical="top"/>
    </xf>
    <xf numFmtId="164" fontId="4" fillId="8" borderId="28" xfId="0" applyNumberFormat="1" applyFont="1" applyFill="1" applyBorder="1" applyAlignment="1">
      <alignment horizontal="center" vertical="top"/>
    </xf>
    <xf numFmtId="164" fontId="4" fillId="8" borderId="55" xfId="0" applyNumberFormat="1" applyFont="1" applyFill="1" applyBorder="1" applyAlignment="1">
      <alignment horizontal="center" vertical="top"/>
    </xf>
    <xf numFmtId="164" fontId="5" fillId="0" borderId="32" xfId="0" applyNumberFormat="1" applyFont="1" applyFill="1" applyBorder="1" applyAlignment="1">
      <alignment horizontal="left" vertical="top" wrapText="1"/>
    </xf>
    <xf numFmtId="164" fontId="4" fillId="8" borderId="8" xfId="0" applyNumberFormat="1" applyFont="1" applyFill="1" applyBorder="1" applyAlignment="1">
      <alignment horizontal="center" vertical="top"/>
    </xf>
    <xf numFmtId="49" fontId="4" fillId="2" borderId="19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164" fontId="4" fillId="3" borderId="3" xfId="0" applyNumberFormat="1" applyFont="1" applyFill="1" applyBorder="1" applyAlignment="1">
      <alignment horizontal="center" vertical="top"/>
    </xf>
    <xf numFmtId="164" fontId="4" fillId="3" borderId="39" xfId="0" applyNumberFormat="1" applyFont="1" applyFill="1" applyBorder="1" applyAlignment="1">
      <alignment horizontal="center" vertical="top"/>
    </xf>
    <xf numFmtId="164" fontId="4" fillId="3" borderId="31" xfId="0" applyNumberFormat="1" applyFont="1" applyFill="1" applyBorder="1" applyAlignment="1">
      <alignment horizontal="center" vertical="top"/>
    </xf>
    <xf numFmtId="49" fontId="4" fillId="3" borderId="21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164" fontId="5" fillId="0" borderId="0" xfId="0" applyNumberFormat="1" applyFont="1" applyBorder="1" applyAlignment="1">
      <alignment vertical="top"/>
    </xf>
    <xf numFmtId="0" fontId="5" fillId="0" borderId="4" xfId="0" applyFont="1" applyBorder="1" applyAlignment="1">
      <alignment vertical="top"/>
    </xf>
    <xf numFmtId="164" fontId="5" fillId="0" borderId="14" xfId="0" applyNumberFormat="1" applyFont="1" applyFill="1" applyBorder="1" applyAlignment="1">
      <alignment vertical="top" wrapText="1"/>
    </xf>
    <xf numFmtId="49" fontId="4" fillId="4" borderId="33" xfId="0" applyNumberFormat="1" applyFont="1" applyFill="1" applyBorder="1" applyAlignment="1">
      <alignment vertical="top"/>
    </xf>
    <xf numFmtId="164" fontId="5" fillId="0" borderId="23" xfId="0" applyNumberFormat="1" applyFont="1" applyFill="1" applyBorder="1" applyAlignment="1">
      <alignment vertical="top" wrapText="1"/>
    </xf>
    <xf numFmtId="164" fontId="4" fillId="8" borderId="52" xfId="0" applyNumberFormat="1" applyFont="1" applyFill="1" applyBorder="1" applyAlignment="1">
      <alignment horizontal="center" vertical="top"/>
    </xf>
    <xf numFmtId="164" fontId="4" fillId="8" borderId="37" xfId="0" applyNumberFormat="1" applyFont="1" applyFill="1" applyBorder="1" applyAlignment="1">
      <alignment horizontal="center" vertical="top"/>
    </xf>
    <xf numFmtId="164" fontId="4" fillId="8" borderId="53" xfId="0" applyNumberFormat="1" applyFont="1" applyFill="1" applyBorder="1" applyAlignment="1">
      <alignment horizontal="center" vertical="top"/>
    </xf>
    <xf numFmtId="164" fontId="4" fillId="8" borderId="45" xfId="0" applyNumberFormat="1" applyFont="1" applyFill="1" applyBorder="1" applyAlignment="1">
      <alignment horizontal="center" vertical="top"/>
    </xf>
    <xf numFmtId="164" fontId="4" fillId="8" borderId="46" xfId="0" applyNumberFormat="1" applyFont="1" applyFill="1" applyBorder="1" applyAlignment="1">
      <alignment horizontal="center" vertical="top"/>
    </xf>
    <xf numFmtId="164" fontId="4" fillId="8" borderId="23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vertical="top"/>
    </xf>
    <xf numFmtId="49" fontId="4" fillId="3" borderId="5" xfId="0" applyNumberFormat="1" applyFont="1" applyFill="1" applyBorder="1" applyAlignment="1">
      <alignment vertical="top"/>
    </xf>
    <xf numFmtId="49" fontId="4" fillId="4" borderId="36" xfId="0" applyNumberFormat="1" applyFont="1" applyFill="1" applyBorder="1" applyAlignment="1">
      <alignment vertical="top"/>
    </xf>
    <xf numFmtId="164" fontId="4" fillId="8" borderId="48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49" fontId="4" fillId="2" borderId="14" xfId="0" applyNumberFormat="1" applyFont="1" applyFill="1" applyBorder="1" applyAlignment="1">
      <alignment vertical="top"/>
    </xf>
    <xf numFmtId="49" fontId="4" fillId="3" borderId="15" xfId="0" applyNumberFormat="1" applyFont="1" applyFill="1" applyBorder="1" applyAlignment="1">
      <alignment vertical="top"/>
    </xf>
    <xf numFmtId="49" fontId="4" fillId="4" borderId="34" xfId="0" applyNumberFormat="1" applyFont="1" applyFill="1" applyBorder="1" applyAlignment="1">
      <alignment vertical="top"/>
    </xf>
    <xf numFmtId="49" fontId="5" fillId="0" borderId="13" xfId="0" applyNumberFormat="1" applyFont="1" applyFill="1" applyBorder="1" applyAlignment="1">
      <alignment vertical="top" wrapText="1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vertical="top"/>
    </xf>
    <xf numFmtId="49" fontId="4" fillId="3" borderId="9" xfId="0" applyNumberFormat="1" applyFont="1" applyFill="1" applyBorder="1" applyAlignment="1">
      <alignment vertical="top"/>
    </xf>
    <xf numFmtId="49" fontId="4" fillId="4" borderId="38" xfId="0" applyNumberFormat="1" applyFont="1" applyFill="1" applyBorder="1" applyAlignment="1">
      <alignment vertical="top"/>
    </xf>
    <xf numFmtId="49" fontId="4" fillId="8" borderId="63" xfId="0" applyNumberFormat="1" applyFont="1" applyFill="1" applyBorder="1" applyAlignment="1">
      <alignment horizontal="right" vertical="top"/>
    </xf>
    <xf numFmtId="164" fontId="5" fillId="0" borderId="8" xfId="0" applyNumberFormat="1" applyFont="1" applyFill="1" applyBorder="1" applyAlignment="1">
      <alignment vertical="top" wrapText="1"/>
    </xf>
    <xf numFmtId="49" fontId="4" fillId="2" borderId="4" xfId="0" applyNumberFormat="1" applyFont="1" applyFill="1" applyBorder="1" applyAlignment="1">
      <alignment vertical="top"/>
    </xf>
    <xf numFmtId="49" fontId="4" fillId="4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top"/>
    </xf>
    <xf numFmtId="164" fontId="4" fillId="8" borderId="14" xfId="0" applyNumberFormat="1" applyFont="1" applyFill="1" applyBorder="1" applyAlignment="1">
      <alignment horizontal="center" vertical="top"/>
    </xf>
    <xf numFmtId="164" fontId="4" fillId="8" borderId="15" xfId="0" applyNumberFormat="1" applyFont="1" applyFill="1" applyBorder="1" applyAlignment="1">
      <alignment horizontal="center" vertical="top"/>
    </xf>
    <xf numFmtId="164" fontId="5" fillId="8" borderId="48" xfId="0" applyNumberFormat="1" applyFont="1" applyFill="1" applyBorder="1" applyAlignment="1">
      <alignment horizontal="center" vertical="top" wrapText="1"/>
    </xf>
    <xf numFmtId="164" fontId="5" fillId="8" borderId="49" xfId="0" applyNumberFormat="1" applyFont="1" applyFill="1" applyBorder="1" applyAlignment="1">
      <alignment horizontal="center" vertical="top" wrapText="1"/>
    </xf>
    <xf numFmtId="164" fontId="5" fillId="8" borderId="50" xfId="0" applyNumberFormat="1" applyFont="1" applyFill="1" applyBorder="1" applyAlignment="1">
      <alignment horizontal="center" vertical="top" wrapText="1"/>
    </xf>
    <xf numFmtId="49" fontId="4" fillId="3" borderId="31" xfId="0" applyNumberFormat="1" applyFont="1" applyFill="1" applyBorder="1" applyAlignment="1">
      <alignment horizontal="center" vertical="top"/>
    </xf>
    <xf numFmtId="164" fontId="4" fillId="3" borderId="8" xfId="0" applyNumberFormat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top" wrapText="1"/>
    </xf>
    <xf numFmtId="49" fontId="5" fillId="0" borderId="35" xfId="0" applyNumberFormat="1" applyFont="1" applyFill="1" applyBorder="1" applyAlignment="1">
      <alignment horizontal="center" vertical="top"/>
    </xf>
    <xf numFmtId="0" fontId="5" fillId="0" borderId="16" xfId="0" applyNumberFormat="1" applyFont="1" applyBorder="1" applyAlignment="1">
      <alignment horizontal="center" vertical="top" wrapText="1"/>
    </xf>
    <xf numFmtId="0" fontId="5" fillId="0" borderId="33" xfId="0" applyNumberFormat="1" applyFont="1" applyBorder="1" applyAlignment="1">
      <alignment horizontal="center" vertical="top" wrapText="1"/>
    </xf>
    <xf numFmtId="49" fontId="5" fillId="0" borderId="36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0" fontId="5" fillId="0" borderId="68" xfId="0" applyFont="1" applyBorder="1" applyAlignment="1">
      <alignment vertical="top"/>
    </xf>
    <xf numFmtId="164" fontId="5" fillId="0" borderId="26" xfId="0" applyNumberFormat="1" applyFont="1" applyFill="1" applyBorder="1" applyAlignment="1">
      <alignment horizontal="center" vertical="top" wrapText="1"/>
    </xf>
    <xf numFmtId="49" fontId="5" fillId="0" borderId="3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5" fillId="0" borderId="41" xfId="0" applyFont="1" applyBorder="1" applyAlignment="1">
      <alignment vertical="top"/>
    </xf>
    <xf numFmtId="49" fontId="4" fillId="0" borderId="8" xfId="0" applyNumberFormat="1" applyFont="1" applyFill="1" applyBorder="1" applyAlignment="1">
      <alignment horizontal="center" vertical="top" wrapText="1"/>
    </xf>
    <xf numFmtId="164" fontId="5" fillId="8" borderId="7" xfId="0" applyNumberFormat="1" applyFont="1" applyFill="1" applyBorder="1" applyAlignment="1">
      <alignment horizontal="center" vertical="top" wrapText="1"/>
    </xf>
    <xf numFmtId="164" fontId="5" fillId="0" borderId="42" xfId="0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center" vertical="top"/>
    </xf>
    <xf numFmtId="49" fontId="4" fillId="0" borderId="11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center" vertical="top"/>
    </xf>
    <xf numFmtId="49" fontId="5" fillId="0" borderId="30" xfId="0" applyNumberFormat="1" applyFont="1" applyFill="1" applyBorder="1" applyAlignment="1">
      <alignment horizontal="center" vertical="top"/>
    </xf>
    <xf numFmtId="49" fontId="4" fillId="0" borderId="23" xfId="0" applyNumberFormat="1" applyFont="1" applyFill="1" applyBorder="1" applyAlignment="1">
      <alignment horizontal="center" vertical="center"/>
    </xf>
    <xf numFmtId="164" fontId="5" fillId="0" borderId="0" xfId="0" applyNumberFormat="1" applyFont="1"/>
    <xf numFmtId="49" fontId="4" fillId="8" borderId="62" xfId="0" applyNumberFormat="1" applyFont="1" applyFill="1" applyBorder="1" applyAlignment="1">
      <alignment horizontal="right" vertical="top"/>
    </xf>
    <xf numFmtId="164" fontId="4" fillId="0" borderId="8" xfId="0" applyNumberFormat="1" applyFont="1" applyFill="1" applyBorder="1" applyAlignment="1">
      <alignment horizontal="left" vertical="top"/>
    </xf>
    <xf numFmtId="49" fontId="4" fillId="0" borderId="14" xfId="0" applyNumberFormat="1" applyFont="1" applyFill="1" applyBorder="1" applyAlignment="1">
      <alignment horizontal="center" vertical="top"/>
    </xf>
    <xf numFmtId="49" fontId="4" fillId="3" borderId="31" xfId="0" applyNumberFormat="1" applyFont="1" applyFill="1" applyBorder="1" applyAlignment="1">
      <alignment vertical="top"/>
    </xf>
    <xf numFmtId="164" fontId="4" fillId="3" borderId="19" xfId="0" applyNumberFormat="1" applyFont="1" applyFill="1" applyBorder="1" applyAlignment="1">
      <alignment horizontal="left" vertical="top"/>
    </xf>
    <xf numFmtId="0" fontId="4" fillId="3" borderId="40" xfId="0" applyNumberFormat="1" applyFont="1" applyFill="1" applyBorder="1" applyAlignment="1">
      <alignment horizontal="center" vertical="top"/>
    </xf>
    <xf numFmtId="0" fontId="4" fillId="2" borderId="40" xfId="0" applyNumberFormat="1" applyFont="1" applyFill="1" applyBorder="1" applyAlignment="1">
      <alignment horizontal="center" vertical="top"/>
    </xf>
    <xf numFmtId="49" fontId="4" fillId="5" borderId="19" xfId="0" applyNumberFormat="1" applyFont="1" applyFill="1" applyBorder="1" applyAlignment="1">
      <alignment vertical="top"/>
    </xf>
    <xf numFmtId="0" fontId="4" fillId="5" borderId="24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8" borderId="1" xfId="0" applyFont="1" applyFill="1" applyBorder="1" applyAlignment="1">
      <alignment horizontal="center" vertical="center" textRotation="90" wrapText="1"/>
    </xf>
    <xf numFmtId="0" fontId="5" fillId="0" borderId="48" xfId="0" applyFont="1" applyFill="1" applyBorder="1" applyAlignment="1">
      <alignment horizontal="left" vertical="top" wrapText="1"/>
    </xf>
    <xf numFmtId="49" fontId="4" fillId="2" borderId="18" xfId="0" applyNumberFormat="1" applyFont="1" applyFill="1" applyBorder="1" applyAlignment="1">
      <alignment vertical="top"/>
    </xf>
    <xf numFmtId="0" fontId="5" fillId="0" borderId="11" xfId="0" applyFont="1" applyFill="1" applyBorder="1" applyAlignment="1">
      <alignment vertical="top" wrapText="1"/>
    </xf>
    <xf numFmtId="49" fontId="4" fillId="2" borderId="8" xfId="0" applyNumberFormat="1" applyFont="1" applyFill="1" applyBorder="1" applyAlignment="1">
      <alignment vertical="top"/>
    </xf>
    <xf numFmtId="49" fontId="4" fillId="2" borderId="19" xfId="0" applyNumberFormat="1" applyFont="1" applyFill="1" applyBorder="1" applyAlignment="1">
      <alignment horizontal="center" vertical="top" wrapText="1"/>
    </xf>
    <xf numFmtId="49" fontId="4" fillId="3" borderId="31" xfId="0" applyNumberFormat="1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vertical="top" wrapText="1"/>
    </xf>
    <xf numFmtId="49" fontId="4" fillId="3" borderId="5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3" borderId="15" xfId="0" applyFont="1" applyFill="1" applyBorder="1" applyAlignment="1">
      <alignment vertical="top" wrapText="1"/>
    </xf>
    <xf numFmtId="0" fontId="5" fillId="4" borderId="34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0" fontId="5" fillId="4" borderId="38" xfId="0" applyFont="1" applyFill="1" applyBorder="1" applyAlignment="1">
      <alignment vertical="top" wrapText="1"/>
    </xf>
    <xf numFmtId="164" fontId="4" fillId="2" borderId="3" xfId="0" applyNumberFormat="1" applyFont="1" applyFill="1" applyBorder="1" applyAlignment="1">
      <alignment horizontal="center" vertical="top"/>
    </xf>
    <xf numFmtId="164" fontId="4" fillId="2" borderId="39" xfId="0" applyNumberFormat="1" applyFont="1" applyFill="1" applyBorder="1" applyAlignment="1">
      <alignment horizontal="center" vertical="top"/>
    </xf>
    <xf numFmtId="164" fontId="4" fillId="2" borderId="31" xfId="0" applyNumberFormat="1" applyFont="1" applyFill="1" applyBorder="1" applyAlignment="1">
      <alignment horizontal="center" vertical="top"/>
    </xf>
    <xf numFmtId="164" fontId="4" fillId="2" borderId="40" xfId="0" applyNumberFormat="1" applyFont="1" applyFill="1" applyBorder="1" applyAlignment="1">
      <alignment horizontal="center" vertical="top"/>
    </xf>
    <xf numFmtId="164" fontId="4" fillId="2" borderId="39" xfId="0" applyNumberFormat="1" applyFont="1" applyFill="1" applyBorder="1" applyAlignment="1">
      <alignment horizontal="left" vertical="top"/>
    </xf>
    <xf numFmtId="164" fontId="4" fillId="5" borderId="23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center" vertical="top"/>
    </xf>
    <xf numFmtId="164" fontId="4" fillId="5" borderId="24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left" vertical="top"/>
    </xf>
    <xf numFmtId="164" fontId="4" fillId="4" borderId="0" xfId="0" applyNumberFormat="1" applyFont="1" applyFill="1" applyBorder="1" applyAlignment="1">
      <alignment horizontal="center" vertical="top" wrapText="1"/>
    </xf>
    <xf numFmtId="164" fontId="5" fillId="4" borderId="0" xfId="0" applyNumberFormat="1" applyFont="1" applyFill="1" applyBorder="1" applyAlignment="1">
      <alignment horizontal="center" vertical="top" wrapText="1"/>
    </xf>
    <xf numFmtId="164" fontId="4" fillId="3" borderId="32" xfId="0" applyNumberFormat="1" applyFont="1" applyFill="1" applyBorder="1" applyAlignment="1">
      <alignment horizontal="center" vertical="center"/>
    </xf>
    <xf numFmtId="164" fontId="4" fillId="3" borderId="31" xfId="0" applyNumberFormat="1" applyFont="1" applyFill="1" applyBorder="1" applyAlignment="1">
      <alignment horizontal="center" vertical="center"/>
    </xf>
    <xf numFmtId="164" fontId="5" fillId="8" borderId="35" xfId="0" applyNumberFormat="1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5" fillId="0" borderId="4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top"/>
    </xf>
    <xf numFmtId="1" fontId="5" fillId="0" borderId="33" xfId="0" applyNumberFormat="1" applyFont="1" applyFill="1" applyBorder="1" applyAlignment="1">
      <alignment vertical="top"/>
    </xf>
    <xf numFmtId="0" fontId="5" fillId="0" borderId="50" xfId="0" applyFont="1" applyFill="1" applyBorder="1" applyAlignment="1">
      <alignment horizontal="center" vertical="top" wrapText="1"/>
    </xf>
    <xf numFmtId="0" fontId="5" fillId="0" borderId="46" xfId="0" applyFont="1" applyFill="1" applyBorder="1" applyAlignment="1">
      <alignment horizontal="center" vertical="top" wrapText="1"/>
    </xf>
    <xf numFmtId="0" fontId="5" fillId="0" borderId="55" xfId="0" applyFont="1" applyFill="1" applyBorder="1" applyAlignment="1">
      <alignment horizontal="center" vertical="top" wrapText="1"/>
    </xf>
    <xf numFmtId="0" fontId="5" fillId="4" borderId="7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16" xfId="0" applyNumberFormat="1" applyFont="1" applyFill="1" applyBorder="1" applyAlignment="1">
      <alignment horizontal="center" vertical="top" wrapText="1"/>
    </xf>
    <xf numFmtId="0" fontId="5" fillId="0" borderId="46" xfId="0" applyNumberFormat="1" applyFont="1" applyBorder="1" applyAlignment="1">
      <alignment horizontal="center" vertical="top"/>
    </xf>
    <xf numFmtId="0" fontId="5" fillId="0" borderId="16" xfId="0" applyNumberFormat="1" applyFont="1" applyBorder="1" applyAlignment="1">
      <alignment vertical="top"/>
    </xf>
    <xf numFmtId="0" fontId="4" fillId="0" borderId="33" xfId="0" applyNumberFormat="1" applyFont="1" applyFill="1" applyBorder="1" applyAlignment="1">
      <alignment horizontal="center" vertical="top"/>
    </xf>
    <xf numFmtId="164" fontId="4" fillId="3" borderId="70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left" vertical="top" wrapText="1"/>
    </xf>
    <xf numFmtId="0" fontId="5" fillId="0" borderId="46" xfId="0" applyNumberFormat="1" applyFont="1" applyFill="1" applyBorder="1" applyAlignment="1">
      <alignment horizontal="center" vertical="top" wrapText="1"/>
    </xf>
    <xf numFmtId="164" fontId="5" fillId="0" borderId="41" xfId="0" applyNumberFormat="1" applyFont="1" applyFill="1" applyBorder="1" applyAlignment="1">
      <alignment horizontal="left" vertical="top" wrapText="1"/>
    </xf>
    <xf numFmtId="0" fontId="5" fillId="0" borderId="55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/>
    </xf>
    <xf numFmtId="49" fontId="5" fillId="0" borderId="33" xfId="0" applyNumberFormat="1" applyFont="1" applyFill="1" applyBorder="1" applyAlignment="1">
      <alignment horizontal="center" vertical="top"/>
    </xf>
    <xf numFmtId="49" fontId="5" fillId="0" borderId="16" xfId="0" applyNumberFormat="1" applyFont="1" applyFill="1" applyBorder="1" applyAlignment="1">
      <alignment horizontal="center" vertical="top"/>
    </xf>
    <xf numFmtId="49" fontId="5" fillId="7" borderId="68" xfId="0" applyNumberFormat="1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center" vertical="top" wrapText="1"/>
    </xf>
    <xf numFmtId="0" fontId="5" fillId="0" borderId="32" xfId="0" applyFont="1" applyBorder="1" applyAlignment="1">
      <alignment horizontal="right" vertical="top"/>
    </xf>
    <xf numFmtId="0" fontId="5" fillId="4" borderId="69" xfId="0" applyFont="1" applyFill="1" applyBorder="1" applyAlignment="1">
      <alignment horizontal="left" vertical="top" wrapText="1"/>
    </xf>
    <xf numFmtId="49" fontId="4" fillId="4" borderId="33" xfId="0" applyNumberFormat="1" applyFont="1" applyFill="1" applyBorder="1" applyAlignment="1">
      <alignment horizontal="center" vertical="top"/>
    </xf>
    <xf numFmtId="49" fontId="4" fillId="4" borderId="34" xfId="0" applyNumberFormat="1" applyFont="1" applyFill="1" applyBorder="1" applyAlignment="1">
      <alignment horizontal="center" vertical="top"/>
    </xf>
    <xf numFmtId="49" fontId="5" fillId="4" borderId="34" xfId="0" applyNumberFormat="1" applyFont="1" applyFill="1" applyBorder="1" applyAlignment="1">
      <alignment horizontal="center" vertical="top" wrapText="1"/>
    </xf>
    <xf numFmtId="49" fontId="5" fillId="4" borderId="38" xfId="0" applyNumberFormat="1" applyFont="1" applyFill="1" applyBorder="1" applyAlignment="1">
      <alignment horizontal="center" vertical="top" wrapText="1"/>
    </xf>
    <xf numFmtId="49" fontId="5" fillId="4" borderId="36" xfId="0" applyNumberFormat="1" applyFont="1" applyFill="1" applyBorder="1" applyAlignment="1">
      <alignment vertical="top"/>
    </xf>
    <xf numFmtId="49" fontId="5" fillId="4" borderId="34" xfId="0" applyNumberFormat="1" applyFont="1" applyFill="1" applyBorder="1" applyAlignment="1">
      <alignment vertical="top"/>
    </xf>
    <xf numFmtId="49" fontId="5" fillId="4" borderId="46" xfId="0" applyNumberFormat="1" applyFont="1" applyFill="1" applyBorder="1" applyAlignment="1">
      <alignment horizontal="center" vertical="top" wrapText="1"/>
    </xf>
    <xf numFmtId="49" fontId="5" fillId="4" borderId="46" xfId="0" applyNumberFormat="1" applyFont="1" applyFill="1" applyBorder="1" applyAlignment="1">
      <alignment vertical="top"/>
    </xf>
    <xf numFmtId="49" fontId="5" fillId="4" borderId="55" xfId="0" applyNumberFormat="1" applyFont="1" applyFill="1" applyBorder="1" applyAlignment="1">
      <alignment vertical="top"/>
    </xf>
    <xf numFmtId="49" fontId="4" fillId="4" borderId="7" xfId="0" applyNumberFormat="1" applyFont="1" applyFill="1" applyBorder="1" applyAlignment="1">
      <alignment vertical="top" wrapText="1"/>
    </xf>
    <xf numFmtId="49" fontId="4" fillId="4" borderId="16" xfId="0" applyNumberFormat="1" applyFont="1" applyFill="1" applyBorder="1" applyAlignment="1">
      <alignment vertical="top" wrapText="1"/>
    </xf>
    <xf numFmtId="49" fontId="4" fillId="4" borderId="33" xfId="0" applyNumberFormat="1" applyFont="1" applyFill="1" applyBorder="1" applyAlignment="1">
      <alignment vertical="top" wrapText="1"/>
    </xf>
    <xf numFmtId="0" fontId="5" fillId="4" borderId="16" xfId="0" applyFont="1" applyFill="1" applyBorder="1" applyAlignment="1">
      <alignment vertical="top" wrapText="1"/>
    </xf>
    <xf numFmtId="49" fontId="5" fillId="4" borderId="16" xfId="0" applyNumberFormat="1" applyFont="1" applyFill="1" applyBorder="1" applyAlignment="1">
      <alignment vertical="top" wrapText="1"/>
    </xf>
    <xf numFmtId="49" fontId="5" fillId="4" borderId="33" xfId="0" applyNumberFormat="1" applyFont="1" applyFill="1" applyBorder="1" applyAlignment="1">
      <alignment vertical="top" wrapText="1"/>
    </xf>
    <xf numFmtId="49" fontId="5" fillId="4" borderId="55" xfId="0" applyNumberFormat="1" applyFont="1" applyFill="1" applyBorder="1" applyAlignment="1">
      <alignment vertical="top" wrapText="1"/>
    </xf>
    <xf numFmtId="49" fontId="5" fillId="4" borderId="46" xfId="0" applyNumberFormat="1" applyFont="1" applyFill="1" applyBorder="1" applyAlignment="1">
      <alignment vertical="top" wrapText="1"/>
    </xf>
    <xf numFmtId="49" fontId="4" fillId="4" borderId="7" xfId="0" applyNumberFormat="1" applyFont="1" applyFill="1" applyBorder="1" applyAlignment="1">
      <alignment vertical="top"/>
    </xf>
    <xf numFmtId="49" fontId="4" fillId="4" borderId="16" xfId="0" applyNumberFormat="1" applyFont="1" applyFill="1" applyBorder="1" applyAlignment="1">
      <alignment vertical="top"/>
    </xf>
    <xf numFmtId="49" fontId="5" fillId="4" borderId="34" xfId="0" applyNumberFormat="1" applyFont="1" applyFill="1" applyBorder="1" applyAlignment="1">
      <alignment horizontal="center" vertical="top"/>
    </xf>
    <xf numFmtId="49" fontId="5" fillId="4" borderId="38" xfId="0" applyNumberFormat="1" applyFont="1" applyFill="1" applyBorder="1" applyAlignment="1">
      <alignment vertical="top"/>
    </xf>
    <xf numFmtId="49" fontId="4" fillId="4" borderId="15" xfId="0" applyNumberFormat="1" applyFont="1" applyFill="1" applyBorder="1" applyAlignment="1">
      <alignment horizontal="center" vertical="top"/>
    </xf>
    <xf numFmtId="49" fontId="5" fillId="4" borderId="55" xfId="0" applyNumberFormat="1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center" textRotation="90" wrapText="1"/>
    </xf>
    <xf numFmtId="164" fontId="5" fillId="7" borderId="48" xfId="0" applyNumberFormat="1" applyFont="1" applyFill="1" applyBorder="1" applyAlignment="1">
      <alignment horizontal="center" vertical="top"/>
    </xf>
    <xf numFmtId="164" fontId="5" fillId="7" borderId="49" xfId="0" applyNumberFormat="1" applyFont="1" applyFill="1" applyBorder="1" applyAlignment="1">
      <alignment horizontal="center" vertical="top"/>
    </xf>
    <xf numFmtId="164" fontId="5" fillId="7" borderId="50" xfId="0" applyNumberFormat="1" applyFont="1" applyFill="1" applyBorder="1" applyAlignment="1">
      <alignment horizontal="center" vertical="top"/>
    </xf>
    <xf numFmtId="164" fontId="5" fillId="7" borderId="15" xfId="0" applyNumberFormat="1" applyFont="1" applyFill="1" applyBorder="1" applyAlignment="1">
      <alignment horizontal="center" vertical="top"/>
    </xf>
    <xf numFmtId="164" fontId="5" fillId="7" borderId="16" xfId="0" applyNumberFormat="1" applyFont="1" applyFill="1" applyBorder="1" applyAlignment="1">
      <alignment horizontal="center" vertical="top"/>
    </xf>
    <xf numFmtId="164" fontId="5" fillId="7" borderId="44" xfId="0" applyNumberFormat="1" applyFont="1" applyFill="1" applyBorder="1" applyAlignment="1">
      <alignment horizontal="center" vertical="top"/>
    </xf>
    <xf numFmtId="164" fontId="5" fillId="7" borderId="45" xfId="0" applyNumberFormat="1" applyFont="1" applyFill="1" applyBorder="1" applyAlignment="1">
      <alignment horizontal="center" vertical="top"/>
    </xf>
    <xf numFmtId="164" fontId="5" fillId="7" borderId="46" xfId="0" applyNumberFormat="1" applyFont="1" applyFill="1" applyBorder="1" applyAlignment="1">
      <alignment horizontal="center" vertical="top"/>
    </xf>
    <xf numFmtId="164" fontId="4" fillId="7" borderId="52" xfId="0" applyNumberFormat="1" applyFont="1" applyFill="1" applyBorder="1" applyAlignment="1">
      <alignment horizontal="center" vertical="top"/>
    </xf>
    <xf numFmtId="164" fontId="4" fillId="7" borderId="37" xfId="0" applyNumberFormat="1" applyFont="1" applyFill="1" applyBorder="1" applyAlignment="1">
      <alignment horizontal="center" vertical="top"/>
    </xf>
    <xf numFmtId="164" fontId="4" fillId="7" borderId="53" xfId="0" applyNumberFormat="1" applyFont="1" applyFill="1" applyBorder="1" applyAlignment="1">
      <alignment horizontal="center" vertical="top"/>
    </xf>
    <xf numFmtId="164" fontId="4" fillId="7" borderId="45" xfId="0" applyNumberFormat="1" applyFont="1" applyFill="1" applyBorder="1" applyAlignment="1">
      <alignment horizontal="center" vertical="top"/>
    </xf>
    <xf numFmtId="164" fontId="4" fillId="7" borderId="46" xfId="0" applyNumberFormat="1" applyFont="1" applyFill="1" applyBorder="1" applyAlignment="1">
      <alignment horizontal="center" vertical="top"/>
    </xf>
    <xf numFmtId="164" fontId="4" fillId="7" borderId="48" xfId="0" applyNumberFormat="1" applyFont="1" applyFill="1" applyBorder="1" applyAlignment="1">
      <alignment horizontal="center" vertical="top"/>
    </xf>
    <xf numFmtId="164" fontId="4" fillId="7" borderId="49" xfId="0" applyNumberFormat="1" applyFont="1" applyFill="1" applyBorder="1" applyAlignment="1">
      <alignment horizontal="center" vertical="top"/>
    </xf>
    <xf numFmtId="164" fontId="4" fillId="7" borderId="50" xfId="0" applyNumberFormat="1" applyFont="1" applyFill="1" applyBorder="1" applyAlignment="1">
      <alignment horizontal="center" vertical="top"/>
    </xf>
    <xf numFmtId="164" fontId="5" fillId="7" borderId="48" xfId="0" applyNumberFormat="1" applyFont="1" applyFill="1" applyBorder="1" applyAlignment="1">
      <alignment horizontal="center" vertical="top" wrapText="1"/>
    </xf>
    <xf numFmtId="164" fontId="5" fillId="7" borderId="49" xfId="0" applyNumberFormat="1" applyFont="1" applyFill="1" applyBorder="1" applyAlignment="1">
      <alignment horizontal="center" vertical="top" wrapText="1"/>
    </xf>
    <xf numFmtId="164" fontId="5" fillId="7" borderId="50" xfId="0" applyNumberFormat="1" applyFont="1" applyFill="1" applyBorder="1" applyAlignment="1">
      <alignment horizontal="center" vertical="top" wrapText="1"/>
    </xf>
    <xf numFmtId="164" fontId="5" fillId="7" borderId="44" xfId="0" applyNumberFormat="1" applyFont="1" applyFill="1" applyBorder="1" applyAlignment="1">
      <alignment horizontal="center" vertical="top" wrapText="1"/>
    </xf>
    <xf numFmtId="164" fontId="5" fillId="7" borderId="45" xfId="0" applyNumberFormat="1" applyFont="1" applyFill="1" applyBorder="1" applyAlignment="1">
      <alignment horizontal="center" vertical="top" wrapText="1"/>
    </xf>
    <xf numFmtId="164" fontId="5" fillId="7" borderId="46" xfId="0" applyNumberFormat="1" applyFont="1" applyFill="1" applyBorder="1" applyAlignment="1">
      <alignment horizontal="center" vertical="top" wrapText="1"/>
    </xf>
    <xf numFmtId="164" fontId="5" fillId="7" borderId="29" xfId="0" applyNumberFormat="1" applyFont="1" applyFill="1" applyBorder="1" applyAlignment="1">
      <alignment horizontal="center" vertical="top" wrapText="1"/>
    </xf>
    <xf numFmtId="164" fontId="5" fillId="7" borderId="55" xfId="0" applyNumberFormat="1" applyFont="1" applyFill="1" applyBorder="1" applyAlignment="1">
      <alignment horizontal="center" vertical="top" wrapText="1"/>
    </xf>
    <xf numFmtId="164" fontId="5" fillId="7" borderId="4" xfId="0" applyNumberFormat="1" applyFont="1" applyFill="1" applyBorder="1" applyAlignment="1">
      <alignment horizontal="center" vertical="top"/>
    </xf>
    <xf numFmtId="164" fontId="5" fillId="7" borderId="34" xfId="0" applyNumberFormat="1" applyFont="1" applyFill="1" applyBorder="1" applyAlignment="1">
      <alignment horizontal="center" vertical="top"/>
    </xf>
    <xf numFmtId="164" fontId="5" fillId="7" borderId="11" xfId="0" applyNumberFormat="1" applyFont="1" applyFill="1" applyBorder="1" applyAlignment="1">
      <alignment horizontal="center" vertical="top" wrapText="1"/>
    </xf>
    <xf numFmtId="164" fontId="5" fillId="7" borderId="5" xfId="0" applyNumberFormat="1" applyFont="1" applyFill="1" applyBorder="1" applyAlignment="1">
      <alignment horizontal="center" vertical="top" wrapText="1"/>
    </xf>
    <xf numFmtId="164" fontId="5" fillId="7" borderId="7" xfId="0" applyNumberFormat="1" applyFont="1" applyFill="1" applyBorder="1" applyAlignment="1">
      <alignment horizontal="center" vertical="top" wrapText="1"/>
    </xf>
    <xf numFmtId="0" fontId="5" fillId="7" borderId="44" xfId="0" applyFont="1" applyFill="1" applyBorder="1" applyAlignment="1">
      <alignment horizontal="center" vertical="top"/>
    </xf>
    <xf numFmtId="0" fontId="5" fillId="7" borderId="45" xfId="0" applyFont="1" applyFill="1" applyBorder="1" applyAlignment="1">
      <alignment horizontal="center" vertical="top"/>
    </xf>
    <xf numFmtId="0" fontId="5" fillId="7" borderId="46" xfId="0" applyFont="1" applyFill="1" applyBorder="1" applyAlignment="1">
      <alignment horizontal="center" vertical="top"/>
    </xf>
    <xf numFmtId="164" fontId="5" fillId="7" borderId="52" xfId="0" applyNumberFormat="1" applyFont="1" applyFill="1" applyBorder="1" applyAlignment="1">
      <alignment horizontal="center" vertical="top"/>
    </xf>
    <xf numFmtId="164" fontId="5" fillId="7" borderId="37" xfId="0" applyNumberFormat="1" applyFont="1" applyFill="1" applyBorder="1" applyAlignment="1">
      <alignment horizontal="center" vertical="top"/>
    </xf>
    <xf numFmtId="164" fontId="5" fillId="7" borderId="53" xfId="0" applyNumberFormat="1" applyFont="1" applyFill="1" applyBorder="1" applyAlignment="1">
      <alignment horizontal="center" vertical="top"/>
    </xf>
    <xf numFmtId="164" fontId="5" fillId="7" borderId="50" xfId="0" applyNumberFormat="1" applyFont="1" applyFill="1" applyBorder="1" applyAlignment="1">
      <alignment horizontal="right" vertical="top"/>
    </xf>
    <xf numFmtId="49" fontId="5" fillId="4" borderId="74" xfId="0" applyNumberFormat="1" applyFont="1" applyFill="1" applyBorder="1" applyAlignment="1">
      <alignment horizontal="center" vertical="top"/>
    </xf>
    <xf numFmtId="49" fontId="5" fillId="4" borderId="58" xfId="0" applyNumberFormat="1" applyFont="1" applyFill="1" applyBorder="1" applyAlignment="1">
      <alignment horizontal="center" vertical="top"/>
    </xf>
    <xf numFmtId="164" fontId="4" fillId="3" borderId="24" xfId="0" applyNumberFormat="1" applyFont="1" applyFill="1" applyBorder="1" applyAlignment="1">
      <alignment horizontal="center" vertical="center"/>
    </xf>
    <xf numFmtId="49" fontId="5" fillId="4" borderId="53" xfId="0" applyNumberFormat="1" applyFont="1" applyFill="1" applyBorder="1" applyAlignment="1">
      <alignment horizontal="center" vertical="top"/>
    </xf>
    <xf numFmtId="49" fontId="4" fillId="3" borderId="36" xfId="0" applyNumberFormat="1" applyFont="1" applyFill="1" applyBorder="1" applyAlignment="1">
      <alignment horizontal="center" vertical="top"/>
    </xf>
    <xf numFmtId="49" fontId="4" fillId="2" borderId="28" xfId="0" applyNumberFormat="1" applyFont="1" applyFill="1" applyBorder="1" applyAlignment="1">
      <alignment horizontal="center" vertical="top"/>
    </xf>
    <xf numFmtId="49" fontId="4" fillId="3" borderId="29" xfId="0" applyNumberFormat="1" applyFont="1" applyFill="1" applyBorder="1" applyAlignment="1">
      <alignment horizontal="center" vertical="top"/>
    </xf>
    <xf numFmtId="49" fontId="4" fillId="4" borderId="74" xfId="0" applyNumberFormat="1" applyFont="1" applyFill="1" applyBorder="1" applyAlignment="1">
      <alignment horizontal="center" vertical="top"/>
    </xf>
    <xf numFmtId="0" fontId="4" fillId="0" borderId="28" xfId="0" applyFont="1" applyFill="1" applyBorder="1" applyAlignment="1">
      <alignment vertical="top" textRotation="180" wrapText="1"/>
    </xf>
    <xf numFmtId="49" fontId="5" fillId="0" borderId="55" xfId="0" applyNumberFormat="1" applyFont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/>
    </xf>
    <xf numFmtId="0" fontId="5" fillId="4" borderId="35" xfId="0" applyFont="1" applyFill="1" applyBorder="1" applyAlignment="1">
      <alignment horizontal="center" vertical="top" wrapText="1"/>
    </xf>
    <xf numFmtId="164" fontId="5" fillId="0" borderId="41" xfId="0" applyNumberFormat="1" applyFont="1" applyFill="1" applyBorder="1" applyAlignment="1">
      <alignment vertical="top" wrapText="1"/>
    </xf>
    <xf numFmtId="1" fontId="5" fillId="0" borderId="55" xfId="0" applyNumberFormat="1" applyFont="1" applyFill="1" applyBorder="1" applyAlignment="1">
      <alignment horizontal="center" vertical="top" wrapText="1"/>
    </xf>
    <xf numFmtId="49" fontId="4" fillId="2" borderId="52" xfId="0" applyNumberFormat="1" applyFont="1" applyFill="1" applyBorder="1" applyAlignment="1">
      <alignment horizontal="center" vertical="top"/>
    </xf>
    <xf numFmtId="49" fontId="4" fillId="3" borderId="37" xfId="0" applyNumberFormat="1" applyFont="1" applyFill="1" applyBorder="1" applyAlignment="1">
      <alignment horizontal="center" vertical="top"/>
    </xf>
    <xf numFmtId="49" fontId="4" fillId="4" borderId="58" xfId="0" applyNumberFormat="1" applyFont="1" applyFill="1" applyBorder="1" applyAlignment="1">
      <alignment horizontal="center" vertical="top"/>
    </xf>
    <xf numFmtId="0" fontId="4" fillId="0" borderId="52" xfId="0" applyFont="1" applyFill="1" applyBorder="1" applyAlignment="1">
      <alignment vertical="top" textRotation="180" wrapText="1"/>
    </xf>
    <xf numFmtId="49" fontId="5" fillId="0" borderId="53" xfId="0" applyNumberFormat="1" applyFont="1" applyBorder="1" applyAlignment="1">
      <alignment horizontal="center" vertical="top" wrapText="1"/>
    </xf>
    <xf numFmtId="0" fontId="4" fillId="0" borderId="69" xfId="0" applyNumberFormat="1" applyFont="1" applyBorder="1" applyAlignment="1">
      <alignment vertical="top"/>
    </xf>
    <xf numFmtId="0" fontId="5" fillId="0" borderId="69" xfId="0" applyNumberFormat="1" applyFont="1" applyBorder="1" applyAlignment="1">
      <alignment horizontal="center" vertical="top" wrapText="1"/>
    </xf>
    <xf numFmtId="0" fontId="5" fillId="0" borderId="43" xfId="0" applyFont="1" applyFill="1" applyBorder="1" applyAlignment="1">
      <alignment vertical="top" wrapText="1"/>
    </xf>
    <xf numFmtId="0" fontId="5" fillId="0" borderId="53" xfId="0" applyFont="1" applyBorder="1" applyAlignment="1">
      <alignment vertical="top"/>
    </xf>
    <xf numFmtId="49" fontId="4" fillId="4" borderId="26" xfId="0" applyNumberFormat="1" applyFont="1" applyFill="1" applyBorder="1" applyAlignment="1">
      <alignment vertical="top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top"/>
    </xf>
    <xf numFmtId="49" fontId="4" fillId="4" borderId="32" xfId="0" applyNumberFormat="1" applyFont="1" applyFill="1" applyBorder="1" applyAlignment="1">
      <alignment vertical="top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top"/>
    </xf>
    <xf numFmtId="164" fontId="5" fillId="8" borderId="43" xfId="0" applyNumberFormat="1" applyFont="1" applyFill="1" applyBorder="1" applyAlignment="1">
      <alignment horizontal="center" vertical="top"/>
    </xf>
    <xf numFmtId="0" fontId="5" fillId="0" borderId="69" xfId="0" applyNumberFormat="1" applyFont="1" applyBorder="1" applyAlignment="1">
      <alignment vertical="top" wrapText="1"/>
    </xf>
    <xf numFmtId="164" fontId="5" fillId="7" borderId="49" xfId="0" applyNumberFormat="1" applyFont="1" applyFill="1" applyBorder="1" applyAlignment="1">
      <alignment horizontal="right" vertical="top"/>
    </xf>
    <xf numFmtId="164" fontId="23" fillId="7" borderId="44" xfId="0" applyNumberFormat="1" applyFont="1" applyFill="1" applyBorder="1" applyAlignment="1">
      <alignment horizontal="center" vertical="top"/>
    </xf>
    <xf numFmtId="164" fontId="23" fillId="7" borderId="45" xfId="0" applyNumberFormat="1" applyFont="1" applyFill="1" applyBorder="1" applyAlignment="1">
      <alignment horizontal="center" vertical="top"/>
    </xf>
    <xf numFmtId="0" fontId="5" fillId="7" borderId="28" xfId="0" applyFont="1" applyFill="1" applyBorder="1" applyAlignment="1">
      <alignment horizontal="center" vertical="top"/>
    </xf>
    <xf numFmtId="0" fontId="5" fillId="7" borderId="29" xfId="0" applyFont="1" applyFill="1" applyBorder="1" applyAlignment="1">
      <alignment horizontal="center" vertical="top"/>
    </xf>
    <xf numFmtId="164" fontId="23" fillId="7" borderId="46" xfId="0" applyNumberFormat="1" applyFont="1" applyFill="1" applyBorder="1" applyAlignment="1">
      <alignment horizontal="center" vertical="top"/>
    </xf>
    <xf numFmtId="164" fontId="4" fillId="8" borderId="34" xfId="0" applyNumberFormat="1" applyFont="1" applyFill="1" applyBorder="1" applyAlignment="1">
      <alignment horizontal="center" vertical="top"/>
    </xf>
    <xf numFmtId="164" fontId="4" fillId="8" borderId="47" xfId="0" applyNumberFormat="1" applyFont="1" applyFill="1" applyBorder="1" applyAlignment="1">
      <alignment horizontal="center" vertical="top"/>
    </xf>
    <xf numFmtId="164" fontId="4" fillId="8" borderId="74" xfId="0" applyNumberFormat="1" applyFont="1" applyFill="1" applyBorder="1" applyAlignment="1">
      <alignment horizontal="center" vertical="top"/>
    </xf>
    <xf numFmtId="0" fontId="5" fillId="8" borderId="58" xfId="0" applyFont="1" applyFill="1" applyBorder="1" applyAlignment="1">
      <alignment vertical="top"/>
    </xf>
    <xf numFmtId="0" fontId="5" fillId="8" borderId="42" xfId="0" applyFont="1" applyFill="1" applyBorder="1" applyAlignment="1">
      <alignment horizontal="center" vertical="top"/>
    </xf>
    <xf numFmtId="164" fontId="5" fillId="7" borderId="14" xfId="0" applyNumberFormat="1" applyFont="1" applyFill="1" applyBorder="1" applyAlignment="1">
      <alignment horizontal="center" vertical="top"/>
    </xf>
    <xf numFmtId="164" fontId="5" fillId="7" borderId="47" xfId="0" applyNumberFormat="1" applyFont="1" applyFill="1" applyBorder="1" applyAlignment="1">
      <alignment horizontal="center" vertical="top"/>
    </xf>
    <xf numFmtId="164" fontId="5" fillId="7" borderId="35" xfId="0" applyNumberFormat="1" applyFont="1" applyFill="1" applyBorder="1" applyAlignment="1">
      <alignment horizontal="center" vertical="top"/>
    </xf>
    <xf numFmtId="164" fontId="5" fillId="7" borderId="28" xfId="0" applyNumberFormat="1" applyFont="1" applyFill="1" applyBorder="1" applyAlignment="1">
      <alignment horizontal="center" vertical="top" wrapText="1"/>
    </xf>
    <xf numFmtId="164" fontId="19" fillId="7" borderId="48" xfId="0" applyNumberFormat="1" applyFont="1" applyFill="1" applyBorder="1" applyAlignment="1">
      <alignment horizontal="center" vertical="top" wrapText="1"/>
    </xf>
    <xf numFmtId="164" fontId="19" fillId="7" borderId="49" xfId="0" applyNumberFormat="1" applyFont="1" applyFill="1" applyBorder="1" applyAlignment="1">
      <alignment horizontal="center" vertical="top" wrapText="1"/>
    </xf>
    <xf numFmtId="164" fontId="19" fillId="7" borderId="44" xfId="0" applyNumberFormat="1" applyFont="1" applyFill="1" applyBorder="1" applyAlignment="1">
      <alignment horizontal="center" vertical="top" wrapText="1"/>
    </xf>
    <xf numFmtId="164" fontId="19" fillId="7" borderId="45" xfId="0" applyNumberFormat="1" applyFont="1" applyFill="1" applyBorder="1" applyAlignment="1">
      <alignment horizontal="center" vertical="top" wrapText="1"/>
    </xf>
    <xf numFmtId="164" fontId="23" fillId="7" borderId="48" xfId="0" applyNumberFormat="1" applyFont="1" applyFill="1" applyBorder="1" applyAlignment="1">
      <alignment horizontal="center" vertical="top" wrapText="1"/>
    </xf>
    <xf numFmtId="164" fontId="23" fillId="7" borderId="49" xfId="0" applyNumberFormat="1" applyFont="1" applyFill="1" applyBorder="1" applyAlignment="1">
      <alignment horizontal="center" vertical="top" wrapText="1"/>
    </xf>
    <xf numFmtId="164" fontId="23" fillId="7" borderId="44" xfId="0" applyNumberFormat="1" applyFont="1" applyFill="1" applyBorder="1" applyAlignment="1">
      <alignment horizontal="center" vertical="top" wrapText="1"/>
    </xf>
    <xf numFmtId="164" fontId="23" fillId="7" borderId="45" xfId="0" applyNumberFormat="1" applyFont="1" applyFill="1" applyBorder="1" applyAlignment="1">
      <alignment horizontal="center" vertical="top" wrapText="1"/>
    </xf>
    <xf numFmtId="164" fontId="4" fillId="8" borderId="63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164" fontId="4" fillId="3" borderId="19" xfId="0" applyNumberFormat="1" applyFont="1" applyFill="1" applyBorder="1" applyAlignment="1">
      <alignment horizontal="center" vertical="top"/>
    </xf>
    <xf numFmtId="164" fontId="4" fillId="3" borderId="40" xfId="0" applyNumberFormat="1" applyFont="1" applyFill="1" applyBorder="1" applyAlignment="1">
      <alignment horizontal="center" vertical="top"/>
    </xf>
    <xf numFmtId="49" fontId="4" fillId="4" borderId="36" xfId="0" applyNumberFormat="1" applyFont="1" applyFill="1" applyBorder="1" applyAlignment="1">
      <alignment vertical="top" wrapText="1"/>
    </xf>
    <xf numFmtId="49" fontId="4" fillId="4" borderId="34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49" fontId="5" fillId="0" borderId="33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left" vertical="top" wrapText="1"/>
    </xf>
    <xf numFmtId="164" fontId="4" fillId="3" borderId="19" xfId="0" applyNumberFormat="1" applyFont="1" applyFill="1" applyBorder="1" applyAlignment="1">
      <alignment horizontal="center" vertical="center"/>
    </xf>
    <xf numFmtId="164" fontId="4" fillId="3" borderId="40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0" borderId="33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/>
    </xf>
    <xf numFmtId="49" fontId="5" fillId="4" borderId="12" xfId="0" applyNumberFormat="1" applyFont="1" applyFill="1" applyBorder="1" applyAlignment="1">
      <alignment horizontal="left" vertical="top" wrapText="1"/>
    </xf>
    <xf numFmtId="49" fontId="4" fillId="4" borderId="36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 vertical="top"/>
    </xf>
    <xf numFmtId="49" fontId="4" fillId="2" borderId="14" xfId="0" applyNumberFormat="1" applyFont="1" applyFill="1" applyBorder="1" applyAlignment="1">
      <alignment horizontal="center" vertical="top"/>
    </xf>
    <xf numFmtId="49" fontId="4" fillId="2" borderId="23" xfId="0" applyNumberFormat="1" applyFont="1" applyFill="1" applyBorder="1" applyAlignment="1">
      <alignment horizontal="center" vertical="top"/>
    </xf>
    <xf numFmtId="49" fontId="4" fillId="3" borderId="15" xfId="0" applyNumberFormat="1" applyFont="1" applyFill="1" applyBorder="1" applyAlignment="1">
      <alignment horizontal="center" vertical="top"/>
    </xf>
    <xf numFmtId="49" fontId="4" fillId="4" borderId="34" xfId="0" applyNumberFormat="1" applyFont="1" applyFill="1" applyBorder="1" applyAlignment="1">
      <alignment horizontal="center" vertical="top" wrapText="1"/>
    </xf>
    <xf numFmtId="0" fontId="4" fillId="8" borderId="63" xfId="0" applyFont="1" applyFill="1" applyBorder="1" applyAlignment="1">
      <alignment horizontal="right" vertical="top"/>
    </xf>
    <xf numFmtId="164" fontId="4" fillId="8" borderId="64" xfId="0" applyNumberFormat="1" applyFont="1" applyFill="1" applyBorder="1" applyAlignment="1">
      <alignment horizontal="center" vertical="top"/>
    </xf>
    <xf numFmtId="164" fontId="23" fillId="0" borderId="45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164" fontId="4" fillId="7" borderId="16" xfId="0" applyNumberFormat="1" applyFont="1" applyFill="1" applyBorder="1" applyAlignment="1">
      <alignment horizontal="center" vertical="top"/>
    </xf>
    <xf numFmtId="164" fontId="4" fillId="7" borderId="55" xfId="0" applyNumberFormat="1" applyFont="1" applyFill="1" applyBorder="1" applyAlignment="1">
      <alignment horizontal="center" vertical="top"/>
    </xf>
    <xf numFmtId="164" fontId="23" fillId="0" borderId="44" xfId="0" applyNumberFormat="1" applyFont="1" applyFill="1" applyBorder="1" applyAlignment="1">
      <alignment horizontal="center" vertical="top" wrapText="1"/>
    </xf>
    <xf numFmtId="0" fontId="5" fillId="7" borderId="56" xfId="0" applyFont="1" applyFill="1" applyBorder="1" applyAlignment="1">
      <alignment horizontal="center" vertical="top"/>
    </xf>
    <xf numFmtId="164" fontId="23" fillId="0" borderId="44" xfId="0" applyNumberFormat="1" applyFont="1" applyFill="1" applyBorder="1" applyAlignment="1">
      <alignment horizontal="center" wrapText="1"/>
    </xf>
    <xf numFmtId="164" fontId="23" fillId="0" borderId="45" xfId="0" applyNumberFormat="1" applyFont="1" applyFill="1" applyBorder="1" applyAlignment="1">
      <alignment horizontal="center"/>
    </xf>
    <xf numFmtId="164" fontId="23" fillId="0" borderId="45" xfId="0" applyNumberFormat="1" applyFont="1" applyFill="1" applyBorder="1" applyAlignment="1">
      <alignment horizontal="center" wrapText="1"/>
    </xf>
    <xf numFmtId="0" fontId="5" fillId="7" borderId="53" xfId="0" applyFont="1" applyFill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 wrapText="1"/>
    </xf>
    <xf numFmtId="49" fontId="4" fillId="2" borderId="14" xfId="0" applyNumberFormat="1" applyFont="1" applyFill="1" applyBorder="1" applyAlignment="1">
      <alignment horizontal="center" vertical="top"/>
    </xf>
    <xf numFmtId="49" fontId="4" fillId="3" borderId="15" xfId="0" applyNumberFormat="1" applyFont="1" applyFill="1" applyBorder="1" applyAlignment="1">
      <alignment horizontal="center" vertical="top"/>
    </xf>
    <xf numFmtId="164" fontId="23" fillId="7" borderId="48" xfId="0" applyNumberFormat="1" applyFont="1" applyFill="1" applyBorder="1" applyAlignment="1">
      <alignment horizontal="center" vertical="top"/>
    </xf>
    <xf numFmtId="164" fontId="23" fillId="7" borderId="49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/>
    </xf>
    <xf numFmtId="164" fontId="4" fillId="8" borderId="63" xfId="0" applyNumberFormat="1" applyFont="1" applyFill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 wrapText="1"/>
    </xf>
    <xf numFmtId="49" fontId="5" fillId="0" borderId="33" xfId="0" applyNumberFormat="1" applyFont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top"/>
    </xf>
    <xf numFmtId="0" fontId="4" fillId="8" borderId="63" xfId="0" applyFont="1" applyFill="1" applyBorder="1" applyAlignment="1">
      <alignment horizontal="right" vertical="top"/>
    </xf>
    <xf numFmtId="164" fontId="4" fillId="8" borderId="64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left" vertical="top" wrapText="1"/>
    </xf>
    <xf numFmtId="49" fontId="4" fillId="2" borderId="14" xfId="0" applyNumberFormat="1" applyFont="1" applyFill="1" applyBorder="1" applyAlignment="1">
      <alignment horizontal="center" vertical="top"/>
    </xf>
    <xf numFmtId="49" fontId="4" fillId="2" borderId="23" xfId="0" applyNumberFormat="1" applyFont="1" applyFill="1" applyBorder="1" applyAlignment="1">
      <alignment horizontal="center" vertical="top"/>
    </xf>
    <xf numFmtId="49" fontId="4" fillId="3" borderId="15" xfId="0" applyNumberFormat="1" applyFont="1" applyFill="1" applyBorder="1" applyAlignment="1">
      <alignment horizontal="center" vertical="top"/>
    </xf>
    <xf numFmtId="49" fontId="4" fillId="4" borderId="34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33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164" fontId="4" fillId="3" borderId="19" xfId="0" applyNumberFormat="1" applyFont="1" applyFill="1" applyBorder="1" applyAlignment="1">
      <alignment horizontal="center" vertical="center"/>
    </xf>
    <xf numFmtId="164" fontId="4" fillId="3" borderId="40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49" fontId="5" fillId="4" borderId="12" xfId="0" applyNumberFormat="1" applyFont="1" applyFill="1" applyBorder="1" applyAlignment="1">
      <alignment horizontal="left" vertical="top" wrapText="1"/>
    </xf>
    <xf numFmtId="164" fontId="4" fillId="3" borderId="19" xfId="0" applyNumberFormat="1" applyFont="1" applyFill="1" applyBorder="1" applyAlignment="1">
      <alignment horizontal="center" vertical="top"/>
    </xf>
    <xf numFmtId="164" fontId="4" fillId="3" borderId="40" xfId="0" applyNumberFormat="1" applyFont="1" applyFill="1" applyBorder="1" applyAlignment="1">
      <alignment horizontal="center" vertical="top"/>
    </xf>
    <xf numFmtId="49" fontId="4" fillId="4" borderId="36" xfId="0" applyNumberFormat="1" applyFont="1" applyFill="1" applyBorder="1" applyAlignment="1">
      <alignment vertical="top" wrapText="1"/>
    </xf>
    <xf numFmtId="49" fontId="4" fillId="4" borderId="34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49" fontId="5" fillId="0" borderId="33" xfId="0" applyNumberFormat="1" applyFont="1" applyFill="1" applyBorder="1" applyAlignment="1">
      <alignment horizontal="center" vertical="top" wrapText="1"/>
    </xf>
    <xf numFmtId="164" fontId="5" fillId="0" borderId="46" xfId="0" applyNumberFormat="1" applyFont="1" applyFill="1" applyBorder="1" applyAlignment="1">
      <alignment horizontal="center"/>
    </xf>
    <xf numFmtId="164" fontId="5" fillId="0" borderId="46" xfId="0" applyNumberFormat="1" applyFont="1" applyFill="1" applyBorder="1" applyAlignment="1">
      <alignment horizontal="center" vertical="top"/>
    </xf>
    <xf numFmtId="164" fontId="23" fillId="0" borderId="52" xfId="0" applyNumberFormat="1" applyFont="1" applyFill="1" applyBorder="1" applyAlignment="1">
      <alignment horizontal="center" wrapText="1"/>
    </xf>
    <xf numFmtId="164" fontId="23" fillId="0" borderId="37" xfId="0" applyNumberFormat="1" applyFont="1" applyFill="1" applyBorder="1" applyAlignment="1">
      <alignment horizontal="center"/>
    </xf>
    <xf numFmtId="164" fontId="23" fillId="7" borderId="52" xfId="0" applyNumberFormat="1" applyFont="1" applyFill="1" applyBorder="1" applyAlignment="1">
      <alignment horizontal="center" vertical="top"/>
    </xf>
    <xf numFmtId="164" fontId="23" fillId="7" borderId="37" xfId="0" applyNumberFormat="1" applyFont="1" applyFill="1" applyBorder="1" applyAlignment="1">
      <alignment horizontal="center" vertical="top"/>
    </xf>
    <xf numFmtId="0" fontId="5" fillId="8" borderId="53" xfId="0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4" fillId="0" borderId="32" xfId="0" applyFont="1" applyBorder="1" applyAlignment="1">
      <alignment horizontal="right" vertical="top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66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67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56" xfId="0" applyNumberFormat="1" applyFont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left" vertical="top" wrapText="1"/>
    </xf>
    <xf numFmtId="49" fontId="3" fillId="6" borderId="39" xfId="0" applyNumberFormat="1" applyFont="1" applyFill="1" applyBorder="1" applyAlignment="1">
      <alignment horizontal="left" vertical="top" wrapText="1"/>
    </xf>
    <xf numFmtId="49" fontId="3" fillId="6" borderId="40" xfId="0" applyNumberFormat="1" applyFont="1" applyFill="1" applyBorder="1" applyAlignment="1">
      <alignment horizontal="left" vertical="top" wrapText="1"/>
    </xf>
    <xf numFmtId="0" fontId="7" fillId="5" borderId="43" xfId="0" applyFont="1" applyFill="1" applyBorder="1" applyAlignment="1">
      <alignment horizontal="left" vertical="top" wrapText="1"/>
    </xf>
    <xf numFmtId="0" fontId="7" fillId="5" borderId="72" xfId="0" applyFont="1" applyFill="1" applyBorder="1" applyAlignment="1">
      <alignment horizontal="left" vertical="top" wrapText="1"/>
    </xf>
    <xf numFmtId="0" fontId="7" fillId="5" borderId="73" xfId="0" applyFont="1" applyFill="1" applyBorder="1" applyAlignment="1">
      <alignment horizontal="left" vertical="top" wrapText="1"/>
    </xf>
    <xf numFmtId="49" fontId="3" fillId="2" borderId="39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textRotation="90" wrapText="1"/>
    </xf>
    <xf numFmtId="0" fontId="15" fillId="8" borderId="23" xfId="0" applyFont="1" applyFill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9" fillId="8" borderId="68" xfId="0" applyFont="1" applyFill="1" applyBorder="1" applyAlignment="1">
      <alignment horizontal="center" vertical="center" wrapText="1"/>
    </xf>
    <xf numFmtId="0" fontId="9" fillId="8" borderId="71" xfId="0" applyFont="1" applyFill="1" applyBorder="1" applyAlignment="1">
      <alignment horizontal="center" vertical="center" wrapText="1"/>
    </xf>
    <xf numFmtId="0" fontId="9" fillId="8" borderId="59" xfId="0" applyFont="1" applyFill="1" applyBorder="1" applyAlignment="1">
      <alignment horizontal="center" vertical="center" wrapText="1"/>
    </xf>
    <xf numFmtId="0" fontId="15" fillId="8" borderId="47" xfId="0" applyFont="1" applyFill="1" applyBorder="1" applyAlignment="1">
      <alignment horizontal="center" vertical="center"/>
    </xf>
    <xf numFmtId="0" fontId="15" fillId="8" borderId="54" xfId="0" applyFont="1" applyFill="1" applyBorder="1" applyAlignment="1">
      <alignment horizontal="center" vertical="center"/>
    </xf>
    <xf numFmtId="0" fontId="15" fillId="8" borderId="55" xfId="0" applyFont="1" applyFill="1" applyBorder="1" applyAlignment="1">
      <alignment horizontal="center" vertical="center" textRotation="90" wrapText="1"/>
    </xf>
    <xf numFmtId="0" fontId="15" fillId="8" borderId="33" xfId="0" applyFont="1" applyFill="1" applyBorder="1" applyAlignment="1">
      <alignment horizontal="center" vertical="center" textRotation="90" wrapText="1"/>
    </xf>
    <xf numFmtId="49" fontId="3" fillId="0" borderId="25" xfId="0" applyNumberFormat="1" applyFont="1" applyFill="1" applyBorder="1" applyAlignment="1">
      <alignment horizontal="center" vertical="top"/>
    </xf>
    <xf numFmtId="49" fontId="3" fillId="0" borderId="62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49" fontId="3" fillId="4" borderId="26" xfId="0" applyNumberFormat="1" applyFont="1" applyFill="1" applyBorder="1" applyAlignment="1">
      <alignment horizontal="center" vertical="top"/>
    </xf>
    <xf numFmtId="49" fontId="3" fillId="4" borderId="32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49" fontId="1" fillId="0" borderId="51" xfId="0" applyNumberFormat="1" applyFont="1" applyFill="1" applyBorder="1" applyAlignment="1">
      <alignment horizontal="center" vertical="top"/>
    </xf>
    <xf numFmtId="49" fontId="1" fillId="0" borderId="67" xfId="0" applyNumberFormat="1" applyFont="1" applyFill="1" applyBorder="1" applyAlignment="1">
      <alignment horizontal="center" vertical="top"/>
    </xf>
    <xf numFmtId="0" fontId="3" fillId="3" borderId="19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right" vertical="top"/>
    </xf>
    <xf numFmtId="49" fontId="3" fillId="3" borderId="39" xfId="0" applyNumberFormat="1" applyFont="1" applyFill="1" applyBorder="1" applyAlignment="1">
      <alignment horizontal="right" vertical="top"/>
    </xf>
    <xf numFmtId="49" fontId="3" fillId="3" borderId="32" xfId="0" applyNumberFormat="1" applyFont="1" applyFill="1" applyBorder="1" applyAlignment="1">
      <alignment horizontal="right" vertical="top"/>
    </xf>
    <xf numFmtId="164" fontId="3" fillId="3" borderId="19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0" fontId="1" fillId="0" borderId="36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36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12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center" vertical="center" textRotation="90"/>
    </xf>
    <xf numFmtId="49" fontId="3" fillId="0" borderId="14" xfId="0" applyNumberFormat="1" applyFont="1" applyFill="1" applyBorder="1" applyAlignment="1">
      <alignment horizontal="center" vertical="center" textRotation="90"/>
    </xf>
    <xf numFmtId="49" fontId="1" fillId="0" borderId="7" xfId="0" applyNumberFormat="1" applyFont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49" fontId="3" fillId="4" borderId="33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9" fillId="4" borderId="26" xfId="0" applyNumberFormat="1" applyFont="1" applyFill="1" applyBorder="1" applyAlignment="1">
      <alignment vertical="top" wrapText="1"/>
    </xf>
    <xf numFmtId="49" fontId="9" fillId="4" borderId="0" xfId="0" applyNumberFormat="1" applyFont="1" applyFill="1" applyBorder="1" applyAlignment="1">
      <alignment vertical="top" wrapText="1"/>
    </xf>
    <xf numFmtId="0" fontId="10" fillId="4" borderId="32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164" fontId="3" fillId="0" borderId="26" xfId="0" applyNumberFormat="1" applyFont="1" applyFill="1" applyBorder="1" applyAlignment="1">
      <alignment horizontal="center" vertical="center" textRotation="90" wrapText="1"/>
    </xf>
    <xf numFmtId="164" fontId="3" fillId="0" borderId="0" xfId="0" applyNumberFormat="1" applyFont="1" applyFill="1" applyBorder="1" applyAlignment="1">
      <alignment horizontal="center" vertical="center" textRotation="90" wrapText="1"/>
    </xf>
    <xf numFmtId="164" fontId="3" fillId="0" borderId="32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5" fillId="0" borderId="16" xfId="0" applyNumberFormat="1" applyFont="1" applyFill="1" applyBorder="1" applyAlignment="1">
      <alignment horizontal="left" vertical="top" wrapText="1"/>
    </xf>
    <xf numFmtId="49" fontId="5" fillId="0" borderId="33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4" fillId="0" borderId="23" xfId="0" applyNumberFormat="1" applyFont="1" applyFill="1" applyBorder="1" applyAlignment="1">
      <alignment horizontal="center" vertical="center" textRotation="90" wrapText="1"/>
    </xf>
    <xf numFmtId="164" fontId="1" fillId="0" borderId="28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/>
    </xf>
    <xf numFmtId="164" fontId="3" fillId="3" borderId="40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49" fontId="9" fillId="4" borderId="5" xfId="0" applyNumberFormat="1" applyFont="1" applyFill="1" applyBorder="1" applyAlignment="1">
      <alignment vertical="top" wrapText="1"/>
    </xf>
    <xf numFmtId="49" fontId="9" fillId="4" borderId="15" xfId="0" applyNumberFormat="1" applyFont="1" applyFill="1" applyBorder="1" applyAlignment="1">
      <alignment vertical="top" wrapText="1"/>
    </xf>
    <xf numFmtId="49" fontId="9" fillId="4" borderId="9" xfId="0" applyNumberFormat="1" applyFont="1" applyFill="1" applyBorder="1" applyAlignment="1">
      <alignment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164" fontId="5" fillId="0" borderId="18" xfId="0" applyNumberFormat="1" applyFont="1" applyFill="1" applyBorder="1" applyAlignment="1">
      <alignment horizontal="center" vertical="center" textRotation="90" wrapText="1"/>
    </xf>
    <xf numFmtId="164" fontId="5" fillId="0" borderId="4" xfId="0" applyNumberFormat="1" applyFont="1" applyFill="1" applyBorder="1" applyAlignment="1">
      <alignment horizontal="center" vertical="center" textRotation="90" wrapText="1"/>
    </xf>
    <xf numFmtId="164" fontId="5" fillId="0" borderId="8" xfId="0" applyNumberFormat="1" applyFont="1" applyFill="1" applyBorder="1" applyAlignment="1">
      <alignment horizontal="center" vertical="center" textRotation="90" wrapText="1"/>
    </xf>
    <xf numFmtId="49" fontId="3" fillId="7" borderId="27" xfId="0" applyNumberFormat="1" applyFont="1" applyFill="1" applyBorder="1" applyAlignment="1">
      <alignment horizontal="center" vertical="top" wrapText="1"/>
    </xf>
    <xf numFmtId="49" fontId="3" fillId="7" borderId="22" xfId="0" applyNumberFormat="1" applyFont="1" applyFill="1" applyBorder="1" applyAlignment="1">
      <alignment horizontal="center" vertical="top" wrapText="1"/>
    </xf>
    <xf numFmtId="49" fontId="3" fillId="7" borderId="24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left" vertical="top" wrapText="1"/>
    </xf>
    <xf numFmtId="164" fontId="1" fillId="0" borderId="14" xfId="0" applyNumberFormat="1" applyFont="1" applyBorder="1" applyAlignment="1">
      <alignment horizontal="left" vertical="top" wrapText="1"/>
    </xf>
    <xf numFmtId="164" fontId="1" fillId="0" borderId="23" xfId="0" applyNumberFormat="1" applyFont="1" applyBorder="1" applyAlignment="1">
      <alignment horizontal="left" vertical="top" wrapText="1"/>
    </xf>
    <xf numFmtId="49" fontId="5" fillId="4" borderId="16" xfId="0" applyNumberFormat="1" applyFont="1" applyFill="1" applyBorder="1" applyAlignment="1">
      <alignment horizontal="left" vertical="top" wrapText="1"/>
    </xf>
    <xf numFmtId="0" fontId="2" fillId="9" borderId="19" xfId="0" applyFont="1" applyFill="1" applyBorder="1" applyAlignment="1">
      <alignment horizontal="center" vertical="top" wrapText="1"/>
    </xf>
    <xf numFmtId="0" fontId="2" fillId="9" borderId="39" xfId="0" applyFont="1" applyFill="1" applyBorder="1" applyAlignment="1">
      <alignment horizontal="center" vertical="top" wrapText="1"/>
    </xf>
    <xf numFmtId="0" fontId="2" fillId="9" borderId="40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1" fillId="0" borderId="55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49" fontId="1" fillId="0" borderId="33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right" vertical="top"/>
    </xf>
    <xf numFmtId="49" fontId="3" fillId="2" borderId="39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5" borderId="39" xfId="0" applyNumberFormat="1" applyFont="1" applyFill="1" applyBorder="1" applyAlignment="1">
      <alignment horizontal="right" vertical="top"/>
    </xf>
    <xf numFmtId="49" fontId="5" fillId="0" borderId="6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33" xfId="0" applyNumberFormat="1" applyFont="1" applyFill="1" applyBorder="1" applyAlignment="1">
      <alignment horizontal="center" vertical="top"/>
    </xf>
    <xf numFmtId="49" fontId="3" fillId="4" borderId="36" xfId="0" applyNumberFormat="1" applyFont="1" applyFill="1" applyBorder="1" applyAlignment="1">
      <alignment horizontal="center" vertical="top"/>
    </xf>
    <xf numFmtId="49" fontId="3" fillId="4" borderId="38" xfId="0" applyNumberFormat="1" applyFont="1" applyFill="1" applyBorder="1" applyAlignment="1">
      <alignment horizontal="center" vertical="top"/>
    </xf>
    <xf numFmtId="49" fontId="3" fillId="0" borderId="18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0" fontId="3" fillId="5" borderId="43" xfId="0" applyFont="1" applyFill="1" applyBorder="1" applyAlignment="1">
      <alignment horizontal="right" vertical="top"/>
    </xf>
    <xf numFmtId="0" fontId="3" fillId="5" borderId="72" xfId="0" applyFont="1" applyFill="1" applyBorder="1" applyAlignment="1">
      <alignment horizontal="right" vertical="top"/>
    </xf>
    <xf numFmtId="0" fontId="3" fillId="5" borderId="73" xfId="0" applyFont="1" applyFill="1" applyBorder="1" applyAlignment="1">
      <alignment horizontal="right" vertical="top"/>
    </xf>
    <xf numFmtId="164" fontId="4" fillId="5" borderId="68" xfId="0" applyNumberFormat="1" applyFont="1" applyFill="1" applyBorder="1" applyAlignment="1">
      <alignment horizontal="center" vertical="top" wrapText="1"/>
    </xf>
    <xf numFmtId="164" fontId="4" fillId="5" borderId="71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top" wrapText="1"/>
    </xf>
    <xf numFmtId="0" fontId="4" fillId="8" borderId="35" xfId="0" applyFont="1" applyFill="1" applyBorder="1" applyAlignment="1">
      <alignment horizontal="left" vertical="top" wrapText="1"/>
    </xf>
    <xf numFmtId="0" fontId="4" fillId="8" borderId="42" xfId="0" applyFont="1" applyFill="1" applyBorder="1" applyAlignment="1">
      <alignment horizontal="left" vertical="top" wrapText="1"/>
    </xf>
    <xf numFmtId="0" fontId="4" fillId="8" borderId="56" xfId="0" applyFont="1" applyFill="1" applyBorder="1" applyAlignment="1">
      <alignment horizontal="left" vertical="top" wrapText="1"/>
    </xf>
    <xf numFmtId="164" fontId="5" fillId="8" borderId="35" xfId="0" applyNumberFormat="1" applyFont="1" applyFill="1" applyBorder="1" applyAlignment="1">
      <alignment horizontal="center" vertical="top" wrapText="1"/>
    </xf>
    <xf numFmtId="164" fontId="5" fillId="8" borderId="42" xfId="0" applyNumberFormat="1" applyFont="1" applyFill="1" applyBorder="1" applyAlignment="1">
      <alignment horizontal="center" vertical="top" wrapText="1"/>
    </xf>
    <xf numFmtId="164" fontId="5" fillId="8" borderId="56" xfId="0" applyNumberFormat="1" applyFont="1" applyFill="1" applyBorder="1" applyAlignment="1">
      <alignment horizontal="center" vertical="top" wrapText="1"/>
    </xf>
    <xf numFmtId="49" fontId="12" fillId="0" borderId="39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/>
    </xf>
    <xf numFmtId="0" fontId="1" fillId="0" borderId="35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56" xfId="0" applyFont="1" applyBorder="1" applyAlignment="1">
      <alignment horizontal="left" vertical="top"/>
    </xf>
    <xf numFmtId="164" fontId="5" fillId="0" borderId="35" xfId="0" applyNumberFormat="1" applyFont="1" applyBorder="1" applyAlignment="1">
      <alignment horizontal="center" vertical="top"/>
    </xf>
    <xf numFmtId="164" fontId="5" fillId="0" borderId="42" xfId="0" applyNumberFormat="1" applyFont="1" applyBorder="1" applyAlignment="1">
      <alignment horizontal="center" vertical="top"/>
    </xf>
    <xf numFmtId="0" fontId="3" fillId="8" borderId="63" xfId="0" applyFont="1" applyFill="1" applyBorder="1" applyAlignment="1">
      <alignment horizontal="right" vertical="top"/>
    </xf>
    <xf numFmtId="0" fontId="3" fillId="8" borderId="65" xfId="0" applyFont="1" applyFill="1" applyBorder="1" applyAlignment="1">
      <alignment horizontal="right" vertical="top"/>
    </xf>
    <xf numFmtId="0" fontId="3" fillId="8" borderId="64" xfId="0" applyFont="1" applyFill="1" applyBorder="1" applyAlignment="1">
      <alignment horizontal="right" vertical="top"/>
    </xf>
    <xf numFmtId="164" fontId="4" fillId="8" borderId="63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/>
    </xf>
    <xf numFmtId="0" fontId="3" fillId="5" borderId="35" xfId="0" applyFont="1" applyFill="1" applyBorder="1" applyAlignment="1">
      <alignment horizontal="right" vertical="top"/>
    </xf>
    <xf numFmtId="0" fontId="3" fillId="5" borderId="42" xfId="0" applyFont="1" applyFill="1" applyBorder="1" applyAlignment="1">
      <alignment horizontal="right" vertical="top"/>
    </xf>
    <xf numFmtId="0" fontId="3" fillId="5" borderId="56" xfId="0" applyFont="1" applyFill="1" applyBorder="1" applyAlignment="1">
      <alignment horizontal="right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56" xfId="0" applyFont="1" applyBorder="1" applyAlignment="1">
      <alignment horizontal="left" vertical="top" wrapText="1"/>
    </xf>
    <xf numFmtId="164" fontId="5" fillId="0" borderId="35" xfId="0" applyNumberFormat="1" applyFont="1" applyBorder="1" applyAlignment="1">
      <alignment horizontal="center" vertical="top" wrapText="1"/>
    </xf>
    <xf numFmtId="164" fontId="5" fillId="0" borderId="42" xfId="0" applyNumberFormat="1" applyFont="1" applyBorder="1" applyAlignment="1">
      <alignment horizontal="center" vertical="top" wrapText="1"/>
    </xf>
    <xf numFmtId="164" fontId="5" fillId="0" borderId="56" xfId="0" applyNumberFormat="1" applyFont="1" applyBorder="1" applyAlignment="1">
      <alignment horizontal="center" vertical="top" wrapText="1"/>
    </xf>
    <xf numFmtId="164" fontId="5" fillId="0" borderId="35" xfId="0" applyNumberFormat="1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1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164" fontId="5" fillId="0" borderId="11" xfId="0" applyNumberFormat="1" applyFont="1" applyBorder="1" applyAlignment="1">
      <alignment horizontal="left" vertical="top" wrapText="1"/>
    </xf>
    <xf numFmtId="164" fontId="5" fillId="0" borderId="14" xfId="0" applyNumberFormat="1" applyFont="1" applyBorder="1" applyAlignment="1">
      <alignment horizontal="left" vertical="top" wrapText="1"/>
    </xf>
    <xf numFmtId="164" fontId="5" fillId="0" borderId="23" xfId="0" applyNumberFormat="1" applyFont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4" fillId="4" borderId="26" xfId="0" applyNumberFormat="1" applyFont="1" applyFill="1" applyBorder="1" applyAlignment="1">
      <alignment vertical="top" wrapText="1"/>
    </xf>
    <xf numFmtId="49" fontId="4" fillId="4" borderId="0" xfId="0" applyNumberFormat="1" applyFont="1" applyFill="1" applyBorder="1" applyAlignment="1">
      <alignment vertical="top" wrapText="1"/>
    </xf>
    <xf numFmtId="0" fontId="5" fillId="4" borderId="32" xfId="0" applyFont="1" applyFill="1" applyBorder="1" applyAlignment="1">
      <alignment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0" borderId="33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7" xfId="0" applyNumberFormat="1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49" fontId="5" fillId="0" borderId="51" xfId="0" applyNumberFormat="1" applyFont="1" applyFill="1" applyBorder="1" applyAlignment="1">
      <alignment horizontal="center" vertical="top"/>
    </xf>
    <xf numFmtId="49" fontId="5" fillId="0" borderId="67" xfId="0" applyNumberFormat="1" applyFont="1" applyFill="1" applyBorder="1" applyAlignment="1">
      <alignment horizontal="center" vertical="top"/>
    </xf>
    <xf numFmtId="49" fontId="4" fillId="0" borderId="25" xfId="0" applyNumberFormat="1" applyFont="1" applyFill="1" applyBorder="1" applyAlignment="1">
      <alignment horizontal="center" vertical="top"/>
    </xf>
    <xf numFmtId="49" fontId="4" fillId="0" borderId="62" xfId="0" applyNumberFormat="1" applyFont="1" applyFill="1" applyBorder="1" applyAlignment="1">
      <alignment horizontal="center" vertical="top"/>
    </xf>
    <xf numFmtId="49" fontId="4" fillId="2" borderId="18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0" fontId="4" fillId="0" borderId="6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textRotation="90" wrapText="1"/>
    </xf>
    <xf numFmtId="0" fontId="5" fillId="7" borderId="23" xfId="0" applyFont="1" applyFill="1" applyBorder="1" applyAlignment="1">
      <alignment horizontal="center" vertical="center" textRotation="90" wrapText="1"/>
    </xf>
    <xf numFmtId="0" fontId="5" fillId="7" borderId="47" xfId="0" applyFont="1" applyFill="1" applyBorder="1" applyAlignment="1">
      <alignment horizontal="center" vertical="center"/>
    </xf>
    <xf numFmtId="0" fontId="5" fillId="7" borderId="54" xfId="0" applyFont="1" applyFill="1" applyBorder="1" applyAlignment="1">
      <alignment horizontal="center" vertical="center"/>
    </xf>
    <xf numFmtId="0" fontId="5" fillId="7" borderId="55" xfId="0" applyFont="1" applyFill="1" applyBorder="1" applyAlignment="1">
      <alignment horizontal="center" vertical="center" textRotation="90" wrapText="1"/>
    </xf>
    <xf numFmtId="0" fontId="5" fillId="7" borderId="33" xfId="0" applyFont="1" applyFill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7" xfId="0" applyNumberFormat="1" applyFont="1" applyBorder="1" applyAlignment="1">
      <alignment horizontal="center" vertical="center" textRotation="90" wrapText="1"/>
    </xf>
    <xf numFmtId="0" fontId="5" fillId="0" borderId="49" xfId="0" applyFont="1" applyBorder="1" applyAlignment="1">
      <alignment horizontal="center" vertical="center" textRotation="90" wrapText="1"/>
    </xf>
    <xf numFmtId="0" fontId="5" fillId="0" borderId="4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5" fillId="0" borderId="67" xfId="0" applyFont="1" applyBorder="1" applyAlignment="1">
      <alignment horizontal="center" vertical="center" textRotation="90" wrapText="1"/>
    </xf>
    <xf numFmtId="0" fontId="4" fillId="7" borderId="68" xfId="0" applyFont="1" applyFill="1" applyBorder="1" applyAlignment="1">
      <alignment horizontal="center" vertical="center" wrapText="1"/>
    </xf>
    <xf numFmtId="0" fontId="4" fillId="7" borderId="71" xfId="0" applyFont="1" applyFill="1" applyBorder="1" applyAlignment="1">
      <alignment horizontal="center" vertical="center" wrapText="1"/>
    </xf>
    <xf numFmtId="0" fontId="4" fillId="7" borderId="59" xfId="0" applyFont="1" applyFill="1" applyBorder="1" applyAlignment="1">
      <alignment horizontal="center" vertical="center" wrapText="1"/>
    </xf>
    <xf numFmtId="49" fontId="4" fillId="6" borderId="19" xfId="0" applyNumberFormat="1" applyFont="1" applyFill="1" applyBorder="1" applyAlignment="1">
      <alignment horizontal="left" vertical="top" wrapText="1"/>
    </xf>
    <xf numFmtId="49" fontId="4" fillId="6" borderId="39" xfId="0" applyNumberFormat="1" applyFont="1" applyFill="1" applyBorder="1" applyAlignment="1">
      <alignment horizontal="left" vertical="top" wrapText="1"/>
    </xf>
    <xf numFmtId="49" fontId="4" fillId="6" borderId="40" xfId="0" applyNumberFormat="1" applyFont="1" applyFill="1" applyBorder="1" applyAlignment="1">
      <alignment horizontal="left" vertical="top" wrapText="1"/>
    </xf>
    <xf numFmtId="0" fontId="20" fillId="5" borderId="43" xfId="0" applyFont="1" applyFill="1" applyBorder="1" applyAlignment="1">
      <alignment horizontal="left" vertical="top" wrapText="1"/>
    </xf>
    <xf numFmtId="0" fontId="20" fillId="5" borderId="72" xfId="0" applyFont="1" applyFill="1" applyBorder="1" applyAlignment="1">
      <alignment horizontal="left" vertical="top" wrapText="1"/>
    </xf>
    <xf numFmtId="0" fontId="20" fillId="5" borderId="73" xfId="0" applyFont="1" applyFill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left" vertical="top" wrapText="1"/>
    </xf>
    <xf numFmtId="164" fontId="5" fillId="0" borderId="56" xfId="0" applyNumberFormat="1" applyFont="1" applyBorder="1" applyAlignment="1">
      <alignment horizontal="center" vertical="top"/>
    </xf>
    <xf numFmtId="0" fontId="4" fillId="8" borderId="63" xfId="0" applyFont="1" applyFill="1" applyBorder="1" applyAlignment="1">
      <alignment horizontal="right" vertical="top"/>
    </xf>
    <xf numFmtId="0" fontId="4" fillId="8" borderId="65" xfId="0" applyFont="1" applyFill="1" applyBorder="1" applyAlignment="1">
      <alignment horizontal="right" vertical="top"/>
    </xf>
    <xf numFmtId="0" fontId="4" fillId="8" borderId="64" xfId="0" applyFont="1" applyFill="1" applyBorder="1" applyAlignment="1">
      <alignment horizontal="right" vertical="top"/>
    </xf>
    <xf numFmtId="0" fontId="4" fillId="5" borderId="35" xfId="0" applyFont="1" applyFill="1" applyBorder="1" applyAlignment="1">
      <alignment horizontal="right" vertical="top"/>
    </xf>
    <xf numFmtId="0" fontId="4" fillId="5" borderId="42" xfId="0" applyFont="1" applyFill="1" applyBorder="1" applyAlignment="1">
      <alignment horizontal="right" vertical="top"/>
    </xf>
    <xf numFmtId="0" fontId="4" fillId="5" borderId="56" xfId="0" applyFont="1" applyFill="1" applyBorder="1" applyAlignment="1">
      <alignment horizontal="right" vertical="top"/>
    </xf>
    <xf numFmtId="0" fontId="5" fillId="0" borderId="44" xfId="0" applyFont="1" applyBorder="1" applyAlignment="1">
      <alignment horizontal="left" vertical="top"/>
    </xf>
    <xf numFmtId="0" fontId="5" fillId="0" borderId="45" xfId="0" applyFont="1" applyBorder="1" applyAlignment="1">
      <alignment horizontal="left" vertical="top"/>
    </xf>
    <xf numFmtId="0" fontId="5" fillId="0" borderId="47" xfId="0" applyFont="1" applyBorder="1" applyAlignment="1">
      <alignment horizontal="left" vertical="top"/>
    </xf>
    <xf numFmtId="0" fontId="5" fillId="0" borderId="46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42" xfId="0" applyFont="1" applyBorder="1" applyAlignment="1">
      <alignment horizontal="left" vertical="top"/>
    </xf>
    <xf numFmtId="0" fontId="5" fillId="0" borderId="56" xfId="0" applyFont="1" applyBorder="1" applyAlignment="1">
      <alignment horizontal="left" vertical="top"/>
    </xf>
    <xf numFmtId="164" fontId="4" fillId="5" borderId="56" xfId="0" applyNumberFormat="1" applyFont="1" applyFill="1" applyBorder="1" applyAlignment="1">
      <alignment horizontal="center" vertical="top"/>
    </xf>
    <xf numFmtId="164" fontId="4" fillId="8" borderId="64" xfId="0" applyNumberFormat="1" applyFont="1" applyFill="1" applyBorder="1" applyAlignment="1">
      <alignment horizontal="center" vertical="top"/>
    </xf>
    <xf numFmtId="164" fontId="5" fillId="0" borderId="56" xfId="0" applyNumberFormat="1" applyFont="1" applyBorder="1" applyAlignment="1">
      <alignment horizontal="center"/>
    </xf>
    <xf numFmtId="49" fontId="4" fillId="2" borderId="21" xfId="0" applyNumberFormat="1" applyFont="1" applyFill="1" applyBorder="1" applyAlignment="1">
      <alignment horizontal="right" vertical="top"/>
    </xf>
    <xf numFmtId="49" fontId="4" fillId="2" borderId="39" xfId="0" applyNumberFormat="1" applyFont="1" applyFill="1" applyBorder="1" applyAlignment="1">
      <alignment horizontal="right" vertical="top"/>
    </xf>
    <xf numFmtId="0" fontId="5" fillId="0" borderId="26" xfId="0" applyNumberFormat="1" applyFont="1" applyBorder="1" applyAlignment="1">
      <alignment vertical="top" wrapText="1"/>
    </xf>
    <xf numFmtId="49" fontId="4" fillId="3" borderId="39" xfId="0" applyNumberFormat="1" applyFont="1" applyFill="1" applyBorder="1" applyAlignment="1">
      <alignment horizontal="right" vertical="top"/>
    </xf>
    <xf numFmtId="49" fontId="4" fillId="5" borderId="21" xfId="0" applyNumberFormat="1" applyFont="1" applyFill="1" applyBorder="1" applyAlignment="1">
      <alignment horizontal="right" vertical="top"/>
    </xf>
    <xf numFmtId="49" fontId="4" fillId="5" borderId="39" xfId="0" applyNumberFormat="1" applyFont="1" applyFill="1" applyBorder="1" applyAlignment="1">
      <alignment horizontal="right" vertical="top"/>
    </xf>
    <xf numFmtId="164" fontId="4" fillId="5" borderId="59" xfId="0" applyNumberFormat="1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horizontal="right" vertical="top"/>
    </xf>
    <xf numFmtId="0" fontId="4" fillId="5" borderId="72" xfId="0" applyFont="1" applyFill="1" applyBorder="1" applyAlignment="1">
      <alignment horizontal="right" vertical="top"/>
    </xf>
    <xf numFmtId="0" fontId="4" fillId="5" borderId="73" xfId="0" applyFont="1" applyFill="1" applyBorder="1" applyAlignment="1">
      <alignment horizontal="right" vertical="top"/>
    </xf>
    <xf numFmtId="0" fontId="6" fillId="0" borderId="0" xfId="0" applyNumberFormat="1" applyFont="1" applyFill="1" applyBorder="1" applyAlignment="1">
      <alignment horizontal="left" vertical="top" wrapText="1"/>
    </xf>
    <xf numFmtId="0" fontId="4" fillId="0" borderId="4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4" fillId="4" borderId="36" xfId="0" applyNumberFormat="1" applyFont="1" applyFill="1" applyBorder="1" applyAlignment="1">
      <alignment horizontal="center" vertical="top"/>
    </xf>
    <xf numFmtId="49" fontId="4" fillId="4" borderId="38" xfId="0" applyNumberFormat="1" applyFont="1" applyFill="1" applyBorder="1" applyAlignment="1">
      <alignment horizontal="center" vertical="top"/>
    </xf>
    <xf numFmtId="49" fontId="4" fillId="0" borderId="18" xfId="0" applyNumberFormat="1" applyFont="1" applyFill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center" vertical="top"/>
    </xf>
    <xf numFmtId="0" fontId="5" fillId="0" borderId="48" xfId="0" applyFont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66" xfId="0" applyFont="1" applyBorder="1" applyAlignment="1">
      <alignment horizontal="center" vertical="center" textRotation="90" wrapText="1"/>
    </xf>
    <xf numFmtId="49" fontId="4" fillId="4" borderId="26" xfId="0" applyNumberFormat="1" applyFont="1" applyFill="1" applyBorder="1" applyAlignment="1">
      <alignment horizontal="center" vertical="top"/>
    </xf>
    <xf numFmtId="49" fontId="4" fillId="4" borderId="32" xfId="0" applyNumberFormat="1" applyFont="1" applyFill="1" applyBorder="1" applyAlignment="1">
      <alignment horizontal="center" vertical="top"/>
    </xf>
    <xf numFmtId="49" fontId="5" fillId="0" borderId="12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4" fillId="3" borderId="19" xfId="0" applyNumberFormat="1" applyFont="1" applyFill="1" applyBorder="1" applyAlignment="1">
      <alignment horizontal="right" vertical="top"/>
    </xf>
    <xf numFmtId="49" fontId="4" fillId="3" borderId="32" xfId="0" applyNumberFormat="1" applyFont="1" applyFill="1" applyBorder="1" applyAlignment="1">
      <alignment horizontal="right" vertical="top"/>
    </xf>
    <xf numFmtId="0" fontId="4" fillId="4" borderId="12" xfId="0" applyFont="1" applyFill="1" applyBorder="1" applyAlignment="1">
      <alignment horizontal="left" vertical="top" wrapText="1"/>
    </xf>
    <xf numFmtId="0" fontId="4" fillId="4" borderId="69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 vertical="top"/>
    </xf>
    <xf numFmtId="49" fontId="4" fillId="2" borderId="14" xfId="0" applyNumberFormat="1" applyFont="1" applyFill="1" applyBorder="1" applyAlignment="1">
      <alignment horizontal="center" vertical="top"/>
    </xf>
    <xf numFmtId="49" fontId="4" fillId="2" borderId="23" xfId="0" applyNumberFormat="1" applyFont="1" applyFill="1" applyBorder="1" applyAlignment="1">
      <alignment horizontal="center" vertical="top"/>
    </xf>
    <xf numFmtId="49" fontId="4" fillId="3" borderId="15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 wrapText="1"/>
    </xf>
    <xf numFmtId="49" fontId="4" fillId="4" borderId="36" xfId="0" applyNumberFormat="1" applyFont="1" applyFill="1" applyBorder="1" applyAlignment="1">
      <alignment horizontal="center" vertical="top" wrapText="1"/>
    </xf>
    <xf numFmtId="49" fontId="4" fillId="4" borderId="34" xfId="0" applyNumberFormat="1" applyFont="1" applyFill="1" applyBorder="1" applyAlignment="1">
      <alignment horizontal="center" vertical="top" wrapText="1"/>
    </xf>
    <xf numFmtId="49" fontId="4" fillId="4" borderId="38" xfId="0" applyNumberFormat="1" applyFont="1" applyFill="1" applyBorder="1" applyAlignment="1">
      <alignment horizontal="center" vertical="top" wrapText="1"/>
    </xf>
    <xf numFmtId="49" fontId="4" fillId="7" borderId="27" xfId="0" applyNumberFormat="1" applyFont="1" applyFill="1" applyBorder="1" applyAlignment="1">
      <alignment horizontal="center" vertical="top" wrapText="1"/>
    </xf>
    <xf numFmtId="49" fontId="4" fillId="7" borderId="22" xfId="0" applyNumberFormat="1" applyFont="1" applyFill="1" applyBorder="1" applyAlignment="1">
      <alignment horizontal="center" vertical="top" wrapText="1"/>
    </xf>
    <xf numFmtId="49" fontId="4" fillId="7" borderId="24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49" fontId="4" fillId="3" borderId="39" xfId="0" applyNumberFormat="1" applyFont="1" applyFill="1" applyBorder="1" applyAlignment="1">
      <alignment horizontal="left" vertical="top" wrapText="1"/>
    </xf>
    <xf numFmtId="49" fontId="4" fillId="3" borderId="26" xfId="0" applyNumberFormat="1" applyFont="1" applyFill="1" applyBorder="1" applyAlignment="1">
      <alignment horizontal="left" vertical="top" wrapText="1"/>
    </xf>
    <xf numFmtId="49" fontId="4" fillId="3" borderId="40" xfId="0" applyNumberFormat="1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49" fontId="4" fillId="2" borderId="39" xfId="0" applyNumberFormat="1" applyFont="1" applyFill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33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left" vertical="top" wrapText="1"/>
    </xf>
    <xf numFmtId="164" fontId="5" fillId="0" borderId="23" xfId="0" applyNumberFormat="1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164" fontId="4" fillId="3" borderId="19" xfId="0" applyNumberFormat="1" applyFont="1" applyFill="1" applyBorder="1" applyAlignment="1">
      <alignment horizontal="center" vertical="center"/>
    </xf>
    <xf numFmtId="164" fontId="4" fillId="3" borderId="40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164" fontId="5" fillId="0" borderId="28" xfId="0" applyNumberFormat="1" applyFont="1" applyFill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49" fontId="4" fillId="0" borderId="11" xfId="0" applyNumberFormat="1" applyFont="1" applyFill="1" applyBorder="1" applyAlignment="1">
      <alignment horizontal="center" vertical="center" textRotation="90"/>
    </xf>
    <xf numFmtId="49" fontId="4" fillId="0" borderId="14" xfId="0" applyNumberFormat="1" applyFont="1" applyFill="1" applyBorder="1" applyAlignment="1">
      <alignment horizontal="center" vertical="center" textRotation="90"/>
    </xf>
    <xf numFmtId="49" fontId="5" fillId="0" borderId="7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center" vertical="center" textRotation="90" wrapText="1"/>
    </xf>
    <xf numFmtId="164" fontId="4" fillId="0" borderId="8" xfId="0" applyNumberFormat="1" applyFont="1" applyFill="1" applyBorder="1" applyAlignment="1">
      <alignment horizontal="center" vertical="center" textRotation="90" wrapText="1"/>
    </xf>
    <xf numFmtId="49" fontId="5" fillId="7" borderId="6" xfId="0" applyNumberFormat="1" applyFont="1" applyFill="1" applyBorder="1" applyAlignment="1">
      <alignment horizontal="center" vertical="top" wrapText="1"/>
    </xf>
    <xf numFmtId="49" fontId="5" fillId="7" borderId="10" xfId="0" applyNumberFormat="1" applyFont="1" applyFill="1" applyBorder="1" applyAlignment="1">
      <alignment horizontal="center" vertical="top" wrapText="1"/>
    </xf>
    <xf numFmtId="49" fontId="5" fillId="7" borderId="17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center" textRotation="90" wrapText="1"/>
    </xf>
    <xf numFmtId="164" fontId="4" fillId="0" borderId="0" xfId="0" applyNumberFormat="1" applyFont="1" applyFill="1" applyBorder="1" applyAlignment="1">
      <alignment horizontal="center" vertical="center" textRotation="90" wrapText="1"/>
    </xf>
    <xf numFmtId="164" fontId="4" fillId="0" borderId="32" xfId="0" applyNumberFormat="1" applyFont="1" applyFill="1" applyBorder="1" applyAlignment="1">
      <alignment horizontal="center" vertical="center" textRotation="90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5" fillId="4" borderId="17" xfId="0" applyNumberFormat="1" applyFont="1" applyFill="1" applyBorder="1" applyAlignment="1">
      <alignment horizontal="left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164" fontId="4" fillId="3" borderId="19" xfId="0" applyNumberFormat="1" applyFont="1" applyFill="1" applyBorder="1" applyAlignment="1">
      <alignment horizontal="center" vertical="top"/>
    </xf>
    <xf numFmtId="164" fontId="4" fillId="3" borderId="40" xfId="0" applyNumberFormat="1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top" wrapText="1"/>
    </xf>
    <xf numFmtId="49" fontId="4" fillId="4" borderId="36" xfId="0" applyNumberFormat="1" applyFont="1" applyFill="1" applyBorder="1" applyAlignment="1">
      <alignment vertical="top" wrapText="1"/>
    </xf>
    <xf numFmtId="49" fontId="4" fillId="4" borderId="34" xfId="0" applyNumberFormat="1" applyFont="1" applyFill="1" applyBorder="1" applyAlignment="1">
      <alignment vertical="top" wrapText="1"/>
    </xf>
    <xf numFmtId="49" fontId="4" fillId="4" borderId="38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49" fontId="4" fillId="0" borderId="32" xfId="0" applyNumberFormat="1" applyFont="1" applyFill="1" applyBorder="1" applyAlignment="1">
      <alignment horizontal="center" vertical="center" wrapText="1"/>
    </xf>
    <xf numFmtId="0" fontId="5" fillId="7" borderId="16" xfId="0" applyNumberFormat="1" applyFont="1" applyFill="1" applyBorder="1" applyAlignment="1">
      <alignment horizontal="center" vertical="top" wrapText="1"/>
    </xf>
    <xf numFmtId="0" fontId="5" fillId="7" borderId="33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49" fontId="5" fillId="0" borderId="33" xfId="0" applyNumberFormat="1" applyFont="1" applyFill="1" applyBorder="1" applyAlignment="1">
      <alignment horizontal="center" vertical="top" wrapText="1"/>
    </xf>
    <xf numFmtId="164" fontId="5" fillId="0" borderId="14" xfId="0" applyNumberFormat="1" applyFont="1" applyFill="1" applyBorder="1" applyAlignment="1">
      <alignment horizontal="left" vertical="top" wrapText="1"/>
    </xf>
    <xf numFmtId="0" fontId="5" fillId="9" borderId="19" xfId="0" applyFont="1" applyFill="1" applyBorder="1" applyAlignment="1">
      <alignment horizontal="center" vertical="top" wrapText="1"/>
    </xf>
    <xf numFmtId="0" fontId="5" fillId="9" borderId="40" xfId="0" applyFont="1" applyFill="1" applyBorder="1" applyAlignment="1">
      <alignment horizontal="center" vertical="top" wrapText="1"/>
    </xf>
    <xf numFmtId="0" fontId="18" fillId="0" borderId="4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22" fillId="0" borderId="0" xfId="0" applyFont="1" applyAlignment="1">
      <alignment horizontal="right" vertical="top" wrapText="1"/>
    </xf>
    <xf numFmtId="0" fontId="4" fillId="0" borderId="71" xfId="0" applyFont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textRotation="90" wrapText="1"/>
    </xf>
    <xf numFmtId="0" fontId="5" fillId="8" borderId="23" xfId="0" applyFont="1" applyFill="1" applyBorder="1" applyAlignment="1">
      <alignment horizontal="center" vertical="center" textRotation="90" wrapText="1"/>
    </xf>
    <xf numFmtId="0" fontId="5" fillId="8" borderId="47" xfId="0" applyFont="1" applyFill="1" applyBorder="1" applyAlignment="1">
      <alignment horizontal="center" vertical="center"/>
    </xf>
    <xf numFmtId="0" fontId="5" fillId="8" borderId="54" xfId="0" applyFont="1" applyFill="1" applyBorder="1" applyAlignment="1">
      <alignment horizontal="center" vertical="center"/>
    </xf>
    <xf numFmtId="0" fontId="5" fillId="8" borderId="55" xfId="0" applyFont="1" applyFill="1" applyBorder="1" applyAlignment="1">
      <alignment horizontal="center" vertical="center" textRotation="90" wrapText="1"/>
    </xf>
    <xf numFmtId="0" fontId="5" fillId="8" borderId="33" xfId="0" applyFont="1" applyFill="1" applyBorder="1" applyAlignment="1">
      <alignment horizontal="center" vertical="center" textRotation="90" wrapText="1"/>
    </xf>
    <xf numFmtId="0" fontId="4" fillId="8" borderId="68" xfId="0" applyFont="1" applyFill="1" applyBorder="1" applyAlignment="1">
      <alignment horizontal="center" vertical="center" wrapText="1"/>
    </xf>
    <xf numFmtId="0" fontId="4" fillId="8" borderId="71" xfId="0" applyFont="1" applyFill="1" applyBorder="1" applyAlignment="1">
      <alignment horizontal="center" vertical="center" wrapText="1"/>
    </xf>
    <xf numFmtId="0" fontId="4" fillId="8" borderId="5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top" wrapText="1"/>
    </xf>
    <xf numFmtId="0" fontId="5" fillId="0" borderId="6" xfId="0" applyNumberFormat="1" applyFont="1" applyBorder="1" applyAlignment="1">
      <alignment horizontal="center" vertical="top" wrapText="1"/>
    </xf>
    <xf numFmtId="49" fontId="4" fillId="3" borderId="27" xfId="0" applyNumberFormat="1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49" fontId="23" fillId="0" borderId="10" xfId="0" applyNumberFormat="1" applyFont="1" applyFill="1" applyBorder="1" applyAlignment="1">
      <alignment horizontal="left" vertical="top" wrapText="1"/>
    </xf>
    <xf numFmtId="49" fontId="23" fillId="0" borderId="17" xfId="0" applyNumberFormat="1" applyFont="1" applyFill="1" applyBorder="1" applyAlignment="1">
      <alignment horizontal="left" vertical="top" wrapText="1"/>
    </xf>
    <xf numFmtId="49" fontId="23" fillId="0" borderId="6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164" fontId="23" fillId="0" borderId="35" xfId="0" applyNumberFormat="1" applyFont="1" applyBorder="1" applyAlignment="1">
      <alignment horizontal="center"/>
    </xf>
    <xf numFmtId="164" fontId="23" fillId="0" borderId="42" xfId="0" applyNumberFormat="1" applyFont="1" applyBorder="1" applyAlignment="1">
      <alignment horizontal="center"/>
    </xf>
    <xf numFmtId="164" fontId="23" fillId="0" borderId="56" xfId="0" applyNumberFormat="1" applyFont="1" applyBorder="1" applyAlignment="1">
      <alignment horizontal="center"/>
    </xf>
    <xf numFmtId="164" fontId="23" fillId="0" borderId="35" xfId="0" applyNumberFormat="1" applyFont="1" applyBorder="1" applyAlignment="1">
      <alignment horizontal="center" vertical="top"/>
    </xf>
    <xf numFmtId="164" fontId="23" fillId="0" borderId="42" xfId="0" applyNumberFormat="1" applyFont="1" applyBorder="1" applyAlignment="1">
      <alignment horizontal="center" vertical="top"/>
    </xf>
    <xf numFmtId="164" fontId="23" fillId="0" borderId="56" xfId="0" applyNumberFormat="1" applyFont="1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opLeftCell="A46" zoomScale="130" zoomScaleNormal="130" zoomScaleSheetLayoutView="90" workbookViewId="0">
      <selection activeCell="D21" sqref="D21"/>
    </sheetView>
  </sheetViews>
  <sheetFormatPr defaultRowHeight="12.75" x14ac:dyDescent="0.2"/>
  <cols>
    <col min="1" max="3" width="2.7109375" style="59" customWidth="1"/>
    <col min="4" max="4" width="38.7109375" style="59" customWidth="1"/>
    <col min="5" max="5" width="3.5703125" style="112" customWidth="1"/>
    <col min="6" max="6" width="3.28515625" style="112" customWidth="1"/>
    <col min="7" max="7" width="2.85546875" style="112" customWidth="1"/>
    <col min="8" max="8" width="8" style="59" customWidth="1"/>
    <col min="9" max="10" width="7.42578125" style="59" customWidth="1"/>
    <col min="11" max="11" width="6.7109375" style="59" customWidth="1"/>
    <col min="12" max="12" width="6.28515625" style="59" customWidth="1"/>
    <col min="13" max="14" width="7.140625" style="59" customWidth="1"/>
    <col min="15" max="15" width="30.42578125" style="113" customWidth="1"/>
    <col min="16" max="18" width="4.85546875" style="114" customWidth="1"/>
    <col min="19" max="24" width="9.140625" style="1" customWidth="1"/>
    <col min="25" max="16384" width="9.140625" style="1"/>
  </cols>
  <sheetData>
    <row r="1" spans="1:27" s="125" customFormat="1" x14ac:dyDescent="0.2">
      <c r="A1" s="865" t="s">
        <v>129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</row>
    <row r="2" spans="1:27" s="125" customFormat="1" x14ac:dyDescent="0.2">
      <c r="A2" s="866" t="s">
        <v>82</v>
      </c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</row>
    <row r="3" spans="1:27" s="125" customFormat="1" x14ac:dyDescent="0.2">
      <c r="A3" s="867" t="s">
        <v>69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</row>
    <row r="4" spans="1:27" s="125" customFormat="1" ht="13.5" thickBot="1" x14ac:dyDescent="0.25">
      <c r="A4" s="354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868" t="s">
        <v>0</v>
      </c>
      <c r="Q4" s="868"/>
      <c r="R4" s="868"/>
      <c r="S4" s="354"/>
    </row>
    <row r="5" spans="1:27" ht="12.75" customHeight="1" x14ac:dyDescent="0.2">
      <c r="A5" s="869" t="s">
        <v>1</v>
      </c>
      <c r="B5" s="872" t="s">
        <v>2</v>
      </c>
      <c r="C5" s="872" t="s">
        <v>3</v>
      </c>
      <c r="D5" s="875" t="s">
        <v>4</v>
      </c>
      <c r="E5" s="878" t="s">
        <v>5</v>
      </c>
      <c r="F5" s="881" t="s">
        <v>118</v>
      </c>
      <c r="G5" s="909" t="s">
        <v>7</v>
      </c>
      <c r="H5" s="912" t="s">
        <v>8</v>
      </c>
      <c r="I5" s="915" t="s">
        <v>68</v>
      </c>
      <c r="J5" s="916"/>
      <c r="K5" s="916"/>
      <c r="L5" s="917"/>
      <c r="M5" s="901" t="s">
        <v>9</v>
      </c>
      <c r="N5" s="901" t="s">
        <v>88</v>
      </c>
      <c r="O5" s="904" t="s">
        <v>10</v>
      </c>
      <c r="P5" s="905"/>
      <c r="Q5" s="905"/>
      <c r="R5" s="906"/>
    </row>
    <row r="6" spans="1:27" ht="12.75" customHeight="1" x14ac:dyDescent="0.2">
      <c r="A6" s="870"/>
      <c r="B6" s="873"/>
      <c r="C6" s="873"/>
      <c r="D6" s="876"/>
      <c r="E6" s="879"/>
      <c r="F6" s="882"/>
      <c r="G6" s="910"/>
      <c r="H6" s="913"/>
      <c r="I6" s="907" t="s">
        <v>11</v>
      </c>
      <c r="J6" s="918" t="s">
        <v>12</v>
      </c>
      <c r="K6" s="919"/>
      <c r="L6" s="920" t="s">
        <v>13</v>
      </c>
      <c r="M6" s="902"/>
      <c r="N6" s="902"/>
      <c r="O6" s="884" t="s">
        <v>4</v>
      </c>
      <c r="P6" s="886" t="s">
        <v>14</v>
      </c>
      <c r="Q6" s="887"/>
      <c r="R6" s="888"/>
    </row>
    <row r="7" spans="1:27" ht="114" customHeight="1" thickBot="1" x14ac:dyDescent="0.25">
      <c r="A7" s="871"/>
      <c r="B7" s="874"/>
      <c r="C7" s="874"/>
      <c r="D7" s="877"/>
      <c r="E7" s="880"/>
      <c r="F7" s="883"/>
      <c r="G7" s="911"/>
      <c r="H7" s="914"/>
      <c r="I7" s="908"/>
      <c r="J7" s="198" t="s">
        <v>11</v>
      </c>
      <c r="K7" s="198" t="s">
        <v>15</v>
      </c>
      <c r="L7" s="921"/>
      <c r="M7" s="903"/>
      <c r="N7" s="903"/>
      <c r="O7" s="885"/>
      <c r="P7" s="2" t="s">
        <v>16</v>
      </c>
      <c r="Q7" s="2" t="s">
        <v>17</v>
      </c>
      <c r="R7" s="3" t="s">
        <v>97</v>
      </c>
      <c r="U7" s="4"/>
    </row>
    <row r="8" spans="1:27" ht="13.5" thickBot="1" x14ac:dyDescent="0.25">
      <c r="A8" s="889" t="s">
        <v>18</v>
      </c>
      <c r="B8" s="890"/>
      <c r="C8" s="890"/>
      <c r="D8" s="890"/>
      <c r="E8" s="890"/>
      <c r="F8" s="890"/>
      <c r="G8" s="890"/>
      <c r="H8" s="890"/>
      <c r="I8" s="890"/>
      <c r="J8" s="890"/>
      <c r="K8" s="890"/>
      <c r="L8" s="890"/>
      <c r="M8" s="890"/>
      <c r="N8" s="890"/>
      <c r="O8" s="890"/>
      <c r="P8" s="890"/>
      <c r="Q8" s="890"/>
      <c r="R8" s="891"/>
      <c r="U8" s="4"/>
    </row>
    <row r="9" spans="1:27" ht="13.5" thickBot="1" x14ac:dyDescent="0.25">
      <c r="A9" s="892" t="s">
        <v>19</v>
      </c>
      <c r="B9" s="893"/>
      <c r="C9" s="893"/>
      <c r="D9" s="893"/>
      <c r="E9" s="893"/>
      <c r="F9" s="893"/>
      <c r="G9" s="893"/>
      <c r="H9" s="893"/>
      <c r="I9" s="893"/>
      <c r="J9" s="893"/>
      <c r="K9" s="893"/>
      <c r="L9" s="893"/>
      <c r="M9" s="893"/>
      <c r="N9" s="893"/>
      <c r="O9" s="893"/>
      <c r="P9" s="893"/>
      <c r="Q9" s="893"/>
      <c r="R9" s="894"/>
    </row>
    <row r="10" spans="1:27" ht="14.25" customHeight="1" thickBot="1" x14ac:dyDescent="0.25">
      <c r="A10" s="5" t="s">
        <v>20</v>
      </c>
      <c r="B10" s="895" t="s">
        <v>78</v>
      </c>
      <c r="C10" s="895"/>
      <c r="D10" s="895"/>
      <c r="E10" s="895"/>
      <c r="F10" s="895"/>
      <c r="G10" s="895"/>
      <c r="H10" s="895"/>
      <c r="I10" s="896"/>
      <c r="J10" s="896"/>
      <c r="K10" s="896"/>
      <c r="L10" s="896"/>
      <c r="M10" s="896"/>
      <c r="N10" s="896"/>
      <c r="O10" s="896"/>
      <c r="P10" s="896"/>
      <c r="Q10" s="896"/>
      <c r="R10" s="897"/>
    </row>
    <row r="11" spans="1:27" ht="13.5" thickBot="1" x14ac:dyDescent="0.25">
      <c r="A11" s="332" t="s">
        <v>20</v>
      </c>
      <c r="B11" s="124" t="s">
        <v>20</v>
      </c>
      <c r="C11" s="898" t="s">
        <v>91</v>
      </c>
      <c r="D11" s="899"/>
      <c r="E11" s="899"/>
      <c r="F11" s="899"/>
      <c r="G11" s="899"/>
      <c r="H11" s="899"/>
      <c r="I11" s="899"/>
      <c r="J11" s="899"/>
      <c r="K11" s="899"/>
      <c r="L11" s="899"/>
      <c r="M11" s="899"/>
      <c r="N11" s="899"/>
      <c r="O11" s="899"/>
      <c r="P11" s="899"/>
      <c r="Q11" s="899"/>
      <c r="R11" s="900"/>
      <c r="U11" s="4"/>
    </row>
    <row r="12" spans="1:27" ht="26.25" customHeight="1" x14ac:dyDescent="0.2">
      <c r="A12" s="924" t="s">
        <v>20</v>
      </c>
      <c r="B12" s="926" t="s">
        <v>20</v>
      </c>
      <c r="C12" s="928" t="s">
        <v>20</v>
      </c>
      <c r="D12" s="930" t="s">
        <v>81</v>
      </c>
      <c r="E12" s="932" t="s">
        <v>117</v>
      </c>
      <c r="F12" s="934" t="s">
        <v>21</v>
      </c>
      <c r="G12" s="922" t="s">
        <v>22</v>
      </c>
      <c r="H12" s="118" t="s">
        <v>23</v>
      </c>
      <c r="I12" s="203">
        <f t="shared" ref="I12:I17" si="0">J12+L12</f>
        <v>10</v>
      </c>
      <c r="J12" s="199">
        <v>10</v>
      </c>
      <c r="K12" s="199"/>
      <c r="L12" s="200"/>
      <c r="M12" s="138">
        <v>30</v>
      </c>
      <c r="N12" s="138">
        <v>40</v>
      </c>
      <c r="O12" s="13" t="s">
        <v>99</v>
      </c>
      <c r="P12" s="333">
        <v>2</v>
      </c>
      <c r="Q12" s="328">
        <v>3</v>
      </c>
      <c r="R12" s="330">
        <v>4</v>
      </c>
      <c r="AA12" s="4"/>
    </row>
    <row r="13" spans="1:27" ht="13.5" thickBot="1" x14ac:dyDescent="0.25">
      <c r="A13" s="925"/>
      <c r="B13" s="927"/>
      <c r="C13" s="929"/>
      <c r="D13" s="931"/>
      <c r="E13" s="933"/>
      <c r="F13" s="935"/>
      <c r="G13" s="923"/>
      <c r="H13" s="210" t="s">
        <v>24</v>
      </c>
      <c r="I13" s="349">
        <f t="shared" si="0"/>
        <v>10</v>
      </c>
      <c r="J13" s="350">
        <f>J12</f>
        <v>10</v>
      </c>
      <c r="K13" s="350"/>
      <c r="L13" s="202"/>
      <c r="M13" s="213">
        <f>+M12</f>
        <v>30</v>
      </c>
      <c r="N13" s="214">
        <f>+N12</f>
        <v>40</v>
      </c>
      <c r="O13" s="15"/>
      <c r="P13" s="79"/>
      <c r="Q13" s="151"/>
      <c r="R13" s="335"/>
      <c r="AA13" s="4"/>
    </row>
    <row r="14" spans="1:27" ht="29.25" customHeight="1" x14ac:dyDescent="0.2">
      <c r="A14" s="924" t="s">
        <v>20</v>
      </c>
      <c r="B14" s="926" t="s">
        <v>20</v>
      </c>
      <c r="C14" s="928" t="s">
        <v>25</v>
      </c>
      <c r="D14" s="930" t="s">
        <v>98</v>
      </c>
      <c r="E14" s="932"/>
      <c r="F14" s="934" t="s">
        <v>21</v>
      </c>
      <c r="G14" s="922" t="s">
        <v>22</v>
      </c>
      <c r="H14" s="154" t="s">
        <v>23</v>
      </c>
      <c r="I14" s="203">
        <f t="shared" si="0"/>
        <v>10</v>
      </c>
      <c r="J14" s="199">
        <v>10</v>
      </c>
      <c r="K14" s="199"/>
      <c r="L14" s="200"/>
      <c r="M14" s="137">
        <v>13</v>
      </c>
      <c r="N14" s="138">
        <v>13</v>
      </c>
      <c r="O14" s="24" t="s">
        <v>100</v>
      </c>
      <c r="P14" s="333">
        <v>12</v>
      </c>
      <c r="Q14" s="328">
        <v>12</v>
      </c>
      <c r="R14" s="330">
        <v>12</v>
      </c>
      <c r="AA14" s="4"/>
    </row>
    <row r="15" spans="1:27" ht="13.5" thickBot="1" x14ac:dyDescent="0.25">
      <c r="A15" s="925"/>
      <c r="B15" s="927"/>
      <c r="C15" s="929"/>
      <c r="D15" s="931"/>
      <c r="E15" s="933"/>
      <c r="F15" s="935"/>
      <c r="G15" s="923"/>
      <c r="H15" s="385" t="s">
        <v>24</v>
      </c>
      <c r="I15" s="204">
        <f t="shared" si="0"/>
        <v>10</v>
      </c>
      <c r="J15" s="205">
        <f>SUM(J14)</f>
        <v>10</v>
      </c>
      <c r="K15" s="205"/>
      <c r="L15" s="206"/>
      <c r="M15" s="216">
        <f>+M14</f>
        <v>13</v>
      </c>
      <c r="N15" s="217">
        <f>+N14</f>
        <v>13</v>
      </c>
      <c r="O15" s="150"/>
      <c r="P15" s="334"/>
      <c r="Q15" s="329"/>
      <c r="R15" s="331"/>
      <c r="AA15" s="4"/>
    </row>
    <row r="16" spans="1:27" ht="23.25" customHeight="1" x14ac:dyDescent="0.2">
      <c r="A16" s="924" t="s">
        <v>20</v>
      </c>
      <c r="B16" s="926" t="s">
        <v>20</v>
      </c>
      <c r="C16" s="928" t="s">
        <v>28</v>
      </c>
      <c r="D16" s="930" t="s">
        <v>101</v>
      </c>
      <c r="E16" s="956"/>
      <c r="F16" s="934" t="s">
        <v>21</v>
      </c>
      <c r="G16" s="946" t="s">
        <v>22</v>
      </c>
      <c r="H16" s="118" t="s">
        <v>23</v>
      </c>
      <c r="I16" s="203">
        <f t="shared" si="0"/>
        <v>12.7</v>
      </c>
      <c r="J16" s="199">
        <v>12.7</v>
      </c>
      <c r="K16" s="199"/>
      <c r="L16" s="200"/>
      <c r="M16" s="138">
        <v>30</v>
      </c>
      <c r="N16" s="138">
        <v>40</v>
      </c>
      <c r="O16" s="948" t="s">
        <v>99</v>
      </c>
      <c r="P16" s="950">
        <v>5</v>
      </c>
      <c r="Q16" s="952">
        <v>5</v>
      </c>
      <c r="R16" s="954">
        <v>5</v>
      </c>
      <c r="AA16" s="4"/>
    </row>
    <row r="17" spans="1:27" ht="18" customHeight="1" thickBot="1" x14ac:dyDescent="0.25">
      <c r="A17" s="925"/>
      <c r="B17" s="927"/>
      <c r="C17" s="929"/>
      <c r="D17" s="931"/>
      <c r="E17" s="957"/>
      <c r="F17" s="935"/>
      <c r="G17" s="947"/>
      <c r="H17" s="348" t="s">
        <v>24</v>
      </c>
      <c r="I17" s="249">
        <f t="shared" si="0"/>
        <v>12.7</v>
      </c>
      <c r="J17" s="351">
        <f>J16</f>
        <v>12.7</v>
      </c>
      <c r="K17" s="350"/>
      <c r="L17" s="202"/>
      <c r="M17" s="214">
        <f>+M16</f>
        <v>30</v>
      </c>
      <c r="N17" s="214">
        <f>+N16</f>
        <v>40</v>
      </c>
      <c r="O17" s="949"/>
      <c r="P17" s="951"/>
      <c r="Q17" s="953"/>
      <c r="R17" s="955"/>
      <c r="AA17" s="4"/>
    </row>
    <row r="18" spans="1:27" ht="13.5" thickBot="1" x14ac:dyDescent="0.25">
      <c r="A18" s="16" t="s">
        <v>20</v>
      </c>
      <c r="B18" s="17" t="s">
        <v>20</v>
      </c>
      <c r="C18" s="940" t="s">
        <v>29</v>
      </c>
      <c r="D18" s="941"/>
      <c r="E18" s="941"/>
      <c r="F18" s="941"/>
      <c r="G18" s="941"/>
      <c r="H18" s="942"/>
      <c r="I18" s="85">
        <f>J18+L18</f>
        <v>32.700000000000003</v>
      </c>
      <c r="J18" s="363">
        <f>J17+J15+J13</f>
        <v>32.700000000000003</v>
      </c>
      <c r="K18" s="175"/>
      <c r="L18" s="364"/>
      <c r="M18" s="123">
        <f>M13+M15+M17</f>
        <v>73</v>
      </c>
      <c r="N18" s="123">
        <f>N13+N15+N17</f>
        <v>93</v>
      </c>
      <c r="O18" s="943"/>
      <c r="P18" s="944"/>
      <c r="Q18" s="944"/>
      <c r="R18" s="945"/>
    </row>
    <row r="19" spans="1:27" ht="13.5" thickBot="1" x14ac:dyDescent="0.25">
      <c r="A19" s="16" t="s">
        <v>20</v>
      </c>
      <c r="B19" s="18" t="s">
        <v>25</v>
      </c>
      <c r="C19" s="936" t="s">
        <v>77</v>
      </c>
      <c r="D19" s="937"/>
      <c r="E19" s="937"/>
      <c r="F19" s="937"/>
      <c r="G19" s="937"/>
      <c r="H19" s="938"/>
      <c r="I19" s="937"/>
      <c r="J19" s="937"/>
      <c r="K19" s="937"/>
      <c r="L19" s="937"/>
      <c r="M19" s="937"/>
      <c r="N19" s="937"/>
      <c r="O19" s="937"/>
      <c r="P19" s="937"/>
      <c r="Q19" s="937"/>
      <c r="R19" s="939"/>
      <c r="U19" s="4"/>
    </row>
    <row r="20" spans="1:27" s="19" customFormat="1" ht="26.25" customHeight="1" x14ac:dyDescent="0.2">
      <c r="A20" s="472" t="s">
        <v>20</v>
      </c>
      <c r="B20" s="450" t="s">
        <v>25</v>
      </c>
      <c r="C20" s="126" t="s">
        <v>20</v>
      </c>
      <c r="D20" s="403" t="s">
        <v>71</v>
      </c>
      <c r="E20" s="166"/>
      <c r="F20" s="167" t="s">
        <v>21</v>
      </c>
      <c r="G20" s="197">
        <v>2</v>
      </c>
      <c r="H20" s="387" t="s">
        <v>23</v>
      </c>
      <c r="I20" s="203">
        <f>J20+L20</f>
        <v>10778.9</v>
      </c>
      <c r="J20" s="199">
        <v>10778.9</v>
      </c>
      <c r="K20" s="199">
        <v>6899.6</v>
      </c>
      <c r="L20" s="200">
        <v>0</v>
      </c>
      <c r="M20" s="183">
        <v>11358.3</v>
      </c>
      <c r="N20" s="183">
        <f>12040.4-N21</f>
        <v>11358.3</v>
      </c>
      <c r="O20" s="81" t="s">
        <v>30</v>
      </c>
      <c r="P20" s="309">
        <v>3254</v>
      </c>
      <c r="Q20" s="309">
        <v>3304</v>
      </c>
      <c r="R20" s="310">
        <v>3404</v>
      </c>
    </row>
    <row r="21" spans="1:27" s="19" customFormat="1" ht="15.75" customHeight="1" x14ac:dyDescent="0.2">
      <c r="A21" s="452"/>
      <c r="B21" s="453"/>
      <c r="C21" s="469"/>
      <c r="D21" s="338" t="s">
        <v>119</v>
      </c>
      <c r="E21" s="168"/>
      <c r="F21" s="169"/>
      <c r="G21" s="170"/>
      <c r="H21" s="404" t="s">
        <v>31</v>
      </c>
      <c r="I21" s="405">
        <f>J21+L21</f>
        <v>682.1</v>
      </c>
      <c r="J21" s="406">
        <v>592.9</v>
      </c>
      <c r="K21" s="406"/>
      <c r="L21" s="407">
        <v>89.2</v>
      </c>
      <c r="M21" s="408">
        <v>682.1</v>
      </c>
      <c r="N21" s="408">
        <v>682.1</v>
      </c>
      <c r="O21" s="864" t="s">
        <v>32</v>
      </c>
      <c r="P21" s="34">
        <v>13</v>
      </c>
      <c r="Q21" s="134">
        <v>13.5</v>
      </c>
      <c r="R21" s="311">
        <v>14</v>
      </c>
    </row>
    <row r="22" spans="1:27" s="19" customFormat="1" ht="15.75" customHeight="1" x14ac:dyDescent="0.2">
      <c r="A22" s="452"/>
      <c r="B22" s="453"/>
      <c r="C22" s="469"/>
      <c r="D22" s="338" t="s">
        <v>120</v>
      </c>
      <c r="E22" s="168"/>
      <c r="F22" s="169"/>
      <c r="G22" s="170"/>
      <c r="H22" s="119"/>
      <c r="I22" s="405"/>
      <c r="J22" s="406"/>
      <c r="K22" s="406"/>
      <c r="L22" s="238"/>
      <c r="M22" s="153"/>
      <c r="N22" s="153"/>
      <c r="O22" s="864"/>
      <c r="P22" s="142"/>
      <c r="Q22" s="142"/>
      <c r="R22" s="143"/>
    </row>
    <row r="23" spans="1:27" s="19" customFormat="1" ht="28.5" customHeight="1" x14ac:dyDescent="0.2">
      <c r="A23" s="452"/>
      <c r="B23" s="453"/>
      <c r="C23" s="469"/>
      <c r="D23" s="338" t="s">
        <v>121</v>
      </c>
      <c r="E23" s="168"/>
      <c r="F23" s="169"/>
      <c r="G23" s="170"/>
      <c r="H23" s="119"/>
      <c r="I23" s="405"/>
      <c r="J23" s="406"/>
      <c r="K23" s="406"/>
      <c r="L23" s="409"/>
      <c r="M23" s="153"/>
      <c r="N23" s="153"/>
      <c r="O23" s="10"/>
      <c r="P23" s="282"/>
      <c r="Q23" s="191"/>
      <c r="R23" s="284"/>
    </row>
    <row r="24" spans="1:27" s="19" customFormat="1" ht="13.5" customHeight="1" x14ac:dyDescent="0.2">
      <c r="A24" s="452"/>
      <c r="B24" s="453"/>
      <c r="C24" s="469"/>
      <c r="D24" s="338" t="s">
        <v>122</v>
      </c>
      <c r="E24" s="168"/>
      <c r="F24" s="169"/>
      <c r="G24" s="170"/>
      <c r="H24" s="119"/>
      <c r="I24" s="405"/>
      <c r="J24" s="443"/>
      <c r="K24" s="443"/>
      <c r="L24" s="391"/>
      <c r="M24" s="153"/>
      <c r="N24" s="153"/>
      <c r="O24" s="10"/>
      <c r="P24" s="282"/>
      <c r="Q24" s="191"/>
      <c r="R24" s="284"/>
    </row>
    <row r="25" spans="1:27" s="19" customFormat="1" ht="26.25" customHeight="1" x14ac:dyDescent="0.2">
      <c r="A25" s="452"/>
      <c r="B25" s="453"/>
      <c r="C25" s="469"/>
      <c r="D25" s="338" t="s">
        <v>130</v>
      </c>
      <c r="E25" s="168"/>
      <c r="F25" s="169"/>
      <c r="G25" s="170"/>
      <c r="H25" s="119"/>
      <c r="I25" s="390"/>
      <c r="J25" s="224"/>
      <c r="K25" s="224"/>
      <c r="L25" s="391"/>
      <c r="M25" s="153"/>
      <c r="N25" s="152"/>
      <c r="O25" s="10"/>
      <c r="P25" s="282"/>
      <c r="Q25" s="191"/>
      <c r="R25" s="284"/>
    </row>
    <row r="26" spans="1:27" ht="15" customHeight="1" x14ac:dyDescent="0.2">
      <c r="A26" s="970"/>
      <c r="B26" s="972"/>
      <c r="C26" s="973"/>
      <c r="D26" s="975" t="s">
        <v>33</v>
      </c>
      <c r="E26" s="168"/>
      <c r="F26" s="169"/>
      <c r="G26" s="170"/>
      <c r="H26" s="412"/>
      <c r="I26" s="413"/>
      <c r="J26" s="414"/>
      <c r="K26" s="415"/>
      <c r="L26" s="416"/>
      <c r="M26" s="417"/>
      <c r="N26" s="284"/>
      <c r="O26" s="372"/>
      <c r="P26" s="461"/>
      <c r="Q26" s="461"/>
      <c r="R26" s="20"/>
    </row>
    <row r="27" spans="1:27" ht="13.5" customHeight="1" thickBot="1" x14ac:dyDescent="0.25">
      <c r="A27" s="971"/>
      <c r="B27" s="927"/>
      <c r="C27" s="974"/>
      <c r="D27" s="976"/>
      <c r="E27" s="171"/>
      <c r="F27" s="172"/>
      <c r="G27" s="173"/>
      <c r="H27" s="245" t="s">
        <v>24</v>
      </c>
      <c r="I27" s="211">
        <f>SUM(I20:I26)</f>
        <v>11461</v>
      </c>
      <c r="J27" s="471">
        <f t="shared" ref="J27:N27" si="1">SUM(J20:J26)</f>
        <v>11371.8</v>
      </c>
      <c r="K27" s="471">
        <f t="shared" si="1"/>
        <v>6899.6</v>
      </c>
      <c r="L27" s="218">
        <f t="shared" si="1"/>
        <v>89.2</v>
      </c>
      <c r="M27" s="211">
        <f t="shared" si="1"/>
        <v>12040.4</v>
      </c>
      <c r="N27" s="211">
        <f t="shared" si="1"/>
        <v>12040.4</v>
      </c>
      <c r="O27" s="373"/>
      <c r="P27" s="462"/>
      <c r="Q27" s="462"/>
      <c r="R27" s="493"/>
    </row>
    <row r="28" spans="1:27" ht="28.5" customHeight="1" x14ac:dyDescent="0.2">
      <c r="A28" s="466" t="s">
        <v>20</v>
      </c>
      <c r="B28" s="467" t="s">
        <v>25</v>
      </c>
      <c r="C28" s="468" t="s">
        <v>25</v>
      </c>
      <c r="D28" s="473" t="s">
        <v>73</v>
      </c>
      <c r="E28" s="474"/>
      <c r="F28" s="455" t="s">
        <v>21</v>
      </c>
      <c r="G28" s="458" t="s">
        <v>22</v>
      </c>
      <c r="H28" s="475"/>
      <c r="I28" s="476"/>
      <c r="J28" s="477"/>
      <c r="K28" s="477"/>
      <c r="L28" s="478"/>
      <c r="M28" s="479"/>
      <c r="N28" s="480"/>
      <c r="O28" s="481"/>
      <c r="P28" s="422"/>
      <c r="Q28" s="482"/>
      <c r="R28" s="483"/>
      <c r="Y28" s="4"/>
    </row>
    <row r="29" spans="1:27" ht="28.5" customHeight="1" x14ac:dyDescent="0.2">
      <c r="A29" s="440"/>
      <c r="B29" s="441"/>
      <c r="C29" s="442"/>
      <c r="D29" s="484" t="s">
        <v>87</v>
      </c>
      <c r="E29" s="485"/>
      <c r="F29" s="486"/>
      <c r="G29" s="487"/>
      <c r="H29" s="488" t="s">
        <v>23</v>
      </c>
      <c r="I29" s="489">
        <f>J29+L29</f>
        <v>200</v>
      </c>
      <c r="J29" s="490">
        <v>200</v>
      </c>
      <c r="K29" s="205"/>
      <c r="L29" s="206"/>
      <c r="M29" s="491">
        <v>200</v>
      </c>
      <c r="N29" s="492">
        <f>+M29</f>
        <v>200</v>
      </c>
      <c r="O29" s="451" t="s">
        <v>80</v>
      </c>
      <c r="P29" s="305">
        <v>60</v>
      </c>
      <c r="Q29" s="132">
        <v>60</v>
      </c>
      <c r="R29" s="133">
        <v>60</v>
      </c>
    </row>
    <row r="30" spans="1:27" ht="14.25" customHeight="1" x14ac:dyDescent="0.2">
      <c r="A30" s="356"/>
      <c r="B30" s="358"/>
      <c r="C30" s="360"/>
      <c r="D30" s="958" t="s">
        <v>72</v>
      </c>
      <c r="E30" s="435"/>
      <c r="F30" s="456"/>
      <c r="G30" s="459"/>
      <c r="H30" s="156" t="s">
        <v>23</v>
      </c>
      <c r="I30" s="230">
        <f>J30+L30</f>
        <v>656.5</v>
      </c>
      <c r="J30" s="231">
        <v>656.5</v>
      </c>
      <c r="K30" s="232"/>
      <c r="L30" s="233"/>
      <c r="M30" s="135">
        <v>700</v>
      </c>
      <c r="N30" s="136">
        <v>700</v>
      </c>
      <c r="O30" s="960" t="s">
        <v>80</v>
      </c>
      <c r="P30" s="305">
        <v>195</v>
      </c>
      <c r="Q30" s="132">
        <v>195</v>
      </c>
      <c r="R30" s="133">
        <v>200</v>
      </c>
      <c r="Z30" s="4"/>
    </row>
    <row r="31" spans="1:27" ht="13.5" thickBot="1" x14ac:dyDescent="0.25">
      <c r="A31" s="357"/>
      <c r="B31" s="359"/>
      <c r="C31" s="361"/>
      <c r="D31" s="959"/>
      <c r="E31" s="436"/>
      <c r="F31" s="457"/>
      <c r="G31" s="460"/>
      <c r="H31" s="465" t="s">
        <v>24</v>
      </c>
      <c r="I31" s="234">
        <f>J31+L31</f>
        <v>856.5</v>
      </c>
      <c r="J31" s="221">
        <f>SUM(J29:J30)</f>
        <v>856.5</v>
      </c>
      <c r="K31" s="221"/>
      <c r="L31" s="222"/>
      <c r="M31" s="219">
        <f>SUM(M29:M30)</f>
        <v>900</v>
      </c>
      <c r="N31" s="247">
        <f>+N29+N30</f>
        <v>900</v>
      </c>
      <c r="O31" s="961"/>
      <c r="P31" s="454"/>
      <c r="Q31" s="313"/>
      <c r="R31" s="314"/>
    </row>
    <row r="32" spans="1:27" ht="25.5" customHeight="1" x14ac:dyDescent="0.2">
      <c r="A32" s="70" t="s">
        <v>20</v>
      </c>
      <c r="B32" s="6" t="s">
        <v>25</v>
      </c>
      <c r="C32" s="144" t="s">
        <v>28</v>
      </c>
      <c r="D32" s="147" t="s">
        <v>34</v>
      </c>
      <c r="E32" s="962" t="s">
        <v>117</v>
      </c>
      <c r="F32" s="964" t="s">
        <v>21</v>
      </c>
      <c r="G32" s="967" t="s">
        <v>22</v>
      </c>
      <c r="H32" s="118" t="s">
        <v>23</v>
      </c>
      <c r="I32" s="419">
        <f>J32+L32</f>
        <v>194.7</v>
      </c>
      <c r="J32" s="420">
        <v>194.7</v>
      </c>
      <c r="K32" s="420"/>
      <c r="L32" s="421"/>
      <c r="M32" s="139">
        <v>194.7</v>
      </c>
      <c r="N32" s="139">
        <v>194.7</v>
      </c>
      <c r="O32" s="32" t="s">
        <v>124</v>
      </c>
      <c r="P32" s="33">
        <v>130</v>
      </c>
      <c r="Q32" s="33">
        <v>130</v>
      </c>
      <c r="R32" s="67">
        <v>130</v>
      </c>
      <c r="AA32" s="4"/>
    </row>
    <row r="33" spans="1:26" ht="15" customHeight="1" x14ac:dyDescent="0.2">
      <c r="A33" s="30"/>
      <c r="B33" s="31"/>
      <c r="C33" s="145"/>
      <c r="D33" s="148" t="s">
        <v>35</v>
      </c>
      <c r="E33" s="963"/>
      <c r="F33" s="965"/>
      <c r="G33" s="968"/>
      <c r="H33" s="119"/>
      <c r="I33" s="405"/>
      <c r="J33" s="406"/>
      <c r="K33" s="406"/>
      <c r="L33" s="407"/>
      <c r="M33" s="152"/>
      <c r="N33" s="152"/>
      <c r="O33" s="15"/>
      <c r="P33" s="315"/>
      <c r="Q33" s="315"/>
      <c r="R33" s="20"/>
      <c r="T33" s="4"/>
    </row>
    <row r="34" spans="1:26" ht="15" customHeight="1" x14ac:dyDescent="0.2">
      <c r="A34" s="30"/>
      <c r="B34" s="31"/>
      <c r="C34" s="145"/>
      <c r="D34" s="148" t="s">
        <v>36</v>
      </c>
      <c r="E34" s="963"/>
      <c r="F34" s="965"/>
      <c r="G34" s="968"/>
      <c r="H34" s="119"/>
      <c r="I34" s="405"/>
      <c r="J34" s="406"/>
      <c r="K34" s="406"/>
      <c r="L34" s="407"/>
      <c r="M34" s="152"/>
      <c r="N34" s="152"/>
      <c r="O34" s="15"/>
      <c r="P34" s="315"/>
      <c r="Q34" s="315"/>
      <c r="R34" s="20"/>
    </row>
    <row r="35" spans="1:26" ht="27" customHeight="1" x14ac:dyDescent="0.2">
      <c r="A35" s="30"/>
      <c r="B35" s="31"/>
      <c r="C35" s="145"/>
      <c r="D35" s="148" t="s">
        <v>37</v>
      </c>
      <c r="E35" s="339" t="s">
        <v>38</v>
      </c>
      <c r="F35" s="965"/>
      <c r="G35" s="968"/>
      <c r="H35" s="119"/>
      <c r="I35" s="405"/>
      <c r="J35" s="406"/>
      <c r="K35" s="406"/>
      <c r="L35" s="407"/>
      <c r="M35" s="152"/>
      <c r="N35" s="152"/>
      <c r="O35" s="15"/>
      <c r="P35" s="315"/>
      <c r="Q35" s="315"/>
      <c r="R35" s="20"/>
    </row>
    <row r="36" spans="1:26" ht="27.75" customHeight="1" x14ac:dyDescent="0.2">
      <c r="A36" s="30"/>
      <c r="B36" s="31"/>
      <c r="C36" s="145"/>
      <c r="D36" s="148" t="s">
        <v>39</v>
      </c>
      <c r="E36" s="339"/>
      <c r="F36" s="965"/>
      <c r="G36" s="968"/>
      <c r="H36" s="119"/>
      <c r="I36" s="405"/>
      <c r="J36" s="406"/>
      <c r="K36" s="406"/>
      <c r="L36" s="407"/>
      <c r="M36" s="152"/>
      <c r="N36" s="152"/>
      <c r="O36" s="15"/>
      <c r="P36" s="315"/>
      <c r="Q36" s="315"/>
      <c r="R36" s="20"/>
    </row>
    <row r="37" spans="1:26" ht="16.5" customHeight="1" x14ac:dyDescent="0.2">
      <c r="A37" s="30"/>
      <c r="B37" s="31"/>
      <c r="C37" s="145"/>
      <c r="D37" s="975" t="s">
        <v>123</v>
      </c>
      <c r="E37" s="339"/>
      <c r="F37" s="965"/>
      <c r="G37" s="968"/>
      <c r="H37" s="300"/>
      <c r="I37" s="388"/>
      <c r="J37" s="220"/>
      <c r="K37" s="220"/>
      <c r="L37" s="389"/>
      <c r="M37" s="418"/>
      <c r="N37" s="418"/>
      <c r="O37" s="15"/>
      <c r="P37" s="315"/>
      <c r="Q37" s="315"/>
      <c r="R37" s="20"/>
      <c r="V37" s="4"/>
      <c r="Z37" s="4"/>
    </row>
    <row r="38" spans="1:26" ht="13.5" thickBot="1" x14ac:dyDescent="0.25">
      <c r="A38" s="35"/>
      <c r="B38" s="36"/>
      <c r="C38" s="146"/>
      <c r="D38" s="976"/>
      <c r="E38" s="340"/>
      <c r="F38" s="966"/>
      <c r="G38" s="969"/>
      <c r="H38" s="248" t="s">
        <v>24</v>
      </c>
      <c r="I38" s="349">
        <f t="shared" ref="I38:I43" si="2">J38+L38</f>
        <v>194.7</v>
      </c>
      <c r="J38" s="350">
        <f>SUM(J32:J37)</f>
        <v>194.7</v>
      </c>
      <c r="K38" s="350"/>
      <c r="L38" s="202"/>
      <c r="M38" s="353">
        <f>SUM(M32:M37)</f>
        <v>194.7</v>
      </c>
      <c r="N38" s="353">
        <f>SUM(N32:N37)</f>
        <v>194.7</v>
      </c>
      <c r="O38" s="37"/>
      <c r="P38" s="316"/>
      <c r="Q38" s="38"/>
      <c r="R38" s="39"/>
    </row>
    <row r="39" spans="1:26" ht="18" customHeight="1" x14ac:dyDescent="0.2">
      <c r="A39" s="127" t="s">
        <v>20</v>
      </c>
      <c r="B39" s="31" t="s">
        <v>25</v>
      </c>
      <c r="C39" s="128" t="s">
        <v>40</v>
      </c>
      <c r="D39" s="979" t="s">
        <v>74</v>
      </c>
      <c r="E39" s="129"/>
      <c r="F39" s="322" t="s">
        <v>21</v>
      </c>
      <c r="G39" s="130" t="s">
        <v>22</v>
      </c>
      <c r="H39" s="118" t="s">
        <v>23</v>
      </c>
      <c r="I39" s="203">
        <f t="shared" si="2"/>
        <v>740</v>
      </c>
      <c r="J39" s="199">
        <v>740</v>
      </c>
      <c r="K39" s="199"/>
      <c r="L39" s="200"/>
      <c r="M39" s="138">
        <v>1078.8</v>
      </c>
      <c r="N39" s="138">
        <v>1078.8</v>
      </c>
      <c r="O39" s="948" t="s">
        <v>94</v>
      </c>
      <c r="P39" s="302">
        <v>1100</v>
      </c>
      <c r="Q39" s="303">
        <v>1500</v>
      </c>
      <c r="R39" s="304">
        <v>1500</v>
      </c>
    </row>
    <row r="40" spans="1:26" ht="13.5" thickBot="1" x14ac:dyDescent="0.25">
      <c r="A40" s="127"/>
      <c r="B40" s="31"/>
      <c r="C40" s="128"/>
      <c r="D40" s="976"/>
      <c r="E40" s="129"/>
      <c r="F40" s="343"/>
      <c r="G40" s="130"/>
      <c r="H40" s="348" t="s">
        <v>24</v>
      </c>
      <c r="I40" s="236">
        <f t="shared" si="2"/>
        <v>740</v>
      </c>
      <c r="J40" s="237">
        <f>J39</f>
        <v>740</v>
      </c>
      <c r="K40" s="237"/>
      <c r="L40" s="238"/>
      <c r="M40" s="249">
        <f>+M39</f>
        <v>1078.8</v>
      </c>
      <c r="N40" s="214">
        <f>+N39</f>
        <v>1078.8</v>
      </c>
      <c r="O40" s="949"/>
      <c r="P40" s="316"/>
      <c r="Q40" s="38"/>
      <c r="R40" s="39"/>
    </row>
    <row r="41" spans="1:26" ht="14.25" customHeight="1" x14ac:dyDescent="0.2">
      <c r="A41" s="21" t="s">
        <v>20</v>
      </c>
      <c r="B41" s="22" t="s">
        <v>25</v>
      </c>
      <c r="C41" s="980" t="s">
        <v>70</v>
      </c>
      <c r="D41" s="983" t="s">
        <v>41</v>
      </c>
      <c r="E41" s="986"/>
      <c r="F41" s="989" t="s">
        <v>21</v>
      </c>
      <c r="G41" s="992" t="s">
        <v>22</v>
      </c>
      <c r="H41" s="118" t="s">
        <v>23</v>
      </c>
      <c r="I41" s="239">
        <f t="shared" si="2"/>
        <v>0.3</v>
      </c>
      <c r="J41" s="240">
        <v>0.3</v>
      </c>
      <c r="K41" s="240"/>
      <c r="L41" s="241"/>
      <c r="M41" s="120"/>
      <c r="N41" s="40"/>
      <c r="O41" s="9"/>
      <c r="P41" s="422"/>
      <c r="Q41" s="7"/>
      <c r="R41" s="25"/>
    </row>
    <row r="42" spans="1:26" x14ac:dyDescent="0.2">
      <c r="A42" s="42"/>
      <c r="B42" s="43"/>
      <c r="C42" s="981"/>
      <c r="D42" s="984"/>
      <c r="E42" s="987"/>
      <c r="F42" s="990"/>
      <c r="G42" s="993"/>
      <c r="H42" s="58" t="s">
        <v>42</v>
      </c>
      <c r="I42" s="242">
        <f t="shared" si="2"/>
        <v>1.3</v>
      </c>
      <c r="J42" s="243">
        <v>1.3</v>
      </c>
      <c r="K42" s="243"/>
      <c r="L42" s="244"/>
      <c r="M42" s="121"/>
      <c r="N42" s="44"/>
      <c r="O42" s="995"/>
      <c r="P42" s="977"/>
      <c r="Q42" s="41"/>
      <c r="R42" s="131"/>
    </row>
    <row r="43" spans="1:26" ht="13.5" thickBot="1" x14ac:dyDescent="0.25">
      <c r="A43" s="26"/>
      <c r="B43" s="27"/>
      <c r="C43" s="982"/>
      <c r="D43" s="985"/>
      <c r="E43" s="988"/>
      <c r="F43" s="991"/>
      <c r="G43" s="994"/>
      <c r="H43" s="348" t="s">
        <v>24</v>
      </c>
      <c r="I43" s="349">
        <f t="shared" si="2"/>
        <v>1.6</v>
      </c>
      <c r="J43" s="350">
        <f>J42+J41</f>
        <v>1.6</v>
      </c>
      <c r="K43" s="350"/>
      <c r="L43" s="202"/>
      <c r="M43" s="207"/>
      <c r="N43" s="214"/>
      <c r="O43" s="996"/>
      <c r="P43" s="978"/>
      <c r="Q43" s="28"/>
      <c r="R43" s="29"/>
    </row>
    <row r="44" spans="1:26" ht="13.5" thickBot="1" x14ac:dyDescent="0.25">
      <c r="A44" s="16" t="s">
        <v>20</v>
      </c>
      <c r="B44" s="45" t="s">
        <v>25</v>
      </c>
      <c r="C44" s="941" t="s">
        <v>29</v>
      </c>
      <c r="D44" s="942"/>
      <c r="E44" s="942"/>
      <c r="F44" s="942"/>
      <c r="G44" s="942"/>
      <c r="H44" s="942"/>
      <c r="I44" s="122">
        <f>J44+L44</f>
        <v>13253.8</v>
      </c>
      <c r="J44" s="180">
        <f>J43+J40+J38+J31+J27</f>
        <v>13164.599999999999</v>
      </c>
      <c r="K44" s="179">
        <f>K43+K40+K38+K31+K27</f>
        <v>6899.6</v>
      </c>
      <c r="L44" s="178">
        <f>L43+L40+L38+L31+L27</f>
        <v>89.2</v>
      </c>
      <c r="M44" s="122">
        <f>+M27+M31+M38+M40</f>
        <v>14213.9</v>
      </c>
      <c r="N44" s="122">
        <f>+N27+N31+N38+N40</f>
        <v>14213.9</v>
      </c>
      <c r="O44" s="1008"/>
      <c r="P44" s="1009"/>
      <c r="Q44" s="1009"/>
      <c r="R44" s="1010"/>
    </row>
    <row r="45" spans="1:26" ht="13.5" thickBot="1" x14ac:dyDescent="0.25">
      <c r="A45" s="46" t="s">
        <v>20</v>
      </c>
      <c r="B45" s="47" t="s">
        <v>28</v>
      </c>
      <c r="C45" s="1011" t="s">
        <v>43</v>
      </c>
      <c r="D45" s="1011"/>
      <c r="E45" s="1011"/>
      <c r="F45" s="1011"/>
      <c r="G45" s="1012"/>
      <c r="H45" s="1012"/>
      <c r="I45" s="1012"/>
      <c r="J45" s="1012"/>
      <c r="K45" s="1012"/>
      <c r="L45" s="1012"/>
      <c r="M45" s="1012"/>
      <c r="N45" s="1012"/>
      <c r="O45" s="1011"/>
      <c r="P45" s="1011"/>
      <c r="Q45" s="1011"/>
      <c r="R45" s="1013"/>
    </row>
    <row r="46" spans="1:26" ht="14.25" customHeight="1" x14ac:dyDescent="0.2">
      <c r="A46" s="21" t="s">
        <v>20</v>
      </c>
      <c r="B46" s="22" t="s">
        <v>28</v>
      </c>
      <c r="C46" s="1014" t="s">
        <v>20</v>
      </c>
      <c r="D46" s="1017" t="s">
        <v>131</v>
      </c>
      <c r="E46" s="1020"/>
      <c r="F46" s="989" t="s">
        <v>21</v>
      </c>
      <c r="G46" s="1023" t="s">
        <v>26</v>
      </c>
      <c r="H46" s="393" t="s">
        <v>23</v>
      </c>
      <c r="I46" s="239"/>
      <c r="J46" s="240"/>
      <c r="K46" s="240"/>
      <c r="L46" s="241"/>
      <c r="M46" s="189"/>
      <c r="N46" s="40"/>
      <c r="O46" s="1026" t="s">
        <v>113</v>
      </c>
      <c r="P46" s="7"/>
      <c r="Q46" s="48"/>
      <c r="R46" s="49"/>
    </row>
    <row r="47" spans="1:26" ht="14.25" customHeight="1" x14ac:dyDescent="0.2">
      <c r="A47" s="42"/>
      <c r="B47" s="43"/>
      <c r="C47" s="1015"/>
      <c r="D47" s="1018"/>
      <c r="E47" s="1021"/>
      <c r="F47" s="990"/>
      <c r="G47" s="1024"/>
      <c r="H47" s="394" t="s">
        <v>27</v>
      </c>
      <c r="I47" s="242">
        <f>J47+L47</f>
        <v>1700</v>
      </c>
      <c r="J47" s="243"/>
      <c r="K47" s="243"/>
      <c r="L47" s="244">
        <v>1700</v>
      </c>
      <c r="M47" s="306">
        <v>2720</v>
      </c>
      <c r="N47" s="44"/>
      <c r="O47" s="1027"/>
      <c r="P47" s="41"/>
      <c r="Q47" s="50"/>
      <c r="R47" s="463"/>
    </row>
    <row r="48" spans="1:26" ht="14.25" customHeight="1" thickBot="1" x14ac:dyDescent="0.25">
      <c r="A48" s="26"/>
      <c r="B48" s="27"/>
      <c r="C48" s="1016"/>
      <c r="D48" s="1019"/>
      <c r="E48" s="1022"/>
      <c r="F48" s="991"/>
      <c r="G48" s="1025"/>
      <c r="H48" s="465" t="s">
        <v>24</v>
      </c>
      <c r="I48" s="470">
        <f t="shared" ref="I48:N48" si="3">SUM(I46:I47)</f>
        <v>1700</v>
      </c>
      <c r="J48" s="471">
        <f t="shared" si="3"/>
        <v>0</v>
      </c>
      <c r="K48" s="471">
        <f t="shared" si="3"/>
        <v>0</v>
      </c>
      <c r="L48" s="202">
        <f t="shared" si="3"/>
        <v>1700</v>
      </c>
      <c r="M48" s="201">
        <f t="shared" si="3"/>
        <v>2720</v>
      </c>
      <c r="N48" s="470">
        <f t="shared" si="3"/>
        <v>0</v>
      </c>
      <c r="O48" s="1028"/>
      <c r="P48" s="8"/>
      <c r="Q48" s="51">
        <v>100</v>
      </c>
      <c r="R48" s="464"/>
    </row>
    <row r="49" spans="1:27" ht="12.75" customHeight="1" x14ac:dyDescent="0.2">
      <c r="A49" s="61" t="s">
        <v>20</v>
      </c>
      <c r="B49" s="62" t="s">
        <v>28</v>
      </c>
      <c r="C49" s="63" t="s">
        <v>25</v>
      </c>
      <c r="D49" s="997" t="s">
        <v>44</v>
      </c>
      <c r="E49" s="317"/>
      <c r="F49" s="423" t="s">
        <v>21</v>
      </c>
      <c r="G49" s="424" t="s">
        <v>45</v>
      </c>
      <c r="H49" s="187"/>
      <c r="I49" s="239"/>
      <c r="J49" s="240"/>
      <c r="K49" s="240"/>
      <c r="L49" s="241"/>
      <c r="M49" s="23"/>
      <c r="N49" s="425"/>
      <c r="O49" s="426"/>
      <c r="P49" s="14"/>
      <c r="Q49" s="66"/>
      <c r="R49" s="67"/>
    </row>
    <row r="50" spans="1:27" x14ac:dyDescent="0.2">
      <c r="A50" s="55"/>
      <c r="B50" s="56"/>
      <c r="C50" s="57"/>
      <c r="D50" s="998"/>
      <c r="E50" s="320"/>
      <c r="F50" s="52"/>
      <c r="G50" s="182"/>
      <c r="H50" s="195"/>
      <c r="I50" s="250"/>
      <c r="J50" s="251"/>
      <c r="K50" s="251"/>
      <c r="L50" s="252"/>
      <c r="M50" s="196"/>
      <c r="N50" s="181"/>
      <c r="O50" s="53"/>
      <c r="P50" s="315"/>
      <c r="Q50" s="54"/>
      <c r="R50" s="355"/>
      <c r="W50" s="4"/>
    </row>
    <row r="51" spans="1:27" ht="13.5" customHeight="1" x14ac:dyDescent="0.2">
      <c r="A51" s="55"/>
      <c r="B51" s="56"/>
      <c r="C51" s="57"/>
      <c r="D51" s="999" t="s">
        <v>47</v>
      </c>
      <c r="E51" s="1001" t="s">
        <v>116</v>
      </c>
      <c r="F51" s="52"/>
      <c r="G51" s="182"/>
      <c r="H51" s="58" t="s">
        <v>23</v>
      </c>
      <c r="I51" s="242">
        <f>J51+L51</f>
        <v>245</v>
      </c>
      <c r="J51" s="243"/>
      <c r="K51" s="243"/>
      <c r="L51" s="244">
        <v>245</v>
      </c>
      <c r="M51" s="44"/>
      <c r="N51" s="44">
        <v>1650</v>
      </c>
      <c r="O51" s="1003" t="s">
        <v>115</v>
      </c>
      <c r="P51" s="1005"/>
      <c r="Q51" s="1005">
        <v>1</v>
      </c>
      <c r="R51" s="1037"/>
      <c r="S51" s="60"/>
      <c r="Z51" s="4"/>
    </row>
    <row r="52" spans="1:27" ht="13.5" customHeight="1" x14ac:dyDescent="0.2">
      <c r="A52" s="55"/>
      <c r="B52" s="56"/>
      <c r="C52" s="57"/>
      <c r="D52" s="999"/>
      <c r="E52" s="1001"/>
      <c r="F52" s="1040"/>
      <c r="G52" s="182"/>
      <c r="H52" s="58" t="s">
        <v>46</v>
      </c>
      <c r="I52" s="386">
        <f>J52+L52</f>
        <v>1580</v>
      </c>
      <c r="J52" s="208"/>
      <c r="K52" s="208"/>
      <c r="L52" s="209">
        <v>1580</v>
      </c>
      <c r="M52" s="307">
        <v>2700</v>
      </c>
      <c r="N52" s="44"/>
      <c r="O52" s="1004"/>
      <c r="P52" s="1006"/>
      <c r="Q52" s="1006"/>
      <c r="R52" s="1038"/>
      <c r="S52" s="60"/>
    </row>
    <row r="53" spans="1:27" ht="13.5" customHeight="1" x14ac:dyDescent="0.2">
      <c r="A53" s="55"/>
      <c r="B53" s="56"/>
      <c r="C53" s="57"/>
      <c r="D53" s="999"/>
      <c r="E53" s="1001"/>
      <c r="F53" s="1040"/>
      <c r="G53" s="182"/>
      <c r="H53" s="395" t="s">
        <v>42</v>
      </c>
      <c r="I53" s="386"/>
      <c r="J53" s="208"/>
      <c r="K53" s="208"/>
      <c r="L53" s="209"/>
      <c r="M53" s="308">
        <v>15000</v>
      </c>
      <c r="N53" s="44">
        <v>15000</v>
      </c>
      <c r="O53" s="1004"/>
      <c r="P53" s="1006"/>
      <c r="Q53" s="1006"/>
      <c r="R53" s="1038"/>
      <c r="S53" s="60"/>
    </row>
    <row r="54" spans="1:27" ht="13.5" customHeight="1" x14ac:dyDescent="0.2">
      <c r="A54" s="55"/>
      <c r="B54" s="56"/>
      <c r="C54" s="57"/>
      <c r="D54" s="999"/>
      <c r="E54" s="1001"/>
      <c r="F54" s="1040"/>
      <c r="G54" s="182"/>
      <c r="H54" s="395" t="s">
        <v>49</v>
      </c>
      <c r="I54" s="386"/>
      <c r="J54" s="208"/>
      <c r="K54" s="208"/>
      <c r="L54" s="209"/>
      <c r="M54" s="308">
        <v>2105</v>
      </c>
      <c r="N54" s="44"/>
      <c r="O54" s="1004"/>
      <c r="P54" s="1006"/>
      <c r="Q54" s="1006"/>
      <c r="R54" s="1038"/>
      <c r="S54" s="60"/>
    </row>
    <row r="55" spans="1:27" ht="13.5" customHeight="1" x14ac:dyDescent="0.2">
      <c r="A55" s="55"/>
      <c r="B55" s="56"/>
      <c r="C55" s="57"/>
      <c r="D55" s="999"/>
      <c r="E55" s="1001"/>
      <c r="F55" s="1040"/>
      <c r="G55" s="182"/>
      <c r="H55" s="119" t="s">
        <v>27</v>
      </c>
      <c r="I55" s="397">
        <f>J55+L55</f>
        <v>35</v>
      </c>
      <c r="J55" s="224"/>
      <c r="K55" s="224"/>
      <c r="L55" s="391">
        <v>35</v>
      </c>
      <c r="M55" s="307">
        <v>1500</v>
      </c>
      <c r="N55" s="68"/>
      <c r="O55" s="1004"/>
      <c r="P55" s="1006"/>
      <c r="Q55" s="1006"/>
      <c r="R55" s="1038"/>
      <c r="S55" s="60"/>
    </row>
    <row r="56" spans="1:27" ht="13.5" thickBot="1" x14ac:dyDescent="0.25">
      <c r="A56" s="382"/>
      <c r="B56" s="383"/>
      <c r="C56" s="384"/>
      <c r="D56" s="1000"/>
      <c r="E56" s="1002"/>
      <c r="F56" s="1041"/>
      <c r="G56" s="427"/>
      <c r="H56" s="396" t="s">
        <v>24</v>
      </c>
      <c r="I56" s="398">
        <f t="shared" ref="I56:L56" si="4">SUM(I51:I55)</f>
        <v>1860</v>
      </c>
      <c r="J56" s="253">
        <f t="shared" si="4"/>
        <v>0</v>
      </c>
      <c r="K56" s="254">
        <f t="shared" si="4"/>
        <v>0</v>
      </c>
      <c r="L56" s="399">
        <f t="shared" si="4"/>
        <v>1860</v>
      </c>
      <c r="M56" s="261">
        <f>SUM(M49:M55)</f>
        <v>21305</v>
      </c>
      <c r="N56" s="261">
        <f>SUM(N51:N55)</f>
        <v>16650</v>
      </c>
      <c r="O56" s="949"/>
      <c r="P56" s="1007"/>
      <c r="Q56" s="1007"/>
      <c r="R56" s="1039"/>
    </row>
    <row r="57" spans="1:27" ht="28.5" customHeight="1" x14ac:dyDescent="0.2">
      <c r="A57" s="61" t="s">
        <v>20</v>
      </c>
      <c r="B57" s="62" t="s">
        <v>28</v>
      </c>
      <c r="C57" s="63" t="s">
        <v>28</v>
      </c>
      <c r="D57" s="64" t="s">
        <v>48</v>
      </c>
      <c r="E57" s="374"/>
      <c r="F57" s="377" t="s">
        <v>21</v>
      </c>
      <c r="G57" s="323" t="s">
        <v>26</v>
      </c>
      <c r="H57" s="65" t="s">
        <v>23</v>
      </c>
      <c r="I57" s="400">
        <f>J57+L57</f>
        <v>235</v>
      </c>
      <c r="J57" s="255">
        <v>235</v>
      </c>
      <c r="K57" s="255"/>
      <c r="L57" s="256"/>
      <c r="M57" s="40">
        <v>100</v>
      </c>
      <c r="N57" s="428">
        <v>112.8</v>
      </c>
      <c r="O57" s="24" t="s">
        <v>125</v>
      </c>
      <c r="P57" s="14">
        <v>2</v>
      </c>
      <c r="Q57" s="66">
        <v>1</v>
      </c>
      <c r="R57" s="67">
        <v>1</v>
      </c>
      <c r="V57" s="4"/>
    </row>
    <row r="58" spans="1:27" ht="28.5" customHeight="1" x14ac:dyDescent="0.2">
      <c r="A58" s="55"/>
      <c r="B58" s="56"/>
      <c r="C58" s="433"/>
      <c r="D58" s="438" t="s">
        <v>134</v>
      </c>
      <c r="E58" s="375"/>
      <c r="F58" s="378"/>
      <c r="G58" s="324"/>
      <c r="H58" s="184" t="s">
        <v>27</v>
      </c>
      <c r="I58" s="444">
        <f>J58+L58</f>
        <v>131.19999999999999</v>
      </c>
      <c r="J58" s="445">
        <v>131.19999999999999</v>
      </c>
      <c r="K58" s="445"/>
      <c r="L58" s="446"/>
      <c r="M58" s="447"/>
      <c r="N58" s="370"/>
      <c r="O58" s="448"/>
      <c r="P58" s="449"/>
      <c r="Q58" s="437"/>
      <c r="R58" s="439"/>
      <c r="X58" s="4"/>
    </row>
    <row r="59" spans="1:27" ht="15" customHeight="1" x14ac:dyDescent="0.2">
      <c r="A59" s="55"/>
      <c r="B59" s="56"/>
      <c r="C59" s="57"/>
      <c r="D59" s="318" t="s">
        <v>126</v>
      </c>
      <c r="E59" s="375"/>
      <c r="F59" s="378"/>
      <c r="G59" s="324"/>
      <c r="H59" s="412"/>
      <c r="I59" s="225"/>
      <c r="J59" s="226"/>
      <c r="K59" s="226"/>
      <c r="L59" s="392"/>
      <c r="M59" s="185"/>
      <c r="N59" s="185"/>
      <c r="O59" s="319"/>
      <c r="P59" s="11"/>
      <c r="Q59" s="315"/>
      <c r="R59" s="355"/>
    </row>
    <row r="60" spans="1:27" ht="15" customHeight="1" x14ac:dyDescent="0.2">
      <c r="A60" s="55"/>
      <c r="B60" s="56"/>
      <c r="C60" s="57"/>
      <c r="D60" s="1029" t="s">
        <v>127</v>
      </c>
      <c r="E60" s="375"/>
      <c r="F60" s="378"/>
      <c r="G60" s="324"/>
      <c r="H60" s="412"/>
      <c r="I60" s="225"/>
      <c r="J60" s="226"/>
      <c r="K60" s="226"/>
      <c r="L60" s="392"/>
      <c r="M60" s="185"/>
      <c r="N60" s="185"/>
      <c r="O60" s="372"/>
      <c r="P60" s="11"/>
      <c r="Q60" s="315"/>
      <c r="R60" s="355"/>
    </row>
    <row r="61" spans="1:27" ht="12" customHeight="1" x14ac:dyDescent="0.2">
      <c r="A61" s="55"/>
      <c r="B61" s="56"/>
      <c r="C61" s="57"/>
      <c r="D61" s="1029"/>
      <c r="E61" s="375"/>
      <c r="F61" s="378"/>
      <c r="G61" s="324"/>
      <c r="H61" s="412"/>
      <c r="I61" s="225"/>
      <c r="J61" s="226"/>
      <c r="K61" s="226"/>
      <c r="L61" s="392"/>
      <c r="M61" s="185"/>
      <c r="N61" s="185"/>
      <c r="O61" s="372"/>
      <c r="P61" s="11"/>
      <c r="Q61" s="315"/>
      <c r="R61" s="355"/>
      <c r="V61" s="4"/>
    </row>
    <row r="62" spans="1:27" ht="15" customHeight="1" x14ac:dyDescent="0.2">
      <c r="A62" s="55"/>
      <c r="B62" s="56"/>
      <c r="C62" s="57"/>
      <c r="D62" s="1029" t="s">
        <v>132</v>
      </c>
      <c r="E62" s="375"/>
      <c r="F62" s="378"/>
      <c r="G62" s="324"/>
      <c r="H62" s="296"/>
      <c r="I62" s="401"/>
      <c r="J62" s="257"/>
      <c r="K62" s="257"/>
      <c r="L62" s="258"/>
      <c r="M62" s="188"/>
      <c r="N62" s="188"/>
      <c r="O62" s="1004"/>
      <c r="P62" s="11"/>
      <c r="Q62" s="315"/>
      <c r="R62" s="355"/>
      <c r="Z62" s="4"/>
    </row>
    <row r="63" spans="1:27" ht="15" customHeight="1" thickBot="1" x14ac:dyDescent="0.25">
      <c r="A63" s="55"/>
      <c r="B63" s="56"/>
      <c r="C63" s="57"/>
      <c r="D63" s="1029"/>
      <c r="E63" s="376"/>
      <c r="F63" s="379"/>
      <c r="G63" s="325"/>
      <c r="H63" s="297" t="s">
        <v>24</v>
      </c>
      <c r="I63" s="262">
        <f>J63+L63</f>
        <v>366.2</v>
      </c>
      <c r="J63" s="259">
        <f>SUM(J57:J62)</f>
        <v>366.2</v>
      </c>
      <c r="K63" s="259"/>
      <c r="L63" s="260"/>
      <c r="M63" s="263">
        <f>SUM(M57:M62)</f>
        <v>100</v>
      </c>
      <c r="N63" s="263">
        <f>SUM(N57:N62)</f>
        <v>112.8</v>
      </c>
      <c r="O63" s="1004"/>
      <c r="P63" s="293"/>
      <c r="Q63" s="294"/>
      <c r="R63" s="295"/>
      <c r="AA63" s="4"/>
    </row>
    <row r="64" spans="1:27" ht="13.5" thickBot="1" x14ac:dyDescent="0.25">
      <c r="A64" s="16" t="s">
        <v>20</v>
      </c>
      <c r="B64" s="45" t="s">
        <v>28</v>
      </c>
      <c r="C64" s="941" t="s">
        <v>29</v>
      </c>
      <c r="D64" s="941"/>
      <c r="E64" s="941"/>
      <c r="F64" s="941"/>
      <c r="G64" s="941"/>
      <c r="H64" s="941"/>
      <c r="I64" s="193">
        <f t="shared" ref="I64:N64" si="5">I63+I56+I48</f>
        <v>3926.2</v>
      </c>
      <c r="J64" s="431">
        <f t="shared" si="5"/>
        <v>366.2</v>
      </c>
      <c r="K64" s="430">
        <f t="shared" si="5"/>
        <v>0</v>
      </c>
      <c r="L64" s="429">
        <f t="shared" si="5"/>
        <v>3560</v>
      </c>
      <c r="M64" s="193">
        <f t="shared" si="5"/>
        <v>24125</v>
      </c>
      <c r="N64" s="194">
        <f t="shared" si="5"/>
        <v>16762.8</v>
      </c>
      <c r="O64" s="1030"/>
      <c r="P64" s="1031"/>
      <c r="Q64" s="1031"/>
      <c r="R64" s="1032"/>
    </row>
    <row r="65" spans="1:26" ht="13.5" thickBot="1" x14ac:dyDescent="0.25">
      <c r="A65" s="69" t="s">
        <v>20</v>
      </c>
      <c r="B65" s="45" t="s">
        <v>40</v>
      </c>
      <c r="C65" s="1033" t="s">
        <v>79</v>
      </c>
      <c r="D65" s="1033"/>
      <c r="E65" s="1033"/>
      <c r="F65" s="1033"/>
      <c r="G65" s="1033"/>
      <c r="H65" s="1033"/>
      <c r="I65" s="1034"/>
      <c r="J65" s="1034"/>
      <c r="K65" s="1034"/>
      <c r="L65" s="1034"/>
      <c r="M65" s="1033"/>
      <c r="N65" s="1033"/>
      <c r="O65" s="1033"/>
      <c r="P65" s="1035"/>
      <c r="Q65" s="1035"/>
      <c r="R65" s="1036"/>
    </row>
    <row r="66" spans="1:26" ht="27" customHeight="1" x14ac:dyDescent="0.2">
      <c r="A66" s="70" t="s">
        <v>20</v>
      </c>
      <c r="B66" s="6" t="s">
        <v>40</v>
      </c>
      <c r="C66" s="144" t="s">
        <v>20</v>
      </c>
      <c r="D66" s="147" t="s">
        <v>50</v>
      </c>
      <c r="E66" s="76" t="s">
        <v>38</v>
      </c>
      <c r="F66" s="71" t="s">
        <v>21</v>
      </c>
      <c r="G66" s="336" t="s">
        <v>22</v>
      </c>
      <c r="H66" s="74" t="s">
        <v>23</v>
      </c>
      <c r="I66" s="203">
        <f t="shared" ref="I66:I74" si="6">J66+L66</f>
        <v>200</v>
      </c>
      <c r="J66" s="199">
        <v>200</v>
      </c>
      <c r="K66" s="264"/>
      <c r="L66" s="265"/>
      <c r="M66" s="139"/>
      <c r="N66" s="186"/>
      <c r="O66" s="319" t="s">
        <v>51</v>
      </c>
      <c r="P66" s="79" t="s">
        <v>76</v>
      </c>
      <c r="Q66" s="326"/>
      <c r="R66" s="72"/>
    </row>
    <row r="67" spans="1:26" ht="16.5" customHeight="1" thickBot="1" x14ac:dyDescent="0.25">
      <c r="A67" s="35"/>
      <c r="B67" s="36"/>
      <c r="C67" s="146"/>
      <c r="D67" s="342" t="s">
        <v>128</v>
      </c>
      <c r="E67" s="340"/>
      <c r="F67" s="75"/>
      <c r="G67" s="337"/>
      <c r="H67" s="273" t="s">
        <v>24</v>
      </c>
      <c r="I67" s="266">
        <f t="shared" si="6"/>
        <v>200</v>
      </c>
      <c r="J67" s="212">
        <f>SUM(J66:J66)</f>
        <v>200</v>
      </c>
      <c r="K67" s="212"/>
      <c r="L67" s="267"/>
      <c r="M67" s="246"/>
      <c r="N67" s="353"/>
      <c r="O67" s="321"/>
      <c r="P67" s="334"/>
      <c r="Q67" s="327"/>
      <c r="R67" s="190"/>
    </row>
    <row r="68" spans="1:26" ht="28.5" customHeight="1" x14ac:dyDescent="0.2">
      <c r="A68" s="924" t="s">
        <v>20</v>
      </c>
      <c r="B68" s="926" t="s">
        <v>40</v>
      </c>
      <c r="C68" s="1052" t="s">
        <v>25</v>
      </c>
      <c r="D68" s="979" t="s">
        <v>52</v>
      </c>
      <c r="E68" s="1054" t="s">
        <v>38</v>
      </c>
      <c r="F68" s="964" t="s">
        <v>21</v>
      </c>
      <c r="G68" s="946" t="s">
        <v>22</v>
      </c>
      <c r="H68" s="80" t="s">
        <v>23</v>
      </c>
      <c r="I68" s="268">
        <f t="shared" si="6"/>
        <v>45</v>
      </c>
      <c r="J68" s="269">
        <v>45</v>
      </c>
      <c r="K68" s="269"/>
      <c r="L68" s="270"/>
      <c r="M68" s="139">
        <v>45</v>
      </c>
      <c r="N68" s="139">
        <v>45</v>
      </c>
      <c r="O68" s="81" t="s">
        <v>53</v>
      </c>
      <c r="P68" s="333">
        <v>25</v>
      </c>
      <c r="Q68" s="326">
        <v>25</v>
      </c>
      <c r="R68" s="72">
        <v>25</v>
      </c>
      <c r="Z68" s="149"/>
    </row>
    <row r="69" spans="1:26" ht="13.5" thickBot="1" x14ac:dyDescent="0.25">
      <c r="A69" s="925"/>
      <c r="B69" s="927"/>
      <c r="C69" s="1053"/>
      <c r="D69" s="976"/>
      <c r="E69" s="1055"/>
      <c r="F69" s="966"/>
      <c r="G69" s="947"/>
      <c r="H69" s="274" t="s">
        <v>24</v>
      </c>
      <c r="I69" s="349">
        <f t="shared" si="6"/>
        <v>45</v>
      </c>
      <c r="J69" s="350">
        <f>J68</f>
        <v>45</v>
      </c>
      <c r="K69" s="350"/>
      <c r="L69" s="202"/>
      <c r="M69" s="353">
        <f>SUM(M68:M68)</f>
        <v>45</v>
      </c>
      <c r="N69" s="353">
        <f>SUM(N68:N68)</f>
        <v>45</v>
      </c>
      <c r="O69" s="82"/>
      <c r="P69" s="83"/>
      <c r="Q69" s="28"/>
      <c r="R69" s="29"/>
      <c r="V69" s="4"/>
    </row>
    <row r="70" spans="1:26" ht="15" customHeight="1" x14ac:dyDescent="0.2">
      <c r="A70" s="70" t="s">
        <v>20</v>
      </c>
      <c r="B70" s="6" t="s">
        <v>40</v>
      </c>
      <c r="C70" s="144" t="s">
        <v>28</v>
      </c>
      <c r="D70" s="1046" t="s">
        <v>75</v>
      </c>
      <c r="E70" s="76" t="s">
        <v>38</v>
      </c>
      <c r="F70" s="71" t="s">
        <v>21</v>
      </c>
      <c r="G70" s="336" t="s">
        <v>22</v>
      </c>
      <c r="H70" s="77" t="s">
        <v>23</v>
      </c>
      <c r="I70" s="203">
        <f t="shared" si="6"/>
        <v>1114.3</v>
      </c>
      <c r="J70" s="199">
        <v>1114.3</v>
      </c>
      <c r="K70" s="271"/>
      <c r="L70" s="272"/>
      <c r="M70" s="139">
        <f>1052.8+29.7</f>
        <v>1082.5</v>
      </c>
      <c r="N70" s="139">
        <f>1052.8+29.7</f>
        <v>1082.5</v>
      </c>
      <c r="O70" s="948" t="s">
        <v>102</v>
      </c>
      <c r="P70" s="333">
        <v>8</v>
      </c>
      <c r="Q70" s="1048">
        <v>8</v>
      </c>
      <c r="R70" s="1050">
        <v>8</v>
      </c>
    </row>
    <row r="71" spans="1:26" ht="15" customHeight="1" thickBot="1" x14ac:dyDescent="0.25">
      <c r="A71" s="30"/>
      <c r="B71" s="31"/>
      <c r="C71" s="145"/>
      <c r="D71" s="1047"/>
      <c r="E71" s="78"/>
      <c r="F71" s="73"/>
      <c r="G71" s="12"/>
      <c r="H71" s="275" t="s">
        <v>24</v>
      </c>
      <c r="I71" s="266">
        <f t="shared" si="6"/>
        <v>1114.3</v>
      </c>
      <c r="J71" s="212">
        <f>J70</f>
        <v>1114.3</v>
      </c>
      <c r="K71" s="212"/>
      <c r="L71" s="267"/>
      <c r="M71" s="277">
        <f>M70</f>
        <v>1082.5</v>
      </c>
      <c r="N71" s="278">
        <f>N70</f>
        <v>1082.5</v>
      </c>
      <c r="O71" s="949"/>
      <c r="P71" s="79"/>
      <c r="Q71" s="1049"/>
      <c r="R71" s="1051"/>
    </row>
    <row r="72" spans="1:26" ht="13.5" thickBot="1" x14ac:dyDescent="0.25">
      <c r="A72" s="16" t="s">
        <v>20</v>
      </c>
      <c r="B72" s="84" t="s">
        <v>40</v>
      </c>
      <c r="C72" s="941" t="s">
        <v>29</v>
      </c>
      <c r="D72" s="941"/>
      <c r="E72" s="941"/>
      <c r="F72" s="941"/>
      <c r="G72" s="941"/>
      <c r="H72" s="941"/>
      <c r="I72" s="362">
        <f t="shared" si="6"/>
        <v>1359.3</v>
      </c>
      <c r="J72" s="175">
        <f>J71+J69+J67</f>
        <v>1359.3</v>
      </c>
      <c r="K72" s="363"/>
      <c r="L72" s="432"/>
      <c r="M72" s="362">
        <f>M71+M69</f>
        <v>1127.5</v>
      </c>
      <c r="N72" s="362">
        <f>N71+N69</f>
        <v>1127.5</v>
      </c>
      <c r="O72" s="86"/>
      <c r="P72" s="87"/>
      <c r="Q72" s="87"/>
      <c r="R72" s="88"/>
    </row>
    <row r="73" spans="1:26" ht="13.5" thickBot="1" x14ac:dyDescent="0.25">
      <c r="A73" s="16" t="s">
        <v>20</v>
      </c>
      <c r="B73" s="1042" t="s">
        <v>54</v>
      </c>
      <c r="C73" s="1043"/>
      <c r="D73" s="1043"/>
      <c r="E73" s="1043"/>
      <c r="F73" s="1043"/>
      <c r="G73" s="1043"/>
      <c r="H73" s="1043"/>
      <c r="I73" s="89">
        <f t="shared" si="6"/>
        <v>18572</v>
      </c>
      <c r="J73" s="176">
        <f>J72+J64+J44+J18</f>
        <v>14922.8</v>
      </c>
      <c r="K73" s="90">
        <f>K72+K64+K44+K18</f>
        <v>6899.6</v>
      </c>
      <c r="L73" s="116">
        <f>L72+L64+L44+L18</f>
        <v>3649.2</v>
      </c>
      <c r="M73" s="140">
        <f>+M18+M44+M72+M64</f>
        <v>39539.4</v>
      </c>
      <c r="N73" s="140">
        <f>+N18+N44+N72+N64</f>
        <v>32197.199999999997</v>
      </c>
      <c r="O73" s="91"/>
      <c r="P73" s="285"/>
      <c r="Q73" s="285"/>
      <c r="R73" s="286"/>
      <c r="U73" s="4"/>
    </row>
    <row r="74" spans="1:26" ht="13.5" customHeight="1" thickBot="1" x14ac:dyDescent="0.25">
      <c r="A74" s="92" t="s">
        <v>55</v>
      </c>
      <c r="B74" s="1044" t="s">
        <v>56</v>
      </c>
      <c r="C74" s="1045"/>
      <c r="D74" s="1045"/>
      <c r="E74" s="1045"/>
      <c r="F74" s="1045"/>
      <c r="G74" s="1045"/>
      <c r="H74" s="1045"/>
      <c r="I74" s="93">
        <f t="shared" si="6"/>
        <v>18572</v>
      </c>
      <c r="J74" s="177">
        <f>J73</f>
        <v>14922.8</v>
      </c>
      <c r="K74" s="94">
        <f>K73</f>
        <v>6899.6</v>
      </c>
      <c r="L74" s="117">
        <f>L73</f>
        <v>3649.2</v>
      </c>
      <c r="M74" s="141">
        <f>M73</f>
        <v>39539.4</v>
      </c>
      <c r="N74" s="141">
        <f>N73</f>
        <v>32197.199999999997</v>
      </c>
      <c r="O74" s="95"/>
      <c r="P74" s="287"/>
      <c r="Q74" s="287"/>
      <c r="R74" s="288"/>
    </row>
    <row r="75" spans="1:26" ht="24" customHeight="1" thickBot="1" x14ac:dyDescent="0.25">
      <c r="A75" s="98"/>
      <c r="C75" s="99"/>
      <c r="D75" s="1069" t="s">
        <v>57</v>
      </c>
      <c r="E75" s="1069"/>
      <c r="F75" s="1069"/>
      <c r="G75" s="1069"/>
      <c r="H75" s="1069"/>
      <c r="I75" s="1069"/>
      <c r="J75" s="1069"/>
      <c r="K75" s="1069"/>
      <c r="L75" s="1069"/>
      <c r="M75" s="1069"/>
      <c r="N75" s="1069"/>
      <c r="O75" s="99"/>
      <c r="P75" s="289"/>
      <c r="Q75" s="289"/>
      <c r="R75" s="289"/>
    </row>
    <row r="76" spans="1:26" ht="30.75" customHeight="1" thickBot="1" x14ac:dyDescent="0.25">
      <c r="C76" s="100"/>
      <c r="D76" s="1070" t="s">
        <v>58</v>
      </c>
      <c r="E76" s="1071"/>
      <c r="F76" s="1071"/>
      <c r="G76" s="1071"/>
      <c r="H76" s="1072"/>
      <c r="I76" s="1073" t="s">
        <v>68</v>
      </c>
      <c r="J76" s="1074"/>
      <c r="K76" s="1074"/>
      <c r="L76" s="1074"/>
      <c r="M76" s="162" t="s">
        <v>89</v>
      </c>
      <c r="N76" s="163" t="s">
        <v>90</v>
      </c>
      <c r="O76" s="101"/>
      <c r="P76" s="346"/>
      <c r="Q76" s="1075"/>
      <c r="R76" s="1075"/>
    </row>
    <row r="77" spans="1:26" ht="13.5" customHeight="1" x14ac:dyDescent="0.2">
      <c r="C77" s="102"/>
      <c r="D77" s="1057" t="s">
        <v>59</v>
      </c>
      <c r="E77" s="1058"/>
      <c r="F77" s="1058"/>
      <c r="G77" s="1058"/>
      <c r="H77" s="1059"/>
      <c r="I77" s="1060">
        <f>I78</f>
        <v>16704.5</v>
      </c>
      <c r="J77" s="1061"/>
      <c r="K77" s="1061"/>
      <c r="L77" s="1061"/>
      <c r="M77" s="158">
        <f>M78</f>
        <v>20319.400000000001</v>
      </c>
      <c r="N77" s="434">
        <f>N78</f>
        <v>17197.199999999997</v>
      </c>
      <c r="O77" s="103"/>
      <c r="P77" s="341"/>
      <c r="Q77" s="1062"/>
      <c r="R77" s="1062"/>
    </row>
    <row r="78" spans="1:26" s="107" customFormat="1" ht="13.5" customHeight="1" x14ac:dyDescent="0.2">
      <c r="A78" s="104"/>
      <c r="B78" s="104"/>
      <c r="C78" s="105"/>
      <c r="D78" s="1063" t="s">
        <v>60</v>
      </c>
      <c r="E78" s="1064"/>
      <c r="F78" s="1064"/>
      <c r="G78" s="1064"/>
      <c r="H78" s="1065"/>
      <c r="I78" s="1066">
        <f>SUM(I79:L83)</f>
        <v>16704.5</v>
      </c>
      <c r="J78" s="1067"/>
      <c r="K78" s="1067"/>
      <c r="L78" s="1068"/>
      <c r="M78" s="345">
        <f>SUM(M79:M83)</f>
        <v>20319.400000000001</v>
      </c>
      <c r="N78" s="279">
        <f>SUM(N79:N83)</f>
        <v>17197.199999999997</v>
      </c>
      <c r="O78" s="106"/>
      <c r="P78" s="347"/>
      <c r="Q78" s="347"/>
      <c r="R78" s="347"/>
    </row>
    <row r="79" spans="1:26" ht="12.75" customHeight="1" x14ac:dyDescent="0.2">
      <c r="C79" s="108"/>
      <c r="D79" s="1092" t="s">
        <v>61</v>
      </c>
      <c r="E79" s="1093"/>
      <c r="F79" s="1093"/>
      <c r="G79" s="1093"/>
      <c r="H79" s="1094"/>
      <c r="I79" s="1101">
        <f>SUMIF(H12:H71,"sb",I12:I71)</f>
        <v>14442.4</v>
      </c>
      <c r="J79" s="1102"/>
      <c r="K79" s="1102"/>
      <c r="L79" s="1102"/>
      <c r="M79" s="159">
        <f>SUMIF(H12:H71,"sb",M12:M71)</f>
        <v>14832.3</v>
      </c>
      <c r="N79" s="164">
        <f>SUMIF(H12:H71,"sb",N12:N71)</f>
        <v>16515.099999999999</v>
      </c>
      <c r="O79" s="109"/>
      <c r="P79" s="344"/>
      <c r="Q79" s="1056"/>
      <c r="R79" s="1056"/>
    </row>
    <row r="80" spans="1:26" ht="15" customHeight="1" x14ac:dyDescent="0.2">
      <c r="C80" s="110"/>
      <c r="D80" s="1103" t="s">
        <v>62</v>
      </c>
      <c r="E80" s="1104"/>
      <c r="F80" s="1104"/>
      <c r="G80" s="1104"/>
      <c r="H80" s="1105"/>
      <c r="I80" s="1080">
        <f>SUMIF(H18:H71,"sb(sp)",I18:I71)</f>
        <v>682.1</v>
      </c>
      <c r="J80" s="1081"/>
      <c r="K80" s="1081"/>
      <c r="L80" s="1081"/>
      <c r="M80" s="160">
        <f>SUMIF(H18:H71,H21,M18:M71)</f>
        <v>682.1</v>
      </c>
      <c r="N80" s="136">
        <f>SUMIF(H18:H71,H21,N18:N71)</f>
        <v>682.1</v>
      </c>
      <c r="O80" s="109"/>
      <c r="P80" s="344"/>
      <c r="Q80" s="1056"/>
      <c r="R80" s="1056"/>
    </row>
    <row r="81" spans="1:18" ht="12.75" customHeight="1" x14ac:dyDescent="0.2">
      <c r="C81" s="110"/>
      <c r="D81" s="1095" t="s">
        <v>63</v>
      </c>
      <c r="E81" s="1096"/>
      <c r="F81" s="1096"/>
      <c r="G81" s="1096"/>
      <c r="H81" s="1097"/>
      <c r="I81" s="1098">
        <f>SUMIF(H12:H71,"sb(p)",I12:I71)</f>
        <v>0</v>
      </c>
      <c r="J81" s="1099"/>
      <c r="K81" s="1099"/>
      <c r="L81" s="1099"/>
      <c r="M81" s="161">
        <f>SUMIF(H12:H71,"sb(p)",M12:M71)</f>
        <v>2105</v>
      </c>
      <c r="N81" s="165">
        <f>SUMIF(H18:H71,"sb(p)",N18:N71)</f>
        <v>0</v>
      </c>
      <c r="O81" s="109"/>
      <c r="P81" s="344"/>
      <c r="Q81" s="1056"/>
      <c r="R81" s="1056"/>
    </row>
    <row r="82" spans="1:18" ht="12.75" customHeight="1" x14ac:dyDescent="0.2">
      <c r="C82" s="110"/>
      <c r="D82" s="1095" t="s">
        <v>93</v>
      </c>
      <c r="E82" s="1096"/>
      <c r="F82" s="1096"/>
      <c r="G82" s="1096"/>
      <c r="H82" s="1097"/>
      <c r="I82" s="1098"/>
      <c r="J82" s="1099"/>
      <c r="K82" s="1099"/>
      <c r="L82" s="1100"/>
      <c r="M82" s="161"/>
      <c r="N82" s="165"/>
      <c r="O82" s="109"/>
      <c r="P82" s="344"/>
      <c r="Q82" s="344"/>
      <c r="R82" s="344"/>
    </row>
    <row r="83" spans="1:18" ht="15" customHeight="1" x14ac:dyDescent="0.2">
      <c r="C83" s="110"/>
      <c r="D83" s="1095" t="s">
        <v>64</v>
      </c>
      <c r="E83" s="1096"/>
      <c r="F83" s="1096"/>
      <c r="G83" s="1096"/>
      <c r="H83" s="1097"/>
      <c r="I83" s="1098">
        <f>SUMIF(H18:H71,"sb(vb)",I18:I71)</f>
        <v>1580</v>
      </c>
      <c r="J83" s="1099"/>
      <c r="K83" s="1099"/>
      <c r="L83" s="1099"/>
      <c r="M83" s="161">
        <f>SUMIF(H18:H71,H52,M18:M71)</f>
        <v>2700</v>
      </c>
      <c r="N83" s="165">
        <f>SUMIF(H18:H71,,N18:N71)</f>
        <v>0</v>
      </c>
      <c r="O83" s="109"/>
      <c r="P83" s="344"/>
      <c r="Q83" s="344"/>
      <c r="R83" s="344"/>
    </row>
    <row r="84" spans="1:18" ht="13.5" customHeight="1" x14ac:dyDescent="0.2">
      <c r="C84" s="102"/>
      <c r="D84" s="1087" t="s">
        <v>65</v>
      </c>
      <c r="E84" s="1088"/>
      <c r="F84" s="1088"/>
      <c r="G84" s="1088"/>
      <c r="H84" s="1089"/>
      <c r="I84" s="1090">
        <f>SUM(I85:L86)</f>
        <v>1867.5</v>
      </c>
      <c r="J84" s="1091"/>
      <c r="K84" s="1091"/>
      <c r="L84" s="1091"/>
      <c r="M84" s="352">
        <f>SUM(M85:M86)</f>
        <v>19220</v>
      </c>
      <c r="N84" s="174">
        <f>SUM(N85:N86)</f>
        <v>15000</v>
      </c>
      <c r="O84" s="103"/>
      <c r="P84" s="341"/>
      <c r="Q84" s="1062"/>
      <c r="R84" s="1062"/>
    </row>
    <row r="85" spans="1:18" ht="12.75" customHeight="1" x14ac:dyDescent="0.2">
      <c r="C85" s="108"/>
      <c r="D85" s="1092" t="s">
        <v>66</v>
      </c>
      <c r="E85" s="1093"/>
      <c r="F85" s="1093"/>
      <c r="G85" s="1093"/>
      <c r="H85" s="1094"/>
      <c r="I85" s="1080">
        <f>SUMIF(H18:H71,"es",I18:I71)</f>
        <v>1.3</v>
      </c>
      <c r="J85" s="1081"/>
      <c r="K85" s="1081"/>
      <c r="L85" s="1081"/>
      <c r="M85" s="160">
        <f>SUMIF(H18:H71,H42,M18:M71)</f>
        <v>15000</v>
      </c>
      <c r="N85" s="136">
        <f>SUMIF(H18:H71,H42,N18:N71)</f>
        <v>15000</v>
      </c>
      <c r="O85" s="109"/>
      <c r="P85" s="344"/>
      <c r="Q85" s="1056"/>
      <c r="R85" s="1056"/>
    </row>
    <row r="86" spans="1:18" ht="12.75" customHeight="1" x14ac:dyDescent="0.2">
      <c r="C86" s="108"/>
      <c r="D86" s="1077" t="s">
        <v>67</v>
      </c>
      <c r="E86" s="1078"/>
      <c r="F86" s="1078"/>
      <c r="G86" s="1078"/>
      <c r="H86" s="1079"/>
      <c r="I86" s="1080">
        <f>SUMIF(H18:H71,"kt",I18:I71)</f>
        <v>1866.2</v>
      </c>
      <c r="J86" s="1081"/>
      <c r="K86" s="1081"/>
      <c r="L86" s="1081"/>
      <c r="M86" s="160">
        <f>SUMIF(H12:H71,"kt",M12:M71)</f>
        <v>4220</v>
      </c>
      <c r="N86" s="136">
        <f>SUMIF(H18:H71,#REF!,N18:N71)</f>
        <v>0</v>
      </c>
      <c r="O86" s="109"/>
      <c r="P86" s="344"/>
      <c r="Q86" s="344"/>
      <c r="R86" s="344"/>
    </row>
    <row r="87" spans="1:18" ht="13.5" thickBot="1" x14ac:dyDescent="0.25">
      <c r="A87" s="1"/>
      <c r="B87" s="1"/>
      <c r="C87" s="102"/>
      <c r="D87" s="1082" t="s">
        <v>24</v>
      </c>
      <c r="E87" s="1083"/>
      <c r="F87" s="1083"/>
      <c r="G87" s="1083"/>
      <c r="H87" s="1084"/>
      <c r="I87" s="1085">
        <f>I84+I77</f>
        <v>18572</v>
      </c>
      <c r="J87" s="1086"/>
      <c r="K87" s="1086"/>
      <c r="L87" s="1086"/>
      <c r="M87" s="280">
        <f>M84+M77</f>
        <v>39539.4</v>
      </c>
      <c r="N87" s="281">
        <f>N84+N77</f>
        <v>32197.199999999997</v>
      </c>
      <c r="O87" s="106"/>
      <c r="P87" s="347"/>
      <c r="Q87" s="1076"/>
      <c r="R87" s="1076"/>
    </row>
    <row r="88" spans="1:18" x14ac:dyDescent="0.2">
      <c r="J88" s="115"/>
      <c r="M88" s="115"/>
      <c r="N88" s="115"/>
    </row>
    <row r="89" spans="1:18" x14ac:dyDescent="0.2">
      <c r="I89" s="115"/>
      <c r="J89" s="115"/>
      <c r="K89" s="115"/>
      <c r="L89" s="115"/>
    </row>
  </sheetData>
  <mergeCells count="143">
    <mergeCell ref="Q87:R87"/>
    <mergeCell ref="D37:D38"/>
    <mergeCell ref="D86:H86"/>
    <mergeCell ref="I86:L86"/>
    <mergeCell ref="D87:H87"/>
    <mergeCell ref="I87:L87"/>
    <mergeCell ref="D84:H84"/>
    <mergeCell ref="I84:L84"/>
    <mergeCell ref="Q84:R84"/>
    <mergeCell ref="D85:H85"/>
    <mergeCell ref="I85:L85"/>
    <mergeCell ref="Q85:R85"/>
    <mergeCell ref="D83:H83"/>
    <mergeCell ref="I83:L83"/>
    <mergeCell ref="D81:H81"/>
    <mergeCell ref="I81:L81"/>
    <mergeCell ref="Q81:R81"/>
    <mergeCell ref="D82:H82"/>
    <mergeCell ref="I82:L82"/>
    <mergeCell ref="D79:H79"/>
    <mergeCell ref="I79:L79"/>
    <mergeCell ref="Q79:R79"/>
    <mergeCell ref="D80:H80"/>
    <mergeCell ref="I80:L80"/>
    <mergeCell ref="Q80:R80"/>
    <mergeCell ref="D77:H77"/>
    <mergeCell ref="I77:L77"/>
    <mergeCell ref="Q77:R77"/>
    <mergeCell ref="D78:H78"/>
    <mergeCell ref="I78:L78"/>
    <mergeCell ref="D75:N75"/>
    <mergeCell ref="D76:H76"/>
    <mergeCell ref="I76:L76"/>
    <mergeCell ref="Q76:R76"/>
    <mergeCell ref="C72:H72"/>
    <mergeCell ref="B73:H73"/>
    <mergeCell ref="B74:H74"/>
    <mergeCell ref="D70:D71"/>
    <mergeCell ref="O70:O71"/>
    <mergeCell ref="Q70:Q71"/>
    <mergeCell ref="R70:R71"/>
    <mergeCell ref="A68:A69"/>
    <mergeCell ref="B68:B69"/>
    <mergeCell ref="C68:C69"/>
    <mergeCell ref="D68:D69"/>
    <mergeCell ref="E68:E69"/>
    <mergeCell ref="F68:F69"/>
    <mergeCell ref="G68:G69"/>
    <mergeCell ref="D60:D61"/>
    <mergeCell ref="D62:D63"/>
    <mergeCell ref="O62:O63"/>
    <mergeCell ref="C64:H64"/>
    <mergeCell ref="O64:R64"/>
    <mergeCell ref="C65:R65"/>
    <mergeCell ref="Q51:Q56"/>
    <mergeCell ref="R51:R56"/>
    <mergeCell ref="F52:F56"/>
    <mergeCell ref="D49:D50"/>
    <mergeCell ref="D51:D56"/>
    <mergeCell ref="E51:E56"/>
    <mergeCell ref="O51:O56"/>
    <mergeCell ref="P51:P56"/>
    <mergeCell ref="C44:H44"/>
    <mergeCell ref="O44:R44"/>
    <mergeCell ref="C45:R45"/>
    <mergeCell ref="C46:C48"/>
    <mergeCell ref="D46:D48"/>
    <mergeCell ref="E46:E48"/>
    <mergeCell ref="F46:F48"/>
    <mergeCell ref="G46:G48"/>
    <mergeCell ref="O46:O48"/>
    <mergeCell ref="P42:P43"/>
    <mergeCell ref="D39:D40"/>
    <mergeCell ref="O39:O40"/>
    <mergeCell ref="C41:C43"/>
    <mergeCell ref="D41:D43"/>
    <mergeCell ref="E41:E43"/>
    <mergeCell ref="F41:F43"/>
    <mergeCell ref="G41:G43"/>
    <mergeCell ref="O42:O43"/>
    <mergeCell ref="D30:D31"/>
    <mergeCell ref="O30:O31"/>
    <mergeCell ref="E32:E34"/>
    <mergeCell ref="F32:F38"/>
    <mergeCell ref="G32:G38"/>
    <mergeCell ref="A26:A27"/>
    <mergeCell ref="B26:B27"/>
    <mergeCell ref="C26:C27"/>
    <mergeCell ref="D26:D27"/>
    <mergeCell ref="C19:R19"/>
    <mergeCell ref="C18:H18"/>
    <mergeCell ref="O18:R18"/>
    <mergeCell ref="G16:G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J6:K6"/>
    <mergeCell ref="L6:L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O21:O22"/>
    <mergeCell ref="A1:S1"/>
    <mergeCell ref="A2:S2"/>
    <mergeCell ref="A3:S3"/>
    <mergeCell ref="P4:R4"/>
    <mergeCell ref="A5:A7"/>
    <mergeCell ref="B5:B7"/>
    <mergeCell ref="C5:C7"/>
    <mergeCell ref="D5:D7"/>
    <mergeCell ref="E5:E7"/>
    <mergeCell ref="F5:F7"/>
    <mergeCell ref="O6:O7"/>
    <mergeCell ref="P6:R6"/>
    <mergeCell ref="A8:R8"/>
    <mergeCell ref="A9:R9"/>
    <mergeCell ref="B10:R10"/>
    <mergeCell ref="C11:R11"/>
    <mergeCell ref="M5:M7"/>
    <mergeCell ref="N5:N7"/>
    <mergeCell ref="O5:R5"/>
    <mergeCell ref="I6:I7"/>
    <mergeCell ref="G5:G7"/>
    <mergeCell ref="H5:H7"/>
    <mergeCell ref="I5:L5"/>
  </mergeCells>
  <printOptions horizontalCentered="1"/>
  <pageMargins left="0" right="0" top="0.39370078740157483" bottom="0.39370078740157483" header="0.31496062992125984" footer="0.31496062992125984"/>
  <pageSetup paperSize="9" scale="96" orientation="landscape" r:id="rId1"/>
  <rowBreaks count="2" manualBreakCount="2">
    <brk id="27" max="17" man="1"/>
    <brk id="4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94"/>
  <sheetViews>
    <sheetView tabSelected="1" zoomScaleNormal="100" zoomScaleSheetLayoutView="90" workbookViewId="0">
      <selection activeCell="A6" sqref="A6:Q6"/>
    </sheetView>
  </sheetViews>
  <sheetFormatPr defaultRowHeight="12.75" x14ac:dyDescent="0.2"/>
  <cols>
    <col min="1" max="4" width="2.7109375" style="104" customWidth="1"/>
    <col min="5" max="5" width="39.7109375" style="104" customWidth="1"/>
    <col min="6" max="6" width="3.5703125" style="820" customWidth="1"/>
    <col min="7" max="7" width="3.28515625" style="820" customWidth="1"/>
    <col min="8" max="8" width="2.85546875" style="820" customWidth="1"/>
    <col min="9" max="9" width="13" style="820" customWidth="1"/>
    <col min="10" max="10" width="8" style="104" customWidth="1"/>
    <col min="11" max="12" width="7.42578125" style="104" customWidth="1"/>
    <col min="13" max="13" width="6.7109375" style="104" customWidth="1"/>
    <col min="14" max="14" width="6.28515625" style="104" customWidth="1"/>
    <col min="15" max="15" width="32.42578125" style="599" customWidth="1"/>
    <col min="16" max="16" width="5.85546875" style="111" customWidth="1"/>
    <col min="17" max="22" width="9.140625" style="501" customWidth="1"/>
    <col min="23" max="16384" width="9.140625" style="501"/>
  </cols>
  <sheetData>
    <row r="1" spans="1:25" s="104" customFormat="1" ht="15" customHeight="1" x14ac:dyDescent="0.2">
      <c r="A1" s="633"/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1289" t="s">
        <v>161</v>
      </c>
      <c r="O1" s="1289"/>
      <c r="P1" s="1289"/>
    </row>
    <row r="2" spans="1:25" s="104" customFormat="1" ht="15" x14ac:dyDescent="0.2">
      <c r="A2" s="633"/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1289"/>
      <c r="O2" s="1289"/>
      <c r="P2" s="1289"/>
    </row>
    <row r="3" spans="1:25" s="104" customFormat="1" ht="52.5" customHeight="1" x14ac:dyDescent="0.2">
      <c r="A3" s="633"/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1289"/>
      <c r="O3" s="1289"/>
      <c r="P3" s="1289"/>
    </row>
    <row r="4" spans="1:25" s="107" customFormat="1" ht="15.75" customHeight="1" x14ac:dyDescent="0.2">
      <c r="A4" s="865" t="s">
        <v>140</v>
      </c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</row>
    <row r="5" spans="1:25" s="107" customFormat="1" ht="15.75" customHeight="1" x14ac:dyDescent="0.2">
      <c r="A5" s="866" t="s">
        <v>82</v>
      </c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</row>
    <row r="6" spans="1:25" s="107" customFormat="1" ht="15.75" customHeight="1" x14ac:dyDescent="0.2">
      <c r="A6" s="867" t="s">
        <v>144</v>
      </c>
      <c r="B6" s="867"/>
      <c r="C6" s="867"/>
      <c r="D6" s="867"/>
      <c r="E6" s="867"/>
      <c r="F6" s="867"/>
      <c r="G6" s="867"/>
      <c r="H6" s="867"/>
      <c r="I6" s="867"/>
      <c r="J6" s="867"/>
      <c r="K6" s="867"/>
      <c r="L6" s="867"/>
      <c r="M6" s="867"/>
      <c r="N6" s="867"/>
      <c r="O6" s="867"/>
      <c r="P6" s="867"/>
      <c r="Q6" s="867"/>
    </row>
    <row r="7" spans="1:25" s="107" customFormat="1" ht="15" customHeight="1" thickBot="1" x14ac:dyDescent="0.25">
      <c r="A7" s="820"/>
      <c r="B7" s="820"/>
      <c r="C7" s="820"/>
      <c r="D7" s="820"/>
      <c r="E7" s="820"/>
      <c r="F7" s="820"/>
      <c r="G7" s="820"/>
      <c r="H7" s="820"/>
      <c r="I7" s="820"/>
      <c r="J7" s="820"/>
      <c r="K7" s="820"/>
      <c r="L7" s="820"/>
      <c r="M7" s="820"/>
      <c r="N7" s="820"/>
      <c r="O7" s="820"/>
      <c r="P7" s="657" t="s">
        <v>0</v>
      </c>
      <c r="Q7" s="820"/>
    </row>
    <row r="8" spans="1:25" ht="27" customHeight="1" x14ac:dyDescent="0.2">
      <c r="A8" s="1210" t="s">
        <v>1</v>
      </c>
      <c r="B8" s="1146" t="s">
        <v>2</v>
      </c>
      <c r="C8" s="1146" t="s">
        <v>3</v>
      </c>
      <c r="D8" s="1132" t="s">
        <v>142</v>
      </c>
      <c r="E8" s="1149" t="s">
        <v>4</v>
      </c>
      <c r="F8" s="1132" t="s">
        <v>5</v>
      </c>
      <c r="G8" s="1152" t="s">
        <v>6</v>
      </c>
      <c r="H8" s="1143" t="s">
        <v>7</v>
      </c>
      <c r="I8" s="1143" t="s">
        <v>112</v>
      </c>
      <c r="J8" s="901" t="s">
        <v>8</v>
      </c>
      <c r="K8" s="1155" t="s">
        <v>141</v>
      </c>
      <c r="L8" s="1156"/>
      <c r="M8" s="1156"/>
      <c r="N8" s="1157"/>
      <c r="O8" s="1130" t="s">
        <v>145</v>
      </c>
      <c r="P8" s="1131"/>
    </row>
    <row r="9" spans="1:25" ht="21" customHeight="1" x14ac:dyDescent="0.2">
      <c r="A9" s="1211"/>
      <c r="B9" s="1147"/>
      <c r="C9" s="1147"/>
      <c r="D9" s="1133"/>
      <c r="E9" s="1150"/>
      <c r="F9" s="1133"/>
      <c r="G9" s="1153"/>
      <c r="H9" s="1144"/>
      <c r="I9" s="1144"/>
      <c r="J9" s="902"/>
      <c r="K9" s="1137" t="s">
        <v>11</v>
      </c>
      <c r="L9" s="1139" t="s">
        <v>12</v>
      </c>
      <c r="M9" s="1140"/>
      <c r="N9" s="1141" t="s">
        <v>13</v>
      </c>
      <c r="O9" s="1135" t="s">
        <v>4</v>
      </c>
      <c r="P9" s="634" t="s">
        <v>14</v>
      </c>
    </row>
    <row r="10" spans="1:25" ht="105.75" customHeight="1" thickBot="1" x14ac:dyDescent="0.25">
      <c r="A10" s="1212"/>
      <c r="B10" s="1148"/>
      <c r="C10" s="1148"/>
      <c r="D10" s="1134"/>
      <c r="E10" s="1151"/>
      <c r="F10" s="1134"/>
      <c r="G10" s="1154"/>
      <c r="H10" s="1145"/>
      <c r="I10" s="1145"/>
      <c r="J10" s="903"/>
      <c r="K10" s="1138"/>
      <c r="L10" s="682" t="s">
        <v>11</v>
      </c>
      <c r="M10" s="682" t="s">
        <v>15</v>
      </c>
      <c r="N10" s="1142"/>
      <c r="O10" s="1136"/>
      <c r="P10" s="3" t="s">
        <v>16</v>
      </c>
      <c r="S10" s="502"/>
    </row>
    <row r="11" spans="1:25" ht="13.5" thickBot="1" x14ac:dyDescent="0.25">
      <c r="A11" s="1158" t="s">
        <v>18</v>
      </c>
      <c r="B11" s="1159"/>
      <c r="C11" s="1159"/>
      <c r="D11" s="1159"/>
      <c r="E11" s="1159"/>
      <c r="F11" s="1159"/>
      <c r="G11" s="1159"/>
      <c r="H11" s="1159"/>
      <c r="I11" s="1159"/>
      <c r="J11" s="1159"/>
      <c r="K11" s="1159"/>
      <c r="L11" s="1159"/>
      <c r="M11" s="1159"/>
      <c r="N11" s="1159"/>
      <c r="O11" s="1159"/>
      <c r="P11" s="1160"/>
      <c r="S11" s="502"/>
    </row>
    <row r="12" spans="1:25" ht="13.5" thickBot="1" x14ac:dyDescent="0.25">
      <c r="A12" s="1161" t="s">
        <v>19</v>
      </c>
      <c r="B12" s="1162"/>
      <c r="C12" s="1162"/>
      <c r="D12" s="1162"/>
      <c r="E12" s="1162"/>
      <c r="F12" s="1162"/>
      <c r="G12" s="1162"/>
      <c r="H12" s="1162"/>
      <c r="I12" s="1162"/>
      <c r="J12" s="1162"/>
      <c r="K12" s="1162"/>
      <c r="L12" s="1162"/>
      <c r="M12" s="1162"/>
      <c r="N12" s="1162"/>
      <c r="O12" s="1162"/>
      <c r="P12" s="1163"/>
    </row>
    <row r="13" spans="1:25" ht="15" customHeight="1" thickBot="1" x14ac:dyDescent="0.25">
      <c r="A13" s="503" t="s">
        <v>20</v>
      </c>
      <c r="B13" s="1242" t="s">
        <v>78</v>
      </c>
      <c r="C13" s="1242"/>
      <c r="D13" s="1242"/>
      <c r="E13" s="1242"/>
      <c r="F13" s="1242"/>
      <c r="G13" s="1242"/>
      <c r="H13" s="1242"/>
      <c r="I13" s="1242"/>
      <c r="J13" s="1242"/>
      <c r="K13" s="1243"/>
      <c r="L13" s="1243"/>
      <c r="M13" s="1243"/>
      <c r="N13" s="1243"/>
      <c r="O13" s="1243"/>
      <c r="P13" s="1244"/>
    </row>
    <row r="14" spans="1:25" ht="13.5" thickBot="1" x14ac:dyDescent="0.25">
      <c r="A14" s="504" t="s">
        <v>20</v>
      </c>
      <c r="B14" s="505" t="s">
        <v>20</v>
      </c>
      <c r="C14" s="898" t="s">
        <v>91</v>
      </c>
      <c r="D14" s="899"/>
      <c r="E14" s="899"/>
      <c r="F14" s="899"/>
      <c r="G14" s="899"/>
      <c r="H14" s="899"/>
      <c r="I14" s="899"/>
      <c r="J14" s="899"/>
      <c r="K14" s="899"/>
      <c r="L14" s="899"/>
      <c r="M14" s="899"/>
      <c r="N14" s="899"/>
      <c r="O14" s="899"/>
      <c r="P14" s="900"/>
      <c r="S14" s="502"/>
    </row>
    <row r="15" spans="1:25" ht="29.25" customHeight="1" x14ac:dyDescent="0.2">
      <c r="A15" s="1128" t="s">
        <v>20</v>
      </c>
      <c r="B15" s="1204" t="s">
        <v>20</v>
      </c>
      <c r="C15" s="1213" t="s">
        <v>20</v>
      </c>
      <c r="D15" s="126"/>
      <c r="E15" s="1123" t="s">
        <v>81</v>
      </c>
      <c r="F15" s="932" t="s">
        <v>117</v>
      </c>
      <c r="G15" s="1124" t="s">
        <v>21</v>
      </c>
      <c r="H15" s="1126" t="s">
        <v>22</v>
      </c>
      <c r="I15" s="1109" t="s">
        <v>157</v>
      </c>
      <c r="J15" s="506" t="s">
        <v>23</v>
      </c>
      <c r="K15" s="203">
        <f t="shared" ref="K15:K20" si="0">L15+N15</f>
        <v>10</v>
      </c>
      <c r="L15" s="199">
        <v>10</v>
      </c>
      <c r="M15" s="199"/>
      <c r="N15" s="200"/>
      <c r="O15" s="32" t="s">
        <v>99</v>
      </c>
      <c r="P15" s="840">
        <v>2</v>
      </c>
      <c r="Y15" s="502"/>
    </row>
    <row r="16" spans="1:25" ht="13.5" thickBot="1" x14ac:dyDescent="0.25">
      <c r="A16" s="1129"/>
      <c r="B16" s="1205"/>
      <c r="C16" s="1214"/>
      <c r="D16" s="659"/>
      <c r="E16" s="959"/>
      <c r="F16" s="933"/>
      <c r="G16" s="1125"/>
      <c r="H16" s="1127"/>
      <c r="I16" s="1111"/>
      <c r="J16" s="507" t="s">
        <v>24</v>
      </c>
      <c r="K16" s="266">
        <f t="shared" si="0"/>
        <v>10</v>
      </c>
      <c r="L16" s="212">
        <f>L15</f>
        <v>10</v>
      </c>
      <c r="M16" s="212"/>
      <c r="N16" s="267"/>
      <c r="O16" s="508"/>
      <c r="P16" s="642"/>
      <c r="Y16" s="502"/>
    </row>
    <row r="17" spans="1:27" ht="28.5" customHeight="1" x14ac:dyDescent="0.2">
      <c r="A17" s="1128" t="s">
        <v>20</v>
      </c>
      <c r="B17" s="1204" t="s">
        <v>20</v>
      </c>
      <c r="C17" s="1213" t="s">
        <v>25</v>
      </c>
      <c r="D17" s="126"/>
      <c r="E17" s="1123" t="s">
        <v>98</v>
      </c>
      <c r="F17" s="932"/>
      <c r="G17" s="1124" t="s">
        <v>21</v>
      </c>
      <c r="H17" s="1126" t="s">
        <v>22</v>
      </c>
      <c r="I17" s="1109" t="s">
        <v>158</v>
      </c>
      <c r="J17" s="510" t="s">
        <v>23</v>
      </c>
      <c r="K17" s="203">
        <f t="shared" si="0"/>
        <v>10</v>
      </c>
      <c r="L17" s="199">
        <v>10</v>
      </c>
      <c r="M17" s="199"/>
      <c r="N17" s="200"/>
      <c r="O17" s="511" t="s">
        <v>100</v>
      </c>
      <c r="P17" s="840">
        <v>12</v>
      </c>
      <c r="Y17" s="502"/>
    </row>
    <row r="18" spans="1:27" ht="13.5" thickBot="1" x14ac:dyDescent="0.25">
      <c r="A18" s="1129"/>
      <c r="B18" s="1205"/>
      <c r="C18" s="1214"/>
      <c r="D18" s="659"/>
      <c r="E18" s="959"/>
      <c r="F18" s="933"/>
      <c r="G18" s="1125"/>
      <c r="H18" s="1127"/>
      <c r="I18" s="1111"/>
      <c r="J18" s="512" t="s">
        <v>24</v>
      </c>
      <c r="K18" s="513">
        <f t="shared" si="0"/>
        <v>10</v>
      </c>
      <c r="L18" s="215">
        <f>SUM(L17)</f>
        <v>10</v>
      </c>
      <c r="M18" s="215"/>
      <c r="N18" s="514"/>
      <c r="O18" s="515"/>
      <c r="P18" s="841"/>
      <c r="Y18" s="502"/>
    </row>
    <row r="19" spans="1:27" ht="24" customHeight="1" x14ac:dyDescent="0.2">
      <c r="A19" s="1128" t="s">
        <v>20</v>
      </c>
      <c r="B19" s="1204" t="s">
        <v>20</v>
      </c>
      <c r="C19" s="1213" t="s">
        <v>28</v>
      </c>
      <c r="D19" s="126"/>
      <c r="E19" s="1123" t="s">
        <v>101</v>
      </c>
      <c r="F19" s="1238"/>
      <c r="G19" s="1124" t="s">
        <v>21</v>
      </c>
      <c r="H19" s="1240" t="s">
        <v>22</v>
      </c>
      <c r="I19" s="1109" t="s">
        <v>157</v>
      </c>
      <c r="J19" s="506" t="s">
        <v>23</v>
      </c>
      <c r="K19" s="203">
        <f t="shared" si="0"/>
        <v>12.7</v>
      </c>
      <c r="L19" s="199">
        <v>12.7</v>
      </c>
      <c r="M19" s="199"/>
      <c r="N19" s="200"/>
      <c r="O19" s="1247" t="s">
        <v>99</v>
      </c>
      <c r="P19" s="1245">
        <v>5</v>
      </c>
      <c r="Y19" s="502"/>
    </row>
    <row r="20" spans="1:27" ht="16.5" customHeight="1" thickBot="1" x14ac:dyDescent="0.25">
      <c r="A20" s="1129"/>
      <c r="B20" s="1205"/>
      <c r="C20" s="1214"/>
      <c r="D20" s="659"/>
      <c r="E20" s="959"/>
      <c r="F20" s="1239"/>
      <c r="G20" s="1125"/>
      <c r="H20" s="1241"/>
      <c r="I20" s="1111"/>
      <c r="J20" s="830" t="s">
        <v>24</v>
      </c>
      <c r="K20" s="516">
        <f t="shared" si="0"/>
        <v>12.7</v>
      </c>
      <c r="L20" s="276">
        <f>L19</f>
        <v>12.7</v>
      </c>
      <c r="M20" s="212"/>
      <c r="N20" s="267"/>
      <c r="O20" s="1248"/>
      <c r="P20" s="1246"/>
      <c r="Y20" s="502"/>
    </row>
    <row r="21" spans="1:27" ht="13.5" thickBot="1" x14ac:dyDescent="0.25">
      <c r="A21" s="517" t="s">
        <v>20</v>
      </c>
      <c r="B21" s="518" t="s">
        <v>20</v>
      </c>
      <c r="C21" s="1217" t="s">
        <v>29</v>
      </c>
      <c r="D21" s="1187"/>
      <c r="E21" s="1187"/>
      <c r="F21" s="1187"/>
      <c r="G21" s="1187"/>
      <c r="H21" s="1187"/>
      <c r="I21" s="1218"/>
      <c r="J21" s="1218"/>
      <c r="K21" s="519">
        <f>L21+N21</f>
        <v>32.700000000000003</v>
      </c>
      <c r="L21" s="520">
        <f>L20+L18+L16</f>
        <v>32.700000000000003</v>
      </c>
      <c r="M21" s="521"/>
      <c r="N21" s="850"/>
      <c r="O21" s="1281"/>
      <c r="P21" s="1282"/>
    </row>
    <row r="22" spans="1:27" x14ac:dyDescent="0.2">
      <c r="A22" s="829" t="s">
        <v>20</v>
      </c>
      <c r="B22" s="723" t="s">
        <v>25</v>
      </c>
      <c r="C22" s="1283" t="s">
        <v>77</v>
      </c>
      <c r="D22" s="1284"/>
      <c r="E22" s="1284"/>
      <c r="F22" s="1284"/>
      <c r="G22" s="1284"/>
      <c r="H22" s="1284"/>
      <c r="I22" s="1284"/>
      <c r="J22" s="1284"/>
      <c r="K22" s="1284"/>
      <c r="L22" s="1284"/>
      <c r="M22" s="1284"/>
      <c r="N22" s="1284"/>
      <c r="O22" s="1284"/>
      <c r="P22" s="1285"/>
      <c r="S22" s="502"/>
    </row>
    <row r="23" spans="1:27" s="107" customFormat="1" ht="15" customHeight="1" x14ac:dyDescent="0.2">
      <c r="A23" s="724" t="s">
        <v>20</v>
      </c>
      <c r="B23" s="725" t="s">
        <v>25</v>
      </c>
      <c r="C23" s="726" t="s">
        <v>20</v>
      </c>
      <c r="D23" s="726"/>
      <c r="E23" s="1219" t="s">
        <v>71</v>
      </c>
      <c r="F23" s="727"/>
      <c r="G23" s="728" t="s">
        <v>21</v>
      </c>
      <c r="H23" s="729">
        <v>2</v>
      </c>
      <c r="I23" s="1279" t="s">
        <v>157</v>
      </c>
      <c r="J23" s="730"/>
      <c r="K23" s="230"/>
      <c r="L23" s="231"/>
      <c r="M23" s="231"/>
      <c r="N23" s="235"/>
      <c r="O23" s="731" t="s">
        <v>138</v>
      </c>
      <c r="P23" s="732">
        <v>3254</v>
      </c>
      <c r="AA23" s="525"/>
    </row>
    <row r="24" spans="1:27" s="107" customFormat="1" ht="15" customHeight="1" x14ac:dyDescent="0.2">
      <c r="A24" s="834"/>
      <c r="B24" s="836"/>
      <c r="C24" s="660"/>
      <c r="D24" s="660"/>
      <c r="E24" s="1220"/>
      <c r="F24" s="168"/>
      <c r="G24" s="827"/>
      <c r="H24" s="170"/>
      <c r="I24" s="1280"/>
      <c r="J24" s="404" t="s">
        <v>31</v>
      </c>
      <c r="K24" s="405">
        <f>L24+N24</f>
        <v>780.1</v>
      </c>
      <c r="L24" s="406">
        <f>592.9+98</f>
        <v>690.9</v>
      </c>
      <c r="M24" s="406"/>
      <c r="N24" s="407">
        <v>89.2</v>
      </c>
      <c r="O24" s="524"/>
      <c r="P24" s="192"/>
    </row>
    <row r="25" spans="1:27" s="107" customFormat="1" ht="15" customHeight="1" x14ac:dyDescent="0.2">
      <c r="A25" s="834"/>
      <c r="B25" s="836"/>
      <c r="C25" s="660"/>
      <c r="D25" s="681" t="s">
        <v>20</v>
      </c>
      <c r="E25" s="494" t="s">
        <v>83</v>
      </c>
      <c r="F25" s="168"/>
      <c r="G25" s="827"/>
      <c r="H25" s="170"/>
      <c r="I25" s="1280"/>
      <c r="J25" s="365" t="s">
        <v>23</v>
      </c>
      <c r="K25" s="227">
        <f t="shared" ref="K25" si="1">+L25+N25</f>
        <v>4527</v>
      </c>
      <c r="L25" s="231">
        <f>4514.5+4.5+2.2+5.8</f>
        <v>4527</v>
      </c>
      <c r="M25" s="231">
        <f>2880+3.4</f>
        <v>2883.4</v>
      </c>
      <c r="N25" s="235"/>
      <c r="O25" s="524"/>
      <c r="P25" s="635"/>
      <c r="R25" s="525"/>
    </row>
    <row r="26" spans="1:27" s="107" customFormat="1" ht="15" customHeight="1" x14ac:dyDescent="0.2">
      <c r="A26" s="733"/>
      <c r="B26" s="734"/>
      <c r="C26" s="735"/>
      <c r="D26" s="720"/>
      <c r="E26" s="658"/>
      <c r="F26" s="736"/>
      <c r="G26" s="737"/>
      <c r="H26" s="738"/>
      <c r="I26" s="739"/>
      <c r="J26" s="365" t="s">
        <v>153</v>
      </c>
      <c r="K26" s="230">
        <f>L26+N26</f>
        <v>3.9</v>
      </c>
      <c r="L26" s="231">
        <v>3.9</v>
      </c>
      <c r="M26" s="231"/>
      <c r="N26" s="235"/>
      <c r="O26" s="740"/>
      <c r="P26" s="741"/>
      <c r="R26" s="525"/>
    </row>
    <row r="27" spans="1:27" s="107" customFormat="1" ht="15" customHeight="1" x14ac:dyDescent="0.2">
      <c r="A27" s="834"/>
      <c r="B27" s="836"/>
      <c r="C27" s="660"/>
      <c r="D27" s="678" t="s">
        <v>25</v>
      </c>
      <c r="E27" s="338" t="s">
        <v>84</v>
      </c>
      <c r="F27" s="168"/>
      <c r="G27" s="827"/>
      <c r="H27" s="170"/>
      <c r="I27" s="298"/>
      <c r="J27" s="412" t="s">
        <v>23</v>
      </c>
      <c r="K27" s="227">
        <f>+L27+N27</f>
        <v>1379.8999999999999</v>
      </c>
      <c r="L27" s="231">
        <f>1413.3+1.6-35</f>
        <v>1379.8999999999999</v>
      </c>
      <c r="M27" s="231">
        <f>840.2+1.2</f>
        <v>841.40000000000009</v>
      </c>
      <c r="N27" s="409"/>
      <c r="O27" s="526"/>
      <c r="P27" s="635"/>
    </row>
    <row r="28" spans="1:27" s="107" customFormat="1" ht="15" customHeight="1" x14ac:dyDescent="0.2">
      <c r="A28" s="834"/>
      <c r="B28" s="836"/>
      <c r="C28" s="660"/>
      <c r="D28" s="678"/>
      <c r="E28" s="338"/>
      <c r="F28" s="168"/>
      <c r="G28" s="827"/>
      <c r="H28" s="170"/>
      <c r="I28" s="298"/>
      <c r="J28" s="365" t="s">
        <v>153</v>
      </c>
      <c r="K28" s="230">
        <f>L28+N28</f>
        <v>58.4</v>
      </c>
      <c r="L28" s="231">
        <v>58.4</v>
      </c>
      <c r="M28" s="231"/>
      <c r="N28" s="534"/>
      <c r="O28" s="526"/>
      <c r="P28" s="635"/>
    </row>
    <row r="29" spans="1:27" s="107" customFormat="1" ht="15" customHeight="1" x14ac:dyDescent="0.2">
      <c r="A29" s="834"/>
      <c r="B29" s="836"/>
      <c r="C29" s="680"/>
      <c r="D29" s="681" t="s">
        <v>28</v>
      </c>
      <c r="E29" s="494" t="s">
        <v>85</v>
      </c>
      <c r="F29" s="168"/>
      <c r="G29" s="827"/>
      <c r="H29" s="170"/>
      <c r="I29" s="298"/>
      <c r="J29" s="184" t="s">
        <v>23</v>
      </c>
      <c r="K29" s="227">
        <f t="shared" ref="K29" si="2">+L29+N29</f>
        <v>1054.1000000000001</v>
      </c>
      <c r="L29" s="228">
        <f>1052.9+1.2</f>
        <v>1054.1000000000001</v>
      </c>
      <c r="M29" s="228">
        <f>702.9+0.9</f>
        <v>703.8</v>
      </c>
      <c r="N29" s="514"/>
      <c r="O29" s="631"/>
      <c r="P29" s="283"/>
    </row>
    <row r="30" spans="1:27" s="107" customFormat="1" ht="15" customHeight="1" x14ac:dyDescent="0.2">
      <c r="A30" s="834"/>
      <c r="B30" s="836"/>
      <c r="C30" s="660"/>
      <c r="D30" s="678"/>
      <c r="E30" s="338"/>
      <c r="F30" s="168"/>
      <c r="G30" s="827"/>
      <c r="H30" s="170"/>
      <c r="I30" s="298"/>
      <c r="J30" s="365" t="s">
        <v>153</v>
      </c>
      <c r="K30" s="230">
        <f>L30+N30</f>
        <v>15.3</v>
      </c>
      <c r="L30" s="231">
        <v>15.3</v>
      </c>
      <c r="M30" s="231"/>
      <c r="N30" s="534"/>
      <c r="O30" s="631"/>
      <c r="P30" s="283"/>
    </row>
    <row r="31" spans="1:27" s="107" customFormat="1" ht="15" customHeight="1" x14ac:dyDescent="0.2">
      <c r="A31" s="834"/>
      <c r="B31" s="836"/>
      <c r="C31" s="660"/>
      <c r="D31" s="719" t="s">
        <v>40</v>
      </c>
      <c r="E31" s="494" t="s">
        <v>86</v>
      </c>
      <c r="F31" s="168"/>
      <c r="G31" s="827"/>
      <c r="H31" s="170"/>
      <c r="I31" s="298"/>
      <c r="J31" s="365" t="s">
        <v>23</v>
      </c>
      <c r="K31" s="227">
        <f t="shared" ref="K31" si="3">+L31+N31</f>
        <v>1206</v>
      </c>
      <c r="L31" s="231">
        <f>1163.4+1.6</f>
        <v>1165</v>
      </c>
      <c r="M31" s="231">
        <f>778.3+1.2</f>
        <v>779.5</v>
      </c>
      <c r="N31" s="235">
        <v>41</v>
      </c>
      <c r="O31" s="631"/>
      <c r="P31" s="283"/>
    </row>
    <row r="32" spans="1:27" s="107" customFormat="1" ht="15" customHeight="1" x14ac:dyDescent="0.2">
      <c r="A32" s="834"/>
      <c r="B32" s="836"/>
      <c r="C32" s="660"/>
      <c r="D32" s="720"/>
      <c r="E32" s="658"/>
      <c r="F32" s="168"/>
      <c r="G32" s="827"/>
      <c r="H32" s="170"/>
      <c r="I32" s="298"/>
      <c r="J32" s="371" t="s">
        <v>153</v>
      </c>
      <c r="K32" s="629">
        <f>L32+N32</f>
        <v>10.1</v>
      </c>
      <c r="L32" s="630">
        <v>10.1</v>
      </c>
      <c r="M32" s="630"/>
      <c r="N32" s="235"/>
      <c r="O32" s="631"/>
      <c r="P32" s="283"/>
    </row>
    <row r="33" spans="1:25" s="107" customFormat="1" ht="27.75" customHeight="1" x14ac:dyDescent="0.2">
      <c r="A33" s="834"/>
      <c r="B33" s="836"/>
      <c r="C33" s="660"/>
      <c r="D33" s="722" t="s">
        <v>70</v>
      </c>
      <c r="E33" s="338" t="s">
        <v>133</v>
      </c>
      <c r="F33" s="168"/>
      <c r="G33" s="827"/>
      <c r="H33" s="170"/>
      <c r="I33" s="298"/>
      <c r="J33" s="365" t="s">
        <v>23</v>
      </c>
      <c r="K33" s="227">
        <f t="shared" ref="K33:K34" si="4">+L33+N33</f>
        <v>1198.5</v>
      </c>
      <c r="L33" s="231">
        <f>1179.6+2.5</f>
        <v>1182.0999999999999</v>
      </c>
      <c r="M33" s="231">
        <f>827-55.1</f>
        <v>771.9</v>
      </c>
      <c r="N33" s="235">
        <v>16.399999999999999</v>
      </c>
      <c r="O33" s="631"/>
      <c r="P33" s="283"/>
    </row>
    <row r="34" spans="1:25" ht="15" customHeight="1" x14ac:dyDescent="0.2">
      <c r="A34" s="834"/>
      <c r="B34" s="836"/>
      <c r="C34" s="660"/>
      <c r="D34" s="678" t="s">
        <v>143</v>
      </c>
      <c r="E34" s="1215" t="s">
        <v>33</v>
      </c>
      <c r="F34" s="168"/>
      <c r="G34" s="827"/>
      <c r="H34" s="170"/>
      <c r="I34" s="298"/>
      <c r="J34" s="371" t="s">
        <v>23</v>
      </c>
      <c r="K34" s="401">
        <f t="shared" si="4"/>
        <v>1369.3</v>
      </c>
      <c r="L34" s="220">
        <f>1337.1+5.2+27</f>
        <v>1369.3</v>
      </c>
      <c r="M34" s="220">
        <f>774.2+4</f>
        <v>778.2</v>
      </c>
      <c r="N34" s="862"/>
      <c r="O34" s="1272" t="s">
        <v>32</v>
      </c>
      <c r="P34" s="192">
        <v>13</v>
      </c>
    </row>
    <row r="35" spans="1:25" ht="15" customHeight="1" x14ac:dyDescent="0.2">
      <c r="A35" s="834"/>
      <c r="B35" s="836"/>
      <c r="C35" s="660"/>
      <c r="D35" s="678"/>
      <c r="E35" s="1216"/>
      <c r="F35" s="168"/>
      <c r="G35" s="827"/>
      <c r="H35" s="170"/>
      <c r="I35" s="298"/>
      <c r="J35" s="412" t="s">
        <v>153</v>
      </c>
      <c r="K35" s="629">
        <f>L35+N35</f>
        <v>15.1</v>
      </c>
      <c r="L35" s="630">
        <v>8.6</v>
      </c>
      <c r="M35" s="366">
        <v>1.3</v>
      </c>
      <c r="N35" s="863">
        <v>6.5</v>
      </c>
      <c r="O35" s="1272"/>
      <c r="P35" s="192"/>
    </row>
    <row r="36" spans="1:25" s="107" customFormat="1" ht="14.25" customHeight="1" thickBot="1" x14ac:dyDescent="0.25">
      <c r="A36" s="835"/>
      <c r="B36" s="832"/>
      <c r="C36" s="549"/>
      <c r="D36" s="679"/>
      <c r="E36" s="1047"/>
      <c r="F36" s="171"/>
      <c r="G36" s="828"/>
      <c r="H36" s="173"/>
      <c r="I36" s="299"/>
      <c r="J36" s="245" t="s">
        <v>24</v>
      </c>
      <c r="K36" s="826">
        <f>SUM(K24:K35)</f>
        <v>11617.7</v>
      </c>
      <c r="L36" s="212">
        <f>SUM(L24:L35)</f>
        <v>11464.6</v>
      </c>
      <c r="M36" s="212">
        <f>SUM(M24:M35)</f>
        <v>6759.5</v>
      </c>
      <c r="N36" s="831">
        <f>SUM(N24:N35)</f>
        <v>153.1</v>
      </c>
      <c r="O36" s="961"/>
      <c r="P36" s="636"/>
    </row>
    <row r="37" spans="1:25" ht="25.5" x14ac:dyDescent="0.2">
      <c r="A37" s="1221" t="s">
        <v>20</v>
      </c>
      <c r="B37" s="1204" t="s">
        <v>25</v>
      </c>
      <c r="C37" s="1226" t="s">
        <v>25</v>
      </c>
      <c r="D37" s="837"/>
      <c r="E37" s="853" t="s">
        <v>73</v>
      </c>
      <c r="F37" s="1267"/>
      <c r="G37" s="1116" t="s">
        <v>21</v>
      </c>
      <c r="H37" s="1121" t="s">
        <v>22</v>
      </c>
      <c r="I37" s="1118" t="s">
        <v>157</v>
      </c>
      <c r="J37" s="155"/>
      <c r="K37" s="530"/>
      <c r="L37" s="531"/>
      <c r="M37" s="531"/>
      <c r="N37" s="532"/>
      <c r="O37" s="601"/>
      <c r="P37" s="637"/>
    </row>
    <row r="38" spans="1:25" ht="27.75" customHeight="1" x14ac:dyDescent="0.2">
      <c r="A38" s="1222"/>
      <c r="B38" s="1224"/>
      <c r="C38" s="1227"/>
      <c r="D38" s="665" t="s">
        <v>20</v>
      </c>
      <c r="E38" s="632" t="s">
        <v>87</v>
      </c>
      <c r="F38" s="1267"/>
      <c r="G38" s="1116"/>
      <c r="H38" s="1121"/>
      <c r="I38" s="1120"/>
      <c r="J38" s="156" t="s">
        <v>23</v>
      </c>
      <c r="K38" s="230">
        <f>L38+N38</f>
        <v>200</v>
      </c>
      <c r="L38" s="231">
        <v>200</v>
      </c>
      <c r="M38" s="533"/>
      <c r="N38" s="534"/>
      <c r="O38" s="312" t="s">
        <v>80</v>
      </c>
      <c r="P38" s="638">
        <v>60</v>
      </c>
    </row>
    <row r="39" spans="1:25" ht="14.25" customHeight="1" x14ac:dyDescent="0.2">
      <c r="A39" s="1222"/>
      <c r="B39" s="1224"/>
      <c r="C39" s="1227"/>
      <c r="D39" s="661" t="s">
        <v>25</v>
      </c>
      <c r="E39" s="1225" t="s">
        <v>72</v>
      </c>
      <c r="F39" s="1267"/>
      <c r="G39" s="1116"/>
      <c r="H39" s="1121"/>
      <c r="I39" s="1120"/>
      <c r="J39" s="157" t="s">
        <v>23</v>
      </c>
      <c r="K39" s="230">
        <f>L39+N39</f>
        <v>703.8</v>
      </c>
      <c r="L39" s="231">
        <f>656.5+47.3</f>
        <v>703.8</v>
      </c>
      <c r="M39" s="533"/>
      <c r="N39" s="534"/>
      <c r="O39" s="960" t="s">
        <v>80</v>
      </c>
      <c r="P39" s="639">
        <v>195</v>
      </c>
      <c r="X39" s="502"/>
    </row>
    <row r="40" spans="1:25" ht="13.5" thickBot="1" x14ac:dyDescent="0.25">
      <c r="A40" s="1223"/>
      <c r="B40" s="1205"/>
      <c r="C40" s="1228"/>
      <c r="D40" s="662"/>
      <c r="E40" s="959"/>
      <c r="F40" s="1268"/>
      <c r="G40" s="1117"/>
      <c r="H40" s="1122"/>
      <c r="I40" s="1119"/>
      <c r="J40" s="830" t="s">
        <v>24</v>
      </c>
      <c r="K40" s="535">
        <f>L40+N40</f>
        <v>903.8</v>
      </c>
      <c r="L40" s="223">
        <f>SUM(L38:L39)</f>
        <v>903.8</v>
      </c>
      <c r="M40" s="223"/>
      <c r="N40" s="498"/>
      <c r="O40" s="961"/>
      <c r="P40" s="845"/>
    </row>
    <row r="41" spans="1:25" ht="15" customHeight="1" x14ac:dyDescent="0.2">
      <c r="A41" s="536" t="s">
        <v>20</v>
      </c>
      <c r="B41" s="537" t="s">
        <v>25</v>
      </c>
      <c r="C41" s="538" t="s">
        <v>28</v>
      </c>
      <c r="D41" s="663"/>
      <c r="E41" s="147" t="s">
        <v>34</v>
      </c>
      <c r="F41" s="1262" t="s">
        <v>117</v>
      </c>
      <c r="G41" s="1264" t="s">
        <v>21</v>
      </c>
      <c r="H41" s="1259" t="s">
        <v>22</v>
      </c>
      <c r="I41" s="1118" t="s">
        <v>157</v>
      </c>
      <c r="J41" s="506"/>
      <c r="K41" s="539"/>
      <c r="L41" s="540"/>
      <c r="M41" s="540"/>
      <c r="N41" s="497"/>
      <c r="O41" s="32"/>
      <c r="P41" s="840"/>
      <c r="Y41" s="502"/>
    </row>
    <row r="42" spans="1:25" ht="13.5" customHeight="1" x14ac:dyDescent="0.2">
      <c r="A42" s="541"/>
      <c r="B42" s="542"/>
      <c r="C42" s="543"/>
      <c r="D42" s="666" t="s">
        <v>20</v>
      </c>
      <c r="E42" s="544" t="s">
        <v>35</v>
      </c>
      <c r="F42" s="1263"/>
      <c r="G42" s="1265"/>
      <c r="H42" s="1260"/>
      <c r="I42" s="1120"/>
      <c r="J42" s="365" t="s">
        <v>23</v>
      </c>
      <c r="K42" s="230">
        <f>L42+N42</f>
        <v>50.4</v>
      </c>
      <c r="L42" s="231">
        <v>50.4</v>
      </c>
      <c r="M42" s="231"/>
      <c r="N42" s="235"/>
      <c r="O42" s="647" t="s">
        <v>114</v>
      </c>
      <c r="P42" s="648">
        <v>20</v>
      </c>
    </row>
    <row r="43" spans="1:25" ht="13.5" customHeight="1" x14ac:dyDescent="0.2">
      <c r="A43" s="541"/>
      <c r="B43" s="542"/>
      <c r="C43" s="543"/>
      <c r="D43" s="664" t="s">
        <v>25</v>
      </c>
      <c r="E43" s="380" t="s">
        <v>36</v>
      </c>
      <c r="F43" s="1263"/>
      <c r="G43" s="1265"/>
      <c r="H43" s="1260"/>
      <c r="I43" s="1120"/>
      <c r="J43" s="365" t="s">
        <v>23</v>
      </c>
      <c r="K43" s="230">
        <f>L43+N43</f>
        <v>10.4</v>
      </c>
      <c r="L43" s="231">
        <v>10.4</v>
      </c>
      <c r="M43" s="231"/>
      <c r="N43" s="235"/>
      <c r="O43" s="508" t="s">
        <v>114</v>
      </c>
      <c r="P43" s="642">
        <v>4</v>
      </c>
    </row>
    <row r="44" spans="1:25" ht="25.5" x14ac:dyDescent="0.2">
      <c r="A44" s="541"/>
      <c r="B44" s="542"/>
      <c r="C44" s="543"/>
      <c r="D44" s="666" t="s">
        <v>28</v>
      </c>
      <c r="E44" s="544" t="s">
        <v>37</v>
      </c>
      <c r="F44" s="545" t="s">
        <v>38</v>
      </c>
      <c r="G44" s="1265"/>
      <c r="H44" s="1260"/>
      <c r="I44" s="1120"/>
      <c r="J44" s="365" t="s">
        <v>23</v>
      </c>
      <c r="K44" s="230">
        <f>L44+N44</f>
        <v>62.9</v>
      </c>
      <c r="L44" s="231">
        <v>62.9</v>
      </c>
      <c r="M44" s="231"/>
      <c r="N44" s="235"/>
      <c r="O44" s="647" t="s">
        <v>114</v>
      </c>
      <c r="P44" s="648">
        <v>20</v>
      </c>
    </row>
    <row r="45" spans="1:25" ht="27.75" customHeight="1" x14ac:dyDescent="0.2">
      <c r="A45" s="541"/>
      <c r="B45" s="542"/>
      <c r="C45" s="543"/>
      <c r="D45" s="664" t="s">
        <v>40</v>
      </c>
      <c r="E45" s="380" t="s">
        <v>39</v>
      </c>
      <c r="F45" s="546"/>
      <c r="G45" s="1265"/>
      <c r="H45" s="1260"/>
      <c r="I45" s="1120"/>
      <c r="J45" s="365" t="s">
        <v>23</v>
      </c>
      <c r="K45" s="230">
        <f>L45+N45</f>
        <v>45</v>
      </c>
      <c r="L45" s="231">
        <v>45</v>
      </c>
      <c r="M45" s="231"/>
      <c r="N45" s="235"/>
      <c r="O45" s="508" t="s">
        <v>114</v>
      </c>
      <c r="P45" s="642">
        <v>20</v>
      </c>
    </row>
    <row r="46" spans="1:25" ht="16.5" customHeight="1" x14ac:dyDescent="0.2">
      <c r="A46" s="541"/>
      <c r="B46" s="542"/>
      <c r="C46" s="543"/>
      <c r="D46" s="667" t="s">
        <v>70</v>
      </c>
      <c r="E46" s="1215" t="s">
        <v>139</v>
      </c>
      <c r="F46" s="546"/>
      <c r="G46" s="1265"/>
      <c r="H46" s="1260"/>
      <c r="I46" s="1120"/>
      <c r="J46" s="365" t="s">
        <v>23</v>
      </c>
      <c r="K46" s="230">
        <f>L46+N46</f>
        <v>26</v>
      </c>
      <c r="L46" s="231">
        <v>26</v>
      </c>
      <c r="M46" s="231"/>
      <c r="N46" s="235"/>
      <c r="O46" s="649" t="s">
        <v>114</v>
      </c>
      <c r="P46" s="650">
        <v>1</v>
      </c>
      <c r="X46" s="502"/>
    </row>
    <row r="47" spans="1:25" ht="13.5" thickBot="1" x14ac:dyDescent="0.25">
      <c r="A47" s="547"/>
      <c r="B47" s="548"/>
      <c r="C47" s="549"/>
      <c r="D47" s="528"/>
      <c r="E47" s="1047"/>
      <c r="F47" s="581"/>
      <c r="G47" s="1266"/>
      <c r="H47" s="1261"/>
      <c r="I47" s="1119"/>
      <c r="J47" s="550" t="s">
        <v>24</v>
      </c>
      <c r="K47" s="266">
        <f t="shared" ref="K47:K52" si="5">L47+N47</f>
        <v>194.7</v>
      </c>
      <c r="L47" s="212">
        <f>SUM(L42:L46)</f>
        <v>194.7</v>
      </c>
      <c r="M47" s="212"/>
      <c r="N47" s="267"/>
      <c r="O47" s="551"/>
      <c r="P47" s="841"/>
    </row>
    <row r="48" spans="1:25" ht="27.75" customHeight="1" x14ac:dyDescent="0.2">
      <c r="A48" s="602" t="s">
        <v>20</v>
      </c>
      <c r="B48" s="537" t="s">
        <v>25</v>
      </c>
      <c r="C48" s="742" t="s">
        <v>40</v>
      </c>
      <c r="D48" s="538"/>
      <c r="E48" s="1046" t="s">
        <v>74</v>
      </c>
      <c r="F48" s="743"/>
      <c r="G48" s="846" t="s">
        <v>21</v>
      </c>
      <c r="H48" s="744" t="s">
        <v>22</v>
      </c>
      <c r="I48" s="1118" t="s">
        <v>157</v>
      </c>
      <c r="J48" s="506" t="s">
        <v>23</v>
      </c>
      <c r="K48" s="203">
        <f t="shared" si="5"/>
        <v>753.6</v>
      </c>
      <c r="L48" s="199">
        <f>740+13.6</f>
        <v>753.6</v>
      </c>
      <c r="M48" s="199"/>
      <c r="N48" s="200"/>
      <c r="O48" s="1247" t="s">
        <v>94</v>
      </c>
      <c r="P48" s="640">
        <v>1100</v>
      </c>
      <c r="R48" s="502"/>
    </row>
    <row r="49" spans="1:24" ht="15" customHeight="1" thickBot="1" x14ac:dyDescent="0.25">
      <c r="A49" s="604"/>
      <c r="B49" s="548"/>
      <c r="C49" s="745"/>
      <c r="D49" s="549"/>
      <c r="E49" s="1047"/>
      <c r="F49" s="746"/>
      <c r="G49" s="847"/>
      <c r="H49" s="747"/>
      <c r="I49" s="1119"/>
      <c r="J49" s="830" t="s">
        <v>24</v>
      </c>
      <c r="K49" s="535">
        <f t="shared" si="5"/>
        <v>753.6</v>
      </c>
      <c r="L49" s="223">
        <f>L48</f>
        <v>753.6</v>
      </c>
      <c r="M49" s="223"/>
      <c r="N49" s="498"/>
      <c r="O49" s="1248"/>
      <c r="P49" s="841"/>
    </row>
    <row r="50" spans="1:24" ht="13.5" customHeight="1" x14ac:dyDescent="0.2">
      <c r="A50" s="602" t="s">
        <v>20</v>
      </c>
      <c r="B50" s="537" t="s">
        <v>25</v>
      </c>
      <c r="C50" s="1112" t="s">
        <v>70</v>
      </c>
      <c r="D50" s="851"/>
      <c r="E50" s="1232" t="s">
        <v>41</v>
      </c>
      <c r="F50" s="1274"/>
      <c r="G50" s="1115" t="s">
        <v>21</v>
      </c>
      <c r="H50" s="1273" t="s">
        <v>22</v>
      </c>
      <c r="I50" s="1118" t="s">
        <v>157</v>
      </c>
      <c r="J50" s="506" t="s">
        <v>23</v>
      </c>
      <c r="K50" s="558">
        <f t="shared" si="5"/>
        <v>1.6</v>
      </c>
      <c r="L50" s="559">
        <f>0.3+1.3</f>
        <v>1.6</v>
      </c>
      <c r="M50" s="559"/>
      <c r="N50" s="560"/>
      <c r="O50" s="603"/>
      <c r="P50" s="641"/>
    </row>
    <row r="51" spans="1:24" ht="13.5" customHeight="1" x14ac:dyDescent="0.2">
      <c r="A51" s="552"/>
      <c r="B51" s="542"/>
      <c r="C51" s="1113"/>
      <c r="D51" s="852"/>
      <c r="E51" s="1233"/>
      <c r="F51" s="1275"/>
      <c r="G51" s="1116"/>
      <c r="H51" s="1121"/>
      <c r="I51" s="1120"/>
      <c r="J51" s="365" t="s">
        <v>42</v>
      </c>
      <c r="K51" s="227">
        <v>0</v>
      </c>
      <c r="L51" s="228">
        <v>0</v>
      </c>
      <c r="M51" s="228"/>
      <c r="N51" s="229"/>
      <c r="O51" s="1272"/>
      <c r="P51" s="1256"/>
    </row>
    <row r="52" spans="1:24" ht="13.5" customHeight="1" thickBot="1" x14ac:dyDescent="0.25">
      <c r="A52" s="604"/>
      <c r="B52" s="548"/>
      <c r="C52" s="1114"/>
      <c r="D52" s="614"/>
      <c r="E52" s="1234"/>
      <c r="F52" s="1276"/>
      <c r="G52" s="1117"/>
      <c r="H52" s="1122"/>
      <c r="I52" s="1119"/>
      <c r="J52" s="830" t="s">
        <v>24</v>
      </c>
      <c r="K52" s="266">
        <f t="shared" si="5"/>
        <v>1.6</v>
      </c>
      <c r="L52" s="212">
        <f>L51+L50</f>
        <v>1.6</v>
      </c>
      <c r="M52" s="212"/>
      <c r="N52" s="267"/>
      <c r="O52" s="961"/>
      <c r="P52" s="1257"/>
    </row>
    <row r="53" spans="1:24" ht="13.5" thickBot="1" x14ac:dyDescent="0.25">
      <c r="A53" s="517" t="s">
        <v>20</v>
      </c>
      <c r="B53" s="561" t="s">
        <v>25</v>
      </c>
      <c r="C53" s="1187" t="s">
        <v>29</v>
      </c>
      <c r="D53" s="1218"/>
      <c r="E53" s="1218"/>
      <c r="F53" s="1218"/>
      <c r="G53" s="1218"/>
      <c r="H53" s="1218"/>
      <c r="I53" s="1218"/>
      <c r="J53" s="1218"/>
      <c r="K53" s="562">
        <f>K52+K49+K47+K40+K36</f>
        <v>13471.400000000001</v>
      </c>
      <c r="L53" s="628">
        <f>L52+L49+L47+L40+L36</f>
        <v>13318.300000000001</v>
      </c>
      <c r="M53" s="628">
        <f>M52+M49+M47+M40+M36</f>
        <v>6759.5</v>
      </c>
      <c r="N53" s="627">
        <f>N52+N49+N47+N40+N36</f>
        <v>153.1</v>
      </c>
      <c r="O53" s="1254"/>
      <c r="P53" s="1255"/>
    </row>
    <row r="54" spans="1:24" ht="16.5" customHeight="1" thickBot="1" x14ac:dyDescent="0.25">
      <c r="A54" s="605" t="s">
        <v>20</v>
      </c>
      <c r="B54" s="606" t="s">
        <v>28</v>
      </c>
      <c r="C54" s="1235" t="s">
        <v>43</v>
      </c>
      <c r="D54" s="1235"/>
      <c r="E54" s="1235"/>
      <c r="F54" s="1235"/>
      <c r="G54" s="1235"/>
      <c r="H54" s="1236"/>
      <c r="I54" s="1236"/>
      <c r="J54" s="1236"/>
      <c r="K54" s="1236"/>
      <c r="L54" s="1236"/>
      <c r="M54" s="1236"/>
      <c r="N54" s="1236"/>
      <c r="O54" s="1235"/>
      <c r="P54" s="1237"/>
    </row>
    <row r="55" spans="1:24" ht="21" customHeight="1" x14ac:dyDescent="0.2">
      <c r="A55" s="602" t="s">
        <v>20</v>
      </c>
      <c r="B55" s="537" t="s">
        <v>28</v>
      </c>
      <c r="C55" s="1286" t="s">
        <v>20</v>
      </c>
      <c r="D55" s="668"/>
      <c r="E55" s="1232" t="s">
        <v>131</v>
      </c>
      <c r="F55" s="1020"/>
      <c r="G55" s="1115" t="s">
        <v>21</v>
      </c>
      <c r="H55" s="1229" t="s">
        <v>26</v>
      </c>
      <c r="I55" s="1269" t="s">
        <v>149</v>
      </c>
      <c r="J55" s="655" t="s">
        <v>27</v>
      </c>
      <c r="K55" s="558">
        <f>L55+N55</f>
        <v>1700</v>
      </c>
      <c r="L55" s="559"/>
      <c r="M55" s="559"/>
      <c r="N55" s="560">
        <v>1700</v>
      </c>
      <c r="O55" s="1106" t="s">
        <v>113</v>
      </c>
      <c r="P55" s="563"/>
    </row>
    <row r="56" spans="1:24" ht="21" customHeight="1" x14ac:dyDescent="0.2">
      <c r="A56" s="552"/>
      <c r="B56" s="542"/>
      <c r="C56" s="1287"/>
      <c r="D56" s="669"/>
      <c r="E56" s="1233"/>
      <c r="F56" s="1021"/>
      <c r="G56" s="1116"/>
      <c r="H56" s="1230"/>
      <c r="I56" s="1270"/>
      <c r="J56" s="564" t="s">
        <v>23</v>
      </c>
      <c r="K56" s="402">
        <f>L56+N56</f>
        <v>214.8</v>
      </c>
      <c r="L56" s="368"/>
      <c r="M56" s="368"/>
      <c r="N56" s="369">
        <v>214.8</v>
      </c>
      <c r="O56" s="1107"/>
      <c r="P56" s="565"/>
      <c r="S56" s="502"/>
    </row>
    <row r="57" spans="1:24" ht="14.25" customHeight="1" thickBot="1" x14ac:dyDescent="0.25">
      <c r="A57" s="604"/>
      <c r="B57" s="548"/>
      <c r="C57" s="1288"/>
      <c r="D57" s="670"/>
      <c r="E57" s="1234"/>
      <c r="F57" s="1022"/>
      <c r="G57" s="1117"/>
      <c r="H57" s="1231"/>
      <c r="I57" s="1271"/>
      <c r="J57" s="830" t="s">
        <v>24</v>
      </c>
      <c r="K57" s="266">
        <f>SUM(K55:K56)</f>
        <v>1914.8</v>
      </c>
      <c r="L57" s="212">
        <f>SUM(L55:L56)</f>
        <v>0</v>
      </c>
      <c r="M57" s="212">
        <f>SUM(M55:M56)</f>
        <v>0</v>
      </c>
      <c r="N57" s="267">
        <f>SUM(N55:N56)</f>
        <v>1914.8</v>
      </c>
      <c r="O57" s="1108"/>
      <c r="P57" s="566"/>
    </row>
    <row r="58" spans="1:24" ht="12.75" customHeight="1" x14ac:dyDescent="0.2">
      <c r="A58" s="607" t="s">
        <v>20</v>
      </c>
      <c r="B58" s="608" t="s">
        <v>28</v>
      </c>
      <c r="C58" s="851" t="s">
        <v>25</v>
      </c>
      <c r="D58" s="668"/>
      <c r="E58" s="1252" t="s">
        <v>44</v>
      </c>
      <c r="F58" s="317"/>
      <c r="G58" s="567" t="s">
        <v>21</v>
      </c>
      <c r="H58" s="568" t="s">
        <v>45</v>
      </c>
      <c r="I58" s="1109" t="s">
        <v>146</v>
      </c>
      <c r="J58" s="569"/>
      <c r="K58" s="558"/>
      <c r="L58" s="559"/>
      <c r="M58" s="559"/>
      <c r="N58" s="560"/>
      <c r="O58" s="570"/>
      <c r="P58" s="840"/>
    </row>
    <row r="59" spans="1:24" x14ac:dyDescent="0.2">
      <c r="A59" s="609"/>
      <c r="B59" s="610"/>
      <c r="C59" s="611"/>
      <c r="D59" s="671"/>
      <c r="E59" s="1253"/>
      <c r="F59" s="821"/>
      <c r="G59" s="571"/>
      <c r="H59" s="572"/>
      <c r="I59" s="1110"/>
      <c r="J59" s="573"/>
      <c r="K59" s="402"/>
      <c r="L59" s="368"/>
      <c r="M59" s="368"/>
      <c r="N59" s="369"/>
      <c r="O59" s="656"/>
      <c r="P59" s="642"/>
      <c r="S59" s="502"/>
      <c r="U59" s="502"/>
    </row>
    <row r="60" spans="1:24" ht="13.5" customHeight="1" x14ac:dyDescent="0.2">
      <c r="A60" s="609"/>
      <c r="B60" s="610"/>
      <c r="C60" s="611"/>
      <c r="D60" s="672" t="s">
        <v>20</v>
      </c>
      <c r="E60" s="1216" t="s">
        <v>47</v>
      </c>
      <c r="F60" s="1001" t="s">
        <v>116</v>
      </c>
      <c r="G60" s="571"/>
      <c r="H60" s="572"/>
      <c r="I60" s="1110"/>
      <c r="J60" s="365" t="s">
        <v>23</v>
      </c>
      <c r="K60" s="227">
        <f>L60+N60</f>
        <v>245</v>
      </c>
      <c r="L60" s="228"/>
      <c r="M60" s="228"/>
      <c r="N60" s="229">
        <v>245</v>
      </c>
      <c r="O60" s="1295" t="s">
        <v>147</v>
      </c>
      <c r="P60" s="1291">
        <v>50</v>
      </c>
      <c r="Q60" s="60"/>
      <c r="X60" s="502"/>
    </row>
    <row r="61" spans="1:24" ht="13.5" customHeight="1" x14ac:dyDescent="0.2">
      <c r="A61" s="609"/>
      <c r="B61" s="610"/>
      <c r="C61" s="611"/>
      <c r="D61" s="672"/>
      <c r="E61" s="1216"/>
      <c r="F61" s="1001"/>
      <c r="G61" s="1293"/>
      <c r="H61" s="572"/>
      <c r="I61" s="1110"/>
      <c r="J61" s="365" t="s">
        <v>46</v>
      </c>
      <c r="K61" s="230">
        <f>L61+N61</f>
        <v>474</v>
      </c>
      <c r="L61" s="231"/>
      <c r="M61" s="231"/>
      <c r="N61" s="235">
        <v>474</v>
      </c>
      <c r="O61" s="1295"/>
      <c r="P61" s="1291"/>
      <c r="Q61" s="60"/>
    </row>
    <row r="62" spans="1:24" ht="13.5" customHeight="1" x14ac:dyDescent="0.2">
      <c r="A62" s="609"/>
      <c r="B62" s="610"/>
      <c r="C62" s="611"/>
      <c r="D62" s="672"/>
      <c r="E62" s="1216"/>
      <c r="F62" s="1001"/>
      <c r="G62" s="1293"/>
      <c r="H62" s="572"/>
      <c r="I62" s="1110"/>
      <c r="J62" s="412" t="s">
        <v>27</v>
      </c>
      <c r="K62" s="390">
        <f>L62+N62</f>
        <v>35</v>
      </c>
      <c r="L62" s="414"/>
      <c r="M62" s="414"/>
      <c r="N62" s="407">
        <v>35</v>
      </c>
      <c r="O62" s="1295"/>
      <c r="P62" s="1291"/>
      <c r="Q62" s="60"/>
    </row>
    <row r="63" spans="1:24" ht="13.5" thickBot="1" x14ac:dyDescent="0.25">
      <c r="A63" s="612"/>
      <c r="B63" s="613"/>
      <c r="C63" s="614"/>
      <c r="D63" s="673"/>
      <c r="E63" s="1047"/>
      <c r="F63" s="1002"/>
      <c r="G63" s="1294"/>
      <c r="H63" s="574"/>
      <c r="I63" s="1111"/>
      <c r="J63" s="396" t="s">
        <v>24</v>
      </c>
      <c r="K63" s="398">
        <f>SUM(K60:K62)</f>
        <v>754</v>
      </c>
      <c r="L63" s="253">
        <f>SUM(L60:L62)</f>
        <v>0</v>
      </c>
      <c r="M63" s="254">
        <f>SUM(M60:M62)</f>
        <v>0</v>
      </c>
      <c r="N63" s="399">
        <f>SUM(N60:N62)</f>
        <v>754</v>
      </c>
      <c r="O63" s="1248"/>
      <c r="P63" s="1292"/>
    </row>
    <row r="64" spans="1:24" ht="30" customHeight="1" x14ac:dyDescent="0.2">
      <c r="A64" s="607" t="s">
        <v>20</v>
      </c>
      <c r="B64" s="608" t="s">
        <v>28</v>
      </c>
      <c r="C64" s="851" t="s">
        <v>28</v>
      </c>
      <c r="D64" s="668"/>
      <c r="E64" s="842" t="s">
        <v>48</v>
      </c>
      <c r="F64" s="374"/>
      <c r="G64" s="651" t="s">
        <v>21</v>
      </c>
      <c r="H64" s="323" t="s">
        <v>26</v>
      </c>
      <c r="I64" s="1109" t="s">
        <v>150</v>
      </c>
      <c r="J64" s="495"/>
      <c r="K64" s="499"/>
      <c r="L64" s="496"/>
      <c r="M64" s="496"/>
      <c r="N64" s="575"/>
      <c r="O64" s="511"/>
      <c r="P64" s="840"/>
    </row>
    <row r="65" spans="1:37" ht="27.75" customHeight="1" x14ac:dyDescent="0.2">
      <c r="A65" s="609"/>
      <c r="B65" s="610"/>
      <c r="C65" s="611"/>
      <c r="D65" s="675" t="s">
        <v>20</v>
      </c>
      <c r="E65" s="848" t="s">
        <v>134</v>
      </c>
      <c r="F65" s="375"/>
      <c r="G65" s="854"/>
      <c r="H65" s="324"/>
      <c r="I65" s="1110"/>
      <c r="J65" s="365" t="s">
        <v>27</v>
      </c>
      <c r="K65" s="500">
        <f>L65+N65</f>
        <v>131.19999999999999</v>
      </c>
      <c r="L65" s="366">
        <v>131.19999999999999</v>
      </c>
      <c r="M65" s="366"/>
      <c r="N65" s="367"/>
      <c r="O65" s="576" t="s">
        <v>92</v>
      </c>
      <c r="P65" s="643">
        <v>100</v>
      </c>
      <c r="S65" s="502"/>
    </row>
    <row r="66" spans="1:37" ht="15" customHeight="1" x14ac:dyDescent="0.2">
      <c r="A66" s="609"/>
      <c r="B66" s="610"/>
      <c r="C66" s="611"/>
      <c r="D66" s="674" t="s">
        <v>25</v>
      </c>
      <c r="E66" s="1277" t="s">
        <v>96</v>
      </c>
      <c r="F66" s="375"/>
      <c r="G66" s="854"/>
      <c r="H66" s="324"/>
      <c r="I66" s="1110"/>
      <c r="J66" s="184" t="s">
        <v>23</v>
      </c>
      <c r="K66" s="227">
        <f>L66+N66</f>
        <v>0</v>
      </c>
      <c r="L66" s="228">
        <v>0</v>
      </c>
      <c r="M66" s="368"/>
      <c r="N66" s="369"/>
      <c r="O66" s="1258" t="s">
        <v>95</v>
      </c>
      <c r="P66" s="509">
        <v>100</v>
      </c>
    </row>
    <row r="67" spans="1:37" ht="15" customHeight="1" thickBot="1" x14ac:dyDescent="0.25">
      <c r="A67" s="609"/>
      <c r="B67" s="610"/>
      <c r="C67" s="611"/>
      <c r="D67" s="673"/>
      <c r="E67" s="1278"/>
      <c r="F67" s="376"/>
      <c r="G67" s="855"/>
      <c r="H67" s="325"/>
      <c r="I67" s="381"/>
      <c r="J67" s="297" t="s">
        <v>24</v>
      </c>
      <c r="K67" s="262">
        <f>L67+N67</f>
        <v>131.19999999999999</v>
      </c>
      <c r="L67" s="259">
        <f>SUM(L65:L66)</f>
        <v>131.19999999999999</v>
      </c>
      <c r="M67" s="259"/>
      <c r="N67" s="260"/>
      <c r="O67" s="1248"/>
      <c r="P67" s="644"/>
      <c r="Y67" s="502"/>
    </row>
    <row r="68" spans="1:37" ht="13.5" thickBot="1" x14ac:dyDescent="0.25">
      <c r="A68" s="517" t="s">
        <v>20</v>
      </c>
      <c r="B68" s="561" t="s">
        <v>28</v>
      </c>
      <c r="C68" s="1187" t="s">
        <v>29</v>
      </c>
      <c r="D68" s="1187"/>
      <c r="E68" s="1187"/>
      <c r="F68" s="1187"/>
      <c r="G68" s="1187"/>
      <c r="H68" s="1187"/>
      <c r="I68" s="1187"/>
      <c r="J68" s="1187"/>
      <c r="K68" s="843">
        <f>K67+K63+K57</f>
        <v>2800</v>
      </c>
      <c r="L68" s="628">
        <f>L67+L63+L57</f>
        <v>131.19999999999999</v>
      </c>
      <c r="M68" s="646">
        <f>M67+M63+M57</f>
        <v>0</v>
      </c>
      <c r="N68" s="844">
        <f>N67+N63+N57</f>
        <v>2668.8</v>
      </c>
      <c r="O68" s="1296"/>
      <c r="P68" s="1297"/>
      <c r="T68" s="502"/>
    </row>
    <row r="69" spans="1:37" ht="13.5" thickBot="1" x14ac:dyDescent="0.25">
      <c r="A69" s="577" t="s">
        <v>20</v>
      </c>
      <c r="B69" s="561" t="s">
        <v>40</v>
      </c>
      <c r="C69" s="1249" t="s">
        <v>79</v>
      </c>
      <c r="D69" s="1249"/>
      <c r="E69" s="1249"/>
      <c r="F69" s="1249"/>
      <c r="G69" s="1249"/>
      <c r="H69" s="1249"/>
      <c r="I69" s="1249"/>
      <c r="J69" s="1249"/>
      <c r="K69" s="1250"/>
      <c r="L69" s="1250"/>
      <c r="M69" s="1250"/>
      <c r="N69" s="1250"/>
      <c r="O69" s="1249"/>
      <c r="P69" s="1251"/>
    </row>
    <row r="70" spans="1:37" ht="25.5" x14ac:dyDescent="0.2">
      <c r="A70" s="536" t="s">
        <v>20</v>
      </c>
      <c r="B70" s="537" t="s">
        <v>40</v>
      </c>
      <c r="C70" s="538" t="s">
        <v>20</v>
      </c>
      <c r="D70" s="676"/>
      <c r="E70" s="147" t="s">
        <v>50</v>
      </c>
      <c r="F70" s="578" t="s">
        <v>38</v>
      </c>
      <c r="G70" s="652" t="s">
        <v>21</v>
      </c>
      <c r="H70" s="838" t="s">
        <v>22</v>
      </c>
      <c r="I70" s="1109" t="s">
        <v>148</v>
      </c>
      <c r="J70" s="580" t="s">
        <v>23</v>
      </c>
      <c r="K70" s="203">
        <f t="shared" ref="K70:K75" si="6">L70+N70</f>
        <v>200</v>
      </c>
      <c r="L70" s="199">
        <v>200</v>
      </c>
      <c r="M70" s="199"/>
      <c r="N70" s="200"/>
      <c r="O70" s="527" t="s">
        <v>51</v>
      </c>
      <c r="P70" s="642" t="s">
        <v>76</v>
      </c>
    </row>
    <row r="71" spans="1:37" ht="15.75" customHeight="1" thickBot="1" x14ac:dyDescent="0.25">
      <c r="A71" s="547"/>
      <c r="B71" s="548"/>
      <c r="C71" s="549"/>
      <c r="D71" s="677"/>
      <c r="E71" s="833" t="s">
        <v>128</v>
      </c>
      <c r="F71" s="581"/>
      <c r="G71" s="653"/>
      <c r="H71" s="839"/>
      <c r="I71" s="1111"/>
      <c r="J71" s="273" t="s">
        <v>24</v>
      </c>
      <c r="K71" s="266">
        <f t="shared" si="6"/>
        <v>200</v>
      </c>
      <c r="L71" s="212">
        <f>SUM(L70:L70)</f>
        <v>200</v>
      </c>
      <c r="M71" s="212"/>
      <c r="N71" s="267"/>
      <c r="O71" s="529"/>
      <c r="P71" s="841"/>
    </row>
    <row r="72" spans="1:37" ht="28.5" customHeight="1" x14ac:dyDescent="0.2">
      <c r="A72" s="1128" t="s">
        <v>20</v>
      </c>
      <c r="B72" s="1204" t="s">
        <v>40</v>
      </c>
      <c r="C72" s="1206" t="s">
        <v>25</v>
      </c>
      <c r="D72" s="126"/>
      <c r="E72" s="1046" t="s">
        <v>52</v>
      </c>
      <c r="F72" s="1208" t="s">
        <v>38</v>
      </c>
      <c r="G72" s="1264" t="s">
        <v>21</v>
      </c>
      <c r="H72" s="1240" t="s">
        <v>22</v>
      </c>
      <c r="I72" s="1109" t="s">
        <v>148</v>
      </c>
      <c r="J72" s="77" t="s">
        <v>23</v>
      </c>
      <c r="K72" s="388">
        <f t="shared" si="6"/>
        <v>45</v>
      </c>
      <c r="L72" s="220">
        <v>45</v>
      </c>
      <c r="M72" s="220"/>
      <c r="N72" s="389"/>
      <c r="O72" s="523" t="s">
        <v>53</v>
      </c>
      <c r="P72" s="840">
        <v>25</v>
      </c>
      <c r="X72" s="582"/>
    </row>
    <row r="73" spans="1:37" ht="13.5" thickBot="1" x14ac:dyDescent="0.25">
      <c r="A73" s="1129"/>
      <c r="B73" s="1205"/>
      <c r="C73" s="1207"/>
      <c r="D73" s="659"/>
      <c r="E73" s="1047"/>
      <c r="F73" s="1209"/>
      <c r="G73" s="1266"/>
      <c r="H73" s="1241"/>
      <c r="I73" s="1111"/>
      <c r="J73" s="583" t="s">
        <v>24</v>
      </c>
      <c r="K73" s="266">
        <f t="shared" si="6"/>
        <v>45</v>
      </c>
      <c r="L73" s="212">
        <f>L72</f>
        <v>45</v>
      </c>
      <c r="M73" s="212"/>
      <c r="N73" s="267"/>
      <c r="O73" s="584"/>
      <c r="P73" s="645"/>
      <c r="T73" s="502"/>
    </row>
    <row r="74" spans="1:37" ht="15" customHeight="1" x14ac:dyDescent="0.2">
      <c r="A74" s="536" t="s">
        <v>20</v>
      </c>
      <c r="B74" s="537" t="s">
        <v>40</v>
      </c>
      <c r="C74" s="538" t="s">
        <v>28</v>
      </c>
      <c r="D74" s="676"/>
      <c r="E74" s="1046" t="s">
        <v>75</v>
      </c>
      <c r="F74" s="578" t="s">
        <v>38</v>
      </c>
      <c r="G74" s="652" t="s">
        <v>21</v>
      </c>
      <c r="H74" s="838" t="s">
        <v>22</v>
      </c>
      <c r="I74" s="1109" t="s">
        <v>148</v>
      </c>
      <c r="J74" s="77" t="s">
        <v>23</v>
      </c>
      <c r="K74" s="203">
        <f>L74+N74</f>
        <v>1494.3</v>
      </c>
      <c r="L74" s="199">
        <v>1494.3</v>
      </c>
      <c r="M74" s="271"/>
      <c r="N74" s="272"/>
      <c r="O74" s="1247" t="s">
        <v>102</v>
      </c>
      <c r="P74" s="840">
        <v>8</v>
      </c>
    </row>
    <row r="75" spans="1:37" ht="15" customHeight="1" thickBot="1" x14ac:dyDescent="0.25">
      <c r="A75" s="541"/>
      <c r="B75" s="542"/>
      <c r="C75" s="543"/>
      <c r="D75" s="528"/>
      <c r="E75" s="1047"/>
      <c r="F75" s="585"/>
      <c r="G75" s="654"/>
      <c r="H75" s="579"/>
      <c r="I75" s="1111"/>
      <c r="J75" s="275" t="s">
        <v>24</v>
      </c>
      <c r="K75" s="266">
        <f t="shared" si="6"/>
        <v>1494.3</v>
      </c>
      <c r="L75" s="212">
        <f>L74</f>
        <v>1494.3</v>
      </c>
      <c r="M75" s="212"/>
      <c r="N75" s="267"/>
      <c r="O75" s="1248"/>
      <c r="P75" s="642"/>
    </row>
    <row r="76" spans="1:37" ht="13.5" thickBot="1" x14ac:dyDescent="0.25">
      <c r="A76" s="517" t="s">
        <v>20</v>
      </c>
      <c r="B76" s="586" t="s">
        <v>40</v>
      </c>
      <c r="C76" s="1187" t="s">
        <v>29</v>
      </c>
      <c r="D76" s="1187"/>
      <c r="E76" s="1187"/>
      <c r="F76" s="1187"/>
      <c r="G76" s="1187"/>
      <c r="H76" s="1187"/>
      <c r="I76" s="1187"/>
      <c r="J76" s="1187"/>
      <c r="K76" s="849">
        <f>K75+K73+K71</f>
        <v>1739.3</v>
      </c>
      <c r="L76" s="521">
        <f t="shared" ref="L76:N76" si="7">L75+L73+L71</f>
        <v>1739.3</v>
      </c>
      <c r="M76" s="521">
        <f t="shared" si="7"/>
        <v>0</v>
      </c>
      <c r="N76" s="520">
        <f t="shared" si="7"/>
        <v>0</v>
      </c>
      <c r="O76" s="587"/>
      <c r="P76" s="588"/>
    </row>
    <row r="77" spans="1:37" ht="13.5" thickBot="1" x14ac:dyDescent="0.25">
      <c r="A77" s="517" t="s">
        <v>20</v>
      </c>
      <c r="B77" s="1184" t="s">
        <v>54</v>
      </c>
      <c r="C77" s="1185"/>
      <c r="D77" s="1185"/>
      <c r="E77" s="1185"/>
      <c r="F77" s="1185"/>
      <c r="G77" s="1185"/>
      <c r="H77" s="1185"/>
      <c r="I77" s="1185"/>
      <c r="J77" s="1185"/>
      <c r="K77" s="615">
        <f>L77+N77</f>
        <v>18043.400000000001</v>
      </c>
      <c r="L77" s="616">
        <f>L76+L68+L53+L21</f>
        <v>15221.500000000002</v>
      </c>
      <c r="M77" s="617">
        <f>M76+M68+M53+M21</f>
        <v>6759.5</v>
      </c>
      <c r="N77" s="618">
        <f>N76+N68+N53+N21</f>
        <v>2821.9</v>
      </c>
      <c r="O77" s="619"/>
      <c r="P77" s="589"/>
      <c r="S77" s="502"/>
    </row>
    <row r="78" spans="1:37" ht="13.5" customHeight="1" thickBot="1" x14ac:dyDescent="0.25">
      <c r="A78" s="590" t="s">
        <v>55</v>
      </c>
      <c r="B78" s="1188" t="s">
        <v>56</v>
      </c>
      <c r="C78" s="1189"/>
      <c r="D78" s="1189"/>
      <c r="E78" s="1189"/>
      <c r="F78" s="1189"/>
      <c r="G78" s="1189"/>
      <c r="H78" s="1189"/>
      <c r="I78" s="1189"/>
      <c r="J78" s="1189"/>
      <c r="K78" s="620">
        <f>L78+N78</f>
        <v>18043.400000000001</v>
      </c>
      <c r="L78" s="621">
        <f>L77</f>
        <v>15221.500000000002</v>
      </c>
      <c r="M78" s="622">
        <f>M77</f>
        <v>6759.5</v>
      </c>
      <c r="N78" s="623">
        <f>N77</f>
        <v>2821.9</v>
      </c>
      <c r="O78" s="624"/>
      <c r="P78" s="591"/>
    </row>
    <row r="79" spans="1:37" s="97" customFormat="1" ht="30" customHeight="1" x14ac:dyDescent="0.2">
      <c r="A79" s="1186" t="s">
        <v>151</v>
      </c>
      <c r="B79" s="1186"/>
      <c r="C79" s="1186"/>
      <c r="D79" s="1186"/>
      <c r="E79" s="1186"/>
      <c r="F79" s="1186"/>
      <c r="G79" s="1186"/>
      <c r="H79" s="1186"/>
      <c r="I79" s="1186"/>
      <c r="J79" s="1186"/>
      <c r="K79" s="1186"/>
      <c r="L79" s="1186"/>
      <c r="M79" s="1186"/>
      <c r="N79" s="1186"/>
      <c r="O79" s="1186"/>
      <c r="P79" s="1186"/>
      <c r="Q79" s="96"/>
      <c r="R79" s="96"/>
      <c r="S79" s="96"/>
      <c r="T79" s="96"/>
      <c r="U79" s="96"/>
      <c r="V79" s="96"/>
    </row>
    <row r="80" spans="1:37" s="97" customFormat="1" ht="14.25" customHeight="1" x14ac:dyDescent="0.2">
      <c r="A80" s="1194" t="s">
        <v>160</v>
      </c>
      <c r="B80" s="1194"/>
      <c r="C80" s="1194"/>
      <c r="D80" s="1194"/>
      <c r="E80" s="1194"/>
      <c r="F80" s="1194"/>
      <c r="G80" s="1194"/>
      <c r="H80" s="1194"/>
      <c r="I80" s="1194"/>
      <c r="J80" s="1194"/>
      <c r="K80" s="1194"/>
      <c r="L80" s="1194"/>
      <c r="M80" s="1194"/>
      <c r="N80" s="1194"/>
      <c r="O80" s="1194"/>
      <c r="P80" s="1194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</row>
    <row r="81" spans="1:16" ht="21.75" customHeight="1" thickBot="1" x14ac:dyDescent="0.25">
      <c r="A81" s="592"/>
      <c r="C81" s="593"/>
      <c r="D81" s="593"/>
      <c r="E81" s="1290" t="s">
        <v>57</v>
      </c>
      <c r="F81" s="1290"/>
      <c r="G81" s="1290"/>
      <c r="H81" s="1290"/>
      <c r="I81" s="1290"/>
      <c r="J81" s="1290"/>
      <c r="K81" s="1290"/>
      <c r="L81" s="1290"/>
      <c r="M81" s="1290"/>
      <c r="N81" s="1290"/>
      <c r="O81" s="593"/>
      <c r="P81" s="593"/>
    </row>
    <row r="82" spans="1:16" ht="30.75" customHeight="1" thickBot="1" x14ac:dyDescent="0.25">
      <c r="C82" s="594"/>
      <c r="D82" s="594"/>
      <c r="E82" s="1200" t="s">
        <v>58</v>
      </c>
      <c r="F82" s="1201"/>
      <c r="G82" s="1201"/>
      <c r="H82" s="1201"/>
      <c r="I82" s="1202"/>
      <c r="J82" s="1203"/>
      <c r="K82" s="1073" t="s">
        <v>141</v>
      </c>
      <c r="L82" s="1074"/>
      <c r="M82" s="1074"/>
      <c r="N82" s="1195"/>
      <c r="O82" s="101"/>
      <c r="P82" s="824"/>
    </row>
    <row r="83" spans="1:16" ht="13.5" customHeight="1" x14ac:dyDescent="0.2">
      <c r="C83" s="595"/>
      <c r="D83" s="595"/>
      <c r="E83" s="1191" t="s">
        <v>59</v>
      </c>
      <c r="F83" s="1192"/>
      <c r="G83" s="1192"/>
      <c r="H83" s="1192"/>
      <c r="I83" s="1192"/>
      <c r="J83" s="1193"/>
      <c r="K83" s="1060">
        <f>K84</f>
        <v>16177.199999999997</v>
      </c>
      <c r="L83" s="1061"/>
      <c r="M83" s="1061"/>
      <c r="N83" s="1190"/>
      <c r="O83" s="625"/>
      <c r="P83" s="823"/>
    </row>
    <row r="84" spans="1:16" s="107" customFormat="1" ht="13.5" customHeight="1" x14ac:dyDescent="0.2">
      <c r="A84" s="104"/>
      <c r="B84" s="104"/>
      <c r="C84" s="105"/>
      <c r="D84" s="105"/>
      <c r="E84" s="1063" t="s">
        <v>60</v>
      </c>
      <c r="F84" s="1064"/>
      <c r="G84" s="1064"/>
      <c r="H84" s="1064"/>
      <c r="I84" s="1064"/>
      <c r="J84" s="1065"/>
      <c r="K84" s="1066">
        <f>SUM(K85:N88)</f>
        <v>16177.199999999997</v>
      </c>
      <c r="L84" s="1067"/>
      <c r="M84" s="1067"/>
      <c r="N84" s="1068"/>
      <c r="O84" s="106"/>
      <c r="P84" s="825"/>
    </row>
    <row r="85" spans="1:16" ht="13.5" customHeight="1" x14ac:dyDescent="0.2">
      <c r="C85" s="596"/>
      <c r="D85" s="596"/>
      <c r="E85" s="1174" t="s">
        <v>135</v>
      </c>
      <c r="F85" s="1175"/>
      <c r="G85" s="1175"/>
      <c r="H85" s="1175"/>
      <c r="I85" s="1176"/>
      <c r="J85" s="1177"/>
      <c r="K85" s="1101">
        <f>SUMIF(J15:J75,"sb",K15:K75)</f>
        <v>14820.299999999997</v>
      </c>
      <c r="L85" s="1102"/>
      <c r="M85" s="1102"/>
      <c r="N85" s="1183"/>
      <c r="O85" s="626"/>
      <c r="P85" s="822"/>
    </row>
    <row r="86" spans="1:16" ht="13.5" customHeight="1" x14ac:dyDescent="0.2">
      <c r="C86" s="597"/>
      <c r="D86" s="597"/>
      <c r="E86" s="1196" t="s">
        <v>136</v>
      </c>
      <c r="F86" s="1197"/>
      <c r="G86" s="1197"/>
      <c r="H86" s="1197"/>
      <c r="I86" s="1198"/>
      <c r="J86" s="1199"/>
      <c r="K86" s="1080">
        <f>SUMIF(J21:J75,"sb(sp)",K21:K75)</f>
        <v>780.1</v>
      </c>
      <c r="L86" s="1081"/>
      <c r="M86" s="1081"/>
      <c r="N86" s="1167"/>
      <c r="O86" s="626"/>
      <c r="P86" s="822"/>
    </row>
    <row r="87" spans="1:16" ht="13.5" customHeight="1" x14ac:dyDescent="0.2">
      <c r="C87" s="597"/>
      <c r="D87" s="597"/>
      <c r="E87" s="1164" t="s">
        <v>159</v>
      </c>
      <c r="F87" s="1165"/>
      <c r="G87" s="1165"/>
      <c r="H87" s="1165"/>
      <c r="I87" s="1165"/>
      <c r="J87" s="1166"/>
      <c r="K87" s="1080">
        <f>SUMIF(J15:J74,"sb(spl)",K15:K74)</f>
        <v>102.79999999999998</v>
      </c>
      <c r="L87" s="1081"/>
      <c r="M87" s="1081"/>
      <c r="N87" s="1167"/>
      <c r="O87" s="626"/>
      <c r="P87" s="822"/>
    </row>
    <row r="88" spans="1:16" ht="13.5" customHeight="1" x14ac:dyDescent="0.2">
      <c r="C88" s="597"/>
      <c r="D88" s="597"/>
      <c r="E88" s="1164" t="s">
        <v>64</v>
      </c>
      <c r="F88" s="1165"/>
      <c r="G88" s="1165"/>
      <c r="H88" s="1165"/>
      <c r="I88" s="1165"/>
      <c r="J88" s="1166"/>
      <c r="K88" s="1098">
        <f>SUMIF(J21:J75,"sb(vb)",K21:K75)</f>
        <v>474</v>
      </c>
      <c r="L88" s="1099"/>
      <c r="M88" s="1099"/>
      <c r="N88" s="1100"/>
      <c r="O88" s="626"/>
      <c r="P88" s="822"/>
    </row>
    <row r="89" spans="1:16" ht="13.5" customHeight="1" x14ac:dyDescent="0.2">
      <c r="C89" s="595"/>
      <c r="D89" s="595"/>
      <c r="E89" s="1171" t="s">
        <v>65</v>
      </c>
      <c r="F89" s="1172"/>
      <c r="G89" s="1172"/>
      <c r="H89" s="1172"/>
      <c r="I89" s="1172"/>
      <c r="J89" s="1173"/>
      <c r="K89" s="1090">
        <f>SUM(K90:N91)</f>
        <v>1866.2</v>
      </c>
      <c r="L89" s="1091"/>
      <c r="M89" s="1091"/>
      <c r="N89" s="1181"/>
      <c r="O89" s="625"/>
      <c r="P89" s="823"/>
    </row>
    <row r="90" spans="1:16" ht="13.5" customHeight="1" x14ac:dyDescent="0.2">
      <c r="C90" s="596"/>
      <c r="D90" s="596"/>
      <c r="E90" s="1174" t="s">
        <v>137</v>
      </c>
      <c r="F90" s="1175"/>
      <c r="G90" s="1175"/>
      <c r="H90" s="1175"/>
      <c r="I90" s="1176"/>
      <c r="J90" s="1177"/>
      <c r="K90" s="1080">
        <f>SUMIF(J21:J75,"es",K21:K75)</f>
        <v>0</v>
      </c>
      <c r="L90" s="1081"/>
      <c r="M90" s="1081"/>
      <c r="N90" s="1167"/>
      <c r="O90" s="626"/>
      <c r="P90" s="822"/>
    </row>
    <row r="91" spans="1:16" ht="13.5" customHeight="1" x14ac:dyDescent="0.2">
      <c r="C91" s="596"/>
      <c r="D91" s="596"/>
      <c r="E91" s="1178" t="s">
        <v>67</v>
      </c>
      <c r="F91" s="1179"/>
      <c r="G91" s="1179"/>
      <c r="H91" s="1179"/>
      <c r="I91" s="1179"/>
      <c r="J91" s="1180"/>
      <c r="K91" s="1080">
        <f>SUMIF(J21:J75,"kt",K21:K75)</f>
        <v>1866.2</v>
      </c>
      <c r="L91" s="1081"/>
      <c r="M91" s="1081"/>
      <c r="N91" s="1167"/>
      <c r="O91" s="626"/>
      <c r="P91" s="822"/>
    </row>
    <row r="92" spans="1:16" ht="13.5" customHeight="1" thickBot="1" x14ac:dyDescent="0.25">
      <c r="A92" s="501"/>
      <c r="B92" s="501"/>
      <c r="C92" s="595"/>
      <c r="D92" s="595"/>
      <c r="E92" s="1168" t="s">
        <v>24</v>
      </c>
      <c r="F92" s="1169"/>
      <c r="G92" s="1169"/>
      <c r="H92" s="1169"/>
      <c r="I92" s="1169"/>
      <c r="J92" s="1170"/>
      <c r="K92" s="1085">
        <f>K89+K83</f>
        <v>18043.399999999998</v>
      </c>
      <c r="L92" s="1086"/>
      <c r="M92" s="1086"/>
      <c r="N92" s="1182"/>
      <c r="O92" s="106"/>
      <c r="P92" s="825"/>
    </row>
    <row r="93" spans="1:16" x14ac:dyDescent="0.2">
      <c r="L93" s="598"/>
    </row>
    <row r="94" spans="1:16" x14ac:dyDescent="0.2">
      <c r="K94" s="598"/>
      <c r="L94" s="598"/>
      <c r="M94" s="598"/>
      <c r="N94" s="598"/>
    </row>
  </sheetData>
  <mergeCells count="145">
    <mergeCell ref="O21:P21"/>
    <mergeCell ref="C22:P22"/>
    <mergeCell ref="C55:C57"/>
    <mergeCell ref="E55:E57"/>
    <mergeCell ref="N1:P3"/>
    <mergeCell ref="O34:O36"/>
    <mergeCell ref="E46:E47"/>
    <mergeCell ref="E81:N81"/>
    <mergeCell ref="P60:P63"/>
    <mergeCell ref="G61:G63"/>
    <mergeCell ref="E60:E63"/>
    <mergeCell ref="F60:F63"/>
    <mergeCell ref="O60:O63"/>
    <mergeCell ref="G72:G73"/>
    <mergeCell ref="I70:I71"/>
    <mergeCell ref="I72:I73"/>
    <mergeCell ref="I74:I75"/>
    <mergeCell ref="O68:P68"/>
    <mergeCell ref="E74:E75"/>
    <mergeCell ref="O74:O75"/>
    <mergeCell ref="H72:H73"/>
    <mergeCell ref="E72:E73"/>
    <mergeCell ref="H17:H18"/>
    <mergeCell ref="E17:E18"/>
    <mergeCell ref="J8:J10"/>
    <mergeCell ref="I17:I18"/>
    <mergeCell ref="I19:I20"/>
    <mergeCell ref="B19:B20"/>
    <mergeCell ref="O19:O20"/>
    <mergeCell ref="C69:P69"/>
    <mergeCell ref="E58:E59"/>
    <mergeCell ref="C53:J53"/>
    <mergeCell ref="O53:P53"/>
    <mergeCell ref="G50:G52"/>
    <mergeCell ref="P51:P52"/>
    <mergeCell ref="O66:O67"/>
    <mergeCell ref="H41:H47"/>
    <mergeCell ref="F41:F43"/>
    <mergeCell ref="G41:G47"/>
    <mergeCell ref="O48:O49"/>
    <mergeCell ref="F37:F40"/>
    <mergeCell ref="I55:I57"/>
    <mergeCell ref="O51:O52"/>
    <mergeCell ref="H50:H52"/>
    <mergeCell ref="F50:F52"/>
    <mergeCell ref="E66:E67"/>
    <mergeCell ref="C68:J68"/>
    <mergeCell ref="I23:I25"/>
    <mergeCell ref="G19:G20"/>
    <mergeCell ref="F19:F20"/>
    <mergeCell ref="E19:E20"/>
    <mergeCell ref="H19:H20"/>
    <mergeCell ref="A19:A20"/>
    <mergeCell ref="B13:P13"/>
    <mergeCell ref="C14:P14"/>
    <mergeCell ref="B15:B16"/>
    <mergeCell ref="P19:P20"/>
    <mergeCell ref="C19:C20"/>
    <mergeCell ref="C15:C16"/>
    <mergeCell ref="F17:F18"/>
    <mergeCell ref="G17:G18"/>
    <mergeCell ref="A72:A73"/>
    <mergeCell ref="B72:B73"/>
    <mergeCell ref="C72:C73"/>
    <mergeCell ref="F72:F73"/>
    <mergeCell ref="A17:A18"/>
    <mergeCell ref="B17:B18"/>
    <mergeCell ref="A8:A10"/>
    <mergeCell ref="B8:B10"/>
    <mergeCell ref="C17:C18"/>
    <mergeCell ref="E34:E36"/>
    <mergeCell ref="E48:E49"/>
    <mergeCell ref="C21:J21"/>
    <mergeCell ref="E23:E24"/>
    <mergeCell ref="A37:A40"/>
    <mergeCell ref="B37:B40"/>
    <mergeCell ref="E39:E40"/>
    <mergeCell ref="C37:C40"/>
    <mergeCell ref="H55:H57"/>
    <mergeCell ref="I64:I66"/>
    <mergeCell ref="G37:G40"/>
    <mergeCell ref="I37:I40"/>
    <mergeCell ref="I41:I47"/>
    <mergeCell ref="E50:E52"/>
    <mergeCell ref="C54:P54"/>
    <mergeCell ref="E87:J87"/>
    <mergeCell ref="K87:N87"/>
    <mergeCell ref="K85:N85"/>
    <mergeCell ref="K84:N84"/>
    <mergeCell ref="B77:J77"/>
    <mergeCell ref="A79:P79"/>
    <mergeCell ref="C76:J76"/>
    <mergeCell ref="B78:J78"/>
    <mergeCell ref="K86:N86"/>
    <mergeCell ref="E84:J84"/>
    <mergeCell ref="K83:N83"/>
    <mergeCell ref="E85:J85"/>
    <mergeCell ref="E83:J83"/>
    <mergeCell ref="A80:P80"/>
    <mergeCell ref="K82:N82"/>
    <mergeCell ref="E86:J86"/>
    <mergeCell ref="E82:J82"/>
    <mergeCell ref="E88:J88"/>
    <mergeCell ref="K88:N88"/>
    <mergeCell ref="K90:N90"/>
    <mergeCell ref="E92:J92"/>
    <mergeCell ref="E89:J89"/>
    <mergeCell ref="E90:J90"/>
    <mergeCell ref="E91:J91"/>
    <mergeCell ref="K91:N91"/>
    <mergeCell ref="K89:N89"/>
    <mergeCell ref="K92:N92"/>
    <mergeCell ref="A4:Q4"/>
    <mergeCell ref="A5:Q5"/>
    <mergeCell ref="A6:Q6"/>
    <mergeCell ref="E15:E16"/>
    <mergeCell ref="G15:G16"/>
    <mergeCell ref="H15:H16"/>
    <mergeCell ref="F15:F16"/>
    <mergeCell ref="A15:A16"/>
    <mergeCell ref="O8:P8"/>
    <mergeCell ref="D8:D10"/>
    <mergeCell ref="O9:O10"/>
    <mergeCell ref="K9:K10"/>
    <mergeCell ref="L9:M9"/>
    <mergeCell ref="N9:N10"/>
    <mergeCell ref="I8:I10"/>
    <mergeCell ref="I15:I16"/>
    <mergeCell ref="C8:C10"/>
    <mergeCell ref="E8:E10"/>
    <mergeCell ref="F8:F10"/>
    <mergeCell ref="G8:G10"/>
    <mergeCell ref="H8:H10"/>
    <mergeCell ref="K8:N8"/>
    <mergeCell ref="A11:P11"/>
    <mergeCell ref="A12:P12"/>
    <mergeCell ref="O55:O57"/>
    <mergeCell ref="I58:I63"/>
    <mergeCell ref="C50:C52"/>
    <mergeCell ref="O39:O40"/>
    <mergeCell ref="F55:F57"/>
    <mergeCell ref="G55:G57"/>
    <mergeCell ref="I48:I49"/>
    <mergeCell ref="I50:I52"/>
    <mergeCell ref="H37:H40"/>
  </mergeCells>
  <phoneticPr fontId="16" type="noConversion"/>
  <printOptions horizontalCentered="1"/>
  <pageMargins left="0" right="0" top="0.39370078740157483" bottom="0.19685039370078741" header="0" footer="0"/>
  <pageSetup paperSize="9" orientation="landscape" r:id="rId1"/>
  <headerFooter alignWithMargins="0"/>
  <rowBreaks count="1" manualBreakCount="1">
    <brk id="49" max="15" man="1"/>
  </rowBreaks>
  <colBreaks count="1" manualBreakCount="1">
    <brk id="16" min="3" max="12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4" sqref="D24"/>
    </sheetView>
  </sheetViews>
  <sheetFormatPr defaultRowHeight="15.75" x14ac:dyDescent="0.25"/>
  <cols>
    <col min="1" max="1" width="22.7109375" style="290" customWidth="1"/>
    <col min="2" max="2" width="60.7109375" style="290" customWidth="1"/>
    <col min="3" max="16384" width="9.140625" style="290"/>
  </cols>
  <sheetData>
    <row r="1" spans="1:2" x14ac:dyDescent="0.25">
      <c r="A1" s="1298" t="s">
        <v>103</v>
      </c>
      <c r="B1" s="1298"/>
    </row>
    <row r="2" spans="1:2" ht="31.5" x14ac:dyDescent="0.25">
      <c r="A2" s="291" t="s">
        <v>7</v>
      </c>
      <c r="B2" s="292" t="s">
        <v>104</v>
      </c>
    </row>
    <row r="3" spans="1:2" x14ac:dyDescent="0.25">
      <c r="A3" s="291">
        <v>1</v>
      </c>
      <c r="B3" s="292" t="s">
        <v>105</v>
      </c>
    </row>
    <row r="4" spans="1:2" x14ac:dyDescent="0.25">
      <c r="A4" s="291">
        <v>2</v>
      </c>
      <c r="B4" s="292" t="s">
        <v>106</v>
      </c>
    </row>
    <row r="5" spans="1:2" x14ac:dyDescent="0.25">
      <c r="A5" s="291">
        <v>3</v>
      </c>
      <c r="B5" s="292" t="s">
        <v>107</v>
      </c>
    </row>
    <row r="6" spans="1:2" x14ac:dyDescent="0.25">
      <c r="A6" s="291">
        <v>4</v>
      </c>
      <c r="B6" s="292" t="s">
        <v>108</v>
      </c>
    </row>
    <row r="7" spans="1:2" x14ac:dyDescent="0.25">
      <c r="A7" s="291">
        <v>5</v>
      </c>
      <c r="B7" s="292" t="s">
        <v>109</v>
      </c>
    </row>
    <row r="8" spans="1:2" x14ac:dyDescent="0.25">
      <c r="A8" s="291">
        <v>6</v>
      </c>
      <c r="B8" s="292" t="s">
        <v>110</v>
      </c>
    </row>
    <row r="9" spans="1:2" ht="15.75" customHeight="1" x14ac:dyDescent="0.25"/>
    <row r="10" spans="1:2" ht="15.75" customHeight="1" x14ac:dyDescent="0.25">
      <c r="A10" s="1299" t="s">
        <v>111</v>
      </c>
      <c r="B10" s="1299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91"/>
  <sheetViews>
    <sheetView zoomScaleNormal="100" zoomScaleSheetLayoutView="90" workbookViewId="0">
      <selection activeCell="AF30" sqref="AF30"/>
    </sheetView>
  </sheetViews>
  <sheetFormatPr defaultRowHeight="12.75" x14ac:dyDescent="0.2"/>
  <cols>
    <col min="1" max="4" width="2.7109375" style="104" customWidth="1"/>
    <col min="5" max="5" width="34.85546875" style="104" customWidth="1"/>
    <col min="6" max="6" width="3.5703125" style="775" customWidth="1"/>
    <col min="7" max="7" width="3.28515625" style="775" customWidth="1"/>
    <col min="8" max="8" width="2.85546875" style="775" customWidth="1"/>
    <col min="9" max="9" width="13" style="775" customWidth="1"/>
    <col min="10" max="10" width="8" style="104" customWidth="1"/>
    <col min="11" max="12" width="7.42578125" style="104" customWidth="1"/>
    <col min="13" max="13" width="6.7109375" style="104" customWidth="1"/>
    <col min="14" max="14" width="6.28515625" style="104" customWidth="1"/>
    <col min="15" max="16" width="7.42578125" style="104" customWidth="1"/>
    <col min="17" max="17" width="6.7109375" style="104" customWidth="1"/>
    <col min="18" max="18" width="6.28515625" style="104" customWidth="1"/>
    <col min="19" max="19" width="7.140625" style="104" customWidth="1"/>
    <col min="20" max="21" width="5.85546875" style="104" customWidth="1"/>
    <col min="22" max="22" width="6.85546875" style="104" customWidth="1"/>
    <col min="23" max="28" width="9.140625" style="501" customWidth="1"/>
    <col min="29" max="16384" width="9.140625" style="501"/>
  </cols>
  <sheetData>
    <row r="1" spans="1:31" s="104" customFormat="1" ht="15.75" x14ac:dyDescent="0.2">
      <c r="A1" s="633"/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1300" t="s">
        <v>152</v>
      </c>
      <c r="O1" s="1300"/>
      <c r="P1" s="1300"/>
      <c r="Q1" s="1300"/>
      <c r="R1" s="1300"/>
      <c r="S1" s="1300"/>
      <c r="T1" s="1300"/>
      <c r="U1" s="1300"/>
      <c r="V1" s="1300"/>
    </row>
    <row r="2" spans="1:31" s="107" customFormat="1" x14ac:dyDescent="0.2">
      <c r="A2" s="865" t="s">
        <v>140</v>
      </c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</row>
    <row r="3" spans="1:31" s="107" customFormat="1" x14ac:dyDescent="0.2">
      <c r="A3" s="866" t="s">
        <v>82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5"/>
      <c r="U3" s="865"/>
      <c r="V3" s="865"/>
      <c r="W3" s="865"/>
    </row>
    <row r="4" spans="1:31" s="107" customFormat="1" x14ac:dyDescent="0.2">
      <c r="A4" s="867" t="s">
        <v>144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867"/>
      <c r="Q4" s="867"/>
      <c r="R4" s="867"/>
      <c r="S4" s="867"/>
      <c r="T4" s="867"/>
      <c r="U4" s="867"/>
      <c r="V4" s="867"/>
      <c r="W4" s="867"/>
    </row>
    <row r="5" spans="1:31" s="107" customFormat="1" ht="13.5" thickBot="1" x14ac:dyDescent="0.25">
      <c r="A5" s="775"/>
      <c r="B5" s="775"/>
      <c r="C5" s="775"/>
      <c r="D5" s="775"/>
      <c r="E5" s="775"/>
      <c r="F5" s="775"/>
      <c r="G5" s="775"/>
      <c r="H5" s="775"/>
      <c r="I5" s="775"/>
      <c r="J5" s="775"/>
      <c r="K5" s="775"/>
      <c r="L5" s="775"/>
      <c r="M5" s="775"/>
      <c r="N5" s="775"/>
      <c r="O5" s="775"/>
      <c r="P5" s="775"/>
      <c r="Q5" s="775"/>
      <c r="R5" s="775"/>
      <c r="S5" s="775"/>
      <c r="T5" s="775"/>
      <c r="U5" s="775"/>
      <c r="V5" s="775"/>
      <c r="W5" s="775"/>
    </row>
    <row r="6" spans="1:31" ht="31.5" customHeight="1" x14ac:dyDescent="0.2">
      <c r="A6" s="1210" t="s">
        <v>1</v>
      </c>
      <c r="B6" s="1146" t="s">
        <v>2</v>
      </c>
      <c r="C6" s="1146" t="s">
        <v>3</v>
      </c>
      <c r="D6" s="1132" t="s">
        <v>142</v>
      </c>
      <c r="E6" s="1149" t="s">
        <v>4</v>
      </c>
      <c r="F6" s="1132" t="s">
        <v>5</v>
      </c>
      <c r="G6" s="1152" t="s">
        <v>6</v>
      </c>
      <c r="H6" s="1143" t="s">
        <v>7</v>
      </c>
      <c r="I6" s="1143" t="s">
        <v>112</v>
      </c>
      <c r="J6" s="901" t="s">
        <v>8</v>
      </c>
      <c r="K6" s="1308" t="s">
        <v>68</v>
      </c>
      <c r="L6" s="1309"/>
      <c r="M6" s="1309"/>
      <c r="N6" s="1310"/>
      <c r="O6" s="1155" t="s">
        <v>154</v>
      </c>
      <c r="P6" s="1156"/>
      <c r="Q6" s="1156"/>
      <c r="R6" s="1157"/>
      <c r="S6" s="1130" t="s">
        <v>155</v>
      </c>
      <c r="T6" s="1301"/>
      <c r="U6" s="1301"/>
      <c r="V6" s="1131"/>
    </row>
    <row r="7" spans="1:31" x14ac:dyDescent="0.2">
      <c r="A7" s="1211"/>
      <c r="B7" s="1147"/>
      <c r="C7" s="1147"/>
      <c r="D7" s="1133"/>
      <c r="E7" s="1150"/>
      <c r="F7" s="1133"/>
      <c r="G7" s="1153"/>
      <c r="H7" s="1144"/>
      <c r="I7" s="1144"/>
      <c r="J7" s="902"/>
      <c r="K7" s="1302" t="s">
        <v>11</v>
      </c>
      <c r="L7" s="1304" t="s">
        <v>12</v>
      </c>
      <c r="M7" s="1305"/>
      <c r="N7" s="1306" t="s">
        <v>13</v>
      </c>
      <c r="O7" s="1137" t="s">
        <v>11</v>
      </c>
      <c r="P7" s="1139" t="s">
        <v>12</v>
      </c>
      <c r="Q7" s="1140"/>
      <c r="R7" s="1141" t="s">
        <v>13</v>
      </c>
      <c r="S7" s="1137" t="s">
        <v>11</v>
      </c>
      <c r="T7" s="1139" t="s">
        <v>12</v>
      </c>
      <c r="U7" s="1140"/>
      <c r="V7" s="1141" t="s">
        <v>13</v>
      </c>
    </row>
    <row r="8" spans="1:31" ht="113.25" customHeight="1" thickBot="1" x14ac:dyDescent="0.25">
      <c r="A8" s="1212"/>
      <c r="B8" s="1148"/>
      <c r="C8" s="1148"/>
      <c r="D8" s="1134"/>
      <c r="E8" s="1151"/>
      <c r="F8" s="1134"/>
      <c r="G8" s="1154"/>
      <c r="H8" s="1145"/>
      <c r="I8" s="1145"/>
      <c r="J8" s="903"/>
      <c r="K8" s="1303"/>
      <c r="L8" s="600" t="s">
        <v>11</v>
      </c>
      <c r="M8" s="600" t="s">
        <v>15</v>
      </c>
      <c r="N8" s="1307"/>
      <c r="O8" s="1138"/>
      <c r="P8" s="682" t="s">
        <v>11</v>
      </c>
      <c r="Q8" s="682" t="s">
        <v>15</v>
      </c>
      <c r="R8" s="1142"/>
      <c r="S8" s="1138"/>
      <c r="T8" s="682" t="s">
        <v>11</v>
      </c>
      <c r="U8" s="682" t="s">
        <v>15</v>
      </c>
      <c r="V8" s="1142"/>
      <c r="Y8" s="502"/>
    </row>
    <row r="9" spans="1:31" ht="13.5" thickBot="1" x14ac:dyDescent="0.25">
      <c r="A9" s="1158" t="s">
        <v>18</v>
      </c>
      <c r="B9" s="1159"/>
      <c r="C9" s="1159"/>
      <c r="D9" s="1159"/>
      <c r="E9" s="1159"/>
      <c r="F9" s="1159"/>
      <c r="G9" s="1159"/>
      <c r="H9" s="1159"/>
      <c r="I9" s="1159"/>
      <c r="J9" s="1159"/>
      <c r="K9" s="1159"/>
      <c r="L9" s="1159"/>
      <c r="M9" s="1159"/>
      <c r="N9" s="1159"/>
      <c r="O9" s="1159"/>
      <c r="P9" s="1159"/>
      <c r="Q9" s="1159"/>
      <c r="R9" s="1159"/>
      <c r="S9" s="1159"/>
      <c r="T9" s="1159"/>
      <c r="U9" s="1159"/>
      <c r="V9" s="1160"/>
      <c r="Y9" s="502"/>
    </row>
    <row r="10" spans="1:31" ht="13.5" thickBot="1" x14ac:dyDescent="0.25">
      <c r="A10" s="1161" t="s">
        <v>19</v>
      </c>
      <c r="B10" s="1162"/>
      <c r="C10" s="1162"/>
      <c r="D10" s="1162"/>
      <c r="E10" s="1162"/>
      <c r="F10" s="1162"/>
      <c r="G10" s="1162"/>
      <c r="H10" s="1162"/>
      <c r="I10" s="1162"/>
      <c r="J10" s="1162"/>
      <c r="K10" s="1162"/>
      <c r="L10" s="1162"/>
      <c r="M10" s="1162"/>
      <c r="N10" s="1162"/>
      <c r="O10" s="1162"/>
      <c r="P10" s="1162"/>
      <c r="Q10" s="1162"/>
      <c r="R10" s="1162"/>
      <c r="S10" s="1162"/>
      <c r="T10" s="1162"/>
      <c r="U10" s="1162"/>
      <c r="V10" s="1163"/>
    </row>
    <row r="11" spans="1:31" ht="15.75" customHeight="1" thickBot="1" x14ac:dyDescent="0.25">
      <c r="A11" s="503" t="s">
        <v>20</v>
      </c>
      <c r="B11" s="1242" t="s">
        <v>78</v>
      </c>
      <c r="C11" s="1242"/>
      <c r="D11" s="1242"/>
      <c r="E11" s="1242"/>
      <c r="F11" s="1242"/>
      <c r="G11" s="1242"/>
      <c r="H11" s="1242"/>
      <c r="I11" s="1242"/>
      <c r="J11" s="1242"/>
      <c r="K11" s="1243"/>
      <c r="L11" s="1243"/>
      <c r="M11" s="1243"/>
      <c r="N11" s="1243"/>
      <c r="O11" s="1243"/>
      <c r="P11" s="1243"/>
      <c r="Q11" s="1243"/>
      <c r="R11" s="1243"/>
      <c r="S11" s="1243"/>
      <c r="T11" s="1243"/>
      <c r="U11" s="1243"/>
      <c r="V11" s="1244"/>
    </row>
    <row r="12" spans="1:31" ht="13.5" thickBot="1" x14ac:dyDescent="0.25">
      <c r="A12" s="504" t="s">
        <v>20</v>
      </c>
      <c r="B12" s="505" t="s">
        <v>20</v>
      </c>
      <c r="C12" s="898" t="s">
        <v>91</v>
      </c>
      <c r="D12" s="899"/>
      <c r="E12" s="899"/>
      <c r="F12" s="899"/>
      <c r="G12" s="899"/>
      <c r="H12" s="899"/>
      <c r="I12" s="899"/>
      <c r="J12" s="899"/>
      <c r="K12" s="899"/>
      <c r="L12" s="899"/>
      <c r="M12" s="899"/>
      <c r="N12" s="899"/>
      <c r="O12" s="899"/>
      <c r="P12" s="899"/>
      <c r="Q12" s="899"/>
      <c r="R12" s="899"/>
      <c r="S12" s="899"/>
      <c r="T12" s="899"/>
      <c r="U12" s="899"/>
      <c r="V12" s="900"/>
      <c r="Y12" s="502"/>
      <c r="AE12" s="502"/>
    </row>
    <row r="13" spans="1:31" ht="29.25" customHeight="1" x14ac:dyDescent="0.2">
      <c r="A13" s="1128" t="s">
        <v>20</v>
      </c>
      <c r="B13" s="1204" t="s">
        <v>20</v>
      </c>
      <c r="C13" s="1213" t="s">
        <v>20</v>
      </c>
      <c r="D13" s="126"/>
      <c r="E13" s="1123" t="s">
        <v>81</v>
      </c>
      <c r="F13" s="932" t="s">
        <v>117</v>
      </c>
      <c r="G13" s="1124" t="s">
        <v>21</v>
      </c>
      <c r="H13" s="1126" t="s">
        <v>22</v>
      </c>
      <c r="I13" s="1109" t="s">
        <v>157</v>
      </c>
      <c r="J13" s="506" t="s">
        <v>23</v>
      </c>
      <c r="K13" s="203">
        <f t="shared" ref="K13:K18" si="0">L13+N13</f>
        <v>10</v>
      </c>
      <c r="L13" s="199">
        <v>10</v>
      </c>
      <c r="M13" s="199"/>
      <c r="N13" s="200"/>
      <c r="O13" s="683">
        <f t="shared" ref="O13:O18" si="1">P13+R13</f>
        <v>10</v>
      </c>
      <c r="P13" s="684">
        <v>10</v>
      </c>
      <c r="Q13" s="684"/>
      <c r="R13" s="685"/>
      <c r="S13" s="683"/>
      <c r="T13" s="684"/>
      <c r="U13" s="684"/>
      <c r="V13" s="685"/>
      <c r="AE13" s="502"/>
    </row>
    <row r="14" spans="1:31" ht="13.5" thickBot="1" x14ac:dyDescent="0.25">
      <c r="A14" s="1129"/>
      <c r="B14" s="1205"/>
      <c r="C14" s="1214"/>
      <c r="D14" s="659"/>
      <c r="E14" s="959"/>
      <c r="F14" s="933"/>
      <c r="G14" s="1125"/>
      <c r="H14" s="1127"/>
      <c r="I14" s="1111"/>
      <c r="J14" s="507" t="s">
        <v>24</v>
      </c>
      <c r="K14" s="266">
        <f t="shared" si="0"/>
        <v>10</v>
      </c>
      <c r="L14" s="212">
        <f>L13</f>
        <v>10</v>
      </c>
      <c r="M14" s="212"/>
      <c r="N14" s="267"/>
      <c r="O14" s="266">
        <f t="shared" si="1"/>
        <v>10</v>
      </c>
      <c r="P14" s="212">
        <f>P13</f>
        <v>10</v>
      </c>
      <c r="Q14" s="212"/>
      <c r="R14" s="267"/>
      <c r="S14" s="266">
        <f t="shared" ref="S14:S18" si="2">T14+V14</f>
        <v>0</v>
      </c>
      <c r="T14" s="212">
        <f>T13</f>
        <v>0</v>
      </c>
      <c r="U14" s="212"/>
      <c r="V14" s="267"/>
      <c r="AE14" s="502"/>
    </row>
    <row r="15" spans="1:31" ht="28.5" customHeight="1" x14ac:dyDescent="0.2">
      <c r="A15" s="1128" t="s">
        <v>20</v>
      </c>
      <c r="B15" s="1204" t="s">
        <v>20</v>
      </c>
      <c r="C15" s="1213" t="s">
        <v>25</v>
      </c>
      <c r="D15" s="126"/>
      <c r="E15" s="1123" t="s">
        <v>98</v>
      </c>
      <c r="F15" s="932"/>
      <c r="G15" s="1124" t="s">
        <v>21</v>
      </c>
      <c r="H15" s="1126" t="s">
        <v>22</v>
      </c>
      <c r="I15" s="1109" t="s">
        <v>158</v>
      </c>
      <c r="J15" s="510" t="s">
        <v>23</v>
      </c>
      <c r="K15" s="203">
        <f t="shared" si="0"/>
        <v>10</v>
      </c>
      <c r="L15" s="199">
        <v>10</v>
      </c>
      <c r="M15" s="199"/>
      <c r="N15" s="200"/>
      <c r="O15" s="683">
        <f t="shared" si="1"/>
        <v>10</v>
      </c>
      <c r="P15" s="684">
        <v>10</v>
      </c>
      <c r="Q15" s="684"/>
      <c r="R15" s="685"/>
      <c r="S15" s="683"/>
      <c r="T15" s="684"/>
      <c r="U15" s="684"/>
      <c r="V15" s="685"/>
      <c r="AE15" s="502"/>
    </row>
    <row r="16" spans="1:31" ht="13.5" thickBot="1" x14ac:dyDescent="0.25">
      <c r="A16" s="1129"/>
      <c r="B16" s="1205"/>
      <c r="C16" s="1214"/>
      <c r="D16" s="659"/>
      <c r="E16" s="959"/>
      <c r="F16" s="933"/>
      <c r="G16" s="1125"/>
      <c r="H16" s="1127"/>
      <c r="I16" s="1111"/>
      <c r="J16" s="512" t="s">
        <v>24</v>
      </c>
      <c r="K16" s="513">
        <f t="shared" si="0"/>
        <v>10</v>
      </c>
      <c r="L16" s="215">
        <f>SUM(L15)</f>
        <v>10</v>
      </c>
      <c r="M16" s="215"/>
      <c r="N16" s="514"/>
      <c r="O16" s="513">
        <f t="shared" si="1"/>
        <v>10</v>
      </c>
      <c r="P16" s="215">
        <f>SUM(P15)</f>
        <v>10</v>
      </c>
      <c r="Q16" s="215"/>
      <c r="R16" s="514"/>
      <c r="S16" s="513">
        <f t="shared" si="2"/>
        <v>0</v>
      </c>
      <c r="T16" s="215">
        <f>SUM(T15)</f>
        <v>0</v>
      </c>
      <c r="U16" s="215"/>
      <c r="V16" s="514"/>
      <c r="AE16" s="502"/>
    </row>
    <row r="17" spans="1:33" ht="27.75" customHeight="1" x14ac:dyDescent="0.2">
      <c r="A17" s="1128" t="s">
        <v>20</v>
      </c>
      <c r="B17" s="1204" t="s">
        <v>20</v>
      </c>
      <c r="C17" s="1213" t="s">
        <v>28</v>
      </c>
      <c r="D17" s="126"/>
      <c r="E17" s="1123" t="s">
        <v>101</v>
      </c>
      <c r="F17" s="1238"/>
      <c r="G17" s="1124" t="s">
        <v>21</v>
      </c>
      <c r="H17" s="1240" t="s">
        <v>22</v>
      </c>
      <c r="I17" s="1109" t="s">
        <v>157</v>
      </c>
      <c r="J17" s="506" t="s">
        <v>23</v>
      </c>
      <c r="K17" s="203">
        <f t="shared" si="0"/>
        <v>12.7</v>
      </c>
      <c r="L17" s="199">
        <v>12.7</v>
      </c>
      <c r="M17" s="199"/>
      <c r="N17" s="200"/>
      <c r="O17" s="683">
        <f t="shared" si="1"/>
        <v>12.7</v>
      </c>
      <c r="P17" s="684">
        <v>12.7</v>
      </c>
      <c r="Q17" s="684"/>
      <c r="R17" s="685"/>
      <c r="S17" s="683"/>
      <c r="T17" s="684"/>
      <c r="U17" s="684"/>
      <c r="V17" s="685"/>
      <c r="AE17" s="502"/>
    </row>
    <row r="18" spans="1:33" ht="14.25" customHeight="1" thickBot="1" x14ac:dyDescent="0.25">
      <c r="A18" s="1129"/>
      <c r="B18" s="1205"/>
      <c r="C18" s="1214"/>
      <c r="D18" s="659"/>
      <c r="E18" s="959"/>
      <c r="F18" s="1239"/>
      <c r="G18" s="1125"/>
      <c r="H18" s="1241"/>
      <c r="I18" s="1111"/>
      <c r="J18" s="803" t="s">
        <v>24</v>
      </c>
      <c r="K18" s="516">
        <f t="shared" si="0"/>
        <v>12.7</v>
      </c>
      <c r="L18" s="276">
        <f>L17</f>
        <v>12.7</v>
      </c>
      <c r="M18" s="212"/>
      <c r="N18" s="267"/>
      <c r="O18" s="516">
        <f t="shared" si="1"/>
        <v>12.7</v>
      </c>
      <c r="P18" s="276">
        <f>P17</f>
        <v>12.7</v>
      </c>
      <c r="Q18" s="212"/>
      <c r="R18" s="267"/>
      <c r="S18" s="516">
        <f t="shared" si="2"/>
        <v>0</v>
      </c>
      <c r="T18" s="276">
        <f>T17</f>
        <v>0</v>
      </c>
      <c r="U18" s="212"/>
      <c r="V18" s="267"/>
      <c r="AE18" s="502"/>
    </row>
    <row r="19" spans="1:33" ht="13.5" thickBot="1" x14ac:dyDescent="0.25">
      <c r="A19" s="517" t="s">
        <v>20</v>
      </c>
      <c r="B19" s="518" t="s">
        <v>20</v>
      </c>
      <c r="C19" s="1217" t="s">
        <v>29</v>
      </c>
      <c r="D19" s="1187"/>
      <c r="E19" s="1187"/>
      <c r="F19" s="1187"/>
      <c r="G19" s="1187"/>
      <c r="H19" s="1187"/>
      <c r="I19" s="1218"/>
      <c r="J19" s="1218"/>
      <c r="K19" s="519">
        <f>L19+N19</f>
        <v>32.700000000000003</v>
      </c>
      <c r="L19" s="520">
        <f>L18+L16+L14</f>
        <v>32.700000000000003</v>
      </c>
      <c r="M19" s="521"/>
      <c r="N19" s="777"/>
      <c r="O19" s="519">
        <f>P19+R19</f>
        <v>32.700000000000003</v>
      </c>
      <c r="P19" s="520">
        <f>P18+P16+P14</f>
        <v>32.700000000000003</v>
      </c>
      <c r="Q19" s="521"/>
      <c r="R19" s="777"/>
      <c r="S19" s="519">
        <f>T19+V19</f>
        <v>0</v>
      </c>
      <c r="T19" s="520">
        <f>T18+T16+T14</f>
        <v>0</v>
      </c>
      <c r="U19" s="521"/>
      <c r="V19" s="777"/>
    </row>
    <row r="20" spans="1:33" ht="13.5" thickBot="1" x14ac:dyDescent="0.25">
      <c r="A20" s="517" t="s">
        <v>20</v>
      </c>
      <c r="B20" s="522" t="s">
        <v>25</v>
      </c>
      <c r="C20" s="898" t="s">
        <v>77</v>
      </c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900"/>
      <c r="Y20" s="502"/>
    </row>
    <row r="21" spans="1:33" s="107" customFormat="1" ht="15" customHeight="1" x14ac:dyDescent="0.2">
      <c r="A21" s="798" t="s">
        <v>20</v>
      </c>
      <c r="B21" s="786" t="s">
        <v>25</v>
      </c>
      <c r="C21" s="796" t="s">
        <v>20</v>
      </c>
      <c r="D21" s="796"/>
      <c r="E21" s="1311" t="s">
        <v>71</v>
      </c>
      <c r="F21" s="166"/>
      <c r="G21" s="791" t="s">
        <v>21</v>
      </c>
      <c r="H21" s="197">
        <v>2</v>
      </c>
      <c r="I21" s="1312" t="s">
        <v>157</v>
      </c>
      <c r="J21" s="387"/>
      <c r="K21" s="203"/>
      <c r="L21" s="199"/>
      <c r="M21" s="199"/>
      <c r="N21" s="806"/>
      <c r="O21" s="683"/>
      <c r="P21" s="684"/>
      <c r="Q21" s="684"/>
      <c r="R21" s="685"/>
      <c r="S21" s="683"/>
      <c r="T21" s="684"/>
      <c r="U21" s="684"/>
      <c r="V21" s="685"/>
      <c r="AG21" s="525"/>
    </row>
    <row r="22" spans="1:33" s="107" customFormat="1" ht="15" customHeight="1" x14ac:dyDescent="0.2">
      <c r="A22" s="799"/>
      <c r="B22" s="801"/>
      <c r="C22" s="660"/>
      <c r="D22" s="660"/>
      <c r="E22" s="1220"/>
      <c r="F22" s="168"/>
      <c r="G22" s="792"/>
      <c r="H22" s="170"/>
      <c r="I22" s="1280"/>
      <c r="J22" s="404" t="s">
        <v>31</v>
      </c>
      <c r="K22" s="405">
        <f>L22+N22</f>
        <v>780.1</v>
      </c>
      <c r="L22" s="406">
        <f>592.9+98</f>
        <v>690.9</v>
      </c>
      <c r="M22" s="406"/>
      <c r="N22" s="414">
        <v>89.2</v>
      </c>
      <c r="O22" s="761">
        <f>P22+R22</f>
        <v>780.1</v>
      </c>
      <c r="P22" s="686">
        <f>592.9+98</f>
        <v>690.9</v>
      </c>
      <c r="Q22" s="686"/>
      <c r="R22" s="687">
        <v>89.2</v>
      </c>
      <c r="S22" s="761"/>
      <c r="T22" s="686"/>
      <c r="U22" s="686"/>
      <c r="V22" s="687"/>
    </row>
    <row r="23" spans="1:33" s="107" customFormat="1" ht="13.5" customHeight="1" x14ac:dyDescent="0.2">
      <c r="A23" s="799"/>
      <c r="B23" s="801"/>
      <c r="C23" s="660"/>
      <c r="D23" s="681" t="s">
        <v>20</v>
      </c>
      <c r="E23" s="494" t="s">
        <v>83</v>
      </c>
      <c r="F23" s="168"/>
      <c r="G23" s="792"/>
      <c r="H23" s="170"/>
      <c r="I23" s="1280"/>
      <c r="J23" s="365" t="s">
        <v>23</v>
      </c>
      <c r="K23" s="230">
        <f t="shared" ref="K23" si="3">+L23</f>
        <v>4514.5</v>
      </c>
      <c r="L23" s="231">
        <v>4514.5</v>
      </c>
      <c r="M23" s="231">
        <v>2880</v>
      </c>
      <c r="N23" s="630"/>
      <c r="O23" s="811">
        <f t="shared" ref="O23" si="4">+P23+R23</f>
        <v>4527</v>
      </c>
      <c r="P23" s="812">
        <f>4514.5+4.5+2.2+5.8</f>
        <v>4527</v>
      </c>
      <c r="Q23" s="812">
        <f>2880+3.4</f>
        <v>2883.4</v>
      </c>
      <c r="R23" s="690"/>
      <c r="S23" s="751">
        <f t="shared" ref="S23:S32" si="5">T23+V23</f>
        <v>12.5</v>
      </c>
      <c r="T23" s="752">
        <f t="shared" ref="T23:U32" si="6">P23-L23</f>
        <v>12.5</v>
      </c>
      <c r="U23" s="752">
        <f t="shared" si="6"/>
        <v>3.4000000000000909</v>
      </c>
      <c r="V23" s="690"/>
    </row>
    <row r="24" spans="1:33" s="107" customFormat="1" ht="13.5" customHeight="1" x14ac:dyDescent="0.2">
      <c r="A24" s="799"/>
      <c r="B24" s="801"/>
      <c r="C24" s="660"/>
      <c r="D24" s="678"/>
      <c r="E24" s="338"/>
      <c r="F24" s="168"/>
      <c r="G24" s="792"/>
      <c r="H24" s="170"/>
      <c r="I24" s="298"/>
      <c r="J24" s="365" t="s">
        <v>153</v>
      </c>
      <c r="K24" s="230">
        <f>L24+N24</f>
        <v>3.9</v>
      </c>
      <c r="L24" s="231">
        <v>3.9</v>
      </c>
      <c r="M24" s="231"/>
      <c r="N24" s="630"/>
      <c r="O24" s="688">
        <f>P24+R24</f>
        <v>3.9</v>
      </c>
      <c r="P24" s="689">
        <v>3.9</v>
      </c>
      <c r="Q24" s="689"/>
      <c r="R24" s="690"/>
      <c r="S24" s="688"/>
      <c r="T24" s="689"/>
      <c r="U24" s="689"/>
      <c r="V24" s="690"/>
    </row>
    <row r="25" spans="1:33" s="107" customFormat="1" ht="13.5" customHeight="1" x14ac:dyDescent="0.2">
      <c r="A25" s="799"/>
      <c r="B25" s="801"/>
      <c r="C25" s="660"/>
      <c r="D25" s="681" t="s">
        <v>25</v>
      </c>
      <c r="E25" s="494" t="s">
        <v>84</v>
      </c>
      <c r="F25" s="168"/>
      <c r="G25" s="792"/>
      <c r="H25" s="170"/>
      <c r="I25" s="298"/>
      <c r="J25" s="412" t="s">
        <v>23</v>
      </c>
      <c r="K25" s="405">
        <f t="shared" ref="K25" si="7">+L25</f>
        <v>1413.3</v>
      </c>
      <c r="L25" s="406">
        <v>1413.3</v>
      </c>
      <c r="M25" s="406">
        <v>840.2</v>
      </c>
      <c r="N25" s="756"/>
      <c r="O25" s="811">
        <f>+P25+R25</f>
        <v>1379.8999999999999</v>
      </c>
      <c r="P25" s="812">
        <f>1413.3+1.6-35</f>
        <v>1379.8999999999999</v>
      </c>
      <c r="Q25" s="812">
        <f>840.2+1.2</f>
        <v>841.40000000000009</v>
      </c>
      <c r="R25" s="807"/>
      <c r="S25" s="751">
        <f t="shared" si="5"/>
        <v>-33.400000000000091</v>
      </c>
      <c r="T25" s="752">
        <f t="shared" si="6"/>
        <v>-33.400000000000091</v>
      </c>
      <c r="U25" s="752">
        <f t="shared" si="6"/>
        <v>1.2000000000000455</v>
      </c>
      <c r="V25" s="690"/>
    </row>
    <row r="26" spans="1:33" s="107" customFormat="1" ht="13.5" customHeight="1" x14ac:dyDescent="0.2">
      <c r="A26" s="799"/>
      <c r="B26" s="801"/>
      <c r="C26" s="660"/>
      <c r="D26" s="722"/>
      <c r="E26" s="338"/>
      <c r="F26" s="168"/>
      <c r="G26" s="792"/>
      <c r="H26" s="170"/>
      <c r="I26" s="298"/>
      <c r="J26" s="365" t="s">
        <v>153</v>
      </c>
      <c r="K26" s="230">
        <f>L26+N26</f>
        <v>58.4</v>
      </c>
      <c r="L26" s="231">
        <v>58.4</v>
      </c>
      <c r="M26" s="231"/>
      <c r="N26" s="757"/>
      <c r="O26" s="688">
        <f>P26+R26</f>
        <v>58.4</v>
      </c>
      <c r="P26" s="689">
        <v>58.4</v>
      </c>
      <c r="Q26" s="689"/>
      <c r="R26" s="695"/>
      <c r="S26" s="688"/>
      <c r="T26" s="689"/>
      <c r="U26" s="689"/>
      <c r="V26" s="690"/>
    </row>
    <row r="27" spans="1:33" s="107" customFormat="1" ht="13.5" customHeight="1" x14ac:dyDescent="0.2">
      <c r="A27" s="799"/>
      <c r="B27" s="801"/>
      <c r="C27" s="680"/>
      <c r="D27" s="681" t="s">
        <v>28</v>
      </c>
      <c r="E27" s="494" t="s">
        <v>85</v>
      </c>
      <c r="F27" s="168"/>
      <c r="G27" s="792"/>
      <c r="H27" s="170"/>
      <c r="I27" s="298"/>
      <c r="J27" s="184" t="s">
        <v>23</v>
      </c>
      <c r="K27" s="489">
        <f t="shared" ref="K27" si="8">+L27</f>
        <v>1052.9000000000001</v>
      </c>
      <c r="L27" s="490">
        <v>1052.9000000000001</v>
      </c>
      <c r="M27" s="490">
        <v>702.9</v>
      </c>
      <c r="N27" s="758"/>
      <c r="O27" s="811">
        <f t="shared" ref="O27" si="9">+P27+R27</f>
        <v>1054.1000000000001</v>
      </c>
      <c r="P27" s="813">
        <f>1052.9+1.2</f>
        <v>1054.1000000000001</v>
      </c>
      <c r="Q27" s="813">
        <f>702.9+0.9</f>
        <v>703.8</v>
      </c>
      <c r="R27" s="808"/>
      <c r="S27" s="751">
        <f t="shared" si="5"/>
        <v>1.2000000000000455</v>
      </c>
      <c r="T27" s="752">
        <f t="shared" si="6"/>
        <v>1.2000000000000455</v>
      </c>
      <c r="U27" s="752">
        <f t="shared" si="6"/>
        <v>0.89999999999997726</v>
      </c>
      <c r="V27" s="690"/>
    </row>
    <row r="28" spans="1:33" s="107" customFormat="1" ht="13.5" customHeight="1" x14ac:dyDescent="0.2">
      <c r="A28" s="799"/>
      <c r="B28" s="801"/>
      <c r="C28" s="660"/>
      <c r="D28" s="678"/>
      <c r="E28" s="338"/>
      <c r="F28" s="168"/>
      <c r="G28" s="792"/>
      <c r="H28" s="170"/>
      <c r="I28" s="298"/>
      <c r="J28" s="365" t="s">
        <v>153</v>
      </c>
      <c r="K28" s="230">
        <f>L28+N28</f>
        <v>15.3</v>
      </c>
      <c r="L28" s="231">
        <v>15.3</v>
      </c>
      <c r="M28" s="231"/>
      <c r="N28" s="757"/>
      <c r="O28" s="688">
        <f>P28+R28</f>
        <v>15.3</v>
      </c>
      <c r="P28" s="689">
        <v>15.3</v>
      </c>
      <c r="Q28" s="689"/>
      <c r="R28" s="695"/>
      <c r="S28" s="688"/>
      <c r="T28" s="689"/>
      <c r="U28" s="689"/>
      <c r="V28" s="690"/>
    </row>
    <row r="29" spans="1:33" s="107" customFormat="1" ht="13.5" customHeight="1" x14ac:dyDescent="0.2">
      <c r="A29" s="799"/>
      <c r="B29" s="801"/>
      <c r="C29" s="660"/>
      <c r="D29" s="681" t="s">
        <v>40</v>
      </c>
      <c r="E29" s="494" t="s">
        <v>86</v>
      </c>
      <c r="F29" s="168"/>
      <c r="G29" s="792"/>
      <c r="H29" s="170"/>
      <c r="I29" s="298"/>
      <c r="J29" s="365" t="s">
        <v>23</v>
      </c>
      <c r="K29" s="230">
        <f>+L29+N29</f>
        <v>1204.4000000000001</v>
      </c>
      <c r="L29" s="231">
        <v>1163.4000000000001</v>
      </c>
      <c r="M29" s="231">
        <v>778.3</v>
      </c>
      <c r="N29" s="630">
        <v>41</v>
      </c>
      <c r="O29" s="811">
        <f t="shared" ref="O29" si="10">+P29+R29</f>
        <v>1206</v>
      </c>
      <c r="P29" s="812">
        <f>1163.4+1.6</f>
        <v>1165</v>
      </c>
      <c r="Q29" s="812">
        <f>778.3+1.2</f>
        <v>779.5</v>
      </c>
      <c r="R29" s="856">
        <v>41</v>
      </c>
      <c r="S29" s="751">
        <f t="shared" si="5"/>
        <v>1.5999999999999091</v>
      </c>
      <c r="T29" s="752">
        <f t="shared" si="6"/>
        <v>1.5999999999999091</v>
      </c>
      <c r="U29" s="752">
        <f t="shared" si="6"/>
        <v>1.2000000000000455</v>
      </c>
      <c r="V29" s="690"/>
    </row>
    <row r="30" spans="1:33" s="107" customFormat="1" ht="13.5" customHeight="1" x14ac:dyDescent="0.2">
      <c r="A30" s="816"/>
      <c r="B30" s="817"/>
      <c r="C30" s="680"/>
      <c r="D30" s="720"/>
      <c r="E30" s="658"/>
      <c r="F30" s="168"/>
      <c r="G30" s="815"/>
      <c r="H30" s="170"/>
      <c r="I30" s="298"/>
      <c r="J30" s="365" t="s">
        <v>153</v>
      </c>
      <c r="K30" s="629">
        <f>L30+N30</f>
        <v>10.1</v>
      </c>
      <c r="L30" s="630">
        <v>10.1</v>
      </c>
      <c r="M30" s="630"/>
      <c r="N30" s="630"/>
      <c r="O30" s="763">
        <f>P30+R30</f>
        <v>10.1</v>
      </c>
      <c r="P30" s="762">
        <v>10.1</v>
      </c>
      <c r="Q30" s="762"/>
      <c r="R30" s="690"/>
      <c r="S30" s="688"/>
      <c r="T30" s="689"/>
      <c r="U30" s="689"/>
      <c r="V30" s="690"/>
    </row>
    <row r="31" spans="1:33" s="107" customFormat="1" ht="27" customHeight="1" x14ac:dyDescent="0.2">
      <c r="A31" s="733"/>
      <c r="B31" s="734"/>
      <c r="C31" s="735"/>
      <c r="D31" s="722" t="s">
        <v>70</v>
      </c>
      <c r="E31" s="658" t="s">
        <v>133</v>
      </c>
      <c r="F31" s="736"/>
      <c r="G31" s="737"/>
      <c r="H31" s="738"/>
      <c r="I31" s="749"/>
      <c r="J31" s="371" t="s">
        <v>23</v>
      </c>
      <c r="K31" s="748">
        <f>L31+N31</f>
        <v>1196</v>
      </c>
      <c r="L31" s="301">
        <v>1179.5999999999999</v>
      </c>
      <c r="M31" s="301">
        <v>827</v>
      </c>
      <c r="N31" s="301">
        <v>16.399999999999999</v>
      </c>
      <c r="O31" s="809">
        <f t="shared" ref="O31:O32" si="11">+P31+R31</f>
        <v>1198.5</v>
      </c>
      <c r="P31" s="805">
        <f>1179.6+2.5</f>
        <v>1182.0999999999999</v>
      </c>
      <c r="Q31" s="805">
        <f>827-55.1</f>
        <v>771.9</v>
      </c>
      <c r="R31" s="857">
        <v>16.399999999999999</v>
      </c>
      <c r="S31" s="751">
        <f t="shared" si="5"/>
        <v>2.5</v>
      </c>
      <c r="T31" s="752">
        <f t="shared" si="6"/>
        <v>2.5</v>
      </c>
      <c r="U31" s="752">
        <f>Q31-M31</f>
        <v>-55.100000000000023</v>
      </c>
      <c r="V31" s="690"/>
    </row>
    <row r="32" spans="1:33" ht="13.5" customHeight="1" x14ac:dyDescent="0.2">
      <c r="A32" s="799"/>
      <c r="B32" s="801"/>
      <c r="C32" s="660"/>
      <c r="D32" s="678" t="s">
        <v>143</v>
      </c>
      <c r="E32" s="1216" t="s">
        <v>33</v>
      </c>
      <c r="F32" s="168"/>
      <c r="G32" s="792"/>
      <c r="H32" s="170"/>
      <c r="I32" s="298"/>
      <c r="J32" s="371" t="s">
        <v>23</v>
      </c>
      <c r="K32" s="410">
        <f>+L32</f>
        <v>1337.1</v>
      </c>
      <c r="L32" s="301">
        <v>1337.1</v>
      </c>
      <c r="M32" s="411">
        <v>774.2</v>
      </c>
      <c r="N32" s="759"/>
      <c r="O32" s="858">
        <f t="shared" si="11"/>
        <v>1369.3</v>
      </c>
      <c r="P32" s="859">
        <f>1337.1+5.2+27</f>
        <v>1369.3</v>
      </c>
      <c r="Q32" s="859">
        <f>774.2+4</f>
        <v>778.2</v>
      </c>
      <c r="R32" s="814"/>
      <c r="S32" s="860">
        <f t="shared" si="5"/>
        <v>32.200000000000045</v>
      </c>
      <c r="T32" s="861">
        <f t="shared" si="6"/>
        <v>32.200000000000045</v>
      </c>
      <c r="U32" s="861">
        <f t="shared" si="6"/>
        <v>4</v>
      </c>
      <c r="V32" s="717"/>
    </row>
    <row r="33" spans="1:31" ht="13.5" customHeight="1" x14ac:dyDescent="0.2">
      <c r="A33" s="799"/>
      <c r="B33" s="801"/>
      <c r="C33" s="660"/>
      <c r="D33" s="678"/>
      <c r="E33" s="1216"/>
      <c r="F33" s="168"/>
      <c r="G33" s="792"/>
      <c r="H33" s="170"/>
      <c r="I33" s="298"/>
      <c r="J33" s="365" t="s">
        <v>153</v>
      </c>
      <c r="K33" s="629">
        <f>L33+N33</f>
        <v>15.1</v>
      </c>
      <c r="L33" s="630">
        <v>8.6</v>
      </c>
      <c r="M33" s="366">
        <v>1.3</v>
      </c>
      <c r="N33" s="760">
        <v>6.5</v>
      </c>
      <c r="O33" s="763">
        <f>P33+R33</f>
        <v>15.1</v>
      </c>
      <c r="P33" s="762">
        <v>8.6</v>
      </c>
      <c r="Q33" s="713">
        <v>1.3</v>
      </c>
      <c r="R33" s="810">
        <v>6.5</v>
      </c>
      <c r="S33" s="688"/>
      <c r="T33" s="689"/>
      <c r="U33" s="689"/>
      <c r="V33" s="690"/>
    </row>
    <row r="34" spans="1:31" s="107" customFormat="1" ht="13.5" customHeight="1" thickBot="1" x14ac:dyDescent="0.25">
      <c r="A34" s="800"/>
      <c r="B34" s="787"/>
      <c r="C34" s="549"/>
      <c r="D34" s="679"/>
      <c r="E34" s="1047"/>
      <c r="F34" s="171"/>
      <c r="G34" s="793"/>
      <c r="H34" s="173"/>
      <c r="I34" s="299"/>
      <c r="J34" s="245" t="s">
        <v>24</v>
      </c>
      <c r="K34" s="773">
        <f t="shared" ref="K34:N34" si="12">SUM(K22:K33)</f>
        <v>11601.100000000002</v>
      </c>
      <c r="L34" s="212">
        <f t="shared" si="12"/>
        <v>11448.000000000002</v>
      </c>
      <c r="M34" s="212">
        <f t="shared" si="12"/>
        <v>6803.9</v>
      </c>
      <c r="N34" s="774">
        <f t="shared" si="12"/>
        <v>153.1</v>
      </c>
      <c r="O34" s="773">
        <f t="shared" ref="O34:V34" si="13">SUM(O22:O33)</f>
        <v>11617.7</v>
      </c>
      <c r="P34" s="212">
        <f t="shared" si="13"/>
        <v>11464.6</v>
      </c>
      <c r="Q34" s="212">
        <f t="shared" si="13"/>
        <v>6759.5</v>
      </c>
      <c r="R34" s="804">
        <f>SUM(R22:R33)</f>
        <v>153.1</v>
      </c>
      <c r="S34" s="773">
        <f t="shared" si="13"/>
        <v>16.599999999999909</v>
      </c>
      <c r="T34" s="212">
        <f t="shared" si="13"/>
        <v>16.599999999999909</v>
      </c>
      <c r="U34" s="212">
        <f t="shared" si="13"/>
        <v>-44.399999999999864</v>
      </c>
      <c r="V34" s="804">
        <f t="shared" si="13"/>
        <v>0</v>
      </c>
    </row>
    <row r="35" spans="1:31" ht="25.5" x14ac:dyDescent="0.2">
      <c r="A35" s="1221" t="s">
        <v>20</v>
      </c>
      <c r="B35" s="1204" t="s">
        <v>25</v>
      </c>
      <c r="C35" s="1226" t="s">
        <v>25</v>
      </c>
      <c r="D35" s="802"/>
      <c r="E35" s="780" t="s">
        <v>73</v>
      </c>
      <c r="F35" s="1267"/>
      <c r="G35" s="1116" t="s">
        <v>21</v>
      </c>
      <c r="H35" s="1121" t="s">
        <v>22</v>
      </c>
      <c r="I35" s="1118" t="s">
        <v>157</v>
      </c>
      <c r="J35" s="155"/>
      <c r="K35" s="530"/>
      <c r="L35" s="531"/>
      <c r="M35" s="531"/>
      <c r="N35" s="532"/>
      <c r="O35" s="691"/>
      <c r="P35" s="692"/>
      <c r="Q35" s="692"/>
      <c r="R35" s="693"/>
      <c r="S35" s="691"/>
      <c r="T35" s="692"/>
      <c r="U35" s="692"/>
      <c r="V35" s="693"/>
    </row>
    <row r="36" spans="1:31" ht="25.5" x14ac:dyDescent="0.2">
      <c r="A36" s="1222"/>
      <c r="B36" s="1224"/>
      <c r="C36" s="1227"/>
      <c r="D36" s="665" t="s">
        <v>20</v>
      </c>
      <c r="E36" s="632" t="s">
        <v>87</v>
      </c>
      <c r="F36" s="1267"/>
      <c r="G36" s="1116"/>
      <c r="H36" s="1121"/>
      <c r="I36" s="1120"/>
      <c r="J36" s="156" t="s">
        <v>23</v>
      </c>
      <c r="K36" s="230">
        <f>L36+N36</f>
        <v>200</v>
      </c>
      <c r="L36" s="231">
        <v>200</v>
      </c>
      <c r="M36" s="533"/>
      <c r="N36" s="534"/>
      <c r="O36" s="688">
        <f>P36+R36</f>
        <v>200</v>
      </c>
      <c r="P36" s="689">
        <v>200</v>
      </c>
      <c r="Q36" s="694"/>
      <c r="R36" s="695"/>
      <c r="S36" s="688"/>
      <c r="T36" s="689"/>
      <c r="U36" s="694"/>
      <c r="V36" s="695"/>
    </row>
    <row r="37" spans="1:31" ht="12.75" customHeight="1" x14ac:dyDescent="0.2">
      <c r="A37" s="1222"/>
      <c r="B37" s="1224"/>
      <c r="C37" s="1227"/>
      <c r="D37" s="661" t="s">
        <v>25</v>
      </c>
      <c r="E37" s="1225" t="s">
        <v>72</v>
      </c>
      <c r="F37" s="1267"/>
      <c r="G37" s="1116"/>
      <c r="H37" s="1121"/>
      <c r="I37" s="1120"/>
      <c r="J37" s="157" t="s">
        <v>23</v>
      </c>
      <c r="K37" s="230">
        <f>L37+N37</f>
        <v>703.8</v>
      </c>
      <c r="L37" s="231">
        <f>656.5+47.3</f>
        <v>703.8</v>
      </c>
      <c r="M37" s="533"/>
      <c r="N37" s="534"/>
      <c r="O37" s="688">
        <f>P37+R37</f>
        <v>703.8</v>
      </c>
      <c r="P37" s="689">
        <f>656.5+47.3</f>
        <v>703.8</v>
      </c>
      <c r="Q37" s="694"/>
      <c r="R37" s="695"/>
      <c r="S37" s="688"/>
      <c r="T37" s="689"/>
      <c r="U37" s="694"/>
      <c r="V37" s="695"/>
      <c r="AD37" s="502"/>
    </row>
    <row r="38" spans="1:31" ht="13.5" thickBot="1" x14ac:dyDescent="0.25">
      <c r="A38" s="1223"/>
      <c r="B38" s="1205"/>
      <c r="C38" s="1228"/>
      <c r="D38" s="662"/>
      <c r="E38" s="959"/>
      <c r="F38" s="1268"/>
      <c r="G38" s="1117"/>
      <c r="H38" s="1122"/>
      <c r="I38" s="1119"/>
      <c r="J38" s="803" t="s">
        <v>24</v>
      </c>
      <c r="K38" s="535">
        <f>L38+N38</f>
        <v>903.8</v>
      </c>
      <c r="L38" s="223">
        <f>SUM(L36:L37)</f>
        <v>903.8</v>
      </c>
      <c r="M38" s="223"/>
      <c r="N38" s="498"/>
      <c r="O38" s="535">
        <f>P38+R38</f>
        <v>903.8</v>
      </c>
      <c r="P38" s="223">
        <f>SUM(P36:P37)</f>
        <v>903.8</v>
      </c>
      <c r="Q38" s="223"/>
      <c r="R38" s="498"/>
      <c r="S38" s="535">
        <f>T38+V38</f>
        <v>0</v>
      </c>
      <c r="T38" s="223">
        <f>SUM(T36:T37)</f>
        <v>0</v>
      </c>
      <c r="U38" s="223"/>
      <c r="V38" s="498"/>
    </row>
    <row r="39" spans="1:31" ht="25.5" x14ac:dyDescent="0.2">
      <c r="A39" s="536" t="s">
        <v>20</v>
      </c>
      <c r="B39" s="537" t="s">
        <v>25</v>
      </c>
      <c r="C39" s="538" t="s">
        <v>28</v>
      </c>
      <c r="D39" s="663"/>
      <c r="E39" s="147" t="s">
        <v>34</v>
      </c>
      <c r="F39" s="1262" t="s">
        <v>117</v>
      </c>
      <c r="G39" s="1264" t="s">
        <v>21</v>
      </c>
      <c r="H39" s="1259" t="s">
        <v>22</v>
      </c>
      <c r="I39" s="1118" t="s">
        <v>157</v>
      </c>
      <c r="J39" s="506"/>
      <c r="K39" s="539"/>
      <c r="L39" s="540"/>
      <c r="M39" s="540"/>
      <c r="N39" s="497"/>
      <c r="O39" s="696"/>
      <c r="P39" s="697"/>
      <c r="Q39" s="697"/>
      <c r="R39" s="698"/>
      <c r="S39" s="696"/>
      <c r="T39" s="697"/>
      <c r="U39" s="697"/>
      <c r="V39" s="698"/>
      <c r="AE39" s="502"/>
    </row>
    <row r="40" spans="1:31" x14ac:dyDescent="0.2">
      <c r="A40" s="541"/>
      <c r="B40" s="542"/>
      <c r="C40" s="543"/>
      <c r="D40" s="666" t="s">
        <v>20</v>
      </c>
      <c r="E40" s="544" t="s">
        <v>35</v>
      </c>
      <c r="F40" s="1263"/>
      <c r="G40" s="1265"/>
      <c r="H40" s="1260"/>
      <c r="I40" s="1120"/>
      <c r="J40" s="365" t="s">
        <v>23</v>
      </c>
      <c r="K40" s="230">
        <f>L40+N40</f>
        <v>50.4</v>
      </c>
      <c r="L40" s="231">
        <v>50.4</v>
      </c>
      <c r="M40" s="231"/>
      <c r="N40" s="235"/>
      <c r="O40" s="688">
        <f>P40+R40</f>
        <v>50.4</v>
      </c>
      <c r="P40" s="689">
        <v>50.4</v>
      </c>
      <c r="Q40" s="689"/>
      <c r="R40" s="690"/>
      <c r="S40" s="688"/>
      <c r="T40" s="689"/>
      <c r="U40" s="689"/>
      <c r="V40" s="690"/>
    </row>
    <row r="41" spans="1:31" x14ac:dyDescent="0.2">
      <c r="A41" s="541"/>
      <c r="B41" s="542"/>
      <c r="C41" s="543"/>
      <c r="D41" s="664" t="s">
        <v>25</v>
      </c>
      <c r="E41" s="380" t="s">
        <v>36</v>
      </c>
      <c r="F41" s="1263"/>
      <c r="G41" s="1265"/>
      <c r="H41" s="1260"/>
      <c r="I41" s="1120"/>
      <c r="J41" s="365" t="s">
        <v>23</v>
      </c>
      <c r="K41" s="230">
        <f>L41+N41</f>
        <v>10.4</v>
      </c>
      <c r="L41" s="231">
        <v>10.4</v>
      </c>
      <c r="M41" s="231"/>
      <c r="N41" s="235"/>
      <c r="O41" s="688">
        <f>P41+R41</f>
        <v>10.4</v>
      </c>
      <c r="P41" s="689">
        <v>10.4</v>
      </c>
      <c r="Q41" s="689"/>
      <c r="R41" s="690"/>
      <c r="S41" s="688"/>
      <c r="T41" s="689"/>
      <c r="U41" s="689"/>
      <c r="V41" s="690"/>
    </row>
    <row r="42" spans="1:31" ht="25.5" x14ac:dyDescent="0.2">
      <c r="A42" s="541"/>
      <c r="B42" s="542"/>
      <c r="C42" s="543"/>
      <c r="D42" s="666" t="s">
        <v>28</v>
      </c>
      <c r="E42" s="544" t="s">
        <v>37</v>
      </c>
      <c r="F42" s="545" t="s">
        <v>38</v>
      </c>
      <c r="G42" s="1265"/>
      <c r="H42" s="1260"/>
      <c r="I42" s="1120"/>
      <c r="J42" s="365" t="s">
        <v>23</v>
      </c>
      <c r="K42" s="230">
        <f>L42+N42</f>
        <v>62.9</v>
      </c>
      <c r="L42" s="231">
        <v>62.9</v>
      </c>
      <c r="M42" s="231"/>
      <c r="N42" s="235"/>
      <c r="O42" s="688">
        <f>P42+R42</f>
        <v>62.9</v>
      </c>
      <c r="P42" s="689">
        <v>62.9</v>
      </c>
      <c r="Q42" s="689"/>
      <c r="R42" s="690"/>
      <c r="S42" s="688"/>
      <c r="T42" s="689"/>
      <c r="U42" s="689"/>
      <c r="V42" s="690"/>
    </row>
    <row r="43" spans="1:31" ht="39" customHeight="1" x14ac:dyDescent="0.2">
      <c r="A43" s="541"/>
      <c r="B43" s="542"/>
      <c r="C43" s="543"/>
      <c r="D43" s="664" t="s">
        <v>40</v>
      </c>
      <c r="E43" s="380" t="s">
        <v>39</v>
      </c>
      <c r="F43" s="546"/>
      <c r="G43" s="1265"/>
      <c r="H43" s="1260"/>
      <c r="I43" s="1120"/>
      <c r="J43" s="365" t="s">
        <v>23</v>
      </c>
      <c r="K43" s="230">
        <f>L43+N43</f>
        <v>45</v>
      </c>
      <c r="L43" s="231">
        <v>45</v>
      </c>
      <c r="M43" s="231"/>
      <c r="N43" s="235"/>
      <c r="O43" s="688">
        <f>P43+R43</f>
        <v>45</v>
      </c>
      <c r="P43" s="689">
        <v>45</v>
      </c>
      <c r="Q43" s="689"/>
      <c r="R43" s="690"/>
      <c r="S43" s="688"/>
      <c r="T43" s="689"/>
      <c r="U43" s="689"/>
      <c r="V43" s="690"/>
    </row>
    <row r="44" spans="1:31" x14ac:dyDescent="0.2">
      <c r="A44" s="541"/>
      <c r="B44" s="542"/>
      <c r="C44" s="543"/>
      <c r="D44" s="667" t="s">
        <v>70</v>
      </c>
      <c r="E44" s="1215" t="s">
        <v>139</v>
      </c>
      <c r="F44" s="546"/>
      <c r="G44" s="1265"/>
      <c r="H44" s="1260"/>
      <c r="I44" s="1120"/>
      <c r="J44" s="365" t="s">
        <v>23</v>
      </c>
      <c r="K44" s="230">
        <f>L44+N44</f>
        <v>26</v>
      </c>
      <c r="L44" s="231">
        <v>26</v>
      </c>
      <c r="M44" s="231"/>
      <c r="N44" s="235"/>
      <c r="O44" s="688">
        <f>P44+R44</f>
        <v>26</v>
      </c>
      <c r="P44" s="689">
        <v>26</v>
      </c>
      <c r="Q44" s="689"/>
      <c r="R44" s="690"/>
      <c r="S44" s="688"/>
      <c r="T44" s="689"/>
      <c r="U44" s="689"/>
      <c r="V44" s="690"/>
      <c r="AD44" s="502"/>
    </row>
    <row r="45" spans="1:31" ht="13.5" thickBot="1" x14ac:dyDescent="0.25">
      <c r="A45" s="547"/>
      <c r="B45" s="548"/>
      <c r="C45" s="549"/>
      <c r="D45" s="528"/>
      <c r="E45" s="1047"/>
      <c r="F45" s="581"/>
      <c r="G45" s="1266"/>
      <c r="H45" s="1261"/>
      <c r="I45" s="1119"/>
      <c r="J45" s="550" t="s">
        <v>24</v>
      </c>
      <c r="K45" s="266">
        <f t="shared" ref="K45:K50" si="14">L45+N45</f>
        <v>194.7</v>
      </c>
      <c r="L45" s="212">
        <f>SUM(L40:L44)</f>
        <v>194.7</v>
      </c>
      <c r="M45" s="212"/>
      <c r="N45" s="267"/>
      <c r="O45" s="266">
        <f t="shared" ref="O45:O50" si="15">P45+R45</f>
        <v>194.7</v>
      </c>
      <c r="P45" s="212">
        <f>SUM(P40:P44)</f>
        <v>194.7</v>
      </c>
      <c r="Q45" s="212"/>
      <c r="R45" s="267"/>
      <c r="S45" s="266">
        <f t="shared" ref="S45:S50" si="16">T45+V45</f>
        <v>0</v>
      </c>
      <c r="T45" s="212">
        <f>SUM(T40:T44)</f>
        <v>0</v>
      </c>
      <c r="U45" s="212"/>
      <c r="V45" s="267"/>
    </row>
    <row r="46" spans="1:31" ht="26.25" customHeight="1" x14ac:dyDescent="0.2">
      <c r="A46" s="552" t="s">
        <v>20</v>
      </c>
      <c r="B46" s="542" t="s">
        <v>25</v>
      </c>
      <c r="C46" s="553" t="s">
        <v>40</v>
      </c>
      <c r="D46" s="543"/>
      <c r="E46" s="1046" t="s">
        <v>74</v>
      </c>
      <c r="F46" s="554"/>
      <c r="G46" s="783" t="s">
        <v>21</v>
      </c>
      <c r="H46" s="555" t="s">
        <v>22</v>
      </c>
      <c r="I46" s="1118" t="s">
        <v>157</v>
      </c>
      <c r="J46" s="506" t="s">
        <v>23</v>
      </c>
      <c r="K46" s="203">
        <f t="shared" si="14"/>
        <v>753.6</v>
      </c>
      <c r="L46" s="199">
        <f>740+13.6</f>
        <v>753.6</v>
      </c>
      <c r="M46" s="199"/>
      <c r="N46" s="200"/>
      <c r="O46" s="683">
        <f t="shared" si="15"/>
        <v>753.6</v>
      </c>
      <c r="P46" s="684">
        <f>740+13.6</f>
        <v>753.6</v>
      </c>
      <c r="Q46" s="684"/>
      <c r="R46" s="685"/>
      <c r="S46" s="683">
        <f>T46+V46</f>
        <v>0</v>
      </c>
      <c r="T46" s="684">
        <f>P46-L46</f>
        <v>0</v>
      </c>
      <c r="U46" s="684"/>
      <c r="V46" s="685"/>
      <c r="X46" s="502"/>
    </row>
    <row r="47" spans="1:31" ht="13.5" thickBot="1" x14ac:dyDescent="0.25">
      <c r="A47" s="552"/>
      <c r="B47" s="542"/>
      <c r="C47" s="553"/>
      <c r="D47" s="543"/>
      <c r="E47" s="1047"/>
      <c r="F47" s="554"/>
      <c r="G47" s="794"/>
      <c r="H47" s="555"/>
      <c r="I47" s="1119"/>
      <c r="J47" s="803" t="s">
        <v>24</v>
      </c>
      <c r="K47" s="556">
        <f t="shared" si="14"/>
        <v>753.6</v>
      </c>
      <c r="L47" s="557">
        <f>L46</f>
        <v>753.6</v>
      </c>
      <c r="M47" s="557"/>
      <c r="N47" s="409"/>
      <c r="O47" s="556">
        <f t="shared" si="15"/>
        <v>753.6</v>
      </c>
      <c r="P47" s="557">
        <f>P46</f>
        <v>753.6</v>
      </c>
      <c r="Q47" s="557"/>
      <c r="R47" s="409"/>
      <c r="S47" s="556">
        <f t="shared" si="16"/>
        <v>0</v>
      </c>
      <c r="T47" s="557">
        <f>T46</f>
        <v>0</v>
      </c>
      <c r="U47" s="557"/>
      <c r="V47" s="409"/>
    </row>
    <row r="48" spans="1:31" x14ac:dyDescent="0.2">
      <c r="A48" s="602" t="s">
        <v>20</v>
      </c>
      <c r="B48" s="537" t="s">
        <v>25</v>
      </c>
      <c r="C48" s="1112" t="s">
        <v>70</v>
      </c>
      <c r="D48" s="778"/>
      <c r="E48" s="1314" t="s">
        <v>41</v>
      </c>
      <c r="F48" s="1274"/>
      <c r="G48" s="1115" t="s">
        <v>21</v>
      </c>
      <c r="H48" s="1273" t="s">
        <v>22</v>
      </c>
      <c r="I48" s="1118" t="s">
        <v>157</v>
      </c>
      <c r="J48" s="506" t="s">
        <v>23</v>
      </c>
      <c r="K48" s="558">
        <f t="shared" si="14"/>
        <v>0.3</v>
      </c>
      <c r="L48" s="559">
        <v>0.3</v>
      </c>
      <c r="M48" s="559"/>
      <c r="N48" s="560"/>
      <c r="O48" s="765">
        <f t="shared" si="15"/>
        <v>1.6</v>
      </c>
      <c r="P48" s="766">
        <f>0.3+1.3</f>
        <v>1.6</v>
      </c>
      <c r="Q48" s="700"/>
      <c r="R48" s="701"/>
      <c r="S48" s="769">
        <f>T48+V48</f>
        <v>1.3</v>
      </c>
      <c r="T48" s="770">
        <f>P48-L48</f>
        <v>1.3</v>
      </c>
      <c r="U48" s="700"/>
      <c r="V48" s="701"/>
    </row>
    <row r="49" spans="1:31" x14ac:dyDescent="0.2">
      <c r="A49" s="552"/>
      <c r="B49" s="542"/>
      <c r="C49" s="1113"/>
      <c r="D49" s="779"/>
      <c r="E49" s="1315"/>
      <c r="F49" s="1275"/>
      <c r="G49" s="1116"/>
      <c r="H49" s="1121"/>
      <c r="I49" s="1120"/>
      <c r="J49" s="365" t="s">
        <v>42</v>
      </c>
      <c r="K49" s="227">
        <f t="shared" si="14"/>
        <v>1.3</v>
      </c>
      <c r="L49" s="228">
        <v>1.3</v>
      </c>
      <c r="M49" s="228"/>
      <c r="N49" s="229"/>
      <c r="O49" s="767">
        <v>0</v>
      </c>
      <c r="P49" s="768">
        <v>0</v>
      </c>
      <c r="Q49" s="703"/>
      <c r="R49" s="704"/>
      <c r="S49" s="771">
        <f>T49+V49</f>
        <v>-1.3</v>
      </c>
      <c r="T49" s="772">
        <f>P49-L49</f>
        <v>-1.3</v>
      </c>
      <c r="U49" s="703"/>
      <c r="V49" s="704"/>
    </row>
    <row r="50" spans="1:31" ht="13.5" thickBot="1" x14ac:dyDescent="0.25">
      <c r="A50" s="604"/>
      <c r="B50" s="548"/>
      <c r="C50" s="1114"/>
      <c r="D50" s="614"/>
      <c r="E50" s="1316"/>
      <c r="F50" s="1276"/>
      <c r="G50" s="1117"/>
      <c r="H50" s="1122"/>
      <c r="I50" s="1119"/>
      <c r="J50" s="803" t="s">
        <v>24</v>
      </c>
      <c r="K50" s="266">
        <f t="shared" si="14"/>
        <v>1.6</v>
      </c>
      <c r="L50" s="212">
        <f>L49+L48</f>
        <v>1.6</v>
      </c>
      <c r="M50" s="212"/>
      <c r="N50" s="267"/>
      <c r="O50" s="266">
        <f t="shared" si="15"/>
        <v>1.6</v>
      </c>
      <c r="P50" s="212">
        <f>P49+P48</f>
        <v>1.6</v>
      </c>
      <c r="Q50" s="212"/>
      <c r="R50" s="267"/>
      <c r="S50" s="266">
        <f t="shared" si="16"/>
        <v>0</v>
      </c>
      <c r="T50" s="212">
        <f>T49+T48</f>
        <v>0</v>
      </c>
      <c r="U50" s="212"/>
      <c r="V50" s="267"/>
    </row>
    <row r="51" spans="1:31" ht="13.5" thickBot="1" x14ac:dyDescent="0.25">
      <c r="A51" s="517" t="s">
        <v>20</v>
      </c>
      <c r="B51" s="561" t="s">
        <v>25</v>
      </c>
      <c r="C51" s="1187" t="s">
        <v>29</v>
      </c>
      <c r="D51" s="1218"/>
      <c r="E51" s="1218"/>
      <c r="F51" s="1218"/>
      <c r="G51" s="1218"/>
      <c r="H51" s="1218"/>
      <c r="I51" s="1218"/>
      <c r="J51" s="1218"/>
      <c r="K51" s="562">
        <f>K50+K47+K45+K38+K34</f>
        <v>13454.800000000003</v>
      </c>
      <c r="L51" s="628">
        <f>L50+L47+L45+L38+L34</f>
        <v>13301.700000000003</v>
      </c>
      <c r="M51" s="628">
        <f>M50+M47+M45+M38+M34</f>
        <v>6803.9</v>
      </c>
      <c r="N51" s="627">
        <f>N50+N47+N45+N38+N34</f>
        <v>153.1</v>
      </c>
      <c r="O51" s="562">
        <f>P51+R51</f>
        <v>13471.400000000001</v>
      </c>
      <c r="P51" s="628">
        <f t="shared" ref="P51:V51" si="17">P50+P47+P45+P38+P34</f>
        <v>13318.300000000001</v>
      </c>
      <c r="Q51" s="628">
        <f t="shared" si="17"/>
        <v>6759.5</v>
      </c>
      <c r="R51" s="627">
        <f t="shared" si="17"/>
        <v>153.1</v>
      </c>
      <c r="S51" s="562">
        <f t="shared" si="17"/>
        <v>16.599999999999909</v>
      </c>
      <c r="T51" s="628">
        <f t="shared" si="17"/>
        <v>16.599999999999909</v>
      </c>
      <c r="U51" s="628">
        <f t="shared" si="17"/>
        <v>-44.399999999999864</v>
      </c>
      <c r="V51" s="721">
        <f t="shared" si="17"/>
        <v>0</v>
      </c>
    </row>
    <row r="52" spans="1:31" ht="15" customHeight="1" thickBot="1" x14ac:dyDescent="0.25">
      <c r="A52" s="605" t="s">
        <v>20</v>
      </c>
      <c r="B52" s="606" t="s">
        <v>28</v>
      </c>
      <c r="C52" s="1235" t="s">
        <v>43</v>
      </c>
      <c r="D52" s="1235"/>
      <c r="E52" s="1235"/>
      <c r="F52" s="1235"/>
      <c r="G52" s="1235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313"/>
    </row>
    <row r="53" spans="1:31" ht="20.25" customHeight="1" x14ac:dyDescent="0.2">
      <c r="A53" s="602" t="s">
        <v>20</v>
      </c>
      <c r="B53" s="537" t="s">
        <v>28</v>
      </c>
      <c r="C53" s="1286" t="s">
        <v>20</v>
      </c>
      <c r="D53" s="668"/>
      <c r="E53" s="1232" t="s">
        <v>131</v>
      </c>
      <c r="F53" s="1020"/>
      <c r="G53" s="1115" t="s">
        <v>21</v>
      </c>
      <c r="H53" s="1229" t="s">
        <v>26</v>
      </c>
      <c r="I53" s="1269" t="s">
        <v>149</v>
      </c>
      <c r="J53" s="655" t="s">
        <v>27</v>
      </c>
      <c r="K53" s="558">
        <f>L53+N53</f>
        <v>1700</v>
      </c>
      <c r="L53" s="559"/>
      <c r="M53" s="559"/>
      <c r="N53" s="560">
        <v>1700</v>
      </c>
      <c r="O53" s="699">
        <f>P53+R53</f>
        <v>1700</v>
      </c>
      <c r="P53" s="700"/>
      <c r="Q53" s="700"/>
      <c r="R53" s="701">
        <v>1700</v>
      </c>
      <c r="S53" s="699"/>
      <c r="T53" s="700"/>
      <c r="U53" s="700"/>
      <c r="V53" s="701"/>
    </row>
    <row r="54" spans="1:31" ht="20.25" customHeight="1" x14ac:dyDescent="0.2">
      <c r="A54" s="552"/>
      <c r="B54" s="542"/>
      <c r="C54" s="1287"/>
      <c r="D54" s="669"/>
      <c r="E54" s="1233"/>
      <c r="F54" s="1021"/>
      <c r="G54" s="1116"/>
      <c r="H54" s="1230"/>
      <c r="I54" s="1270"/>
      <c r="J54" s="564" t="s">
        <v>23</v>
      </c>
      <c r="K54" s="402">
        <f>L54+N54</f>
        <v>214.8</v>
      </c>
      <c r="L54" s="368"/>
      <c r="M54" s="368"/>
      <c r="N54" s="369">
        <v>214.8</v>
      </c>
      <c r="O54" s="764">
        <f>P54+R54</f>
        <v>214.8</v>
      </c>
      <c r="P54" s="705"/>
      <c r="Q54" s="705"/>
      <c r="R54" s="706">
        <v>214.8</v>
      </c>
      <c r="S54" s="702"/>
      <c r="T54" s="703"/>
      <c r="U54" s="703"/>
      <c r="V54" s="704"/>
      <c r="Y54" s="502"/>
    </row>
    <row r="55" spans="1:31" ht="13.5" thickBot="1" x14ac:dyDescent="0.25">
      <c r="A55" s="604"/>
      <c r="B55" s="548"/>
      <c r="C55" s="1288"/>
      <c r="D55" s="670"/>
      <c r="E55" s="1234"/>
      <c r="F55" s="1022"/>
      <c r="G55" s="1117"/>
      <c r="H55" s="1231"/>
      <c r="I55" s="1271"/>
      <c r="J55" s="803" t="s">
        <v>24</v>
      </c>
      <c r="K55" s="266">
        <f t="shared" ref="K55:M55" si="18">SUM(K53:K54)</f>
        <v>1914.8</v>
      </c>
      <c r="L55" s="212">
        <f t="shared" si="18"/>
        <v>0</v>
      </c>
      <c r="M55" s="212">
        <f t="shared" si="18"/>
        <v>0</v>
      </c>
      <c r="N55" s="267">
        <f>SUM(N53:N54)</f>
        <v>1914.8</v>
      </c>
      <c r="O55" s="266">
        <f t="shared" ref="O55:V55" si="19">SUM(O53:O54)</f>
        <v>1914.8</v>
      </c>
      <c r="P55" s="212">
        <f t="shared" si="19"/>
        <v>0</v>
      </c>
      <c r="Q55" s="212">
        <f t="shared" si="19"/>
        <v>0</v>
      </c>
      <c r="R55" s="267">
        <f>SUM(R53:R54)</f>
        <v>1914.8</v>
      </c>
      <c r="S55" s="266">
        <f t="shared" si="19"/>
        <v>0</v>
      </c>
      <c r="T55" s="212">
        <f t="shared" si="19"/>
        <v>0</v>
      </c>
      <c r="U55" s="212">
        <f t="shared" si="19"/>
        <v>0</v>
      </c>
      <c r="V55" s="267">
        <f t="shared" si="19"/>
        <v>0</v>
      </c>
    </row>
    <row r="56" spans="1:31" ht="25.5" x14ac:dyDescent="0.2">
      <c r="A56" s="607" t="s">
        <v>20</v>
      </c>
      <c r="B56" s="608" t="s">
        <v>28</v>
      </c>
      <c r="C56" s="778" t="s">
        <v>25</v>
      </c>
      <c r="D56" s="668"/>
      <c r="E56" s="788" t="s">
        <v>44</v>
      </c>
      <c r="F56" s="317"/>
      <c r="G56" s="567" t="s">
        <v>21</v>
      </c>
      <c r="H56" s="568" t="s">
        <v>45</v>
      </c>
      <c r="I56" s="1109" t="s">
        <v>146</v>
      </c>
      <c r="J56" s="569"/>
      <c r="K56" s="558"/>
      <c r="L56" s="559"/>
      <c r="M56" s="559"/>
      <c r="N56" s="560"/>
      <c r="O56" s="699"/>
      <c r="P56" s="700"/>
      <c r="Q56" s="700"/>
      <c r="R56" s="701"/>
      <c r="S56" s="699"/>
      <c r="T56" s="700"/>
      <c r="U56" s="700"/>
      <c r="V56" s="701"/>
    </row>
    <row r="57" spans="1:31" x14ac:dyDescent="0.2">
      <c r="A57" s="609"/>
      <c r="B57" s="610"/>
      <c r="C57" s="611"/>
      <c r="D57" s="672" t="s">
        <v>20</v>
      </c>
      <c r="E57" s="1317" t="s">
        <v>47</v>
      </c>
      <c r="F57" s="1001" t="s">
        <v>116</v>
      </c>
      <c r="G57" s="571"/>
      <c r="H57" s="572"/>
      <c r="I57" s="1110"/>
      <c r="J57" s="365" t="s">
        <v>23</v>
      </c>
      <c r="K57" s="227">
        <f>L57+N57</f>
        <v>245</v>
      </c>
      <c r="L57" s="228"/>
      <c r="M57" s="228"/>
      <c r="N57" s="229">
        <v>245</v>
      </c>
      <c r="O57" s="702">
        <f>P57+R57</f>
        <v>245</v>
      </c>
      <c r="P57" s="703"/>
      <c r="Q57" s="703"/>
      <c r="R57" s="704">
        <v>245</v>
      </c>
      <c r="S57" s="702"/>
      <c r="T57" s="703"/>
      <c r="U57" s="703"/>
      <c r="V57" s="704"/>
      <c r="W57" s="60"/>
      <c r="AD57" s="502"/>
    </row>
    <row r="58" spans="1:31" x14ac:dyDescent="0.2">
      <c r="A58" s="609"/>
      <c r="B58" s="610"/>
      <c r="C58" s="611"/>
      <c r="D58" s="672"/>
      <c r="E58" s="1317"/>
      <c r="F58" s="1001"/>
      <c r="G58" s="1293"/>
      <c r="H58" s="572"/>
      <c r="I58" s="1110"/>
      <c r="J58" s="365" t="s">
        <v>46</v>
      </c>
      <c r="K58" s="230">
        <f>L58+N58</f>
        <v>1580</v>
      </c>
      <c r="L58" s="231"/>
      <c r="M58" s="231"/>
      <c r="N58" s="235">
        <v>1580</v>
      </c>
      <c r="O58" s="751">
        <f>P58+R58</f>
        <v>474</v>
      </c>
      <c r="P58" s="752"/>
      <c r="Q58" s="752"/>
      <c r="R58" s="755">
        <v>474</v>
      </c>
      <c r="S58" s="751">
        <f>T58+V58</f>
        <v>-1106</v>
      </c>
      <c r="T58" s="752"/>
      <c r="U58" s="752"/>
      <c r="V58" s="755">
        <f>R58-N58</f>
        <v>-1106</v>
      </c>
      <c r="W58" s="60"/>
    </row>
    <row r="59" spans="1:31" x14ac:dyDescent="0.2">
      <c r="A59" s="609"/>
      <c r="B59" s="610"/>
      <c r="C59" s="611"/>
      <c r="D59" s="672"/>
      <c r="E59" s="1317"/>
      <c r="F59" s="1001"/>
      <c r="G59" s="1293"/>
      <c r="H59" s="572"/>
      <c r="I59" s="1110"/>
      <c r="J59" s="412" t="s">
        <v>27</v>
      </c>
      <c r="K59" s="390">
        <f>L59+N59</f>
        <v>35</v>
      </c>
      <c r="L59" s="414"/>
      <c r="M59" s="414"/>
      <c r="N59" s="407">
        <v>35</v>
      </c>
      <c r="O59" s="707">
        <f>P59+R59</f>
        <v>35</v>
      </c>
      <c r="P59" s="708"/>
      <c r="Q59" s="708"/>
      <c r="R59" s="687">
        <v>35</v>
      </c>
      <c r="S59" s="707"/>
      <c r="T59" s="708"/>
      <c r="U59" s="708"/>
      <c r="V59" s="687"/>
      <c r="W59" s="60"/>
    </row>
    <row r="60" spans="1:31" ht="13.5" thickBot="1" x14ac:dyDescent="0.25">
      <c r="A60" s="612"/>
      <c r="B60" s="613"/>
      <c r="C60" s="614"/>
      <c r="D60" s="673"/>
      <c r="E60" s="1318"/>
      <c r="F60" s="1002"/>
      <c r="G60" s="1294"/>
      <c r="H60" s="574"/>
      <c r="I60" s="1111"/>
      <c r="J60" s="396" t="s">
        <v>24</v>
      </c>
      <c r="K60" s="398">
        <f t="shared" ref="K60:V60" si="20">SUM(K57:K59)</f>
        <v>1860</v>
      </c>
      <c r="L60" s="253">
        <f t="shared" si="20"/>
        <v>0</v>
      </c>
      <c r="M60" s="254">
        <f t="shared" si="20"/>
        <v>0</v>
      </c>
      <c r="N60" s="399">
        <f t="shared" si="20"/>
        <v>1860</v>
      </c>
      <c r="O60" s="398">
        <f t="shared" si="20"/>
        <v>754</v>
      </c>
      <c r="P60" s="253">
        <f t="shared" si="20"/>
        <v>0</v>
      </c>
      <c r="Q60" s="254">
        <f t="shared" si="20"/>
        <v>0</v>
      </c>
      <c r="R60" s="399">
        <f t="shared" si="20"/>
        <v>754</v>
      </c>
      <c r="S60" s="398">
        <f t="shared" si="20"/>
        <v>-1106</v>
      </c>
      <c r="T60" s="253">
        <f t="shared" si="20"/>
        <v>0</v>
      </c>
      <c r="U60" s="254">
        <f t="shared" si="20"/>
        <v>0</v>
      </c>
      <c r="V60" s="399">
        <f t="shared" si="20"/>
        <v>-1106</v>
      </c>
    </row>
    <row r="61" spans="1:31" ht="25.5" x14ac:dyDescent="0.2">
      <c r="A61" s="607" t="s">
        <v>20</v>
      </c>
      <c r="B61" s="608" t="s">
        <v>28</v>
      </c>
      <c r="C61" s="778" t="s">
        <v>28</v>
      </c>
      <c r="D61" s="668"/>
      <c r="E61" s="788" t="s">
        <v>48</v>
      </c>
      <c r="F61" s="374"/>
      <c r="G61" s="651" t="s">
        <v>21</v>
      </c>
      <c r="H61" s="323" t="s">
        <v>26</v>
      </c>
      <c r="I61" s="1109" t="s">
        <v>150</v>
      </c>
      <c r="J61" s="495"/>
      <c r="K61" s="499"/>
      <c r="L61" s="496"/>
      <c r="M61" s="496"/>
      <c r="N61" s="575"/>
      <c r="O61" s="709"/>
      <c r="P61" s="710"/>
      <c r="Q61" s="710"/>
      <c r="R61" s="711"/>
      <c r="S61" s="709"/>
      <c r="T61" s="710"/>
      <c r="U61" s="710"/>
      <c r="V61" s="711"/>
    </row>
    <row r="62" spans="1:31" ht="25.5" x14ac:dyDescent="0.2">
      <c r="A62" s="609"/>
      <c r="B62" s="610"/>
      <c r="C62" s="611"/>
      <c r="D62" s="675" t="s">
        <v>20</v>
      </c>
      <c r="E62" s="795" t="s">
        <v>134</v>
      </c>
      <c r="F62" s="375"/>
      <c r="G62" s="781"/>
      <c r="H62" s="324"/>
      <c r="I62" s="1110"/>
      <c r="J62" s="365" t="s">
        <v>27</v>
      </c>
      <c r="K62" s="444">
        <f>L62+N62</f>
        <v>131.19999999999999</v>
      </c>
      <c r="L62" s="445">
        <v>131.19999999999999</v>
      </c>
      <c r="M62" s="366"/>
      <c r="N62" s="367"/>
      <c r="O62" s="753">
        <f>P62+R62</f>
        <v>131.19999999999999</v>
      </c>
      <c r="P62" s="754">
        <v>131.19999999999999</v>
      </c>
      <c r="Q62" s="713"/>
      <c r="R62" s="714"/>
      <c r="S62" s="712"/>
      <c r="T62" s="713"/>
      <c r="U62" s="713"/>
      <c r="V62" s="714"/>
      <c r="Y62" s="502"/>
    </row>
    <row r="63" spans="1:31" ht="12.75" customHeight="1" x14ac:dyDescent="0.2">
      <c r="A63" s="609"/>
      <c r="B63" s="610"/>
      <c r="C63" s="611"/>
      <c r="D63" s="674" t="s">
        <v>25</v>
      </c>
      <c r="E63" s="1277" t="s">
        <v>96</v>
      </c>
      <c r="F63" s="375"/>
      <c r="G63" s="781"/>
      <c r="H63" s="324"/>
      <c r="I63" s="1110"/>
      <c r="J63" s="184" t="s">
        <v>23</v>
      </c>
      <c r="K63" s="227">
        <f>L63+N63</f>
        <v>0</v>
      </c>
      <c r="L63" s="228">
        <v>0</v>
      </c>
      <c r="M63" s="368"/>
      <c r="N63" s="369"/>
      <c r="O63" s="702">
        <f>P63+R63</f>
        <v>0</v>
      </c>
      <c r="P63" s="703">
        <v>0</v>
      </c>
      <c r="Q63" s="705"/>
      <c r="R63" s="706"/>
      <c r="S63" s="764"/>
      <c r="T63" s="705"/>
      <c r="U63" s="705"/>
      <c r="V63" s="706"/>
    </row>
    <row r="64" spans="1:31" ht="13.5" thickBot="1" x14ac:dyDescent="0.25">
      <c r="A64" s="609"/>
      <c r="B64" s="610"/>
      <c r="C64" s="611"/>
      <c r="D64" s="673"/>
      <c r="E64" s="1278"/>
      <c r="F64" s="376"/>
      <c r="G64" s="782"/>
      <c r="H64" s="325"/>
      <c r="I64" s="381"/>
      <c r="J64" s="297" t="s">
        <v>24</v>
      </c>
      <c r="K64" s="262">
        <f>L64+N64</f>
        <v>131.19999999999999</v>
      </c>
      <c r="L64" s="259">
        <f>SUM(L62:L63)</f>
        <v>131.19999999999999</v>
      </c>
      <c r="M64" s="259"/>
      <c r="N64" s="260"/>
      <c r="O64" s="262">
        <f>P64+R64</f>
        <v>131.19999999999999</v>
      </c>
      <c r="P64" s="259">
        <f>SUM(P62:P63)</f>
        <v>131.19999999999999</v>
      </c>
      <c r="Q64" s="259"/>
      <c r="R64" s="260"/>
      <c r="S64" s="262">
        <f>T64+V64</f>
        <v>0</v>
      </c>
      <c r="T64" s="259">
        <f>SUM(T62:T63)</f>
        <v>0</v>
      </c>
      <c r="U64" s="259"/>
      <c r="V64" s="260"/>
      <c r="AE64" s="502"/>
    </row>
    <row r="65" spans="1:37" ht="13.5" thickBot="1" x14ac:dyDescent="0.25">
      <c r="A65" s="517" t="s">
        <v>20</v>
      </c>
      <c r="B65" s="561" t="s">
        <v>28</v>
      </c>
      <c r="C65" s="1187" t="s">
        <v>29</v>
      </c>
      <c r="D65" s="1187"/>
      <c r="E65" s="1187"/>
      <c r="F65" s="1187"/>
      <c r="G65" s="1187"/>
      <c r="H65" s="1187"/>
      <c r="I65" s="1187"/>
      <c r="J65" s="1187"/>
      <c r="K65" s="789">
        <f t="shared" ref="K65:V65" si="21">K64+K60+K55</f>
        <v>3906</v>
      </c>
      <c r="L65" s="628">
        <f t="shared" si="21"/>
        <v>131.19999999999999</v>
      </c>
      <c r="M65" s="646">
        <f t="shared" si="21"/>
        <v>0</v>
      </c>
      <c r="N65" s="790">
        <f t="shared" si="21"/>
        <v>3774.8</v>
      </c>
      <c r="O65" s="789">
        <f t="shared" si="21"/>
        <v>2800</v>
      </c>
      <c r="P65" s="628">
        <f t="shared" si="21"/>
        <v>131.19999999999999</v>
      </c>
      <c r="Q65" s="646">
        <f t="shared" si="21"/>
        <v>0</v>
      </c>
      <c r="R65" s="790">
        <f t="shared" si="21"/>
        <v>2668.8</v>
      </c>
      <c r="S65" s="789">
        <f t="shared" si="21"/>
        <v>-1106</v>
      </c>
      <c r="T65" s="628">
        <f t="shared" si="21"/>
        <v>0</v>
      </c>
      <c r="U65" s="646">
        <f t="shared" si="21"/>
        <v>0</v>
      </c>
      <c r="V65" s="790">
        <f t="shared" si="21"/>
        <v>-1106</v>
      </c>
      <c r="Z65" s="502"/>
    </row>
    <row r="66" spans="1:37" ht="13.5" thickBot="1" x14ac:dyDescent="0.25">
      <c r="A66" s="577" t="s">
        <v>20</v>
      </c>
      <c r="B66" s="561" t="s">
        <v>40</v>
      </c>
      <c r="C66" s="1249" t="s">
        <v>79</v>
      </c>
      <c r="D66" s="1249"/>
      <c r="E66" s="1249"/>
      <c r="F66" s="1249"/>
      <c r="G66" s="1249"/>
      <c r="H66" s="1249"/>
      <c r="I66" s="1249"/>
      <c r="J66" s="1249"/>
      <c r="K66" s="1250"/>
      <c r="L66" s="1250"/>
      <c r="M66" s="1250"/>
      <c r="N66" s="1250"/>
      <c r="O66" s="1250"/>
      <c r="P66" s="1250"/>
      <c r="Q66" s="1250"/>
      <c r="R66" s="1250"/>
      <c r="S66" s="1250"/>
      <c r="T66" s="1250"/>
      <c r="U66" s="1250"/>
      <c r="V66" s="1320"/>
    </row>
    <row r="67" spans="1:37" ht="38.25" x14ac:dyDescent="0.2">
      <c r="A67" s="536" t="s">
        <v>20</v>
      </c>
      <c r="B67" s="537" t="s">
        <v>40</v>
      </c>
      <c r="C67" s="538" t="s">
        <v>20</v>
      </c>
      <c r="D67" s="676"/>
      <c r="E67" s="147" t="s">
        <v>50</v>
      </c>
      <c r="F67" s="578" t="s">
        <v>38</v>
      </c>
      <c r="G67" s="652" t="s">
        <v>21</v>
      </c>
      <c r="H67" s="784" t="s">
        <v>22</v>
      </c>
      <c r="I67" s="1109" t="s">
        <v>157</v>
      </c>
      <c r="J67" s="580" t="s">
        <v>23</v>
      </c>
      <c r="K67" s="203">
        <f t="shared" ref="K67:K72" si="22">L67+N67</f>
        <v>200</v>
      </c>
      <c r="L67" s="199">
        <v>200</v>
      </c>
      <c r="M67" s="199"/>
      <c r="N67" s="200"/>
      <c r="O67" s="683">
        <f t="shared" ref="O67:O72" si="23">P67+R67</f>
        <v>200</v>
      </c>
      <c r="P67" s="684">
        <v>200</v>
      </c>
      <c r="Q67" s="684"/>
      <c r="R67" s="685"/>
      <c r="S67" s="683"/>
      <c r="T67" s="684"/>
      <c r="U67" s="684"/>
      <c r="V67" s="685"/>
    </row>
    <row r="68" spans="1:37" ht="15.75" customHeight="1" thickBot="1" x14ac:dyDescent="0.25">
      <c r="A68" s="547"/>
      <c r="B68" s="548"/>
      <c r="C68" s="549"/>
      <c r="D68" s="677"/>
      <c r="E68" s="797" t="s">
        <v>128</v>
      </c>
      <c r="F68" s="581"/>
      <c r="G68" s="653"/>
      <c r="H68" s="785"/>
      <c r="I68" s="1111"/>
      <c r="J68" s="273" t="s">
        <v>24</v>
      </c>
      <c r="K68" s="266">
        <f t="shared" si="22"/>
        <v>200</v>
      </c>
      <c r="L68" s="212">
        <f>SUM(L67:L67)</f>
        <v>200</v>
      </c>
      <c r="M68" s="212"/>
      <c r="N68" s="267"/>
      <c r="O68" s="266">
        <f t="shared" si="23"/>
        <v>200</v>
      </c>
      <c r="P68" s="212">
        <f>SUM(P67:P67)</f>
        <v>200</v>
      </c>
      <c r="Q68" s="212"/>
      <c r="R68" s="267"/>
      <c r="S68" s="266">
        <f t="shared" ref="S68:S72" si="24">T68+V68</f>
        <v>0</v>
      </c>
      <c r="T68" s="212">
        <f>SUM(T67:T67)</f>
        <v>0</v>
      </c>
      <c r="U68" s="212"/>
      <c r="V68" s="267"/>
    </row>
    <row r="69" spans="1:37" ht="29.25" customHeight="1" x14ac:dyDescent="0.2">
      <c r="A69" s="1128" t="s">
        <v>20</v>
      </c>
      <c r="B69" s="1204" t="s">
        <v>40</v>
      </c>
      <c r="C69" s="1206" t="s">
        <v>25</v>
      </c>
      <c r="D69" s="126"/>
      <c r="E69" s="1046" t="s">
        <v>52</v>
      </c>
      <c r="F69" s="1208" t="s">
        <v>38</v>
      </c>
      <c r="G69" s="1264" t="s">
        <v>21</v>
      </c>
      <c r="H69" s="1240" t="s">
        <v>22</v>
      </c>
      <c r="I69" s="1109" t="s">
        <v>157</v>
      </c>
      <c r="J69" s="77" t="s">
        <v>23</v>
      </c>
      <c r="K69" s="388">
        <f t="shared" si="22"/>
        <v>45</v>
      </c>
      <c r="L69" s="220">
        <v>45</v>
      </c>
      <c r="M69" s="220"/>
      <c r="N69" s="389"/>
      <c r="O69" s="715">
        <f t="shared" si="23"/>
        <v>45</v>
      </c>
      <c r="P69" s="716">
        <v>45</v>
      </c>
      <c r="Q69" s="716"/>
      <c r="R69" s="717"/>
      <c r="S69" s="715"/>
      <c r="T69" s="716"/>
      <c r="U69" s="716"/>
      <c r="V69" s="717"/>
      <c r="AD69" s="582"/>
    </row>
    <row r="70" spans="1:37" ht="13.5" thickBot="1" x14ac:dyDescent="0.25">
      <c r="A70" s="1129"/>
      <c r="B70" s="1205"/>
      <c r="C70" s="1207"/>
      <c r="D70" s="659"/>
      <c r="E70" s="1047"/>
      <c r="F70" s="1209"/>
      <c r="G70" s="1266"/>
      <c r="H70" s="1241"/>
      <c r="I70" s="1111"/>
      <c r="J70" s="583" t="s">
        <v>24</v>
      </c>
      <c r="K70" s="266">
        <f t="shared" si="22"/>
        <v>45</v>
      </c>
      <c r="L70" s="212">
        <f>L69</f>
        <v>45</v>
      </c>
      <c r="M70" s="212"/>
      <c r="N70" s="267"/>
      <c r="O70" s="266">
        <f t="shared" si="23"/>
        <v>45</v>
      </c>
      <c r="P70" s="212">
        <f>P69</f>
        <v>45</v>
      </c>
      <c r="Q70" s="212"/>
      <c r="R70" s="267"/>
      <c r="S70" s="266">
        <f t="shared" si="24"/>
        <v>0</v>
      </c>
      <c r="T70" s="212">
        <f>T69</f>
        <v>0</v>
      </c>
      <c r="U70" s="212"/>
      <c r="V70" s="267"/>
      <c r="Z70" s="502"/>
    </row>
    <row r="71" spans="1:37" ht="30" customHeight="1" x14ac:dyDescent="0.2">
      <c r="A71" s="536" t="s">
        <v>20</v>
      </c>
      <c r="B71" s="537" t="s">
        <v>40</v>
      </c>
      <c r="C71" s="538" t="s">
        <v>28</v>
      </c>
      <c r="D71" s="676"/>
      <c r="E71" s="1319" t="s">
        <v>75</v>
      </c>
      <c r="F71" s="578" t="s">
        <v>38</v>
      </c>
      <c r="G71" s="652" t="s">
        <v>21</v>
      </c>
      <c r="H71" s="784" t="s">
        <v>22</v>
      </c>
      <c r="I71" s="1109" t="s">
        <v>157</v>
      </c>
      <c r="J71" s="77" t="s">
        <v>23</v>
      </c>
      <c r="K71" s="203">
        <f t="shared" si="22"/>
        <v>1434.3</v>
      </c>
      <c r="L71" s="199">
        <v>1434.3</v>
      </c>
      <c r="M71" s="271"/>
      <c r="N71" s="272"/>
      <c r="O71" s="818">
        <f>P71+R71</f>
        <v>1494.3</v>
      </c>
      <c r="P71" s="819">
        <v>1494.3</v>
      </c>
      <c r="Q71" s="750"/>
      <c r="R71" s="718"/>
      <c r="S71" s="818">
        <f>T71+V71</f>
        <v>60</v>
      </c>
      <c r="T71" s="819">
        <f>P71-L71</f>
        <v>60</v>
      </c>
      <c r="U71" s="750"/>
      <c r="V71" s="718"/>
    </row>
    <row r="72" spans="1:37" ht="13.5" thickBot="1" x14ac:dyDescent="0.25">
      <c r="A72" s="541"/>
      <c r="B72" s="542"/>
      <c r="C72" s="543"/>
      <c r="D72" s="528"/>
      <c r="E72" s="1318"/>
      <c r="F72" s="585"/>
      <c r="G72" s="654"/>
      <c r="H72" s="579"/>
      <c r="I72" s="1111"/>
      <c r="J72" s="275" t="s">
        <v>24</v>
      </c>
      <c r="K72" s="266">
        <f t="shared" si="22"/>
        <v>1434.3</v>
      </c>
      <c r="L72" s="212">
        <f>L71</f>
        <v>1434.3</v>
      </c>
      <c r="M72" s="212"/>
      <c r="N72" s="267"/>
      <c r="O72" s="266">
        <f t="shared" si="23"/>
        <v>1494.3</v>
      </c>
      <c r="P72" s="212">
        <f>P71</f>
        <v>1494.3</v>
      </c>
      <c r="Q72" s="212"/>
      <c r="R72" s="267"/>
      <c r="S72" s="266">
        <f t="shared" si="24"/>
        <v>60</v>
      </c>
      <c r="T72" s="212">
        <f>T71</f>
        <v>60</v>
      </c>
      <c r="U72" s="212"/>
      <c r="V72" s="267"/>
    </row>
    <row r="73" spans="1:37" ht="13.5" thickBot="1" x14ac:dyDescent="0.25">
      <c r="A73" s="517" t="s">
        <v>20</v>
      </c>
      <c r="B73" s="586" t="s">
        <v>40</v>
      </c>
      <c r="C73" s="1187" t="s">
        <v>29</v>
      </c>
      <c r="D73" s="1187"/>
      <c r="E73" s="1187"/>
      <c r="F73" s="1187"/>
      <c r="G73" s="1187"/>
      <c r="H73" s="1187"/>
      <c r="I73" s="1187"/>
      <c r="J73" s="1187"/>
      <c r="K73" s="776">
        <f>K72+K70+K68</f>
        <v>1679.3</v>
      </c>
      <c r="L73" s="521">
        <f t="shared" ref="L73:N73" si="25">L72+L70+L68</f>
        <v>1679.3</v>
      </c>
      <c r="M73" s="521">
        <f t="shared" si="25"/>
        <v>0</v>
      </c>
      <c r="N73" s="520">
        <f t="shared" si="25"/>
        <v>0</v>
      </c>
      <c r="O73" s="776">
        <f>O72+O70+O68</f>
        <v>1739.3</v>
      </c>
      <c r="P73" s="521">
        <f t="shared" ref="P73:R73" si="26">P72+P70+P68</f>
        <v>1739.3</v>
      </c>
      <c r="Q73" s="521">
        <f t="shared" si="26"/>
        <v>0</v>
      </c>
      <c r="R73" s="520">
        <f t="shared" si="26"/>
        <v>0</v>
      </c>
      <c r="S73" s="776">
        <f>S72+S70+S68</f>
        <v>60</v>
      </c>
      <c r="T73" s="521">
        <f t="shared" ref="T73:V73" si="27">T72+T70+T68</f>
        <v>60</v>
      </c>
      <c r="U73" s="521">
        <f t="shared" si="27"/>
        <v>0</v>
      </c>
      <c r="V73" s="777">
        <f t="shared" si="27"/>
        <v>0</v>
      </c>
    </row>
    <row r="74" spans="1:37" ht="13.5" thickBot="1" x14ac:dyDescent="0.25">
      <c r="A74" s="517" t="s">
        <v>20</v>
      </c>
      <c r="B74" s="1184" t="s">
        <v>54</v>
      </c>
      <c r="C74" s="1185"/>
      <c r="D74" s="1185"/>
      <c r="E74" s="1185"/>
      <c r="F74" s="1185"/>
      <c r="G74" s="1185"/>
      <c r="H74" s="1185"/>
      <c r="I74" s="1185"/>
      <c r="J74" s="1185"/>
      <c r="K74" s="615">
        <f>L74+N74</f>
        <v>19072.800000000003</v>
      </c>
      <c r="L74" s="616">
        <f>L73+L65+L51+L19</f>
        <v>15144.900000000003</v>
      </c>
      <c r="M74" s="617">
        <f>M73+M65+M51+M19</f>
        <v>6803.9</v>
      </c>
      <c r="N74" s="618">
        <f>N73+N65+N51+N19</f>
        <v>3927.9</v>
      </c>
      <c r="O74" s="615">
        <f>P74+R74</f>
        <v>18043.400000000001</v>
      </c>
      <c r="P74" s="616">
        <f>P73+P65+P51+P19</f>
        <v>15221.500000000002</v>
      </c>
      <c r="Q74" s="617">
        <f>Q73+Q65+Q51+Q19</f>
        <v>6759.5</v>
      </c>
      <c r="R74" s="618">
        <f>R73+R65+R51+R19</f>
        <v>2821.9</v>
      </c>
      <c r="S74" s="615">
        <f>T74+V74</f>
        <v>-1029.4000000000001</v>
      </c>
      <c r="T74" s="616">
        <f>T73+T65+T51+T19</f>
        <v>76.599999999999909</v>
      </c>
      <c r="U74" s="617">
        <f>U73+U65+U51+U19</f>
        <v>-44.399999999999864</v>
      </c>
      <c r="V74" s="618">
        <f>V73+V65+V51+V19</f>
        <v>-1106</v>
      </c>
      <c r="Y74" s="502"/>
    </row>
    <row r="75" spans="1:37" ht="13.5" thickBot="1" x14ac:dyDescent="0.25">
      <c r="A75" s="590" t="s">
        <v>55</v>
      </c>
      <c r="B75" s="1188" t="s">
        <v>56</v>
      </c>
      <c r="C75" s="1189"/>
      <c r="D75" s="1189"/>
      <c r="E75" s="1189"/>
      <c r="F75" s="1189"/>
      <c r="G75" s="1189"/>
      <c r="H75" s="1189"/>
      <c r="I75" s="1189"/>
      <c r="J75" s="1189"/>
      <c r="K75" s="620">
        <f>L75+N75</f>
        <v>19072.800000000003</v>
      </c>
      <c r="L75" s="621">
        <f>L74</f>
        <v>15144.900000000003</v>
      </c>
      <c r="M75" s="622">
        <f>M74</f>
        <v>6803.9</v>
      </c>
      <c r="N75" s="623">
        <f>N74</f>
        <v>3927.9</v>
      </c>
      <c r="O75" s="620">
        <f>P75+R75</f>
        <v>18043.400000000001</v>
      </c>
      <c r="P75" s="621">
        <f>P74</f>
        <v>15221.500000000002</v>
      </c>
      <c r="Q75" s="622">
        <f>Q74</f>
        <v>6759.5</v>
      </c>
      <c r="R75" s="623">
        <f>R74</f>
        <v>2821.9</v>
      </c>
      <c r="S75" s="620">
        <f>T75+V75</f>
        <v>-1029.4000000000001</v>
      </c>
      <c r="T75" s="621">
        <f>T74</f>
        <v>76.599999999999909</v>
      </c>
      <c r="U75" s="622">
        <f>U74</f>
        <v>-44.399999999999864</v>
      </c>
      <c r="V75" s="623">
        <f>V74</f>
        <v>-1106</v>
      </c>
    </row>
    <row r="76" spans="1:37" s="97" customFormat="1" ht="30" customHeight="1" x14ac:dyDescent="0.2">
      <c r="A76" s="1186" t="s">
        <v>151</v>
      </c>
      <c r="B76" s="1186"/>
      <c r="C76" s="1186"/>
      <c r="D76" s="1186"/>
      <c r="E76" s="1186"/>
      <c r="F76" s="1186"/>
      <c r="G76" s="1186"/>
      <c r="H76" s="1186"/>
      <c r="I76" s="1186"/>
      <c r="J76" s="1186"/>
      <c r="K76" s="1186"/>
      <c r="L76" s="1186"/>
      <c r="M76" s="1186"/>
      <c r="N76" s="1186"/>
      <c r="O76" s="1186"/>
      <c r="P76" s="1186"/>
      <c r="Q76" s="1186"/>
      <c r="R76" s="1186"/>
      <c r="S76" s="1186"/>
      <c r="T76" s="1186"/>
      <c r="U76" s="1186"/>
      <c r="V76" s="1186"/>
      <c r="W76" s="96"/>
      <c r="X76" s="96"/>
      <c r="Y76" s="96"/>
      <c r="Z76" s="96"/>
      <c r="AA76" s="96"/>
      <c r="AB76" s="96"/>
    </row>
    <row r="77" spans="1:37" s="97" customFormat="1" ht="14.25" customHeight="1" x14ac:dyDescent="0.2">
      <c r="A77" s="1194" t="s">
        <v>160</v>
      </c>
      <c r="B77" s="1194"/>
      <c r="C77" s="1194"/>
      <c r="D77" s="1194"/>
      <c r="E77" s="1194"/>
      <c r="F77" s="1194"/>
      <c r="G77" s="1194"/>
      <c r="H77" s="1194"/>
      <c r="I77" s="1194"/>
      <c r="J77" s="1194"/>
      <c r="K77" s="1194"/>
      <c r="L77" s="1194"/>
      <c r="M77" s="1194"/>
      <c r="N77" s="1194"/>
      <c r="O77" s="1194"/>
      <c r="P77" s="1194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</row>
    <row r="78" spans="1:37" ht="13.5" thickBot="1" x14ac:dyDescent="0.25">
      <c r="A78" s="592"/>
      <c r="C78" s="593"/>
      <c r="D78" s="593"/>
      <c r="E78" s="1290" t="s">
        <v>57</v>
      </c>
      <c r="F78" s="1290"/>
      <c r="G78" s="1290"/>
      <c r="H78" s="1290"/>
      <c r="I78" s="1290"/>
      <c r="J78" s="1290"/>
      <c r="K78" s="1290"/>
      <c r="L78" s="1290"/>
      <c r="M78" s="1290"/>
      <c r="N78" s="1290"/>
      <c r="O78" s="1290"/>
      <c r="P78" s="1290"/>
      <c r="Q78" s="1290"/>
      <c r="R78" s="1290"/>
      <c r="S78" s="1290"/>
      <c r="T78" s="1290"/>
      <c r="U78" s="1290"/>
      <c r="V78" s="1290"/>
    </row>
    <row r="79" spans="1:37" ht="30" customHeight="1" thickBot="1" x14ac:dyDescent="0.25">
      <c r="C79" s="594"/>
      <c r="D79" s="594"/>
      <c r="E79" s="1200" t="s">
        <v>58</v>
      </c>
      <c r="F79" s="1201"/>
      <c r="G79" s="1201"/>
      <c r="H79" s="1201"/>
      <c r="I79" s="1202"/>
      <c r="J79" s="1203"/>
      <c r="K79" s="1130" t="s">
        <v>68</v>
      </c>
      <c r="L79" s="1301"/>
      <c r="M79" s="1301"/>
      <c r="N79" s="1131"/>
      <c r="O79" s="1155" t="s">
        <v>154</v>
      </c>
      <c r="P79" s="1156"/>
      <c r="Q79" s="1156"/>
      <c r="R79" s="1157"/>
      <c r="S79" s="1130" t="s">
        <v>155</v>
      </c>
      <c r="T79" s="1301"/>
      <c r="U79" s="1301"/>
      <c r="V79" s="1131"/>
    </row>
    <row r="80" spans="1:37" x14ac:dyDescent="0.2">
      <c r="C80" s="595"/>
      <c r="D80" s="595"/>
      <c r="E80" s="1191" t="s">
        <v>59</v>
      </c>
      <c r="F80" s="1192"/>
      <c r="G80" s="1192"/>
      <c r="H80" s="1192"/>
      <c r="I80" s="1192"/>
      <c r="J80" s="1193"/>
      <c r="K80" s="1060">
        <f>SUM(K81:N84)</f>
        <v>17205.299999999996</v>
      </c>
      <c r="L80" s="1061"/>
      <c r="M80" s="1061"/>
      <c r="N80" s="1190"/>
      <c r="O80" s="1060">
        <f>SUM(O81:R84)</f>
        <v>16177.199999999997</v>
      </c>
      <c r="P80" s="1061"/>
      <c r="Q80" s="1061"/>
      <c r="R80" s="1190"/>
      <c r="S80" s="1060">
        <f>SUM(S81:V84)</f>
        <v>-1028.0999999999985</v>
      </c>
      <c r="T80" s="1061"/>
      <c r="U80" s="1061"/>
      <c r="V80" s="1190"/>
    </row>
    <row r="81" spans="1:22" x14ac:dyDescent="0.2">
      <c r="C81" s="596"/>
      <c r="D81" s="596"/>
      <c r="E81" s="1174" t="s">
        <v>135</v>
      </c>
      <c r="F81" s="1175"/>
      <c r="G81" s="1175"/>
      <c r="H81" s="1175"/>
      <c r="I81" s="1176"/>
      <c r="J81" s="1177"/>
      <c r="K81" s="1101">
        <f>SUMIF(J13:J72,"sb",K13:K72)</f>
        <v>14742.399999999996</v>
      </c>
      <c r="L81" s="1102"/>
      <c r="M81" s="1102"/>
      <c r="N81" s="1183"/>
      <c r="O81" s="1101">
        <f>SUMIF(J13:J72,"sb",O13:O72)</f>
        <v>14820.299999999997</v>
      </c>
      <c r="P81" s="1102"/>
      <c r="Q81" s="1102"/>
      <c r="R81" s="1183"/>
      <c r="S81" s="1321">
        <f>O81-K81</f>
        <v>77.900000000001455</v>
      </c>
      <c r="T81" s="1322"/>
      <c r="U81" s="1322"/>
      <c r="V81" s="1323"/>
    </row>
    <row r="82" spans="1:22" x14ac:dyDescent="0.2">
      <c r="C82" s="597"/>
      <c r="D82" s="597"/>
      <c r="E82" s="1196" t="s">
        <v>136</v>
      </c>
      <c r="F82" s="1197"/>
      <c r="G82" s="1197"/>
      <c r="H82" s="1197"/>
      <c r="I82" s="1198"/>
      <c r="J82" s="1199"/>
      <c r="K82" s="1080">
        <f>SUMIF(J19:J72,"sb(sp)",K19:K72)</f>
        <v>780.1</v>
      </c>
      <c r="L82" s="1081"/>
      <c r="M82" s="1081"/>
      <c r="N82" s="1167"/>
      <c r="O82" s="1080">
        <f>SUMIF(J19:J72,"sb(sp)",O19:O72)</f>
        <v>780.1</v>
      </c>
      <c r="P82" s="1081"/>
      <c r="Q82" s="1081"/>
      <c r="R82" s="1167"/>
      <c r="S82" s="1101">
        <f t="shared" ref="S82:S84" si="28">O82-K82</f>
        <v>0</v>
      </c>
      <c r="T82" s="1102"/>
      <c r="U82" s="1102"/>
      <c r="V82" s="1183"/>
    </row>
    <row r="83" spans="1:22" x14ac:dyDescent="0.2">
      <c r="C83" s="597"/>
      <c r="D83" s="597"/>
      <c r="E83" s="1164" t="s">
        <v>156</v>
      </c>
      <c r="F83" s="1165"/>
      <c r="G83" s="1165"/>
      <c r="H83" s="1165"/>
      <c r="I83" s="1165"/>
      <c r="J83" s="1166"/>
      <c r="K83" s="1080">
        <f>SUMIF(J13:J71,J24,K13:K71)</f>
        <v>102.79999999999998</v>
      </c>
      <c r="L83" s="1081"/>
      <c r="M83" s="1081"/>
      <c r="N83" s="1167"/>
      <c r="O83" s="1080">
        <f>SUMIF(J13:J71,J24,O13:O71)</f>
        <v>102.79999999999998</v>
      </c>
      <c r="P83" s="1081"/>
      <c r="Q83" s="1081"/>
      <c r="R83" s="1167"/>
      <c r="S83" s="1101">
        <f>O83-K83</f>
        <v>0</v>
      </c>
      <c r="T83" s="1102"/>
      <c r="U83" s="1102"/>
      <c r="V83" s="1183"/>
    </row>
    <row r="84" spans="1:22" x14ac:dyDescent="0.2">
      <c r="C84" s="597"/>
      <c r="D84" s="597"/>
      <c r="E84" s="1164" t="s">
        <v>64</v>
      </c>
      <c r="F84" s="1165"/>
      <c r="G84" s="1165"/>
      <c r="H84" s="1165"/>
      <c r="I84" s="1165"/>
      <c r="J84" s="1166"/>
      <c r="K84" s="1098">
        <f>SUMIF(J19:J72,"sb(vb)",K19:K72)</f>
        <v>1580</v>
      </c>
      <c r="L84" s="1099"/>
      <c r="M84" s="1099"/>
      <c r="N84" s="1100"/>
      <c r="O84" s="1098">
        <f>SUMIF(J19:J72,"sb(vb)",O19:O72)</f>
        <v>474</v>
      </c>
      <c r="P84" s="1099"/>
      <c r="Q84" s="1099"/>
      <c r="R84" s="1100"/>
      <c r="S84" s="1321">
        <f t="shared" si="28"/>
        <v>-1106</v>
      </c>
      <c r="T84" s="1322"/>
      <c r="U84" s="1322"/>
      <c r="V84" s="1323"/>
    </row>
    <row r="85" spans="1:22" x14ac:dyDescent="0.2">
      <c r="C85" s="595"/>
      <c r="D85" s="595"/>
      <c r="E85" s="1171" t="s">
        <v>65</v>
      </c>
      <c r="F85" s="1172"/>
      <c r="G85" s="1172"/>
      <c r="H85" s="1172"/>
      <c r="I85" s="1172"/>
      <c r="J85" s="1173"/>
      <c r="K85" s="1090">
        <f>SUM(K86:N87)</f>
        <v>1867.5</v>
      </c>
      <c r="L85" s="1091"/>
      <c r="M85" s="1091"/>
      <c r="N85" s="1181"/>
      <c r="O85" s="1090">
        <f>SUM(O86:R87)</f>
        <v>1866.2</v>
      </c>
      <c r="P85" s="1091"/>
      <c r="Q85" s="1091"/>
      <c r="R85" s="1181"/>
      <c r="S85" s="1090">
        <f>SUM(S86:V87)</f>
        <v>-1.3</v>
      </c>
      <c r="T85" s="1091"/>
      <c r="U85" s="1091"/>
      <c r="V85" s="1181"/>
    </row>
    <row r="86" spans="1:22" x14ac:dyDescent="0.2">
      <c r="C86" s="596"/>
      <c r="D86" s="596"/>
      <c r="E86" s="1174" t="s">
        <v>137</v>
      </c>
      <c r="F86" s="1175"/>
      <c r="G86" s="1175"/>
      <c r="H86" s="1175"/>
      <c r="I86" s="1176"/>
      <c r="J86" s="1177"/>
      <c r="K86" s="1080">
        <f>SUMIF(J19:J72,"es",K19:K72)</f>
        <v>1.3</v>
      </c>
      <c r="L86" s="1081"/>
      <c r="M86" s="1081"/>
      <c r="N86" s="1167"/>
      <c r="O86" s="1080">
        <f>SUMIF(J19:J72,"es",O19:O72)</f>
        <v>0</v>
      </c>
      <c r="P86" s="1081"/>
      <c r="Q86" s="1081"/>
      <c r="R86" s="1167"/>
      <c r="S86" s="1324">
        <f>O86-K86</f>
        <v>-1.3</v>
      </c>
      <c r="T86" s="1325"/>
      <c r="U86" s="1325"/>
      <c r="V86" s="1326"/>
    </row>
    <row r="87" spans="1:22" x14ac:dyDescent="0.2">
      <c r="C87" s="596"/>
      <c r="D87" s="596"/>
      <c r="E87" s="1178" t="s">
        <v>67</v>
      </c>
      <c r="F87" s="1179"/>
      <c r="G87" s="1179"/>
      <c r="H87" s="1179"/>
      <c r="I87" s="1179"/>
      <c r="J87" s="1180"/>
      <c r="K87" s="1080">
        <f>SUMIF(J19:J72,"kt",K19:K72)</f>
        <v>1866.2</v>
      </c>
      <c r="L87" s="1081"/>
      <c r="M87" s="1081"/>
      <c r="N87" s="1167"/>
      <c r="O87" s="1080">
        <f>SUMIF(J19:J72,"kt",O19:O72)</f>
        <v>1866.2</v>
      </c>
      <c r="P87" s="1081"/>
      <c r="Q87" s="1081"/>
      <c r="R87" s="1167"/>
      <c r="S87" s="1080">
        <f>O87-K87</f>
        <v>0</v>
      </c>
      <c r="T87" s="1081"/>
      <c r="U87" s="1081"/>
      <c r="V87" s="1167"/>
    </row>
    <row r="88" spans="1:22" ht="13.5" thickBot="1" x14ac:dyDescent="0.25">
      <c r="A88" s="501"/>
      <c r="B88" s="501"/>
      <c r="C88" s="595"/>
      <c r="D88" s="595"/>
      <c r="E88" s="1168" t="s">
        <v>24</v>
      </c>
      <c r="F88" s="1169"/>
      <c r="G88" s="1169"/>
      <c r="H88" s="1169"/>
      <c r="I88" s="1169"/>
      <c r="J88" s="1170"/>
      <c r="K88" s="1085">
        <f>K85+K80</f>
        <v>19072.799999999996</v>
      </c>
      <c r="L88" s="1086"/>
      <c r="M88" s="1086"/>
      <c r="N88" s="1182"/>
      <c r="O88" s="1085">
        <f>O85+O80</f>
        <v>18043.399999999998</v>
      </c>
      <c r="P88" s="1086"/>
      <c r="Q88" s="1086"/>
      <c r="R88" s="1182"/>
      <c r="S88" s="1085">
        <f>S85+S80</f>
        <v>-1029.3999999999985</v>
      </c>
      <c r="T88" s="1086"/>
      <c r="U88" s="1086"/>
      <c r="V88" s="1182"/>
    </row>
    <row r="89" spans="1:22" x14ac:dyDescent="0.2">
      <c r="L89" s="598"/>
      <c r="P89" s="598"/>
      <c r="T89" s="598"/>
    </row>
    <row r="90" spans="1:22" x14ac:dyDescent="0.2">
      <c r="K90" s="598"/>
      <c r="L90" s="598"/>
      <c r="M90" s="598"/>
      <c r="N90" s="598"/>
      <c r="O90" s="598"/>
      <c r="P90" s="598"/>
      <c r="Q90" s="598"/>
      <c r="R90" s="598"/>
      <c r="S90" s="598"/>
      <c r="T90" s="598"/>
      <c r="U90" s="598"/>
      <c r="V90" s="598"/>
    </row>
    <row r="91" spans="1:22" x14ac:dyDescent="0.2">
      <c r="O91" s="598"/>
      <c r="P91" s="598"/>
      <c r="Q91" s="598"/>
      <c r="R91" s="598"/>
    </row>
  </sheetData>
  <mergeCells count="153">
    <mergeCell ref="E88:J88"/>
    <mergeCell ref="K88:N88"/>
    <mergeCell ref="O88:R88"/>
    <mergeCell ref="S88:V88"/>
    <mergeCell ref="E86:J86"/>
    <mergeCell ref="K86:N86"/>
    <mergeCell ref="O86:R86"/>
    <mergeCell ref="S86:V86"/>
    <mergeCell ref="E87:J87"/>
    <mergeCell ref="K87:N87"/>
    <mergeCell ref="O87:R87"/>
    <mergeCell ref="S87:V87"/>
    <mergeCell ref="E84:J84"/>
    <mergeCell ref="K84:N84"/>
    <mergeCell ref="O84:R84"/>
    <mergeCell ref="S84:V84"/>
    <mergeCell ref="E85:J85"/>
    <mergeCell ref="K85:N85"/>
    <mergeCell ref="O85:R85"/>
    <mergeCell ref="S85:V85"/>
    <mergeCell ref="E82:J82"/>
    <mergeCell ref="K82:N82"/>
    <mergeCell ref="O82:R82"/>
    <mergeCell ref="S82:V82"/>
    <mergeCell ref="E83:J83"/>
    <mergeCell ref="K83:N83"/>
    <mergeCell ref="O83:R83"/>
    <mergeCell ref="S83:V83"/>
    <mergeCell ref="E81:J81"/>
    <mergeCell ref="K81:N81"/>
    <mergeCell ref="O81:R81"/>
    <mergeCell ref="S81:V81"/>
    <mergeCell ref="A76:V76"/>
    <mergeCell ref="A77:P77"/>
    <mergeCell ref="E78:V78"/>
    <mergeCell ref="E79:J79"/>
    <mergeCell ref="K79:N79"/>
    <mergeCell ref="O79:R79"/>
    <mergeCell ref="S79:V79"/>
    <mergeCell ref="E71:E72"/>
    <mergeCell ref="I71:I72"/>
    <mergeCell ref="C73:J73"/>
    <mergeCell ref="B74:J74"/>
    <mergeCell ref="B75:J75"/>
    <mergeCell ref="C65:J65"/>
    <mergeCell ref="C66:V66"/>
    <mergeCell ref="I67:I68"/>
    <mergeCell ref="E80:J80"/>
    <mergeCell ref="K80:N80"/>
    <mergeCell ref="O80:R80"/>
    <mergeCell ref="S80:V80"/>
    <mergeCell ref="A69:A70"/>
    <mergeCell ref="B69:B70"/>
    <mergeCell ref="C69:C70"/>
    <mergeCell ref="E69:E70"/>
    <mergeCell ref="F69:F70"/>
    <mergeCell ref="G69:G70"/>
    <mergeCell ref="H69:H70"/>
    <mergeCell ref="I56:I60"/>
    <mergeCell ref="E57:E60"/>
    <mergeCell ref="F57:F60"/>
    <mergeCell ref="G58:G60"/>
    <mergeCell ref="I61:I63"/>
    <mergeCell ref="E63:E64"/>
    <mergeCell ref="I69:I70"/>
    <mergeCell ref="F39:F41"/>
    <mergeCell ref="G39:G45"/>
    <mergeCell ref="H39:H45"/>
    <mergeCell ref="I39:I45"/>
    <mergeCell ref="E44:E45"/>
    <mergeCell ref="E32:E34"/>
    <mergeCell ref="C51:J51"/>
    <mergeCell ref="C52:V52"/>
    <mergeCell ref="C53:C55"/>
    <mergeCell ref="E53:E55"/>
    <mergeCell ref="F53:F55"/>
    <mergeCell ref="G53:G55"/>
    <mergeCell ref="H53:H55"/>
    <mergeCell ref="I53:I55"/>
    <mergeCell ref="E46:E47"/>
    <mergeCell ref="I46:I47"/>
    <mergeCell ref="C48:C50"/>
    <mergeCell ref="E48:E50"/>
    <mergeCell ref="F48:F50"/>
    <mergeCell ref="G48:G50"/>
    <mergeCell ref="H48:H50"/>
    <mergeCell ref="I48:I50"/>
    <mergeCell ref="A35:A38"/>
    <mergeCell ref="B35:B38"/>
    <mergeCell ref="C35:C38"/>
    <mergeCell ref="F35:F38"/>
    <mergeCell ref="G35:G38"/>
    <mergeCell ref="H17:H18"/>
    <mergeCell ref="I17:I18"/>
    <mergeCell ref="C19:J19"/>
    <mergeCell ref="C20:V20"/>
    <mergeCell ref="E21:E22"/>
    <mergeCell ref="I21:I23"/>
    <mergeCell ref="A17:A18"/>
    <mergeCell ref="B17:B18"/>
    <mergeCell ref="C17:C18"/>
    <mergeCell ref="E17:E18"/>
    <mergeCell ref="F17:F18"/>
    <mergeCell ref="G17:G18"/>
    <mergeCell ref="H35:H38"/>
    <mergeCell ref="I35:I38"/>
    <mergeCell ref="E37:E38"/>
    <mergeCell ref="K6:N6"/>
    <mergeCell ref="O6:R6"/>
    <mergeCell ref="A15:A16"/>
    <mergeCell ref="B15:B16"/>
    <mergeCell ref="C15:C16"/>
    <mergeCell ref="E15:E16"/>
    <mergeCell ref="F15:F16"/>
    <mergeCell ref="G15:G16"/>
    <mergeCell ref="H15:H16"/>
    <mergeCell ref="I15:I16"/>
    <mergeCell ref="A9:V9"/>
    <mergeCell ref="A10:V10"/>
    <mergeCell ref="B11:V11"/>
    <mergeCell ref="C12:V12"/>
    <mergeCell ref="A13:A14"/>
    <mergeCell ref="B13:B14"/>
    <mergeCell ref="C13:C14"/>
    <mergeCell ref="E13:E14"/>
    <mergeCell ref="F13:F14"/>
    <mergeCell ref="G13:G14"/>
    <mergeCell ref="H13:H14"/>
    <mergeCell ref="I13:I14"/>
    <mergeCell ref="N1:V1"/>
    <mergeCell ref="A2:W2"/>
    <mergeCell ref="A3:W3"/>
    <mergeCell ref="A4:W4"/>
    <mergeCell ref="A6:A8"/>
    <mergeCell ref="B6:B8"/>
    <mergeCell ref="C6:C8"/>
    <mergeCell ref="D6:D8"/>
    <mergeCell ref="E6:E8"/>
    <mergeCell ref="F6:F8"/>
    <mergeCell ref="S6:V6"/>
    <mergeCell ref="K7:K8"/>
    <mergeCell ref="L7:M7"/>
    <mergeCell ref="N7:N8"/>
    <mergeCell ref="O7:O8"/>
    <mergeCell ref="P7:Q7"/>
    <mergeCell ref="R7:R8"/>
    <mergeCell ref="S7:S8"/>
    <mergeCell ref="T7:U7"/>
    <mergeCell ref="V7:V8"/>
    <mergeCell ref="G6:G8"/>
    <mergeCell ref="H6:H8"/>
    <mergeCell ref="I6:I8"/>
    <mergeCell ref="J6:J8"/>
  </mergeCells>
  <printOptions horizontalCentered="1"/>
  <pageMargins left="0" right="0" top="0.55118110236220474" bottom="0" header="0.31496062992125984" footer="0.31496062992125984"/>
  <pageSetup paperSize="9" scale="93" orientation="landscape" r:id="rId1"/>
  <rowBreaks count="1" manualBreakCount="1">
    <brk id="51" max="21" man="1"/>
  </rowBreaks>
  <colBreaks count="1" manualBreakCount="1">
    <brk id="2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6</vt:i4>
      </vt:variant>
    </vt:vector>
  </HeadingPairs>
  <TitlesOfParts>
    <vt:vector size="11" baseType="lpstr">
      <vt:lpstr>SVP 2014-2016</vt:lpstr>
      <vt:lpstr>MVP 2014</vt:lpstr>
      <vt:lpstr>Asignavimu valdytoju kodai</vt:lpstr>
      <vt:lpstr>Lyginamasis variantas</vt:lpstr>
      <vt:lpstr>Lapas1</vt:lpstr>
      <vt:lpstr>'Lyginamasis variantas'!Print_Area</vt:lpstr>
      <vt:lpstr>'MVP 2014'!Print_Area</vt:lpstr>
      <vt:lpstr>'SVP 2014-2016'!Print_Area</vt:lpstr>
      <vt:lpstr>'Lyginamasis variantas'!Print_Titles</vt:lpstr>
      <vt:lpstr>'MVP 2014'!Print_Titles</vt:lpstr>
      <vt:lpstr>'SVP 2014-2016'!Print_Titles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S.Kliaubiene</dc:creator>
  <cp:lastModifiedBy>Snieguole Kacerauskaite</cp:lastModifiedBy>
  <cp:lastPrinted>2014-12-17T12:32:19Z</cp:lastPrinted>
  <dcterms:created xsi:type="dcterms:W3CDTF">2013-09-20T07:05:01Z</dcterms:created>
  <dcterms:modified xsi:type="dcterms:W3CDTF">2014-12-19T09:27:18Z</dcterms:modified>
</cp:coreProperties>
</file>