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45" windowWidth="15480" windowHeight="11340"/>
  </bookViews>
  <sheets>
    <sheet name="Invest projektai" sheetId="6" r:id="rId1"/>
    <sheet name="Aiškinamoji lentelė" sheetId="5" state="hidden" r:id="rId2"/>
    <sheet name="Asignavimų valdytojų kodai" sheetId="3" state="hidden" r:id="rId3"/>
    <sheet name="Lapas1" sheetId="7" state="hidden" r:id="rId4"/>
  </sheets>
  <definedNames>
    <definedName name="_xlnm.Print_Area" localSheetId="1">'Aiškinamoji lentelė'!$A$1:$AB$71</definedName>
    <definedName name="_xlnm.Print_Area" localSheetId="0">'Invest projektai'!$A$1:$R$161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L157" i="6" l="1"/>
  <c r="I157" i="6"/>
  <c r="N155" i="6" l="1"/>
  <c r="M155" i="6"/>
  <c r="L155" i="6"/>
  <c r="K155" i="6"/>
  <c r="J155" i="6"/>
  <c r="I154" i="6"/>
  <c r="I153" i="6"/>
  <c r="I152" i="6"/>
  <c r="N151" i="6"/>
  <c r="M151" i="6"/>
  <c r="L151" i="6"/>
  <c r="K151" i="6"/>
  <c r="J151" i="6"/>
  <c r="I151" i="6" s="1"/>
  <c r="I150" i="6"/>
  <c r="I149" i="6"/>
  <c r="I148" i="6"/>
  <c r="M147" i="6"/>
  <c r="L147" i="6"/>
  <c r="K147" i="6"/>
  <c r="J147" i="6"/>
  <c r="I146" i="6"/>
  <c r="I145" i="6"/>
  <c r="I144" i="6"/>
  <c r="J156" i="6" l="1"/>
  <c r="N156" i="6"/>
  <c r="I147" i="6"/>
  <c r="K156" i="6"/>
  <c r="L156" i="6"/>
  <c r="M156" i="6"/>
  <c r="I155" i="6"/>
  <c r="I156" i="6" s="1"/>
  <c r="L133" i="6" l="1"/>
  <c r="I132" i="6"/>
  <c r="I130" i="6"/>
  <c r="L129" i="6"/>
  <c r="K129" i="6"/>
  <c r="K133" i="6" s="1"/>
  <c r="J129" i="6"/>
  <c r="J133" i="6" s="1"/>
  <c r="I128" i="6"/>
  <c r="I127" i="6"/>
  <c r="I126" i="6"/>
  <c r="L124" i="6"/>
  <c r="I124" i="6" s="1"/>
  <c r="I122" i="6"/>
  <c r="L121" i="6"/>
  <c r="I121" i="6" s="1"/>
  <c r="I120" i="6"/>
  <c r="I119" i="6"/>
  <c r="I118" i="6"/>
  <c r="I133" i="6" l="1"/>
  <c r="I129" i="6"/>
  <c r="N107" i="6" l="1"/>
  <c r="M107" i="6"/>
  <c r="L107" i="6"/>
  <c r="K107" i="6"/>
  <c r="I105" i="6"/>
  <c r="I104" i="6"/>
  <c r="I103" i="6"/>
  <c r="J102" i="6"/>
  <c r="J107" i="6" s="1"/>
  <c r="I102" i="6" l="1"/>
  <c r="I107" i="6" s="1"/>
  <c r="N92" i="6"/>
  <c r="M92" i="6"/>
  <c r="L92" i="6"/>
  <c r="K92" i="6"/>
  <c r="J92" i="6"/>
  <c r="I91" i="6"/>
  <c r="I90" i="6"/>
  <c r="I89" i="6"/>
  <c r="I88" i="6"/>
  <c r="N87" i="6"/>
  <c r="M87" i="6"/>
  <c r="K87" i="6"/>
  <c r="J87" i="6"/>
  <c r="I86" i="6"/>
  <c r="I85" i="6"/>
  <c r="I84" i="6"/>
  <c r="I83" i="6"/>
  <c r="L82" i="6"/>
  <c r="L87" i="6" s="1"/>
  <c r="I82" i="6" l="1"/>
  <c r="I87" i="6"/>
  <c r="I92" i="6"/>
  <c r="I71" i="6" l="1"/>
  <c r="I70" i="6"/>
  <c r="I69" i="6"/>
  <c r="N66" i="6"/>
  <c r="M66" i="6"/>
  <c r="L66" i="6"/>
  <c r="K66" i="6"/>
  <c r="J66" i="6"/>
  <c r="I65" i="6"/>
  <c r="I64" i="6"/>
  <c r="I63" i="6"/>
  <c r="I66" i="6" l="1"/>
  <c r="N53" i="6"/>
  <c r="M53" i="6"/>
  <c r="L53" i="6"/>
  <c r="K53" i="6"/>
  <c r="J53" i="6"/>
  <c r="I52" i="6"/>
  <c r="I51" i="6"/>
  <c r="I50" i="6"/>
  <c r="I49" i="6"/>
  <c r="I53" i="6" l="1"/>
  <c r="N39" i="6" l="1"/>
  <c r="M39" i="6"/>
  <c r="L39" i="6"/>
  <c r="K39" i="6"/>
  <c r="J39" i="6"/>
  <c r="I37" i="6"/>
  <c r="I36" i="6"/>
  <c r="I39" i="6" l="1"/>
  <c r="L26" i="6" l="1"/>
  <c r="I24" i="6"/>
  <c r="M23" i="6"/>
  <c r="I23" i="6"/>
  <c r="I20" i="6" l="1"/>
  <c r="L19" i="6"/>
  <c r="I19" i="6" s="1"/>
  <c r="I15" i="6"/>
  <c r="I14" i="6"/>
  <c r="V46" i="5"/>
  <c r="K12" i="5" l="1"/>
  <c r="O12" i="5"/>
  <c r="S12" i="5"/>
  <c r="S15" i="5" s="1"/>
  <c r="K13" i="5"/>
  <c r="O13" i="5"/>
  <c r="S13" i="5"/>
  <c r="K14" i="5"/>
  <c r="K15" i="5" s="1"/>
  <c r="O14" i="5"/>
  <c r="S14" i="5"/>
  <c r="L15" i="5"/>
  <c r="M15" i="5"/>
  <c r="N15" i="5"/>
  <c r="O15" i="5"/>
  <c r="P15" i="5"/>
  <c r="Q15" i="5"/>
  <c r="R15" i="5"/>
  <c r="T15" i="5"/>
  <c r="U15" i="5"/>
  <c r="V15" i="5"/>
  <c r="W15" i="5"/>
  <c r="X15" i="5"/>
  <c r="K16" i="5"/>
  <c r="O16" i="5"/>
  <c r="S16" i="5"/>
  <c r="S19" i="5" s="1"/>
  <c r="K17" i="5"/>
  <c r="K19" i="5" s="1"/>
  <c r="O17" i="5"/>
  <c r="S17" i="5"/>
  <c r="K18" i="5"/>
  <c r="O18" i="5"/>
  <c r="O19" i="5" s="1"/>
  <c r="S18" i="5"/>
  <c r="L19" i="5"/>
  <c r="M19" i="5"/>
  <c r="M20" i="5" s="1"/>
  <c r="N19" i="5"/>
  <c r="N20" i="5" s="1"/>
  <c r="P19" i="5"/>
  <c r="Q19" i="5"/>
  <c r="Q20" i="5" s="1"/>
  <c r="R19" i="5"/>
  <c r="R20" i="5" s="1"/>
  <c r="T19" i="5"/>
  <c r="T20" i="5" s="1"/>
  <c r="U19" i="5"/>
  <c r="U20" i="5" s="1"/>
  <c r="V19" i="5"/>
  <c r="W19" i="5"/>
  <c r="X19" i="5"/>
  <c r="X20" i="5" s="1"/>
  <c r="V20" i="5"/>
  <c r="W20" i="5"/>
  <c r="K22" i="5"/>
  <c r="P22" i="5"/>
  <c r="O22" i="5" s="1"/>
  <c r="O26" i="5" s="1"/>
  <c r="S22" i="5"/>
  <c r="K26" i="5"/>
  <c r="L26" i="5"/>
  <c r="M26" i="5"/>
  <c r="N26" i="5"/>
  <c r="Q26" i="5"/>
  <c r="R26" i="5"/>
  <c r="S26" i="5"/>
  <c r="T26" i="5"/>
  <c r="U26" i="5"/>
  <c r="V26" i="5"/>
  <c r="W26" i="5"/>
  <c r="X26" i="5"/>
  <c r="K27" i="5"/>
  <c r="P27" i="5"/>
  <c r="O27" i="5" s="1"/>
  <c r="S27" i="5"/>
  <c r="K28" i="5"/>
  <c r="O28" i="5"/>
  <c r="S28" i="5"/>
  <c r="K29" i="5"/>
  <c r="K31" i="5" s="1"/>
  <c r="O29" i="5"/>
  <c r="S29" i="5"/>
  <c r="K30" i="5"/>
  <c r="O30" i="5"/>
  <c r="S30" i="5"/>
  <c r="L31" i="5"/>
  <c r="M31" i="5"/>
  <c r="N31" i="5"/>
  <c r="Q31" i="5"/>
  <c r="R31" i="5"/>
  <c r="S31" i="5"/>
  <c r="T31" i="5"/>
  <c r="U31" i="5"/>
  <c r="V31" i="5"/>
  <c r="W31" i="5"/>
  <c r="X31" i="5"/>
  <c r="K32" i="5"/>
  <c r="P32" i="5"/>
  <c r="O32" i="5" s="1"/>
  <c r="O35" i="5" s="1"/>
  <c r="S32" i="5"/>
  <c r="S35" i="5" s="1"/>
  <c r="S36" i="5" s="1"/>
  <c r="K33" i="5"/>
  <c r="O33" i="5"/>
  <c r="S33" i="5"/>
  <c r="K34" i="5"/>
  <c r="K35" i="5" s="1"/>
  <c r="O34" i="5"/>
  <c r="S34" i="5"/>
  <c r="L35" i="5"/>
  <c r="L36" i="5" s="1"/>
  <c r="M35" i="5"/>
  <c r="N35" i="5"/>
  <c r="Q35" i="5"/>
  <c r="Q36" i="5" s="1"/>
  <c r="R35" i="5"/>
  <c r="R36" i="5" s="1"/>
  <c r="T35" i="5"/>
  <c r="U35" i="5"/>
  <c r="V35" i="5"/>
  <c r="V36" i="5" s="1"/>
  <c r="V37" i="5" s="1"/>
  <c r="W35" i="5"/>
  <c r="X35" i="5"/>
  <c r="M36" i="5"/>
  <c r="T36" i="5"/>
  <c r="U36" i="5"/>
  <c r="X36" i="5"/>
  <c r="K40" i="5"/>
  <c r="O40" i="5"/>
  <c r="S40" i="5"/>
  <c r="K41" i="5"/>
  <c r="O41" i="5"/>
  <c r="S41" i="5"/>
  <c r="K42" i="5"/>
  <c r="O42" i="5"/>
  <c r="S42" i="5"/>
  <c r="K43" i="5"/>
  <c r="O43" i="5"/>
  <c r="S43" i="5"/>
  <c r="L44" i="5"/>
  <c r="M44" i="5"/>
  <c r="N44" i="5"/>
  <c r="P44" i="5"/>
  <c r="Q44" i="5"/>
  <c r="R44" i="5"/>
  <c r="T44" i="5"/>
  <c r="U44" i="5"/>
  <c r="V44" i="5"/>
  <c r="W44" i="5"/>
  <c r="X44" i="5"/>
  <c r="K45" i="5"/>
  <c r="O45" i="5"/>
  <c r="S45" i="5"/>
  <c r="K46" i="5"/>
  <c r="O46" i="5"/>
  <c r="O49" i="5" s="1"/>
  <c r="S46" i="5"/>
  <c r="K47" i="5"/>
  <c r="O47" i="5"/>
  <c r="S47" i="5"/>
  <c r="K48" i="5"/>
  <c r="O48" i="5"/>
  <c r="S48" i="5"/>
  <c r="L49" i="5"/>
  <c r="M49" i="5"/>
  <c r="N49" i="5"/>
  <c r="P49" i="5"/>
  <c r="Q49" i="5"/>
  <c r="R49" i="5"/>
  <c r="T49" i="5"/>
  <c r="U49" i="5"/>
  <c r="U59" i="5" s="1"/>
  <c r="U60" i="5" s="1"/>
  <c r="V49" i="5"/>
  <c r="W49" i="5"/>
  <c r="X49" i="5"/>
  <c r="K50" i="5"/>
  <c r="K53" i="5" s="1"/>
  <c r="O50" i="5"/>
  <c r="S50" i="5"/>
  <c r="S53" i="5" s="1"/>
  <c r="K51" i="5"/>
  <c r="R51" i="5"/>
  <c r="O51" i="5" s="1"/>
  <c r="O68" i="5" s="1"/>
  <c r="S51" i="5"/>
  <c r="W51" i="5"/>
  <c r="W53" i="5" s="1"/>
  <c r="K52" i="5"/>
  <c r="O52" i="5"/>
  <c r="S52" i="5"/>
  <c r="L53" i="5"/>
  <c r="M53" i="5"/>
  <c r="M59" i="5" s="1"/>
  <c r="M60" i="5" s="1"/>
  <c r="N53" i="5"/>
  <c r="N59" i="5" s="1"/>
  <c r="N60" i="5" s="1"/>
  <c r="P53" i="5"/>
  <c r="Q53" i="5"/>
  <c r="Q59" i="5" s="1"/>
  <c r="Q60" i="5" s="1"/>
  <c r="T53" i="5"/>
  <c r="U53" i="5"/>
  <c r="V53" i="5"/>
  <c r="V59" i="5" s="1"/>
  <c r="V60" i="5" s="1"/>
  <c r="X53" i="5"/>
  <c r="K54" i="5"/>
  <c r="O54" i="5"/>
  <c r="S54" i="5"/>
  <c r="K56" i="5"/>
  <c r="O56" i="5"/>
  <c r="S56" i="5"/>
  <c r="K57" i="5"/>
  <c r="O57" i="5"/>
  <c r="S57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L59" i="5"/>
  <c r="L60" i="5" s="1"/>
  <c r="P59" i="5"/>
  <c r="P60" i="5" s="1"/>
  <c r="T59" i="5"/>
  <c r="T60" i="5" s="1"/>
  <c r="X59" i="5"/>
  <c r="X60" i="5" s="1"/>
  <c r="K67" i="5"/>
  <c r="S67" i="5"/>
  <c r="W67" i="5"/>
  <c r="X67" i="5"/>
  <c r="X66" i="5" s="1"/>
  <c r="K68" i="5"/>
  <c r="W68" i="5"/>
  <c r="X68" i="5"/>
  <c r="K70" i="5"/>
  <c r="K69" i="5" s="1"/>
  <c r="O70" i="5"/>
  <c r="O69" i="5" s="1"/>
  <c r="S70" i="5"/>
  <c r="S69" i="5" s="1"/>
  <c r="W70" i="5"/>
  <c r="W69" i="5" s="1"/>
  <c r="X70" i="5"/>
  <c r="X69" i="5" s="1"/>
  <c r="N26" i="6"/>
  <c r="K26" i="6"/>
  <c r="J26" i="6"/>
  <c r="I26" i="6"/>
  <c r="N22" i="6"/>
  <c r="M22" i="6"/>
  <c r="L22" i="6"/>
  <c r="K22" i="6"/>
  <c r="J22" i="6"/>
  <c r="I21" i="6"/>
  <c r="I18" i="6"/>
  <c r="N17" i="6"/>
  <c r="M17" i="6"/>
  <c r="L17" i="6"/>
  <c r="K17" i="6"/>
  <c r="J17" i="6"/>
  <c r="I13" i="6"/>
  <c r="I17" i="6" s="1"/>
  <c r="K36" i="5" l="1"/>
  <c r="W66" i="5"/>
  <c r="W36" i="5"/>
  <c r="W37" i="5" s="1"/>
  <c r="W61" i="5" s="1"/>
  <c r="P26" i="5"/>
  <c r="U37" i="5"/>
  <c r="P20" i="5"/>
  <c r="K59" i="5"/>
  <c r="K60" i="5" s="1"/>
  <c r="R37" i="5"/>
  <c r="X37" i="5"/>
  <c r="X61" i="5" s="1"/>
  <c r="K66" i="5"/>
  <c r="R53" i="5"/>
  <c r="R59" i="5" s="1"/>
  <c r="R60" i="5" s="1"/>
  <c r="R61" i="5" s="1"/>
  <c r="K49" i="5"/>
  <c r="K44" i="5"/>
  <c r="S44" i="5"/>
  <c r="M37" i="5"/>
  <c r="M61" i="5" s="1"/>
  <c r="W59" i="5"/>
  <c r="W60" i="5" s="1"/>
  <c r="S68" i="5"/>
  <c r="S66" i="5" s="1"/>
  <c r="S71" i="5" s="1"/>
  <c r="O44" i="5"/>
  <c r="N36" i="5"/>
  <c r="N37" i="5" s="1"/>
  <c r="N61" i="5" s="1"/>
  <c r="Q37" i="5"/>
  <c r="L20" i="5"/>
  <c r="S49" i="5"/>
  <c r="S59" i="5" s="1"/>
  <c r="S60" i="5" s="1"/>
  <c r="V61" i="5"/>
  <c r="I22" i="6"/>
  <c r="K71" i="5"/>
  <c r="O67" i="5"/>
  <c r="O66" i="5" s="1"/>
  <c r="O71" i="5" s="1"/>
  <c r="O31" i="5"/>
  <c r="X71" i="5"/>
  <c r="O36" i="5"/>
  <c r="Q61" i="5"/>
  <c r="K20" i="5"/>
  <c r="K37" i="5" s="1"/>
  <c r="L37" i="5"/>
  <c r="L61" i="5" s="1"/>
  <c r="W71" i="5"/>
  <c r="O53" i="5"/>
  <c r="U61" i="5"/>
  <c r="O20" i="5"/>
  <c r="O37" i="5" s="1"/>
  <c r="S20" i="5"/>
  <c r="S37" i="5" s="1"/>
  <c r="T37" i="5"/>
  <c r="T61" i="5" s="1"/>
  <c r="P35" i="5"/>
  <c r="P31" i="5"/>
  <c r="M26" i="6"/>
  <c r="O59" i="5" l="1"/>
  <c r="O60" i="5" s="1"/>
  <c r="K61" i="5"/>
  <c r="S61" i="5"/>
  <c r="P36" i="5"/>
  <c r="P37" i="5" s="1"/>
  <c r="P61" i="5" s="1"/>
  <c r="O61" i="5"/>
</calcChain>
</file>

<file path=xl/comments1.xml><?xml version="1.0" encoding="utf-8"?>
<comments xmlns="http://schemas.openxmlformats.org/spreadsheetml/2006/main">
  <authors>
    <author>Audra Cepiene</author>
  </authors>
  <commentList>
    <comment ref="K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552,1 tūkst. lt persikelia į 2014 m.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</commentList>
</comments>
</file>

<file path=xl/sharedStrings.xml><?xml version="1.0" encoding="utf-8"?>
<sst xmlns="http://schemas.openxmlformats.org/spreadsheetml/2006/main" count="668" uniqueCount="216">
  <si>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</si>
  <si>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</si>
  <si>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</si>
  <si>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</si>
  <si>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</si>
  <si>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</si>
  <si>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</si>
  <si>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</si>
  <si>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</si>
  <si>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</si>
  <si>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</si>
  <si>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</si>
  <si>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</si>
  <si>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</si>
  <si>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</si>
  <si>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</si>
  <si>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</si>
  <si>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</si>
  <si>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</si>
  <si>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</si>
  <si>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</si>
  <si>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</si>
  <si>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</si>
  <si>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</si>
  <si>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</si>
  <si>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</si>
  <si>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</si>
  <si>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</si>
  <si>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</si>
  <si>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</si>
  <si>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</si>
  <si>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</si>
  <si>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</si>
  <si>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</si>
  <si>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</si>
  <si>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</si>
  <si>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</si>
  <si>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</si>
  <si>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</si>
  <si>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</si>
  <si>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</si>
  <si>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</si>
  <si>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</si>
  <si>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</si>
  <si>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</si>
  <si>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</si>
  <si>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</si>
  <si>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</si>
  <si>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</si>
  <si>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</si>
  <si>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</si>
  <si>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</si>
  <si>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</si>
  <si>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</si>
  <si>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</si>
  <si>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</si>
  <si>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</si>
  <si>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</si>
  <si>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</si>
  <si>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</si>
  <si>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</si>
  <si>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</si>
  <si>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</si>
  <si>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</si>
  <si>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</si>
  <si>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</si>
  <si>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</si>
  <si>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</si>
  <si>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Kt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</si>
  <si>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</si>
  <si>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</si>
  <si>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Tarptautinių ryšių, verslo plėtros ir turizmo sk.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</si>
  <si>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</si>
  <si>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</si>
  <si>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</si>
  <si>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</si>
  <si>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</si>
  <si>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 xml:space="preserve">Klaipėdos miesto poilsio parko sutvarkymo ir pritaikymo turizmo bei kitoms viešosioms reikmėms (II etapas) </t>
  </si>
  <si>
    <t>Aptarnauta turistų (suteikta inform.), tūkst. vnt.</t>
  </si>
  <si>
    <t>Rekonstruota rytinė kurtina, vnt.</t>
  </si>
  <si>
    <t>Įrengta renginių salė, vnt.</t>
  </si>
  <si>
    <t>Įrengta sporto aikštelių, sk.</t>
  </si>
  <si>
    <t>Įrengta šunų vedžiojimo aikštelė</t>
  </si>
  <si>
    <t xml:space="preserve">Įrengtas pažintinis takas </t>
  </si>
  <si>
    <t>Įrengtas viešasis tualetas</t>
  </si>
  <si>
    <t>Konservuoti ir restauruoti archeologiniai mūrai ir grindinių atodangos, suremontuotos juos dengiančios stoginės, %</t>
  </si>
  <si>
    <t>Asignavimai 2013-iesiems metams**</t>
  </si>
  <si>
    <t>2014-ųjų metų asignavimų planas</t>
  </si>
  <si>
    <t>Lėšų poreikis biudžetiniams 
2014-iesiems metams</t>
  </si>
  <si>
    <t>2016-ųjų metų lėšų projektas</t>
  </si>
  <si>
    <t xml:space="preserve"> 2013–2016 M. KLAIPĖDOS MIESTO SAVIVALDYBĖS                                                                     </t>
  </si>
  <si>
    <t>2015-ųjų metų lėšų poreikis</t>
  </si>
  <si>
    <t>2016-ųjų metų lėšų poreikis</t>
  </si>
  <si>
    <t>2016-ieji metai</t>
  </si>
  <si>
    <t>Dalyvio mokestis, vnt.</t>
  </si>
  <si>
    <t>Pagaminta suvenyrų, vnt.</t>
  </si>
  <si>
    <t>Atlikta pristatymų dėl miesto turizmo galimybių ir potencialo užsienio žurnalistams, vnt.</t>
  </si>
  <si>
    <t>P3.2.1.1.</t>
  </si>
  <si>
    <t>P3.2.1.3.</t>
  </si>
  <si>
    <t>P3.2.2.1, P3.2.2.3</t>
  </si>
  <si>
    <t>P3.2.3.1, P3.2.1.2</t>
  </si>
  <si>
    <t>P3.2.3.2, P3.2.3.3</t>
  </si>
  <si>
    <t>P2.3.1.3.</t>
  </si>
  <si>
    <t>P3.2.2.1</t>
  </si>
  <si>
    <t xml:space="preserve">Atvykusių kruizinių laivų skaičus, vnt. </t>
  </si>
  <si>
    <t xml:space="preserve">Įvykusių jūrinių renginių skaičius, vnt. </t>
  </si>
  <si>
    <t xml:space="preserve">Didžiųjų burlaivių regatos „The Tall Ships Races“ programos įgyvendinimas </t>
  </si>
  <si>
    <t>Asignavimai 2013-iesiems metams</t>
  </si>
  <si>
    <t>Lėšų poreikis biudžetiniams 2014-iesiems metams</t>
  </si>
  <si>
    <t>Atplaukusių burlaivių ir jachtų  skaičius, vnt.</t>
  </si>
  <si>
    <t>Išleista specializuotų leidinių kruizinių laivų turistams, tūkst. egz.</t>
  </si>
  <si>
    <t>Dalyvauta tarptautiniuose renginiuose, kartų</t>
  </si>
  <si>
    <t>Dalyvauta „Sail Training International“ konferencijose, kartų</t>
  </si>
  <si>
    <t>Įrengta poilsio namelių , vnt.</t>
  </si>
  <si>
    <t>Įrengta poilsio namelių, vnt.</t>
  </si>
  <si>
    <t xml:space="preserve">Restauruotos princo Karlo, princo Frydricho bastionų ir šiaurinės, rytinės kurtinos atraminės sienutės, %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</si>
  <si>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</si>
  <si>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</si>
  <si>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</si>
  <si>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</si>
  <si>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r>
      <rPr>
        <sz val="10"/>
        <rFont val="Times New Roman"/>
        <family val="1"/>
        <charset val="186"/>
      </rPr>
      <t>Restauruotos princo Karlo, princo Frydricho basti</t>
    </r>
    <r>
      <rPr>
        <b/>
        <sz val="10"/>
        <rFont val="Times New Roman"/>
        <family val="1"/>
        <charset val="186"/>
      </rPr>
      <t>o</t>
    </r>
    <r>
      <rPr>
        <sz val="10"/>
        <rFont val="Times New Roman"/>
        <family val="1"/>
        <charset val="186"/>
      </rPr>
      <t xml:space="preserve">nų ir šiaurinės, rytinės kurtinos atraminės sienutės, % </t>
    </r>
  </si>
  <si>
    <r>
      <t>K</t>
    </r>
    <r>
      <rPr>
        <sz val="10"/>
        <rFont val="Times New Roman"/>
        <family val="1"/>
        <charset val="186"/>
      </rPr>
      <t>onservuoti ir restauruoti archeologiniai mūrai ir grindinių atodangos, suremontuotos juos dengiančios stoginės, %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</si>
  <si>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</si>
  <si>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>2015-ųjų metų lėšų planas</t>
  </si>
  <si>
    <t>2016-ųjų metų lėšų planas</t>
  </si>
  <si>
    <t>Klaipėdos miesto savivaldybės 2014-2016 metų strateginiame veiklos plane 2014 metams patvirtintų investicijų projektų, finansuojamų paskolos lėšomis, sąrašas</t>
  </si>
  <si>
    <t>(Klaipėdos miesto savivaldybės tarybos 2014 m. sausio 30 d. sprendimas Nr.T2-16 "Dėl Klaipėdos miesto savivaldybės 2014-2016 metų strateginio veiklos plano patvirtinimo")</t>
  </si>
  <si>
    <t>Programos tikslo kodas</t>
  </si>
  <si>
    <t>Funkcinės klasifikacijos kodas</t>
  </si>
  <si>
    <t>03 Savivaldybės valdymo programa</t>
  </si>
  <si>
    <t>Kurti savivaldybės valdymo sistemą, patogią verslui ir gyventojams</t>
  </si>
  <si>
    <t>Diegti Savivaldybės administracijoje modernias informacines sistemas ir plėsti elektroninių paslaugų spektrą</t>
  </si>
  <si>
    <t>Projekto „Interaktyvių elektroninių paslaugų plėtra ir prieinamumas“ įgyvendinimas</t>
  </si>
  <si>
    <t>Įrengta skaitmeninių e. kioskų, vnt.</t>
  </si>
  <si>
    <t>Įrengtas LED ekranas, vnt.</t>
  </si>
  <si>
    <t>Atliktas el. paslaugų tyrimas, vnt.</t>
  </si>
  <si>
    <t>VALDYMO PROGRAMA (NR. 03)</t>
  </si>
  <si>
    <r>
      <t>Funkcinės klasifikacijos kodas</t>
    </r>
    <r>
      <rPr>
        <b/>
        <sz val="9"/>
        <rFont val="Times New Roman"/>
        <family val="1"/>
        <charset val="186"/>
      </rPr>
      <t xml:space="preserve"> </t>
    </r>
  </si>
  <si>
    <t>04 Smulkiojo ir vidutinio verslo plėtros programa</t>
  </si>
  <si>
    <t>Skatinti Klaipėdos miesto gyventojų verslumą</t>
  </si>
  <si>
    <t>Formuoti kūrybiniam verslui palankią aplinką</t>
  </si>
  <si>
    <t>Buvusio tabako fabriko pritaikymas Klaipėdoje kūrybinių industrijų plėtrai</t>
  </si>
  <si>
    <t>Rekonstruotas pastatas</t>
  </si>
  <si>
    <t>P3.3.4.2</t>
  </si>
  <si>
    <t>PF</t>
  </si>
  <si>
    <t>APLINKOS APSAUGOS PROGRAMA (NR. 05)</t>
  </si>
  <si>
    <t>SMULKIOJO IR VIDUTINIO VERSLO PLĖTROS PROGRAMA (NR. 04)</t>
  </si>
  <si>
    <t>SUBALANSUOTO TURIZMO SKATINIMO IR VYSTYMO PROGRAMA (NR. 02)</t>
  </si>
  <si>
    <t>Strateginis tikslas 02. Kurti mieste patrauklią, švarią ir saugią gyvenamąją aplinką</t>
  </si>
  <si>
    <t>05 Aplinkos apsaugos programa</t>
  </si>
  <si>
    <t>Siekti subalansuotos ir kokybiškos aplinkos Klaipėdos mieste</t>
  </si>
  <si>
    <t>Prižiūrėti, saugoti  ir gausinti miesto gamtinę aplinką</t>
  </si>
  <si>
    <t>Baltijos jūros vandens kokybės gerinimas, vystant vandens nuotekų tinklus</t>
  </si>
  <si>
    <t>Rekonstruota lietaus nuotekų tinklų – 1625,5 m.
Suorganizuoti 4 pažintiniai vizitai. Suorganizuoti 2 darbiniai susitikimai.  Įvykdymas, proc.</t>
  </si>
  <si>
    <t>Prižiūrėti ir vystyti poilsio gamtoje infrastruktūrą</t>
  </si>
  <si>
    <t>Dviračių takų priežiūra ir plėtra:</t>
  </si>
  <si>
    <t>Dviračių ir pėsčiųjų tako dalies nuo Biržos tilto iki Klaipėdos g. tilto įrengimas Danės upės slėnio teritorijoje</t>
  </si>
  <si>
    <t>P2.1.2.7</t>
  </si>
  <si>
    <t>Įrengtas dviračių ir pėsčiųjų takas (7,237 km). Užbaigtumas, proc.</t>
  </si>
  <si>
    <t>SB(AAL)</t>
  </si>
  <si>
    <t>SUSISIEKIMO SISTEMOS PRIEŽIŪROS IR PLĖTROS PROGRAMA (NR. 06)</t>
  </si>
  <si>
    <r>
      <t>Funkcinės klasifikacijos kodas</t>
    </r>
    <r>
      <rPr>
        <b/>
        <sz val="10"/>
        <rFont val="Times New Roman"/>
        <family val="1"/>
        <charset val="186"/>
      </rPr>
      <t>*</t>
    </r>
  </si>
  <si>
    <t>06 Susisiekimo sistemos priežiūros ir plėtros programa</t>
  </si>
  <si>
    <t>Didinti gatvių tinklo pralaidumą ir užtikrinti jų tankumą</t>
  </si>
  <si>
    <t>Rekonstruoti ir tiesti gatves</t>
  </si>
  <si>
    <t>Centrinės miesto dalies gatvių tinklo modernizavimas:</t>
  </si>
  <si>
    <t>P2.1.2.11</t>
  </si>
  <si>
    <t>Joniškės gatvės rekonstrukcija (I etapas)</t>
  </si>
  <si>
    <t>Rekonstruotas gatvės ilgis – 1,12 km. Užbaigtumas, proc.</t>
  </si>
  <si>
    <t>P2.1.2.14</t>
  </si>
  <si>
    <t>LRVB</t>
  </si>
  <si>
    <t xml:space="preserve">Joniškės g. rekonstrukcija (II etapas) </t>
  </si>
  <si>
    <t>Parengtas techninis  projektas, sk.</t>
  </si>
  <si>
    <t>J.Janonio g. dangų ir šaligatvių restauravimas</t>
  </si>
  <si>
    <t>Rekonstruotas gatvės ilgis – 0,43 km, Užbaigtumas, proc.</t>
  </si>
  <si>
    <t>Iš viso priemonei:</t>
  </si>
  <si>
    <t>MIESTO INFRASTRUKTŪROS OBJEKTŲ PRIEŽIŪROS IR MODERNIZAVIMO PROGRAMA (NR. 07)</t>
  </si>
  <si>
    <t>07 Miesto infrastruktūros objektų priežiūros ir modernizavimo programa</t>
  </si>
  <si>
    <t>Teikti miesto gyventojams kokybiškas komunalines ir viešųjų erdvių priežiūros paslaugas</t>
  </si>
  <si>
    <t>Siekti, kad miesto viešosios erdvės būtų tvarkingos, jaukios ir saugios</t>
  </si>
  <si>
    <t>06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</si>
  <si>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</si>
  <si>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Įsigyta viešųjų konteinerinių tualetų, vnt.</t>
  </si>
  <si>
    <t>3</t>
  </si>
  <si>
    <t>UGDYMO PROCESO UŽTIKRINIMO PROGRAMA (NR. 10)</t>
  </si>
  <si>
    <t xml:space="preserve">Turtui įsigyti ir finansiniams įsipareigojimams vykdyti 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</si>
  <si>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</si>
  <si>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>10 Ugdymo proceso užtikrinimo programa</t>
  </si>
  <si>
    <t>Gerinti ugdymo sąlygas ir aplinką</t>
  </si>
  <si>
    <t>Renovuoti ugdymo įstaigų pastatus ir patalpas</t>
  </si>
  <si>
    <t>Bendrojo ugdymo mokyklų pastatų modernizavimas:</t>
  </si>
  <si>
    <t>09</t>
  </si>
  <si>
    <t>Klaipėdos Vitės pagrindinės mokyklos Švyturio g. 2 pastato modernizavimas;</t>
  </si>
  <si>
    <t>Atlikta pastato šiluminė renovacija, proc.</t>
  </si>
  <si>
    <t>Klaipėdos Liudviko Stulpino  pagrindinės mokyklos pastato Klaipėdoje,  Bandužių g. 4, energetinių charakteristikų gerinimas (pastato šiluminė renovacija)</t>
  </si>
  <si>
    <t>Neformaliojo švietimo įstaigų pastatų rekonstrukcija:</t>
  </si>
  <si>
    <t>Klaipėdos Adomo Brako dailės mokyklos pastato kapitalinis remontas (šiluminė renovacija);</t>
  </si>
  <si>
    <t>Atlikta naujojo pastato šiluminė renovacija, atlikta senojo pastato šiluminė renovacija bei kiti tvarkomieji paveldosaugos darbai.
Užbaigtumas, proc.</t>
  </si>
  <si>
    <t>Projekto „Buvusio Rumpiškės dvaro tvarkybos darbai bei pritaikymas visuomenės reikmėms“ įgyvendinimas (Klaipėdos Adomo Brako dailės mokyklos pastato kapitalinio remonto II etapas);</t>
  </si>
  <si>
    <t>Atlikti naujojo priestato ir senojo priestato kapitalinio remonto bei tvarkomieji paveldosaugos darbai. Užbaigtumas proc.</t>
  </si>
  <si>
    <t>SOCIALINĖS ATSKIRTIES MAŽINIMO PROGRAMA (NR. 12)</t>
  </si>
  <si>
    <t>pavadinimas</t>
  </si>
  <si>
    <t>03 Strateginis tikslas. Užtikrinti gyventojams aukštą švietimo, kultūros, socialinių, sporto ir sveikatos apsaugos paslaugų kokybę ir prieinamumą</t>
  </si>
  <si>
    <t>12 Socialinės atskirties mažinimo programa</t>
  </si>
  <si>
    <t>Įgyvendinti socialinės paramos politiką siekiant sumažinti socialinę atskirtį Klaipėdos mieste</t>
  </si>
  <si>
    <t>Plėtoti socialinių paslaugų infrastruktūrą, įrengiant naujus ir modernizuojant esamus socialines paslaugas teikiančių įstaigų pastatus</t>
  </si>
  <si>
    <t>Nestacionarių socialinių paslaugų infrastruktūros plėtros projektų įgyvendinimas:</t>
  </si>
  <si>
    <t xml:space="preserve">I   </t>
  </si>
  <si>
    <t>10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</si>
  <si>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44)“;</t>
    </r>
  </si>
  <si>
    <r>
      <t>Rekonstruota dalis pastato (802,22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), į</t>
    </r>
    <r>
      <rPr>
        <sz val="9"/>
        <rFont val="Times New Roman"/>
        <family val="1"/>
      </rPr>
      <t>sigyta visa reikalinga įranga bei baldai socialinės globos centro įrengimui.
Užbaigtumas, proc.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</si>
  <si>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44)“;</t>
    </r>
  </si>
  <si>
    <r>
      <t>Rekonstruota dalis pastato (636,58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sigyta visa reikalinga įranga bei baldai socialinės globos centro įrengimui.
Užbaigtumas, proc.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</si>
  <si>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</si>
  <si>
    <t>Atlikti kapitalinio remonto darbai ir įsigyta visa reikalinga įranga bei baldai socialinės globos centro įrengimui. Užbaigtumas, proc.</t>
  </si>
  <si>
    <t>VISO PASKOLŲ: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</si>
</sst>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;[Red]0.0"/>
  </numFmts>
  <fonts count="29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</font>
    <font>
      <b/>
      <u/>
      <sz val="10"/>
      <name val="Times New Roman"/>
      <family val="1"/>
      <charset val="186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  <charset val="186"/>
    </font>
    <font>
      <b/>
      <u/>
      <sz val="10"/>
      <name val="Times New Roman"/>
      <family val="1"/>
    </font>
    <font>
      <vertAlign val="superscript"/>
      <sz val="9"/>
      <name val="Times New Roman"/>
      <family val="1"/>
      <charset val="186"/>
    </font>
    <font>
      <vertAlign val="superscript"/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39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top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3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3" borderId="25" xfId="0" applyNumberFormat="1" applyFont="1" applyFill="1" applyBorder="1" applyAlignment="1">
      <alignment horizontal="right" vertical="top" wrapText="1"/>
    </xf>
    <xf numFmtId="49" fontId="5" fillId="5" borderId="42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5" borderId="23" xfId="0" applyNumberFormat="1" applyFont="1" applyFill="1" applyBorder="1" applyAlignment="1">
      <alignment horizontal="right" vertical="top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43" xfId="0" applyNumberFormat="1" applyFont="1" applyFill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3" fillId="3" borderId="32" xfId="0" applyNumberFormat="1" applyFont="1" applyFill="1" applyBorder="1" applyAlignment="1">
      <alignment horizontal="right" vertical="top"/>
    </xf>
    <xf numFmtId="0" fontId="3" fillId="0" borderId="27" xfId="1" applyFont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2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1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4" fillId="0" borderId="53" xfId="0" applyFon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164" fontId="3" fillId="0" borderId="54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0" fontId="5" fillId="8" borderId="47" xfId="0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0" fontId="5" fillId="8" borderId="48" xfId="0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right" vertical="top" wrapText="1"/>
    </xf>
    <xf numFmtId="164" fontId="3" fillId="3" borderId="68" xfId="0" applyNumberFormat="1" applyFont="1" applyFill="1" applyBorder="1" applyAlignment="1">
      <alignment horizontal="right" vertical="top" wrapText="1"/>
    </xf>
    <xf numFmtId="164" fontId="3" fillId="3" borderId="61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3" borderId="64" xfId="0" applyNumberFormat="1" applyFont="1" applyFill="1" applyBorder="1" applyAlignment="1">
      <alignment horizontal="right" vertical="top" wrapText="1"/>
    </xf>
    <xf numFmtId="0" fontId="13" fillId="3" borderId="29" xfId="0" applyFont="1" applyFill="1" applyBorder="1" applyAlignment="1">
      <alignment horizontal="center" vertical="top"/>
    </xf>
    <xf numFmtId="0" fontId="16" fillId="0" borderId="77" xfId="0" applyFont="1" applyFill="1" applyBorder="1" applyAlignment="1">
      <alignment horizontal="left" vertical="top" wrapText="1"/>
    </xf>
    <xf numFmtId="164" fontId="3" fillId="3" borderId="40" xfId="0" applyNumberFormat="1" applyFont="1" applyFill="1" applyBorder="1" applyAlignment="1">
      <alignment horizontal="right" vertical="top" wrapText="1"/>
    </xf>
    <xf numFmtId="0" fontId="3" fillId="0" borderId="56" xfId="0" applyFont="1" applyFill="1" applyBorder="1" applyAlignment="1">
      <alignment horizontal="center" vertical="top"/>
    </xf>
    <xf numFmtId="0" fontId="16" fillId="9" borderId="79" xfId="0" applyFont="1" applyFill="1" applyBorder="1" applyAlignment="1">
      <alignment horizontal="left" vertical="top" wrapText="1"/>
    </xf>
    <xf numFmtId="0" fontId="16" fillId="9" borderId="28" xfId="0" applyFont="1" applyFill="1" applyBorder="1" applyAlignment="1">
      <alignment horizontal="center" vertical="top"/>
    </xf>
    <xf numFmtId="0" fontId="16" fillId="9" borderId="50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center" vertical="top"/>
    </xf>
    <xf numFmtId="0" fontId="16" fillId="9" borderId="19" xfId="0" applyFont="1" applyFill="1" applyBorder="1" applyAlignment="1">
      <alignment horizontal="left" vertical="top" wrapText="1"/>
    </xf>
    <xf numFmtId="0" fontId="16" fillId="9" borderId="32" xfId="1" applyFont="1" applyFill="1" applyBorder="1" applyAlignment="1">
      <alignment horizontal="center" vertical="top"/>
    </xf>
    <xf numFmtId="0" fontId="16" fillId="9" borderId="76" xfId="0" applyFont="1" applyFill="1" applyBorder="1" applyAlignment="1">
      <alignment vertical="top" wrapText="1"/>
    </xf>
    <xf numFmtId="0" fontId="16" fillId="9" borderId="10" xfId="1" applyFont="1" applyFill="1" applyBorder="1" applyAlignment="1">
      <alignment horizontal="center" vertical="top"/>
    </xf>
    <xf numFmtId="3" fontId="3" fillId="9" borderId="28" xfId="0" applyNumberFormat="1" applyFont="1" applyFill="1" applyBorder="1" applyAlignment="1">
      <alignment horizontal="center" vertical="top" wrapText="1"/>
    </xf>
    <xf numFmtId="3" fontId="3" fillId="9" borderId="32" xfId="0" applyNumberFormat="1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3" fontId="3" fillId="9" borderId="28" xfId="0" applyNumberFormat="1" applyFont="1" applyFill="1" applyBorder="1" applyAlignment="1">
      <alignment horizontal="center" vertical="top"/>
    </xf>
    <xf numFmtId="3" fontId="3" fillId="9" borderId="29" xfId="0" applyNumberFormat="1" applyFont="1" applyFill="1" applyBorder="1" applyAlignment="1">
      <alignment horizontal="center" vertical="top"/>
    </xf>
    <xf numFmtId="3" fontId="3" fillId="9" borderId="32" xfId="0" applyNumberFormat="1" applyFont="1" applyFill="1" applyBorder="1" applyAlignment="1">
      <alignment horizontal="center" vertical="top"/>
    </xf>
    <xf numFmtId="3" fontId="3" fillId="9" borderId="31" xfId="0" applyNumberFormat="1" applyFont="1" applyFill="1" applyBorder="1" applyAlignment="1">
      <alignment horizontal="center" vertical="top"/>
    </xf>
    <xf numFmtId="1" fontId="2" fillId="9" borderId="16" xfId="0" applyNumberFormat="1" applyFont="1" applyFill="1" applyBorder="1" applyAlignment="1">
      <alignment horizontal="center" vertical="top"/>
    </xf>
    <xf numFmtId="0" fontId="13" fillId="9" borderId="16" xfId="0" applyNumberFormat="1" applyFont="1" applyFill="1" applyBorder="1" applyAlignment="1">
      <alignment horizontal="center" vertical="top"/>
    </xf>
    <xf numFmtId="0" fontId="13" fillId="9" borderId="18" xfId="0" applyNumberFormat="1" applyFont="1" applyFill="1" applyBorder="1" applyAlignment="1">
      <alignment horizontal="center" vertical="top"/>
    </xf>
    <xf numFmtId="3" fontId="3" fillId="9" borderId="10" xfId="0" applyNumberFormat="1" applyFont="1" applyFill="1" applyBorder="1" applyAlignment="1">
      <alignment horizontal="center" vertical="top"/>
    </xf>
    <xf numFmtId="3" fontId="3" fillId="9" borderId="27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9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5" fillId="11" borderId="56" xfId="0" applyNumberFormat="1" applyFont="1" applyFill="1" applyBorder="1" applyAlignment="1">
      <alignment horizontal="left" vertical="top" wrapText="1"/>
    </xf>
    <xf numFmtId="49" fontId="5" fillId="11" borderId="34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9" borderId="52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164" fontId="12" fillId="9" borderId="7" xfId="0" applyNumberFormat="1" applyFont="1" applyFill="1" applyBorder="1" applyAlignment="1">
      <alignment horizontal="center" vertical="top" wrapText="1"/>
    </xf>
    <xf numFmtId="164" fontId="12" fillId="0" borderId="53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9" borderId="45" xfId="0" applyNumberFormat="1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164" fontId="12" fillId="9" borderId="25" xfId="0" applyNumberFormat="1" applyFont="1" applyFill="1" applyBorder="1" applyAlignment="1">
      <alignment horizontal="center" vertical="top" wrapText="1"/>
    </xf>
    <xf numFmtId="164" fontId="12" fillId="0" borderId="68" xfId="0" applyNumberFormat="1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2" fillId="0" borderId="25" xfId="0" applyNumberFormat="1" applyFont="1" applyFill="1" applyBorder="1" applyAlignment="1">
      <alignment horizontal="center" vertical="top" wrapText="1"/>
    </xf>
    <xf numFmtId="49" fontId="5" fillId="11" borderId="9" xfId="0" applyNumberFormat="1" applyFont="1" applyFill="1" applyBorder="1" applyAlignment="1">
      <alignment horizontal="center" vertical="top"/>
    </xf>
    <xf numFmtId="49" fontId="5" fillId="9" borderId="58" xfId="0" applyNumberFormat="1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49" fontId="5" fillId="12" borderId="15" xfId="0" applyNumberFormat="1" applyFont="1" applyFill="1" applyBorder="1" applyAlignment="1">
      <alignment horizontal="center" vertical="top" wrapText="1"/>
    </xf>
    <xf numFmtId="49" fontId="5" fillId="12" borderId="42" xfId="0" applyNumberFormat="1" applyFont="1" applyFill="1" applyBorder="1" applyAlignment="1">
      <alignment horizontal="center" vertical="top"/>
    </xf>
    <xf numFmtId="49" fontId="5" fillId="2" borderId="66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top"/>
    </xf>
    <xf numFmtId="164" fontId="3" fillId="3" borderId="57" xfId="0" applyNumberFormat="1" applyFont="1" applyFill="1" applyBorder="1" applyAlignment="1">
      <alignment horizontal="right" vertical="top" wrapText="1"/>
    </xf>
    <xf numFmtId="0" fontId="3" fillId="9" borderId="79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top"/>
    </xf>
    <xf numFmtId="164" fontId="3" fillId="9" borderId="0" xfId="0" applyNumberFormat="1" applyFont="1" applyFill="1" applyBorder="1" applyAlignment="1">
      <alignment horizontal="right" vertical="top" wrapText="1"/>
    </xf>
    <xf numFmtId="0" fontId="3" fillId="0" borderId="76" xfId="0" applyFont="1" applyFill="1" applyBorder="1" applyAlignment="1">
      <alignment vertical="top" wrapText="1"/>
    </xf>
    <xf numFmtId="164" fontId="3" fillId="0" borderId="3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0" fontId="3" fillId="0" borderId="69" xfId="0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right" vertical="top" wrapText="1"/>
    </xf>
    <xf numFmtId="0" fontId="3" fillId="0" borderId="77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49" fontId="5" fillId="13" borderId="15" xfId="0" applyNumberFormat="1" applyFont="1" applyFill="1" applyBorder="1" applyAlignment="1">
      <alignment horizontal="center" vertical="top" wrapText="1"/>
    </xf>
    <xf numFmtId="49" fontId="5" fillId="13" borderId="42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49" fontId="5" fillId="13" borderId="34" xfId="0" applyNumberFormat="1" applyFont="1" applyFill="1" applyBorder="1" applyAlignment="1">
      <alignment horizontal="center" vertical="top" wrapText="1"/>
    </xf>
    <xf numFmtId="49" fontId="5" fillId="9" borderId="28" xfId="0" applyNumberFormat="1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164" fontId="5" fillId="0" borderId="55" xfId="0" applyNumberFormat="1" applyFont="1" applyFill="1" applyBorder="1" applyAlignment="1">
      <alignment horizontal="right" vertical="top"/>
    </xf>
    <xf numFmtId="164" fontId="5" fillId="0" borderId="7" xfId="0" applyNumberFormat="1" applyFont="1" applyFill="1" applyBorder="1" applyAlignment="1">
      <alignment horizontal="right" vertical="top"/>
    </xf>
    <xf numFmtId="49" fontId="5" fillId="13" borderId="8" xfId="0" applyNumberFormat="1" applyFont="1" applyFill="1" applyBorder="1" applyAlignment="1">
      <alignment horizontal="center" vertical="top"/>
    </xf>
    <xf numFmtId="49" fontId="5" fillId="9" borderId="1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164" fontId="3" fillId="0" borderId="64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center" vertical="top" wrapText="1"/>
    </xf>
    <xf numFmtId="49" fontId="5" fillId="2" borderId="44" xfId="0" applyNumberFormat="1" applyFont="1" applyFill="1" applyBorder="1" applyAlignment="1">
      <alignment horizontal="center" vertical="top"/>
    </xf>
    <xf numFmtId="49" fontId="5" fillId="9" borderId="16" xfId="0" applyNumberFormat="1" applyFont="1" applyFill="1" applyBorder="1" applyAlignment="1">
      <alignment horizontal="center" vertical="top"/>
    </xf>
    <xf numFmtId="0" fontId="22" fillId="0" borderId="64" xfId="0" applyFont="1" applyBorder="1" applyAlignment="1">
      <alignment vertical="top" wrapText="1"/>
    </xf>
    <xf numFmtId="0" fontId="25" fillId="0" borderId="8" xfId="0" applyFont="1" applyFill="1" applyBorder="1" applyAlignment="1">
      <alignment vertical="center" textRotation="90" wrapText="1"/>
    </xf>
    <xf numFmtId="49" fontId="5" fillId="0" borderId="18" xfId="0" applyNumberFormat="1" applyFont="1" applyBorder="1" applyAlignment="1">
      <alignment horizontal="center" vertical="top"/>
    </xf>
    <xf numFmtId="0" fontId="3" fillId="0" borderId="61" xfId="0" applyFont="1" applyBorder="1" applyAlignment="1">
      <alignment vertical="top"/>
    </xf>
    <xf numFmtId="164" fontId="5" fillId="0" borderId="59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49" fontId="5" fillId="9" borderId="45" xfId="0" applyNumberFormat="1" applyFont="1" applyFill="1" applyBorder="1" applyAlignment="1">
      <alignment horizontal="center" vertical="top"/>
    </xf>
    <xf numFmtId="0" fontId="3" fillId="3" borderId="76" xfId="0" applyFont="1" applyFill="1" applyBorder="1" applyAlignment="1">
      <alignment vertical="top" wrapText="1"/>
    </xf>
    <xf numFmtId="49" fontId="5" fillId="9" borderId="58" xfId="0" applyNumberFormat="1" applyFont="1" applyFill="1" applyBorder="1" applyAlignment="1">
      <alignment horizontal="center" vertical="top"/>
    </xf>
    <xf numFmtId="0" fontId="3" fillId="3" borderId="77" xfId="0" applyFont="1" applyFill="1" applyBorder="1" applyAlignment="1">
      <alignment vertical="top" wrapText="1"/>
    </xf>
    <xf numFmtId="49" fontId="5" fillId="5" borderId="33" xfId="0" applyNumberFormat="1" applyFont="1" applyFill="1" applyBorder="1" applyAlignment="1">
      <alignment horizontal="center" vertical="top"/>
    </xf>
    <xf numFmtId="49" fontId="5" fillId="2" borderId="32" xfId="0" applyNumberFormat="1" applyFont="1" applyFill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164" fontId="3" fillId="3" borderId="55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right" vertical="top"/>
    </xf>
    <xf numFmtId="1" fontId="2" fillId="0" borderId="16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right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2" xfId="0" applyNumberFormat="1" applyFont="1" applyBorder="1" applyAlignment="1">
      <alignment horizontal="center" vertical="center" textRotation="90"/>
    </xf>
    <xf numFmtId="0" fontId="16" fillId="0" borderId="3" xfId="0" applyNumberFormat="1" applyFont="1" applyBorder="1" applyAlignment="1">
      <alignment horizontal="center" vertical="center" textRotation="90"/>
    </xf>
    <xf numFmtId="49" fontId="23" fillId="16" borderId="60" xfId="0" applyNumberFormat="1" applyFont="1" applyFill="1" applyBorder="1" applyAlignment="1">
      <alignment horizontal="center" vertical="top"/>
    </xf>
    <xf numFmtId="49" fontId="5" fillId="16" borderId="60" xfId="0" applyNumberFormat="1" applyFont="1" applyFill="1" applyBorder="1" applyAlignment="1">
      <alignment horizontal="center" vertical="top"/>
    </xf>
    <xf numFmtId="49" fontId="23" fillId="2" borderId="52" xfId="0" applyNumberFormat="1" applyFont="1" applyFill="1" applyBorder="1" applyAlignment="1">
      <alignment horizontal="center" vertical="top"/>
    </xf>
    <xf numFmtId="49" fontId="23" fillId="16" borderId="59" xfId="0" applyNumberFormat="1" applyFont="1" applyFill="1" applyBorder="1" applyAlignment="1">
      <alignment horizontal="center" vertical="top"/>
    </xf>
    <xf numFmtId="49" fontId="23" fillId="2" borderId="20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5" fillId="0" borderId="78" xfId="0" applyNumberFormat="1" applyFont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6" fontId="3" fillId="0" borderId="67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75" xfId="0" applyNumberFormat="1" applyFont="1" applyFill="1" applyBorder="1" applyAlignment="1">
      <alignment horizontal="center" vertical="top"/>
    </xf>
    <xf numFmtId="0" fontId="16" fillId="0" borderId="21" xfId="0" applyNumberFormat="1" applyFont="1" applyBorder="1" applyAlignment="1">
      <alignment horizontal="center" vertical="top"/>
    </xf>
    <xf numFmtId="49" fontId="23" fillId="16" borderId="8" xfId="0" applyNumberFormat="1" applyFont="1" applyFill="1" applyBorder="1" applyAlignment="1">
      <alignment horizontal="center" vertical="top"/>
    </xf>
    <xf numFmtId="49" fontId="23" fillId="2" borderId="16" xfId="0" applyNumberFormat="1" applyFont="1" applyFill="1" applyBorder="1" applyAlignment="1">
      <alignment horizontal="center" vertical="top"/>
    </xf>
    <xf numFmtId="49" fontId="23" fillId="3" borderId="45" xfId="0" applyNumberFormat="1" applyFont="1" applyFill="1" applyBorder="1" applyAlignment="1">
      <alignment horizontal="center" vertical="top"/>
    </xf>
    <xf numFmtId="0" fontId="5" fillId="0" borderId="64" xfId="0" applyNumberFormat="1" applyFont="1" applyBorder="1" applyAlignment="1">
      <alignment horizontal="center" vertical="top"/>
    </xf>
    <xf numFmtId="164" fontId="3" fillId="0" borderId="64" xfId="0" applyNumberFormat="1" applyFont="1" applyFill="1" applyBorder="1" applyAlignment="1">
      <alignment horizontal="center" vertical="top"/>
    </xf>
    <xf numFmtId="0" fontId="16" fillId="0" borderId="21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16" fillId="0" borderId="18" xfId="0" applyNumberFormat="1" applyFont="1" applyFill="1" applyBorder="1" applyAlignment="1">
      <alignment horizontal="center" vertical="top"/>
    </xf>
    <xf numFmtId="0" fontId="16" fillId="3" borderId="21" xfId="0" applyNumberFormat="1" applyFont="1" applyFill="1" applyBorder="1" applyAlignment="1">
      <alignment horizontal="center" vertical="top"/>
    </xf>
    <xf numFmtId="0" fontId="16" fillId="3" borderId="18" xfId="0" applyNumberFormat="1" applyFont="1" applyFill="1" applyBorder="1" applyAlignment="1">
      <alignment horizontal="center" vertical="top"/>
    </xf>
    <xf numFmtId="49" fontId="5" fillId="3" borderId="45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16" fillId="0" borderId="18" xfId="0" applyNumberFormat="1" applyFont="1" applyBorder="1" applyAlignment="1">
      <alignment horizontal="center" vertical="top"/>
    </xf>
    <xf numFmtId="49" fontId="23" fillId="16" borderId="9" xfId="0" applyNumberFormat="1" applyFont="1" applyFill="1" applyBorder="1" applyAlignment="1">
      <alignment horizontal="center" vertical="top"/>
    </xf>
    <xf numFmtId="49" fontId="23" fillId="2" borderId="10" xfId="0" applyNumberFormat="1" applyFont="1" applyFill="1" applyBorder="1" applyAlignment="1">
      <alignment horizontal="center" vertical="top"/>
    </xf>
    <xf numFmtId="0" fontId="5" fillId="0" borderId="65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Fill="1" applyBorder="1" applyAlignment="1">
      <alignment horizontal="center" vertical="top"/>
    </xf>
    <xf numFmtId="0" fontId="16" fillId="0" borderId="27" xfId="0" applyNumberFormat="1" applyFont="1" applyBorder="1" applyAlignment="1">
      <alignment horizontal="center" vertical="top"/>
    </xf>
    <xf numFmtId="0" fontId="16" fillId="0" borderId="75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3" borderId="20" xfId="0" applyNumberFormat="1" applyFont="1" applyFill="1" applyBorder="1" applyAlignment="1">
      <alignment horizontal="center" vertical="top"/>
    </xf>
    <xf numFmtId="0" fontId="3" fillId="3" borderId="75" xfId="0" applyNumberFormat="1" applyFont="1" applyFill="1" applyBorder="1" applyAlignment="1">
      <alignment horizontal="center" vertical="top"/>
    </xf>
    <xf numFmtId="0" fontId="16" fillId="3" borderId="16" xfId="0" applyNumberFormat="1" applyFont="1" applyFill="1" applyBorder="1" applyAlignment="1">
      <alignment vertical="top"/>
    </xf>
    <xf numFmtId="0" fontId="3" fillId="3" borderId="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166" fontId="5" fillId="3" borderId="61" xfId="0" applyNumberFormat="1" applyFont="1" applyFill="1" applyBorder="1" applyAlignment="1">
      <alignment horizontal="left" vertical="top" wrapText="1"/>
    </xf>
    <xf numFmtId="0" fontId="3" fillId="3" borderId="16" xfId="0" applyNumberFormat="1" applyFont="1" applyFill="1" applyBorder="1" applyAlignment="1">
      <alignment horizontal="center" vertical="top"/>
    </xf>
    <xf numFmtId="49" fontId="23" fillId="16" borderId="34" xfId="0" applyNumberFormat="1" applyFont="1" applyFill="1" applyBorder="1" applyAlignment="1">
      <alignment horizontal="center" vertical="top"/>
    </xf>
    <xf numFmtId="49" fontId="23" fillId="2" borderId="28" xfId="0" applyNumberFormat="1" applyFont="1" applyFill="1" applyBorder="1" applyAlignment="1">
      <alignment horizontal="center" vertical="top"/>
    </xf>
    <xf numFmtId="49" fontId="5" fillId="3" borderId="52" xfId="0" applyNumberFormat="1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0" borderId="63" xfId="0" applyNumberFormat="1" applyFont="1" applyBorder="1" applyAlignment="1">
      <alignment horizontal="center" vertical="top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horizontal="center" vertical="top"/>
    </xf>
    <xf numFmtId="0" fontId="16" fillId="0" borderId="60" xfId="0" applyFont="1" applyBorder="1" applyAlignment="1">
      <alignment vertical="top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71" xfId="0" applyNumberFormat="1" applyFont="1" applyFill="1" applyBorder="1" applyAlignment="1">
      <alignment horizontal="center" vertical="top"/>
    </xf>
    <xf numFmtId="0" fontId="16" fillId="0" borderId="29" xfId="0" applyNumberFormat="1" applyFont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23" fillId="16" borderId="42" xfId="0" applyNumberFormat="1" applyFont="1" applyFill="1" applyBorder="1" applyAlignment="1">
      <alignment horizontal="center" vertical="top" wrapText="1"/>
    </xf>
    <xf numFmtId="49" fontId="23" fillId="16" borderId="36" xfId="0" applyNumberFormat="1" applyFont="1" applyFill="1" applyBorder="1" applyAlignment="1">
      <alignment horizontal="center" vertical="top"/>
    </xf>
    <xf numFmtId="49" fontId="23" fillId="2" borderId="4" xfId="0" applyNumberFormat="1" applyFont="1" applyFill="1" applyBorder="1" applyAlignment="1">
      <alignment horizontal="center" vertical="top"/>
    </xf>
    <xf numFmtId="49" fontId="23" fillId="16" borderId="34" xfId="0" applyNumberFormat="1" applyFont="1" applyFill="1" applyBorder="1" applyAlignment="1">
      <alignment vertical="top"/>
    </xf>
    <xf numFmtId="49" fontId="23" fillId="2" borderId="28" xfId="0" applyNumberFormat="1" applyFont="1" applyFill="1" applyBorder="1" applyAlignment="1">
      <alignment vertical="top"/>
    </xf>
    <xf numFmtId="49" fontId="5" fillId="3" borderId="52" xfId="0" applyNumberFormat="1" applyFont="1" applyFill="1" applyBorder="1" applyAlignment="1">
      <alignment vertical="top"/>
    </xf>
    <xf numFmtId="0" fontId="5" fillId="3" borderId="51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vertical="top" wrapText="1"/>
    </xf>
    <xf numFmtId="0" fontId="5" fillId="0" borderId="29" xfId="0" applyNumberFormat="1" applyFont="1" applyBorder="1" applyAlignment="1">
      <alignment horizontal="center" vertical="top"/>
    </xf>
    <xf numFmtId="0" fontId="16" fillId="3" borderId="51" xfId="0" applyFont="1" applyFill="1" applyBorder="1" applyAlignment="1">
      <alignment horizontal="center" vertical="top" wrapText="1"/>
    </xf>
    <xf numFmtId="164" fontId="16" fillId="9" borderId="51" xfId="0" applyNumberFormat="1" applyFont="1" applyFill="1" applyBorder="1" applyAlignment="1">
      <alignment horizontal="center" vertical="top" wrapText="1"/>
    </xf>
    <xf numFmtId="164" fontId="16" fillId="9" borderId="63" xfId="0" applyNumberFormat="1" applyFont="1" applyFill="1" applyBorder="1" applyAlignment="1">
      <alignment horizontal="center" vertical="top" wrapText="1"/>
    </xf>
    <xf numFmtId="0" fontId="3" fillId="3" borderId="51" xfId="0" applyNumberFormat="1" applyFont="1" applyFill="1" applyBorder="1" applyAlignment="1">
      <alignment horizontal="left" vertical="top" wrapText="1"/>
    </xf>
    <xf numFmtId="0" fontId="12" fillId="3" borderId="71" xfId="0" applyNumberFormat="1" applyFont="1" applyFill="1" applyBorder="1" applyAlignment="1">
      <alignment horizontal="center" vertical="top" wrapText="1"/>
    </xf>
    <xf numFmtId="0" fontId="12" fillId="3" borderId="28" xfId="0" applyNumberFormat="1" applyFont="1" applyFill="1" applyBorder="1" applyAlignment="1">
      <alignment horizontal="center" vertical="top" wrapText="1"/>
    </xf>
    <xf numFmtId="0" fontId="12" fillId="3" borderId="63" xfId="0" applyNumberFormat="1" applyFont="1" applyFill="1" applyBorder="1" applyAlignment="1">
      <alignment horizontal="center" vertical="top" wrapText="1"/>
    </xf>
    <xf numFmtId="49" fontId="23" fillId="16" borderId="8" xfId="0" applyNumberFormat="1" applyFont="1" applyFill="1" applyBorder="1" applyAlignment="1">
      <alignment vertical="top"/>
    </xf>
    <xf numFmtId="49" fontId="23" fillId="2" borderId="16" xfId="0" applyNumberFormat="1" applyFont="1" applyFill="1" applyBorder="1" applyAlignment="1">
      <alignment vertical="top"/>
    </xf>
    <xf numFmtId="49" fontId="5" fillId="3" borderId="45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vertical="top" wrapText="1"/>
    </xf>
    <xf numFmtId="164" fontId="16" fillId="3" borderId="24" xfId="0" applyNumberFormat="1" applyFont="1" applyFill="1" applyBorder="1" applyAlignment="1">
      <alignment horizontal="center" vertical="top" wrapText="1"/>
    </xf>
    <xf numFmtId="164" fontId="16" fillId="3" borderId="40" xfId="0" applyNumberFormat="1" applyFont="1" applyFill="1" applyBorder="1" applyAlignment="1">
      <alignment horizontal="center" vertical="top" wrapText="1"/>
    </xf>
    <xf numFmtId="0" fontId="12" fillId="3" borderId="75" xfId="0" applyNumberFormat="1" applyFont="1" applyFill="1" applyBorder="1" applyAlignment="1">
      <alignment horizontal="center" vertical="top" wrapText="1"/>
    </xf>
    <xf numFmtId="0" fontId="12" fillId="3" borderId="20" xfId="0" applyNumberFormat="1" applyFont="1" applyFill="1" applyBorder="1" applyAlignment="1">
      <alignment horizontal="center" vertical="top" wrapText="1"/>
    </xf>
    <xf numFmtId="0" fontId="12" fillId="3" borderId="78" xfId="0" applyNumberFormat="1" applyFont="1" applyFill="1" applyBorder="1" applyAlignment="1">
      <alignment horizontal="center" vertical="top" wrapText="1"/>
    </xf>
    <xf numFmtId="0" fontId="12" fillId="3" borderId="0" xfId="0" applyNumberFormat="1" applyFont="1" applyFill="1" applyBorder="1" applyAlignment="1">
      <alignment horizontal="center" vertical="top" wrapText="1"/>
    </xf>
    <xf numFmtId="0" fontId="12" fillId="3" borderId="16" xfId="0" applyNumberFormat="1" applyFont="1" applyFill="1" applyBorder="1" applyAlignment="1">
      <alignment horizontal="center" vertical="top" wrapText="1"/>
    </xf>
    <xf numFmtId="0" fontId="12" fillId="3" borderId="64" xfId="0" applyNumberFormat="1" applyFont="1" applyFill="1" applyBorder="1" applyAlignment="1">
      <alignment horizontal="center" vertical="top" wrapText="1"/>
    </xf>
    <xf numFmtId="0" fontId="12" fillId="3" borderId="69" xfId="0" applyNumberFormat="1" applyFont="1" applyFill="1" applyBorder="1" applyAlignment="1">
      <alignment horizontal="center" vertical="top" wrapText="1"/>
    </xf>
    <xf numFmtId="0" fontId="12" fillId="3" borderId="32" xfId="0" applyNumberFormat="1" applyFont="1" applyFill="1" applyBorder="1" applyAlignment="1">
      <alignment horizontal="center" vertical="top" wrapText="1"/>
    </xf>
    <xf numFmtId="0" fontId="12" fillId="3" borderId="70" xfId="0" applyNumberFormat="1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23" fillId="0" borderId="33" xfId="0" applyFont="1" applyFill="1" applyBorder="1" applyAlignment="1">
      <alignment horizontal="center" vertical="top" wrapText="1"/>
    </xf>
    <xf numFmtId="0" fontId="12" fillId="3" borderId="61" xfId="0" applyNumberFormat="1" applyFont="1" applyFill="1" applyBorder="1" applyAlignment="1">
      <alignment horizontal="center" vertical="top" wrapText="1"/>
    </xf>
    <xf numFmtId="49" fontId="23" fillId="16" borderId="9" xfId="0" applyNumberFormat="1" applyFont="1" applyFill="1" applyBorder="1" applyAlignment="1">
      <alignment vertical="top"/>
    </xf>
    <xf numFmtId="49" fontId="23" fillId="2" borderId="10" xfId="0" applyNumberFormat="1" applyFont="1" applyFill="1" applyBorder="1" applyAlignment="1">
      <alignment vertical="top"/>
    </xf>
    <xf numFmtId="49" fontId="5" fillId="3" borderId="58" xfId="0" applyNumberFormat="1" applyFont="1" applyFill="1" applyBorder="1" applyAlignment="1">
      <alignment vertical="top"/>
    </xf>
    <xf numFmtId="0" fontId="12" fillId="3" borderId="48" xfId="0" applyNumberFormat="1" applyFont="1" applyFill="1" applyBorder="1" applyAlignment="1">
      <alignment horizontal="left" vertical="top" wrapText="1"/>
    </xf>
    <xf numFmtId="0" fontId="12" fillId="3" borderId="30" xfId="0" applyNumberFormat="1" applyFont="1" applyFill="1" applyBorder="1" applyAlignment="1">
      <alignment horizontal="center" vertical="top" wrapText="1"/>
    </xf>
    <xf numFmtId="0" fontId="12" fillId="3" borderId="10" xfId="0" applyNumberFormat="1" applyFont="1" applyFill="1" applyBorder="1" applyAlignment="1">
      <alignment horizontal="center" vertical="top" wrapText="1"/>
    </xf>
    <xf numFmtId="0" fontId="12" fillId="3" borderId="65" xfId="0" applyNumberFormat="1" applyFont="1" applyFill="1" applyBorder="1" applyAlignment="1">
      <alignment horizontal="center" vertical="top" wrapText="1"/>
    </xf>
    <xf numFmtId="0" fontId="3" fillId="17" borderId="25" xfId="0" applyFont="1" applyFill="1" applyBorder="1" applyAlignment="1">
      <alignment horizontal="center" vertical="top" wrapText="1"/>
    </xf>
    <xf numFmtId="164" fontId="3" fillId="17" borderId="15" xfId="0" applyNumberFormat="1" applyFont="1" applyFill="1" applyBorder="1" applyAlignment="1">
      <alignment horizontal="right" vertical="top"/>
    </xf>
    <xf numFmtId="164" fontId="3" fillId="17" borderId="45" xfId="0" applyNumberFormat="1" applyFont="1" applyFill="1" applyBorder="1" applyAlignment="1">
      <alignment horizontal="right" vertical="top"/>
    </xf>
    <xf numFmtId="0" fontId="3" fillId="17" borderId="56" xfId="0" applyFont="1" applyFill="1" applyBorder="1" applyAlignment="1">
      <alignment horizontal="center" vertical="top"/>
    </xf>
    <xf numFmtId="164" fontId="3" fillId="17" borderId="34" xfId="0" applyNumberFormat="1" applyFont="1" applyFill="1" applyBorder="1" applyAlignment="1">
      <alignment horizontal="right" vertical="top"/>
    </xf>
    <xf numFmtId="164" fontId="3" fillId="17" borderId="29" xfId="0" applyNumberFormat="1" applyFont="1" applyFill="1" applyBorder="1" applyAlignment="1">
      <alignment horizontal="right" vertical="top"/>
    </xf>
    <xf numFmtId="0" fontId="12" fillId="17" borderId="25" xfId="0" applyFont="1" applyFill="1" applyBorder="1" applyAlignment="1">
      <alignment horizontal="center" vertical="top" wrapText="1"/>
    </xf>
    <xf numFmtId="164" fontId="12" fillId="17" borderId="19" xfId="0" applyNumberFormat="1" applyFont="1" applyFill="1" applyBorder="1" applyAlignment="1">
      <alignment horizontal="center" vertical="top"/>
    </xf>
    <xf numFmtId="164" fontId="12" fillId="17" borderId="31" xfId="0" applyNumberFormat="1" applyFont="1" applyFill="1" applyBorder="1" applyAlignment="1">
      <alignment horizontal="center" vertical="top"/>
    </xf>
    <xf numFmtId="0" fontId="3" fillId="17" borderId="39" xfId="0" applyFont="1" applyFill="1" applyBorder="1" applyAlignment="1">
      <alignment horizontal="center" vertical="top"/>
    </xf>
    <xf numFmtId="164" fontId="3" fillId="17" borderId="18" xfId="0" applyNumberFormat="1" applyFont="1" applyFill="1" applyBorder="1" applyAlignment="1">
      <alignment horizontal="right" vertical="top"/>
    </xf>
    <xf numFmtId="0" fontId="3" fillId="17" borderId="7" xfId="0" applyFont="1" applyFill="1" applyBorder="1" applyAlignment="1">
      <alignment horizontal="center" vertical="top" wrapText="1"/>
    </xf>
    <xf numFmtId="164" fontId="3" fillId="17" borderId="11" xfId="0" applyNumberFormat="1" applyFont="1" applyFill="1" applyBorder="1" applyAlignment="1">
      <alignment vertical="top"/>
    </xf>
    <xf numFmtId="164" fontId="3" fillId="17" borderId="13" xfId="0" applyNumberFormat="1" applyFont="1" applyFill="1" applyBorder="1" applyAlignment="1">
      <alignment vertical="top"/>
    </xf>
    <xf numFmtId="0" fontId="11" fillId="17" borderId="56" xfId="0" applyFont="1" applyFill="1" applyBorder="1" applyAlignment="1">
      <alignment horizontal="center" vertical="top" wrapText="1"/>
    </xf>
    <xf numFmtId="164" fontId="3" fillId="17" borderId="17" xfId="0" applyNumberFormat="1" applyFont="1" applyFill="1" applyBorder="1" applyAlignment="1">
      <alignment horizontal="right" vertical="top"/>
    </xf>
    <xf numFmtId="0" fontId="3" fillId="17" borderId="24" xfId="0" applyFont="1" applyFill="1" applyBorder="1" applyAlignment="1">
      <alignment horizontal="center" vertical="top"/>
    </xf>
    <xf numFmtId="164" fontId="3" fillId="17" borderId="50" xfId="0" applyNumberFormat="1" applyFont="1" applyFill="1" applyBorder="1" applyAlignment="1">
      <alignment horizontal="right" vertical="top"/>
    </xf>
    <xf numFmtId="164" fontId="3" fillId="17" borderId="41" xfId="0" applyNumberFormat="1" applyFont="1" applyFill="1" applyBorder="1" applyAlignment="1">
      <alignment horizontal="right" vertical="top"/>
    </xf>
    <xf numFmtId="164" fontId="3" fillId="17" borderId="19" xfId="0" applyNumberFormat="1" applyFont="1" applyFill="1" applyBorder="1" applyAlignment="1">
      <alignment horizontal="right" vertical="top"/>
    </xf>
    <xf numFmtId="164" fontId="3" fillId="17" borderId="44" xfId="0" applyNumberFormat="1" applyFont="1" applyFill="1" applyBorder="1" applyAlignment="1">
      <alignment horizontal="right" vertical="top"/>
    </xf>
    <xf numFmtId="0" fontId="3" fillId="17" borderId="24" xfId="0" applyFont="1" applyFill="1" applyBorder="1" applyAlignment="1">
      <alignment horizontal="center" vertical="top" wrapText="1"/>
    </xf>
    <xf numFmtId="0" fontId="3" fillId="17" borderId="6" xfId="0" applyFont="1" applyFill="1" applyBorder="1" applyAlignment="1">
      <alignment horizontal="center" vertical="top"/>
    </xf>
    <xf numFmtId="164" fontId="3" fillId="17" borderId="59" xfId="0" applyNumberFormat="1" applyFont="1" applyFill="1" applyBorder="1" applyAlignment="1">
      <alignment horizontal="center" vertical="top"/>
    </xf>
    <xf numFmtId="164" fontId="3" fillId="17" borderId="41" xfId="0" applyNumberFormat="1" applyFont="1" applyFill="1" applyBorder="1" applyAlignment="1">
      <alignment horizontal="center" vertical="top"/>
    </xf>
    <xf numFmtId="164" fontId="3" fillId="17" borderId="46" xfId="0" applyNumberFormat="1" applyFont="1" applyFill="1" applyBorder="1" applyAlignment="1">
      <alignment horizontal="center" vertical="top"/>
    </xf>
    <xf numFmtId="164" fontId="3" fillId="17" borderId="39" xfId="0" applyNumberFormat="1" applyFont="1" applyFill="1" applyBorder="1" applyAlignment="1">
      <alignment horizontal="center" vertical="top"/>
    </xf>
    <xf numFmtId="0" fontId="16" fillId="17" borderId="24" xfId="0" applyFont="1" applyFill="1" applyBorder="1" applyAlignment="1">
      <alignment horizontal="center" vertical="top" wrapText="1"/>
    </xf>
    <xf numFmtId="164" fontId="16" fillId="17" borderId="15" xfId="0" applyNumberFormat="1" applyFont="1" applyFill="1" applyBorder="1" applyAlignment="1">
      <alignment horizontal="center" vertical="top" wrapText="1"/>
    </xf>
    <xf numFmtId="164" fontId="16" fillId="17" borderId="17" xfId="0" applyNumberFormat="1" applyFont="1" applyFill="1" applyBorder="1" applyAlignment="1">
      <alignment horizontal="center" vertical="top" wrapText="1"/>
    </xf>
    <xf numFmtId="0" fontId="16" fillId="17" borderId="6" xfId="0" applyFont="1" applyFill="1" applyBorder="1" applyAlignment="1">
      <alignment horizontal="center" vertical="top" wrapText="1"/>
    </xf>
    <xf numFmtId="164" fontId="16" fillId="17" borderId="67" xfId="0" applyNumberFormat="1" applyFont="1" applyFill="1" applyBorder="1" applyAlignment="1">
      <alignment horizontal="center" vertical="top" wrapText="1"/>
    </xf>
    <xf numFmtId="164" fontId="16" fillId="17" borderId="21" xfId="0" applyNumberFormat="1" applyFont="1" applyFill="1" applyBorder="1" applyAlignment="1">
      <alignment horizontal="center" vertical="top" wrapText="1"/>
    </xf>
    <xf numFmtId="49" fontId="5" fillId="13" borderId="9" xfId="0" applyNumberFormat="1" applyFont="1" applyFill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3" fillId="17" borderId="25" xfId="0" applyFont="1" applyFill="1" applyBorder="1" applyAlignment="1">
      <alignment horizontal="center" vertical="top"/>
    </xf>
    <xf numFmtId="49" fontId="5" fillId="9" borderId="10" xfId="0" applyNumberFormat="1" applyFont="1" applyFill="1" applyBorder="1" applyAlignment="1">
      <alignment horizontal="center" vertical="top" wrapText="1"/>
    </xf>
    <xf numFmtId="0" fontId="11" fillId="0" borderId="74" xfId="0" applyFont="1" applyFill="1" applyBorder="1" applyAlignment="1">
      <alignment horizontal="center" vertical="top" wrapText="1"/>
    </xf>
    <xf numFmtId="164" fontId="3" fillId="0" borderId="65" xfId="0" applyNumberFormat="1" applyFont="1" applyFill="1" applyBorder="1" applyAlignment="1">
      <alignment horizontal="right" vertical="top"/>
    </xf>
    <xf numFmtId="164" fontId="3" fillId="0" borderId="48" xfId="0" applyNumberFormat="1" applyFont="1" applyFill="1" applyBorder="1" applyAlignment="1">
      <alignment horizontal="right" vertical="top" wrapText="1"/>
    </xf>
    <xf numFmtId="49" fontId="23" fillId="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71" xfId="0" applyFont="1" applyBorder="1" applyAlignment="1">
      <alignment vertical="top"/>
    </xf>
    <xf numFmtId="0" fontId="3" fillId="0" borderId="63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14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33" xfId="0" applyNumberFormat="1" applyFont="1" applyFill="1" applyBorder="1" applyAlignment="1">
      <alignment horizontal="right" vertical="top"/>
    </xf>
    <xf numFmtId="164" fontId="5" fillId="0" borderId="35" xfId="0" applyNumberFormat="1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0" fontId="5" fillId="0" borderId="72" xfId="0" applyFont="1" applyFill="1" applyBorder="1" applyAlignment="1">
      <alignment horizontal="center" vertical="top"/>
    </xf>
    <xf numFmtId="164" fontId="5" fillId="0" borderId="72" xfId="0" applyNumberFormat="1" applyFont="1" applyFill="1" applyBorder="1" applyAlignment="1">
      <alignment horizontal="right" vertical="top"/>
    </xf>
    <xf numFmtId="164" fontId="5" fillId="0" borderId="47" xfId="0" applyNumberFormat="1" applyFont="1" applyFill="1" applyBorder="1" applyAlignment="1">
      <alignment horizontal="right" vertical="top"/>
    </xf>
    <xf numFmtId="164" fontId="3" fillId="0" borderId="12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/>
    </xf>
    <xf numFmtId="164" fontId="3" fillId="0" borderId="41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0" fontId="3" fillId="0" borderId="6" xfId="0" applyNumberFormat="1" applyFont="1" applyFill="1" applyBorder="1" applyAlignment="1">
      <alignment vertical="top" wrapText="1"/>
    </xf>
    <xf numFmtId="0" fontId="14" fillId="0" borderId="47" xfId="0" applyFont="1" applyFill="1" applyBorder="1" applyAlignment="1">
      <alignment horizontal="center" vertical="top"/>
    </xf>
    <xf numFmtId="164" fontId="5" fillId="0" borderId="80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/>
    </xf>
    <xf numFmtId="164" fontId="5" fillId="0" borderId="12" xfId="0" applyNumberFormat="1" applyFont="1" applyFill="1" applyBorder="1" applyAlignment="1">
      <alignment horizontal="right" vertical="top"/>
    </xf>
    <xf numFmtId="164" fontId="5" fillId="0" borderId="14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164" fontId="3" fillId="0" borderId="3" xfId="0" applyNumberFormat="1" applyFont="1" applyFill="1" applyBorder="1" applyAlignment="1">
      <alignment horizontal="right" vertical="top"/>
    </xf>
    <xf numFmtId="164" fontId="3" fillId="0" borderId="76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1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164" fontId="5" fillId="0" borderId="54" xfId="0" applyNumberFormat="1" applyFont="1" applyFill="1" applyBorder="1" applyAlignment="1">
      <alignment horizontal="right" vertical="top"/>
    </xf>
    <xf numFmtId="164" fontId="3" fillId="0" borderId="32" xfId="0" applyNumberFormat="1" applyFont="1" applyFill="1" applyBorder="1" applyAlignment="1">
      <alignment horizontal="right" vertical="top"/>
    </xf>
    <xf numFmtId="164" fontId="3" fillId="0" borderId="46" xfId="0" applyNumberFormat="1" applyFont="1" applyFill="1" applyBorder="1" applyAlignment="1">
      <alignment horizontal="right" vertical="top"/>
    </xf>
    <xf numFmtId="0" fontId="5" fillId="0" borderId="47" xfId="0" applyFont="1" applyFill="1" applyBorder="1" applyAlignment="1">
      <alignment horizontal="center" vertical="top"/>
    </xf>
    <xf numFmtId="164" fontId="5" fillId="0" borderId="74" xfId="0" applyNumberFormat="1" applyFont="1" applyFill="1" applyBorder="1" applyAlignment="1">
      <alignment horizontal="right" vertical="top"/>
    </xf>
    <xf numFmtId="164" fontId="5" fillId="0" borderId="43" xfId="0" applyNumberFormat="1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right" vertical="top"/>
    </xf>
    <xf numFmtId="164" fontId="5" fillId="0" borderId="15" xfId="0" applyNumberFormat="1" applyFont="1" applyFill="1" applyBorder="1" applyAlignment="1">
      <alignment horizontal="right" vertical="top"/>
    </xf>
    <xf numFmtId="164" fontId="5" fillId="0" borderId="50" xfId="0" applyNumberFormat="1" applyFont="1" applyFill="1" applyBorder="1" applyAlignment="1">
      <alignment horizontal="right" vertical="top"/>
    </xf>
    <xf numFmtId="164" fontId="5" fillId="0" borderId="40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23" fillId="0" borderId="20" xfId="0" applyNumberFormat="1" applyFont="1" applyFill="1" applyBorder="1" applyAlignment="1">
      <alignment horizontal="center" vertical="top"/>
    </xf>
    <xf numFmtId="164" fontId="23" fillId="0" borderId="2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164" fontId="5" fillId="0" borderId="67" xfId="0" applyNumberFormat="1" applyFont="1" applyFill="1" applyBorder="1" applyAlignment="1">
      <alignment horizontal="center" vertical="top"/>
    </xf>
    <xf numFmtId="164" fontId="5" fillId="0" borderId="75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4" fontId="5" fillId="0" borderId="78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 vertical="top"/>
    </xf>
    <xf numFmtId="164" fontId="23" fillId="0" borderId="75" xfId="0" applyNumberFormat="1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 wrapText="1"/>
    </xf>
    <xf numFmtId="164" fontId="23" fillId="0" borderId="72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3" fillId="0" borderId="73" xfId="0" applyNumberFormat="1" applyFont="1" applyFill="1" applyBorder="1" applyAlignment="1">
      <alignment horizontal="center" vertical="top"/>
    </xf>
    <xf numFmtId="164" fontId="16" fillId="0" borderId="60" xfId="0" applyNumberFormat="1" applyFont="1" applyFill="1" applyBorder="1" applyAlignment="1">
      <alignment horizontal="center" vertical="top" wrapText="1"/>
    </xf>
    <xf numFmtId="164" fontId="16" fillId="0" borderId="28" xfId="0" applyNumberFormat="1" applyFont="1" applyFill="1" applyBorder="1" applyAlignment="1">
      <alignment horizontal="center" vertical="top" wrapText="1"/>
    </xf>
    <xf numFmtId="164" fontId="16" fillId="0" borderId="71" xfId="0" applyNumberFormat="1" applyFont="1" applyFill="1" applyBorder="1" applyAlignment="1">
      <alignment horizontal="center" vertical="top" wrapText="1"/>
    </xf>
    <xf numFmtId="164" fontId="16" fillId="0" borderId="29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41" xfId="0" applyNumberFormat="1" applyFont="1" applyFill="1" applyBorder="1" applyAlignment="1">
      <alignment horizontal="center" vertical="top" wrapText="1"/>
    </xf>
    <xf numFmtId="164" fontId="16" fillId="0" borderId="45" xfId="0" applyNumberFormat="1" applyFont="1" applyFill="1" applyBorder="1" applyAlignment="1">
      <alignment horizontal="center" vertical="top" wrapText="1"/>
    </xf>
    <xf numFmtId="164" fontId="5" fillId="0" borderId="41" xfId="0" applyNumberFormat="1" applyFont="1" applyFill="1" applyBorder="1" applyAlignment="1">
      <alignment horizontal="center" vertical="top" wrapText="1"/>
    </xf>
    <xf numFmtId="164" fontId="16" fillId="0" borderId="46" xfId="0" applyNumberFormat="1" applyFont="1" applyFill="1" applyBorder="1" applyAlignment="1">
      <alignment horizontal="center" vertical="top" wrapText="1"/>
    </xf>
    <xf numFmtId="164" fontId="16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164" fontId="16" fillId="0" borderId="15" xfId="0" applyNumberFormat="1" applyFont="1" applyFill="1" applyBorder="1" applyAlignment="1">
      <alignment horizontal="center" vertical="top" wrapText="1"/>
    </xf>
    <xf numFmtId="164" fontId="16" fillId="0" borderId="17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4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18" xfId="0" applyNumberFormat="1" applyFont="1" applyFill="1" applyBorder="1" applyAlignment="1">
      <alignment horizontal="center" vertical="top" wrapText="1"/>
    </xf>
    <xf numFmtId="164" fontId="16" fillId="0" borderId="24" xfId="0" applyNumberFormat="1" applyFont="1" applyFill="1" applyBorder="1" applyAlignment="1">
      <alignment horizontal="center" vertical="top" wrapText="1"/>
    </xf>
    <xf numFmtId="164" fontId="16" fillId="0" borderId="40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70" xfId="0" applyNumberFormat="1" applyFont="1" applyFill="1" applyBorder="1" applyAlignment="1">
      <alignment horizontal="center" vertical="top" wrapText="1"/>
    </xf>
    <xf numFmtId="164" fontId="16" fillId="0" borderId="56" xfId="0" applyNumberFormat="1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164" fontId="16" fillId="0" borderId="68" xfId="0" applyNumberFormat="1" applyFont="1" applyFill="1" applyBorder="1" applyAlignment="1">
      <alignment horizontal="center" vertical="top" wrapText="1"/>
    </xf>
    <xf numFmtId="164" fontId="16" fillId="0" borderId="3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61" xfId="0" applyNumberFormat="1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4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5" fillId="0" borderId="64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 wrapText="1"/>
    </xf>
    <xf numFmtId="0" fontId="5" fillId="0" borderId="70" xfId="0" applyNumberFormat="1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 wrapText="1"/>
    </xf>
    <xf numFmtId="164" fontId="5" fillId="0" borderId="68" xfId="0" applyNumberFormat="1" applyFont="1" applyFill="1" applyBorder="1" applyAlignment="1">
      <alignment horizontal="center" vertical="top" wrapText="1"/>
    </xf>
    <xf numFmtId="164" fontId="5" fillId="0" borderId="31" xfId="0" applyNumberFormat="1" applyFont="1" applyFill="1" applyBorder="1" applyAlignment="1">
      <alignment horizontal="center" vertical="top" wrapText="1"/>
    </xf>
    <xf numFmtId="164" fontId="5" fillId="0" borderId="62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164" fontId="12" fillId="0" borderId="49" xfId="0" applyNumberFormat="1" applyFont="1" applyFill="1" applyBorder="1" applyAlignment="1">
      <alignment horizontal="center" vertical="top"/>
    </xf>
    <xf numFmtId="164" fontId="12" fillId="0" borderId="12" xfId="0" applyNumberFormat="1" applyFont="1" applyFill="1" applyBorder="1" applyAlignment="1">
      <alignment horizontal="center" vertical="top"/>
    </xf>
    <xf numFmtId="164" fontId="12" fillId="0" borderId="14" xfId="0" applyNumberFormat="1" applyFont="1" applyFill="1" applyBorder="1" applyAlignment="1">
      <alignment horizontal="center" vertical="top"/>
    </xf>
    <xf numFmtId="164" fontId="12" fillId="0" borderId="19" xfId="0" applyNumberFormat="1" applyFont="1" applyFill="1" applyBorder="1" applyAlignment="1">
      <alignment horizontal="center" vertical="top"/>
    </xf>
    <xf numFmtId="164" fontId="12" fillId="0" borderId="32" xfId="0" applyNumberFormat="1" applyFont="1" applyFill="1" applyBorder="1" applyAlignment="1">
      <alignment horizontal="center" vertical="top"/>
    </xf>
    <xf numFmtId="164" fontId="12" fillId="0" borderId="31" xfId="0" applyNumberFormat="1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center" vertical="top"/>
    </xf>
    <xf numFmtId="164" fontId="21" fillId="0" borderId="43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47" xfId="0" applyNumberFormat="1" applyFont="1" applyFill="1" applyBorder="1" applyAlignment="1">
      <alignment horizontal="center" vertical="center" wrapText="1"/>
    </xf>
    <xf numFmtId="164" fontId="21" fillId="0" borderId="74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/>
    </xf>
    <xf numFmtId="0" fontId="5" fillId="0" borderId="48" xfId="0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right" vertical="top" wrapText="1"/>
    </xf>
    <xf numFmtId="164" fontId="3" fillId="0" borderId="59" xfId="0" applyNumberFormat="1" applyFont="1" applyFill="1" applyBorder="1" applyAlignment="1">
      <alignment horizontal="right" vertical="top"/>
    </xf>
    <xf numFmtId="164" fontId="3" fillId="0" borderId="31" xfId="0" applyNumberFormat="1" applyFont="1" applyFill="1" applyBorder="1" applyAlignment="1">
      <alignment horizontal="right" vertical="top"/>
    </xf>
    <xf numFmtId="0" fontId="5" fillId="0" borderId="74" xfId="0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27" xfId="0" applyNumberFormat="1" applyFont="1" applyFill="1" applyBorder="1" applyAlignment="1">
      <alignment horizontal="right" vertical="top"/>
    </xf>
    <xf numFmtId="164" fontId="5" fillId="0" borderId="73" xfId="0" applyNumberFormat="1" applyFont="1" applyFill="1" applyBorder="1" applyAlignment="1">
      <alignment horizontal="right" vertical="top"/>
    </xf>
    <xf numFmtId="0" fontId="5" fillId="0" borderId="6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64" fontId="19" fillId="0" borderId="51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top"/>
    </xf>
    <xf numFmtId="49" fontId="10" fillId="7" borderId="53" xfId="0" applyNumberFormat="1" applyFont="1" applyFill="1" applyBorder="1" applyAlignment="1">
      <alignment horizontal="left" vertical="top" wrapText="1"/>
    </xf>
    <xf numFmtId="49" fontId="10" fillId="7" borderId="57" xfId="0" applyNumberFormat="1" applyFont="1" applyFill="1" applyBorder="1" applyAlignment="1">
      <alignment horizontal="left" vertical="top" wrapText="1"/>
    </xf>
    <xf numFmtId="49" fontId="10" fillId="7" borderId="55" xfId="0" applyNumberFormat="1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11" fillId="0" borderId="64" xfId="0" applyNumberFormat="1" applyFont="1" applyBorder="1" applyAlignment="1">
      <alignment horizontal="center" vertical="center" textRotation="90" wrapText="1"/>
    </xf>
    <xf numFmtId="0" fontId="11" fillId="0" borderId="65" xfId="0" applyNumberFormat="1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10" fillId="4" borderId="56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61" xfId="0" applyFont="1" applyFill="1" applyBorder="1" applyAlignment="1">
      <alignment horizontal="center" vertical="top" textRotation="90"/>
    </xf>
    <xf numFmtId="0" fontId="11" fillId="0" borderId="62" xfId="0" applyFont="1" applyFill="1" applyBorder="1" applyAlignment="1">
      <alignment horizontal="center" vertical="top" textRotation="90"/>
    </xf>
    <xf numFmtId="49" fontId="5" fillId="5" borderId="34" xfId="0" applyNumberFormat="1" applyFont="1" applyFill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5" borderId="66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horizontal="left" vertical="top"/>
    </xf>
    <xf numFmtId="0" fontId="5" fillId="5" borderId="38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8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3" borderId="29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3" fillId="3" borderId="3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2" fillId="0" borderId="67" xfId="0" applyFont="1" applyBorder="1" applyAlignment="1">
      <alignment horizontal="center" vertical="top" textRotation="90" wrapText="1"/>
    </xf>
    <xf numFmtId="0" fontId="12" fillId="0" borderId="61" xfId="0" applyFont="1" applyBorder="1" applyAlignment="1">
      <alignment horizontal="center" vertical="top" textRotation="90" wrapText="1"/>
    </xf>
    <xf numFmtId="0" fontId="12" fillId="0" borderId="62" xfId="0" applyFont="1" applyBorder="1" applyAlignment="1">
      <alignment horizontal="center" vertical="top" textRotation="90" wrapText="1"/>
    </xf>
    <xf numFmtId="0" fontId="3" fillId="0" borderId="5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" fillId="9" borderId="52" xfId="0" applyFont="1" applyFill="1" applyBorder="1" applyAlignment="1">
      <alignment horizontal="left" vertical="top" wrapText="1"/>
    </xf>
    <xf numFmtId="0" fontId="5" fillId="9" borderId="45" xfId="0" applyFont="1" applyFill="1" applyBorder="1" applyAlignment="1">
      <alignment horizontal="left" vertical="top" wrapText="1"/>
    </xf>
    <xf numFmtId="0" fontId="5" fillId="9" borderId="58" xfId="0" applyFont="1" applyFill="1" applyBorder="1" applyAlignment="1">
      <alignment horizontal="left" vertical="top" wrapText="1"/>
    </xf>
    <xf numFmtId="49" fontId="16" fillId="0" borderId="34" xfId="0" applyNumberFormat="1" applyFont="1" applyFill="1" applyBorder="1" applyAlignment="1">
      <alignment horizontal="center" vertical="center" textRotation="90"/>
    </xf>
    <xf numFmtId="49" fontId="16" fillId="0" borderId="8" xfId="0" applyNumberFormat="1" applyFont="1" applyFill="1" applyBorder="1" applyAlignment="1">
      <alignment horizontal="center" vertical="center" textRotation="90"/>
    </xf>
    <xf numFmtId="49" fontId="16" fillId="0" borderId="9" xfId="0" applyNumberFormat="1" applyFont="1" applyFill="1" applyBorder="1" applyAlignment="1">
      <alignment horizontal="center" vertical="center" textRotation="90"/>
    </xf>
    <xf numFmtId="49" fontId="16" fillId="0" borderId="28" xfId="0" quotePrefix="1" applyNumberFormat="1" applyFont="1" applyBorder="1" applyAlignment="1">
      <alignment horizontal="center" vertical="top"/>
    </xf>
    <xf numFmtId="49" fontId="16" fillId="0" borderId="16" xfId="0" quotePrefix="1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3" fillId="0" borderId="29" xfId="0" applyNumberFormat="1" applyFont="1" applyBorder="1" applyAlignment="1">
      <alignment horizontal="center" vertical="top"/>
    </xf>
    <xf numFmtId="49" fontId="23" fillId="0" borderId="18" xfId="0" applyNumberFormat="1" applyFont="1" applyBorder="1" applyAlignment="1">
      <alignment horizontal="center" vertical="top"/>
    </xf>
    <xf numFmtId="49" fontId="23" fillId="0" borderId="27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10" borderId="56" xfId="0" applyFont="1" applyFill="1" applyBorder="1" applyAlignment="1">
      <alignment horizontal="left" vertical="top" wrapText="1"/>
    </xf>
    <xf numFmtId="0" fontId="22" fillId="10" borderId="39" xfId="0" applyFont="1" applyFill="1" applyBorder="1" applyAlignment="1">
      <alignment horizontal="left" vertical="top" wrapText="1"/>
    </xf>
    <xf numFmtId="0" fontId="22" fillId="10" borderId="40" xfId="0" applyFont="1" applyFill="1" applyBorder="1" applyAlignment="1">
      <alignment horizontal="left" vertical="top" wrapText="1"/>
    </xf>
    <xf numFmtId="0" fontId="5" fillId="11" borderId="39" xfId="0" applyFont="1" applyFill="1" applyBorder="1" applyAlignment="1">
      <alignment horizontal="left" vertical="top" wrapText="1"/>
    </xf>
    <xf numFmtId="0" fontId="5" fillId="11" borderId="40" xfId="0" applyFont="1" applyFill="1" applyBorder="1" applyAlignment="1">
      <alignment horizontal="left" vertical="top" wrapText="1"/>
    </xf>
    <xf numFmtId="49" fontId="5" fillId="2" borderId="52" xfId="0" applyNumberFormat="1" applyFont="1" applyFill="1" applyBorder="1" applyAlignment="1">
      <alignment horizontal="left" vertical="top"/>
    </xf>
    <xf numFmtId="49" fontId="5" fillId="2" borderId="71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top"/>
    </xf>
    <xf numFmtId="49" fontId="5" fillId="2" borderId="63" xfId="0" applyNumberFormat="1" applyFont="1" applyFill="1" applyBorder="1" applyAlignment="1">
      <alignment horizontal="left" vertical="top"/>
    </xf>
    <xf numFmtId="49" fontId="5" fillId="7" borderId="60" xfId="0" applyNumberFormat="1" applyFont="1" applyFill="1" applyBorder="1" applyAlignment="1">
      <alignment horizontal="left" vertical="top" wrapText="1"/>
    </xf>
    <xf numFmtId="49" fontId="5" fillId="7" borderId="71" xfId="0" applyNumberFormat="1" applyFont="1" applyFill="1" applyBorder="1" applyAlignment="1">
      <alignment horizontal="left" vertical="top" wrapText="1"/>
    </xf>
    <xf numFmtId="49" fontId="5" fillId="7" borderId="63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11" fillId="0" borderId="51" xfId="0" applyNumberFormat="1" applyFont="1" applyBorder="1" applyAlignment="1">
      <alignment horizontal="center" vertical="center" textRotation="90" wrapText="1"/>
    </xf>
    <xf numFmtId="0" fontId="11" fillId="0" borderId="5" xfId="0" applyNumberFormat="1" applyFont="1" applyBorder="1" applyAlignment="1">
      <alignment horizontal="center" vertical="center" textRotation="90" wrapText="1"/>
    </xf>
    <xf numFmtId="0" fontId="21" fillId="0" borderId="53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80" xfId="0" applyFont="1" applyBorder="1" applyAlignment="1">
      <alignment horizontal="center" vertical="center" textRotation="90" wrapText="1"/>
    </xf>
    <xf numFmtId="0" fontId="11" fillId="0" borderId="48" xfId="0" applyNumberFormat="1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vertical="center" textRotation="90" wrapText="1"/>
    </xf>
    <xf numFmtId="0" fontId="10" fillId="10" borderId="56" xfId="0" applyFont="1" applyFill="1" applyBorder="1" applyAlignment="1">
      <alignment horizontal="left" vertical="top" wrapText="1"/>
    </xf>
    <xf numFmtId="0" fontId="10" fillId="10" borderId="39" xfId="0" applyFont="1" applyFill="1" applyBorder="1" applyAlignment="1">
      <alignment horizontal="left" vertical="top" wrapText="1"/>
    </xf>
    <xf numFmtId="0" fontId="10" fillId="10" borderId="40" xfId="0" applyFont="1" applyFill="1" applyBorder="1" applyAlignment="1">
      <alignment horizontal="left" vertical="top" wrapText="1"/>
    </xf>
    <xf numFmtId="0" fontId="5" fillId="12" borderId="41" xfId="0" applyFont="1" applyFill="1" applyBorder="1" applyAlignment="1">
      <alignment horizontal="left" vertical="top"/>
    </xf>
    <xf numFmtId="0" fontId="5" fillId="12" borderId="39" xfId="0" applyFont="1" applyFill="1" applyBorder="1" applyAlignment="1">
      <alignment horizontal="left" vertical="top"/>
    </xf>
    <xf numFmtId="0" fontId="5" fillId="12" borderId="40" xfId="0" applyFont="1" applyFill="1" applyBorder="1" applyAlignment="1">
      <alignment horizontal="left" vertical="top"/>
    </xf>
    <xf numFmtId="49" fontId="5" fillId="2" borderId="66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49" fontId="5" fillId="12" borderId="34" xfId="0" applyNumberFormat="1" applyFont="1" applyFill="1" applyBorder="1" applyAlignment="1">
      <alignment horizontal="center" vertical="top"/>
    </xf>
    <xf numFmtId="49" fontId="5" fillId="12" borderId="8" xfId="0" applyNumberFormat="1" applyFont="1" applyFill="1" applyBorder="1" applyAlignment="1">
      <alignment horizontal="center" vertical="top"/>
    </xf>
    <xf numFmtId="49" fontId="5" fillId="12" borderId="9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textRotation="90" wrapText="1"/>
    </xf>
    <xf numFmtId="0" fontId="8" fillId="0" borderId="16" xfId="0" applyFont="1" applyBorder="1" applyAlignment="1">
      <alignment horizontal="left" textRotation="90" wrapText="1"/>
    </xf>
    <xf numFmtId="0" fontId="8" fillId="0" borderId="10" xfId="0" applyFont="1" applyBorder="1" applyAlignment="1">
      <alignment horizontal="left" textRotation="90" wrapText="1"/>
    </xf>
    <xf numFmtId="0" fontId="3" fillId="9" borderId="59" xfId="0" applyFont="1" applyFill="1" applyBorder="1" applyAlignment="1">
      <alignment horizontal="left" vertical="top" wrapText="1"/>
    </xf>
    <xf numFmtId="0" fontId="3" fillId="9" borderId="8" xfId="0" applyFont="1" applyFill="1" applyBorder="1" applyAlignment="1">
      <alignment horizontal="left" vertical="top" wrapText="1"/>
    </xf>
    <xf numFmtId="49" fontId="5" fillId="7" borderId="53" xfId="0" applyNumberFormat="1" applyFont="1" applyFill="1" applyBorder="1" applyAlignment="1">
      <alignment horizontal="left" vertical="top" wrapText="1"/>
    </xf>
    <xf numFmtId="49" fontId="5" fillId="7" borderId="57" xfId="0" applyNumberFormat="1" applyFont="1" applyFill="1" applyBorder="1" applyAlignment="1">
      <alignment horizontal="left" vertical="top" wrapText="1"/>
    </xf>
    <xf numFmtId="49" fontId="5" fillId="7" borderId="55" xfId="0" applyNumberFormat="1" applyFont="1" applyFill="1" applyBorder="1" applyAlignment="1">
      <alignment horizontal="left" vertical="top" wrapText="1"/>
    </xf>
    <xf numFmtId="0" fontId="5" fillId="10" borderId="56" xfId="0" applyFont="1" applyFill="1" applyBorder="1" applyAlignment="1">
      <alignment horizontal="left" vertical="top" wrapText="1"/>
    </xf>
    <xf numFmtId="0" fontId="5" fillId="10" borderId="39" xfId="0" applyFont="1" applyFill="1" applyBorder="1" applyAlignment="1">
      <alignment horizontal="left" vertical="top" wrapText="1"/>
    </xf>
    <xf numFmtId="0" fontId="5" fillId="10" borderId="40" xfId="0" applyFont="1" applyFill="1" applyBorder="1" applyAlignment="1">
      <alignment horizontal="left" vertical="top" wrapText="1"/>
    </xf>
    <xf numFmtId="0" fontId="5" fillId="13" borderId="41" xfId="0" applyFont="1" applyFill="1" applyBorder="1" applyAlignment="1">
      <alignment horizontal="left" vertical="top"/>
    </xf>
    <xf numFmtId="0" fontId="5" fillId="13" borderId="39" xfId="0" applyFont="1" applyFill="1" applyBorder="1" applyAlignment="1">
      <alignment horizontal="left" vertical="top"/>
    </xf>
    <xf numFmtId="0" fontId="5" fillId="13" borderId="40" xfId="0" applyFont="1" applyFill="1" applyBorder="1" applyAlignment="1">
      <alignment horizontal="left" vertical="top"/>
    </xf>
    <xf numFmtId="49" fontId="5" fillId="13" borderId="8" xfId="0" applyNumberFormat="1" applyFont="1" applyFill="1" applyBorder="1" applyAlignment="1">
      <alignment horizontal="center" vertical="top" wrapText="1"/>
    </xf>
    <xf numFmtId="49" fontId="5" fillId="13" borderId="9" xfId="0" applyNumberFormat="1" applyFont="1" applyFill="1" applyBorder="1" applyAlignment="1">
      <alignment horizontal="center" vertical="top" wrapText="1"/>
    </xf>
    <xf numFmtId="49" fontId="5" fillId="9" borderId="16" xfId="0" applyNumberFormat="1" applyFont="1" applyFill="1" applyBorder="1" applyAlignment="1">
      <alignment horizontal="center" vertical="top" wrapText="1"/>
    </xf>
    <xf numFmtId="49" fontId="5" fillId="9" borderId="10" xfId="0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49" fontId="5" fillId="0" borderId="45" xfId="0" applyNumberFormat="1" applyFont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 wrapText="1"/>
    </xf>
    <xf numFmtId="0" fontId="3" fillId="0" borderId="76" xfId="0" applyFont="1" applyFill="1" applyBorder="1" applyAlignment="1">
      <alignment horizontal="left" vertical="top" wrapText="1"/>
    </xf>
    <xf numFmtId="0" fontId="3" fillId="0" borderId="77" xfId="0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65" xfId="0" applyNumberFormat="1" applyFont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3" borderId="54" xfId="0" applyFont="1" applyFill="1" applyBorder="1" applyAlignment="1">
      <alignment vertical="top" wrapText="1"/>
    </xf>
    <xf numFmtId="0" fontId="3" fillId="3" borderId="76" xfId="0" applyFont="1" applyFill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0" fontId="5" fillId="5" borderId="41" xfId="0" applyFont="1" applyFill="1" applyBorder="1" applyAlignment="1">
      <alignment horizontal="left" vertical="top"/>
    </xf>
    <xf numFmtId="0" fontId="5" fillId="5" borderId="39" xfId="0" applyFont="1" applyFill="1" applyBorder="1" applyAlignment="1">
      <alignment horizontal="left" vertical="top"/>
    </xf>
    <xf numFmtId="0" fontId="5" fillId="5" borderId="40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49" fontId="5" fillId="9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3" borderId="59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top" wrapText="1"/>
    </xf>
    <xf numFmtId="0" fontId="5" fillId="4" borderId="56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vertical="top" wrapText="1"/>
    </xf>
    <xf numFmtId="0" fontId="5" fillId="4" borderId="40" xfId="0" applyFont="1" applyFill="1" applyBorder="1" applyAlignment="1">
      <alignment horizontal="left" vertical="top" wrapText="1"/>
    </xf>
    <xf numFmtId="49" fontId="5" fillId="2" borderId="52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2" borderId="58" xfId="0" applyNumberFormat="1" applyFont="1" applyFill="1" applyBorder="1" applyAlignment="1">
      <alignment horizontal="center" vertical="top"/>
    </xf>
    <xf numFmtId="49" fontId="5" fillId="9" borderId="28" xfId="0" applyNumberFormat="1" applyFont="1" applyFill="1" applyBorder="1" applyAlignment="1">
      <alignment horizontal="center" vertical="top"/>
    </xf>
    <xf numFmtId="49" fontId="5" fillId="9" borderId="10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 wrapText="1"/>
    </xf>
    <xf numFmtId="3" fontId="3" fillId="3" borderId="16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80" xfId="0" applyFont="1" applyBorder="1" applyAlignment="1">
      <alignment horizontal="center" vertical="center" textRotation="90" wrapText="1"/>
    </xf>
    <xf numFmtId="0" fontId="16" fillId="0" borderId="51" xfId="0" applyNumberFormat="1" applyFont="1" applyBorder="1" applyAlignment="1">
      <alignment horizontal="center" vertical="center" textRotation="90" wrapText="1"/>
    </xf>
    <xf numFmtId="0" fontId="16" fillId="0" borderId="5" xfId="0" applyNumberFormat="1" applyFont="1" applyBorder="1" applyAlignment="1">
      <alignment horizontal="center" vertical="center" textRotation="90" wrapText="1"/>
    </xf>
    <xf numFmtId="0" fontId="16" fillId="0" borderId="48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27" xfId="0" applyFont="1" applyFill="1" applyBorder="1" applyAlignment="1">
      <alignment horizontal="center" vertical="center" textRotation="90" wrapText="1"/>
    </xf>
    <xf numFmtId="0" fontId="16" fillId="0" borderId="41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6" fillId="0" borderId="59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20" xfId="0" applyNumberFormat="1" applyFont="1" applyFill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 vertical="top"/>
    </xf>
    <xf numFmtId="166" fontId="3" fillId="3" borderId="67" xfId="0" applyNumberFormat="1" applyFont="1" applyFill="1" applyBorder="1" applyAlignment="1">
      <alignment horizontal="left" vertical="top" wrapText="1"/>
    </xf>
    <xf numFmtId="0" fontId="8" fillId="3" borderId="61" xfId="0" applyFont="1" applyFill="1" applyBorder="1" applyAlignment="1">
      <alignment horizontal="left" vertical="top" wrapText="1"/>
    </xf>
    <xf numFmtId="49" fontId="23" fillId="14" borderId="36" xfId="0" applyNumberFormat="1" applyFont="1" applyFill="1" applyBorder="1" applyAlignment="1">
      <alignment horizontal="left" vertical="top" wrapText="1"/>
    </xf>
    <xf numFmtId="49" fontId="23" fillId="14" borderId="37" xfId="0" applyNumberFormat="1" applyFont="1" applyFill="1" applyBorder="1" applyAlignment="1">
      <alignment horizontal="left" vertical="top" wrapText="1"/>
    </xf>
    <xf numFmtId="49" fontId="23" fillId="14" borderId="38" xfId="0" applyNumberFormat="1" applyFont="1" applyFill="1" applyBorder="1" applyAlignment="1">
      <alignment horizontal="left" vertical="top" wrapText="1"/>
    </xf>
    <xf numFmtId="0" fontId="22" fillId="15" borderId="36" xfId="0" applyFont="1" applyFill="1" applyBorder="1" applyAlignment="1">
      <alignment horizontal="left" vertical="top" wrapText="1"/>
    </xf>
    <xf numFmtId="0" fontId="22" fillId="15" borderId="37" xfId="0" applyFont="1" applyFill="1" applyBorder="1" applyAlignment="1">
      <alignment horizontal="left" vertical="top" wrapText="1"/>
    </xf>
    <xf numFmtId="0" fontId="22" fillId="15" borderId="38" xfId="0" applyFont="1" applyFill="1" applyBorder="1" applyAlignment="1">
      <alignment horizontal="left" vertical="top" wrapText="1"/>
    </xf>
    <xf numFmtId="0" fontId="5" fillId="16" borderId="52" xfId="0" applyFont="1" applyFill="1" applyBorder="1" applyAlignment="1">
      <alignment horizontal="left" vertical="top" wrapText="1"/>
    </xf>
    <xf numFmtId="0" fontId="5" fillId="16" borderId="71" xfId="0" applyFont="1" applyFill="1" applyBorder="1" applyAlignment="1">
      <alignment horizontal="left" vertical="top" wrapText="1"/>
    </xf>
    <xf numFmtId="0" fontId="5" fillId="16" borderId="63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left" vertical="top" wrapText="1"/>
    </xf>
    <xf numFmtId="0" fontId="5" fillId="2" borderId="71" xfId="0" applyFont="1" applyFill="1" applyBorder="1" applyAlignment="1">
      <alignment horizontal="left" vertical="top" wrapText="1"/>
    </xf>
    <xf numFmtId="0" fontId="5" fillId="2" borderId="63" xfId="0" applyFont="1" applyFill="1" applyBorder="1" applyAlignment="1">
      <alignment horizontal="left" vertical="top" wrapText="1"/>
    </xf>
    <xf numFmtId="166" fontId="3" fillId="0" borderId="59" xfId="0" applyNumberFormat="1" applyFont="1" applyFill="1" applyBorder="1" applyAlignment="1">
      <alignment horizontal="left" vertical="top" wrapText="1"/>
    </xf>
    <xf numFmtId="166" fontId="3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9" xfId="0" applyNumberFormat="1" applyFont="1" applyFill="1" applyBorder="1" applyAlignment="1">
      <alignment horizontal="left" vertical="top" wrapText="1"/>
    </xf>
    <xf numFmtId="0" fontId="16" fillId="0" borderId="52" xfId="0" applyFont="1" applyBorder="1" applyAlignment="1">
      <alignment horizontal="center" vertical="center" textRotation="90" wrapText="1"/>
    </xf>
    <xf numFmtId="0" fontId="16" fillId="0" borderId="45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48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41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12" fillId="3" borderId="6" xfId="0" applyNumberFormat="1" applyFont="1" applyFill="1" applyBorder="1" applyAlignment="1">
      <alignment horizontal="left" vertical="top" wrapText="1"/>
    </xf>
    <xf numFmtId="0" fontId="12" fillId="3" borderId="5" xfId="0" applyNumberFormat="1" applyFont="1" applyFill="1" applyBorder="1" applyAlignment="1">
      <alignment horizontal="left" vertical="top" wrapText="1"/>
    </xf>
    <xf numFmtId="0" fontId="23" fillId="0" borderId="74" xfId="0" applyFont="1" applyFill="1" applyBorder="1" applyAlignment="1">
      <alignment horizontal="right" vertical="top" wrapText="1"/>
    </xf>
    <xf numFmtId="0" fontId="23" fillId="0" borderId="72" xfId="0" applyFont="1" applyFill="1" applyBorder="1" applyAlignment="1">
      <alignment horizontal="right" vertical="top" wrapText="1"/>
    </xf>
    <xf numFmtId="0" fontId="23" fillId="0" borderId="73" xfId="0" applyFont="1" applyFill="1" applyBorder="1" applyAlignment="1">
      <alignment horizontal="right" vertical="top" wrapText="1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23" fillId="14" borderId="53" xfId="0" applyNumberFormat="1" applyFont="1" applyFill="1" applyBorder="1" applyAlignment="1">
      <alignment horizontal="left" vertical="top" wrapText="1"/>
    </xf>
    <xf numFmtId="49" fontId="23" fillId="14" borderId="57" xfId="0" applyNumberFormat="1" applyFont="1" applyFill="1" applyBorder="1" applyAlignment="1">
      <alignment horizontal="left" vertical="top" wrapText="1"/>
    </xf>
    <xf numFmtId="49" fontId="23" fillId="14" borderId="55" xfId="0" applyNumberFormat="1" applyFont="1" applyFill="1" applyBorder="1" applyAlignment="1">
      <alignment horizontal="left" vertical="top" wrapText="1"/>
    </xf>
    <xf numFmtId="0" fontId="26" fillId="15" borderId="56" xfId="0" applyFont="1" applyFill="1" applyBorder="1" applyAlignment="1">
      <alignment horizontal="left" vertical="top" wrapText="1"/>
    </xf>
    <xf numFmtId="0" fontId="26" fillId="15" borderId="75" xfId="0" applyFont="1" applyFill="1" applyBorder="1" applyAlignment="1">
      <alignment horizontal="left" vertical="top" wrapText="1"/>
    </xf>
    <xf numFmtId="0" fontId="26" fillId="15" borderId="78" xfId="0" applyFont="1" applyFill="1" applyBorder="1" applyAlignment="1">
      <alignment horizontal="left" vertical="top" wrapText="1"/>
    </xf>
    <xf numFmtId="0" fontId="23" fillId="16" borderId="37" xfId="0" applyFont="1" applyFill="1" applyBorder="1" applyAlignment="1">
      <alignment horizontal="left" vertical="top"/>
    </xf>
    <xf numFmtId="0" fontId="23" fillId="16" borderId="38" xfId="0" applyFont="1" applyFill="1" applyBorder="1" applyAlignment="1">
      <alignment horizontal="left" vertical="top"/>
    </xf>
    <xf numFmtId="0" fontId="5" fillId="2" borderId="71" xfId="0" applyFont="1" applyFill="1" applyBorder="1" applyAlignment="1">
      <alignment horizontal="left" vertical="top"/>
    </xf>
    <xf numFmtId="0" fontId="5" fillId="2" borderId="37" xfId="0" applyFont="1" applyFill="1" applyBorder="1" applyAlignment="1">
      <alignment horizontal="left" vertical="top"/>
    </xf>
    <xf numFmtId="0" fontId="5" fillId="2" borderId="38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 wrapText="1"/>
    </xf>
    <xf numFmtId="0" fontId="12" fillId="3" borderId="25" xfId="0" applyNumberFormat="1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center" vertical="top" textRotation="90" wrapText="1"/>
    </xf>
    <xf numFmtId="0" fontId="3" fillId="0" borderId="61" xfId="0" applyFont="1" applyFill="1" applyBorder="1" applyAlignment="1">
      <alignment horizontal="center" vertical="top" textRotation="90" wrapText="1"/>
    </xf>
    <xf numFmtId="0" fontId="3" fillId="0" borderId="62" xfId="0" applyFont="1" applyFill="1" applyBorder="1" applyAlignment="1">
      <alignment horizontal="center" vertical="top" textRotation="90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9" borderId="79" xfId="0" applyFont="1" applyFill="1" applyBorder="1" applyAlignment="1">
      <alignment horizontal="left" vertical="top" wrapText="1"/>
    </xf>
    <xf numFmtId="0" fontId="3" fillId="9" borderId="76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1" fontId="11" fillId="9" borderId="20" xfId="0" applyNumberFormat="1" applyFont="1" applyFill="1" applyBorder="1" applyAlignment="1">
      <alignment horizontal="center" vertical="center"/>
    </xf>
    <xf numFmtId="1" fontId="11" fillId="9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51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48" xfId="0" applyNumberFormat="1" applyFont="1" applyFill="1" applyBorder="1" applyAlignment="1">
      <alignment horizontal="center" vertical="center" textRotation="90" wrapText="1"/>
    </xf>
    <xf numFmtId="0" fontId="11" fillId="0" borderId="59" xfId="0" applyFont="1" applyFill="1" applyBorder="1" applyAlignment="1">
      <alignment horizontal="left" vertical="top" wrapText="1"/>
    </xf>
    <xf numFmtId="165" fontId="3" fillId="0" borderId="56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5" borderId="38" xfId="0" applyFont="1" applyFill="1" applyBorder="1" applyAlignment="1">
      <alignment horizontal="center" vertical="top"/>
    </xf>
    <xf numFmtId="49" fontId="5" fillId="4" borderId="66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right" vertical="top"/>
    </xf>
    <xf numFmtId="49" fontId="5" fillId="5" borderId="37" xfId="0" applyNumberFormat="1" applyFont="1" applyFill="1" applyBorder="1" applyAlignment="1">
      <alignment horizontal="right" vertical="top"/>
    </xf>
    <xf numFmtId="49" fontId="5" fillId="5" borderId="38" xfId="0" applyNumberFormat="1" applyFont="1" applyFill="1" applyBorder="1" applyAlignment="1">
      <alignment horizontal="right" vertical="top"/>
    </xf>
    <xf numFmtId="165" fontId="5" fillId="4" borderId="53" xfId="0" applyNumberFormat="1" applyFont="1" applyFill="1" applyBorder="1" applyAlignment="1">
      <alignment horizontal="center" vertical="top" wrapText="1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55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2" fillId="0" borderId="71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right" vertical="top" wrapText="1"/>
    </xf>
    <xf numFmtId="0" fontId="5" fillId="4" borderId="57" xfId="0" applyFont="1" applyFill="1" applyBorder="1" applyAlignment="1">
      <alignment horizontal="right" vertical="top" wrapText="1"/>
    </xf>
    <xf numFmtId="0" fontId="5" fillId="4" borderId="55" xfId="0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6" borderId="62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65" xfId="0" applyFont="1" applyFill="1" applyBorder="1" applyAlignment="1">
      <alignment horizontal="right" vertical="top" wrapText="1"/>
    </xf>
    <xf numFmtId="165" fontId="5" fillId="6" borderId="62" xfId="0" applyNumberFormat="1" applyFont="1" applyFill="1" applyBorder="1" applyAlignment="1">
      <alignment horizontal="center" vertical="top" wrapText="1"/>
    </xf>
    <xf numFmtId="165" fontId="5" fillId="6" borderId="30" xfId="0" applyNumberFormat="1" applyFont="1" applyFill="1" applyBorder="1" applyAlignment="1">
      <alignment horizontal="center" vertical="top" wrapText="1"/>
    </xf>
    <xf numFmtId="165" fontId="5" fillId="6" borderId="65" xfId="0" applyNumberFormat="1" applyFont="1" applyFill="1" applyBorder="1" applyAlignment="1">
      <alignment horizontal="center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31" xfId="0" applyNumberFormat="1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left" vertical="top" wrapText="1"/>
    </xf>
    <xf numFmtId="165" fontId="3" fillId="9" borderId="79" xfId="0" applyNumberFormat="1" applyFont="1" applyFill="1" applyBorder="1" applyAlignment="1">
      <alignment horizontal="left" vertical="top" wrapText="1"/>
    </xf>
    <xf numFmtId="165" fontId="3" fillId="9" borderId="19" xfId="0" applyNumberFormat="1" applyFont="1" applyFill="1" applyBorder="1" applyAlignment="1">
      <alignment horizontal="left" vertical="top" wrapText="1"/>
    </xf>
    <xf numFmtId="0" fontId="3" fillId="9" borderId="21" xfId="0" applyNumberFormat="1" applyFont="1" applyFill="1" applyBorder="1" applyAlignment="1">
      <alignment horizontal="center" vertical="center" textRotation="1"/>
    </xf>
    <xf numFmtId="0" fontId="3" fillId="9" borderId="27" xfId="0" applyNumberFormat="1" applyFont="1" applyFill="1" applyBorder="1" applyAlignment="1">
      <alignment horizontal="center" vertical="center" textRotation="1"/>
    </xf>
    <xf numFmtId="1" fontId="11" fillId="9" borderId="28" xfId="0" applyNumberFormat="1" applyFont="1" applyFill="1" applyBorder="1" applyAlignment="1">
      <alignment horizontal="center" vertical="center"/>
    </xf>
    <xf numFmtId="1" fontId="11" fillId="9" borderId="16" xfId="0" applyNumberFormat="1" applyFont="1" applyFill="1" applyBorder="1" applyAlignment="1">
      <alignment horizontal="center" vertical="center"/>
    </xf>
    <xf numFmtId="1" fontId="11" fillId="9" borderId="29" xfId="0" applyNumberFormat="1" applyFont="1" applyFill="1" applyBorder="1" applyAlignment="1">
      <alignment horizontal="center" vertical="center"/>
    </xf>
    <xf numFmtId="1" fontId="11" fillId="9" borderId="18" xfId="0" applyNumberFormat="1" applyFont="1" applyFill="1" applyBorder="1" applyAlignment="1">
      <alignment horizontal="center" vertical="center"/>
    </xf>
    <xf numFmtId="0" fontId="3" fillId="9" borderId="20" xfId="0" applyNumberFormat="1" applyFont="1" applyFill="1" applyBorder="1" applyAlignment="1">
      <alignment horizontal="center" vertical="center" textRotation="1"/>
    </xf>
    <xf numFmtId="0" fontId="3" fillId="9" borderId="10" xfId="0" applyNumberFormat="1" applyFont="1" applyFill="1" applyBorder="1" applyAlignment="1">
      <alignment horizontal="center" vertical="center" textRotation="1"/>
    </xf>
    <xf numFmtId="165" fontId="11" fillId="9" borderId="54" xfId="0" applyNumberFormat="1" applyFont="1" applyFill="1" applyBorder="1" applyAlignment="1">
      <alignment horizontal="left" vertical="top" wrapText="1"/>
    </xf>
    <xf numFmtId="165" fontId="11" fillId="9" borderId="77" xfId="0" applyNumberFormat="1" applyFont="1" applyFill="1" applyBorder="1" applyAlignment="1">
      <alignment horizontal="left" vertical="top" wrapText="1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9" borderId="54" xfId="0" applyFont="1" applyFill="1" applyBorder="1" applyAlignment="1">
      <alignment horizontal="left" vertical="top" wrapText="1"/>
    </xf>
    <xf numFmtId="0" fontId="3" fillId="9" borderId="19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49" fontId="5" fillId="2" borderId="66" xfId="0" applyNumberFormat="1" applyFont="1" applyFill="1" applyBorder="1" applyAlignment="1">
      <alignment horizontal="right" vertical="top"/>
    </xf>
    <xf numFmtId="0" fontId="3" fillId="3" borderId="29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tabSelected="1" zoomScaleNormal="100" zoomScaleSheetLayoutView="100" workbookViewId="0">
      <selection activeCell="U6" sqref="U6"/>
    </sheetView>
  </sheetViews>
  <sheetFormatPr defaultRowHeight="12.75"/>
  <cols>
    <col min="1" max="3" width="2.7109375" style="13" customWidth="1"/>
    <col min="4" max="4" width="30.7109375" style="13" customWidth="1"/>
    <col min="5" max="6" width="4.28515625" style="13" customWidth="1"/>
    <col min="7" max="7" width="4.28515625" style="14" customWidth="1"/>
    <col min="8" max="8" width="7.7109375" style="15" customWidth="1"/>
    <col min="9" max="12" width="8.7109375" style="13" customWidth="1"/>
    <col min="13" max="13" width="6.85546875" style="13" customWidth="1"/>
    <col min="14" max="14" width="7" style="13" customWidth="1"/>
    <col min="15" max="15" width="24.140625" style="13" customWidth="1"/>
    <col min="16" max="16" width="4.7109375" style="13" customWidth="1"/>
    <col min="17" max="17" width="4.28515625" style="13" customWidth="1"/>
    <col min="18" max="18" width="4.7109375" style="13" customWidth="1"/>
    <col min="19" max="16384" width="9.140625" style="8"/>
  </cols>
  <sheetData>
    <row r="1" spans="1:21" ht="15.75">
      <c r="A1" s="652"/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</row>
    <row r="2" spans="1:21" ht="32.25" customHeight="1">
      <c r="A2" s="653" t="s">
        <v>125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</row>
    <row r="3" spans="1:21" ht="15">
      <c r="A3" s="654" t="s">
        <v>126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4"/>
      <c r="T3" s="4"/>
      <c r="U3" s="4"/>
    </row>
    <row r="4" spans="1:21" ht="1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4"/>
      <c r="T4" s="4"/>
      <c r="U4" s="4"/>
    </row>
    <row r="5" spans="1:21" ht="15.75" customHeight="1" thickBot="1">
      <c r="A5" s="676" t="s">
        <v>147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</row>
    <row r="6" spans="1:21" ht="31.5" customHeight="1">
      <c r="A6" s="655" t="s">
        <v>39</v>
      </c>
      <c r="B6" s="658" t="s">
        <v>1</v>
      </c>
      <c r="C6" s="658" t="s">
        <v>2</v>
      </c>
      <c r="D6" s="661" t="s">
        <v>16</v>
      </c>
      <c r="E6" s="664" t="s">
        <v>3</v>
      </c>
      <c r="F6" s="689" t="s">
        <v>116</v>
      </c>
      <c r="G6" s="692" t="s">
        <v>4</v>
      </c>
      <c r="H6" s="695" t="s">
        <v>5</v>
      </c>
      <c r="I6" s="680" t="s">
        <v>87</v>
      </c>
      <c r="J6" s="681"/>
      <c r="K6" s="681"/>
      <c r="L6" s="682"/>
      <c r="M6" s="683" t="s">
        <v>123</v>
      </c>
      <c r="N6" s="683" t="s">
        <v>124</v>
      </c>
      <c r="O6" s="686" t="s">
        <v>15</v>
      </c>
      <c r="P6" s="687"/>
      <c r="Q6" s="687"/>
      <c r="R6" s="688"/>
    </row>
    <row r="7" spans="1:21" ht="18.75" customHeight="1">
      <c r="A7" s="656"/>
      <c r="B7" s="659"/>
      <c r="C7" s="659"/>
      <c r="D7" s="662"/>
      <c r="E7" s="665"/>
      <c r="F7" s="690"/>
      <c r="G7" s="693"/>
      <c r="H7" s="696"/>
      <c r="I7" s="667" t="s">
        <v>6</v>
      </c>
      <c r="J7" s="668" t="s">
        <v>7</v>
      </c>
      <c r="K7" s="669"/>
      <c r="L7" s="670" t="s">
        <v>23</v>
      </c>
      <c r="M7" s="684"/>
      <c r="N7" s="684"/>
      <c r="O7" s="672" t="s">
        <v>16</v>
      </c>
      <c r="P7" s="668" t="s">
        <v>8</v>
      </c>
      <c r="Q7" s="674"/>
      <c r="R7" s="675"/>
    </row>
    <row r="8" spans="1:21" ht="72" customHeight="1" thickBot="1">
      <c r="A8" s="657"/>
      <c r="B8" s="660"/>
      <c r="C8" s="660"/>
      <c r="D8" s="663"/>
      <c r="E8" s="666"/>
      <c r="F8" s="691"/>
      <c r="G8" s="694"/>
      <c r="H8" s="697"/>
      <c r="I8" s="657"/>
      <c r="J8" s="10" t="s">
        <v>6</v>
      </c>
      <c r="K8" s="9" t="s">
        <v>17</v>
      </c>
      <c r="L8" s="671"/>
      <c r="M8" s="685"/>
      <c r="N8" s="685"/>
      <c r="O8" s="673"/>
      <c r="P8" s="11" t="s">
        <v>47</v>
      </c>
      <c r="Q8" s="11" t="s">
        <v>48</v>
      </c>
      <c r="R8" s="12" t="s">
        <v>93</v>
      </c>
    </row>
    <row r="9" spans="1:21" s="53" customFormat="1" ht="15" customHeight="1">
      <c r="A9" s="677" t="s">
        <v>76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9"/>
    </row>
    <row r="10" spans="1:21" s="53" customFormat="1" ht="15" customHeight="1" thickBot="1">
      <c r="A10" s="698" t="s">
        <v>56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700"/>
    </row>
    <row r="11" spans="1:21" ht="15.75" customHeight="1" thickBot="1">
      <c r="A11" s="92" t="s">
        <v>11</v>
      </c>
      <c r="B11" s="725" t="s">
        <v>60</v>
      </c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7"/>
    </row>
    <row r="12" spans="1:21" ht="13.5" thickBot="1">
      <c r="A12" s="90" t="s">
        <v>11</v>
      </c>
      <c r="B12" s="16" t="s">
        <v>9</v>
      </c>
      <c r="C12" s="728" t="s">
        <v>61</v>
      </c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30"/>
    </row>
    <row r="13" spans="1:21">
      <c r="A13" s="731" t="s">
        <v>11</v>
      </c>
      <c r="B13" s="734" t="s">
        <v>9</v>
      </c>
      <c r="C13" s="716" t="s">
        <v>9</v>
      </c>
      <c r="D13" s="737" t="s">
        <v>66</v>
      </c>
      <c r="E13" s="136" t="s">
        <v>67</v>
      </c>
      <c r="F13" s="722" t="s">
        <v>53</v>
      </c>
      <c r="G13" s="701" t="s">
        <v>65</v>
      </c>
      <c r="H13" s="20" t="s">
        <v>49</v>
      </c>
      <c r="I13" s="506">
        <f>J13+L13</f>
        <v>0</v>
      </c>
      <c r="J13" s="144"/>
      <c r="K13" s="144"/>
      <c r="L13" s="550"/>
      <c r="M13" s="71"/>
      <c r="N13" s="71"/>
      <c r="O13" s="704" t="s">
        <v>113</v>
      </c>
      <c r="P13" s="58">
        <v>4</v>
      </c>
      <c r="Q13" s="58"/>
      <c r="R13" s="59"/>
      <c r="T13" s="19"/>
    </row>
    <row r="14" spans="1:21">
      <c r="A14" s="732"/>
      <c r="B14" s="735"/>
      <c r="C14" s="717"/>
      <c r="D14" s="738"/>
      <c r="E14" s="707" t="s">
        <v>98</v>
      </c>
      <c r="F14" s="723"/>
      <c r="G14" s="702"/>
      <c r="H14" s="460" t="s">
        <v>62</v>
      </c>
      <c r="I14" s="461">
        <f>J14+L14</f>
        <v>43.5</v>
      </c>
      <c r="J14" s="62"/>
      <c r="K14" s="62"/>
      <c r="L14" s="462">
        <v>43.5</v>
      </c>
      <c r="M14" s="86"/>
      <c r="N14" s="86"/>
      <c r="O14" s="705"/>
      <c r="P14" s="217"/>
      <c r="Q14" s="60"/>
      <c r="R14" s="215"/>
      <c r="T14" s="19"/>
    </row>
    <row r="15" spans="1:21">
      <c r="A15" s="732"/>
      <c r="B15" s="735"/>
      <c r="C15" s="717"/>
      <c r="D15" s="738"/>
      <c r="E15" s="708"/>
      <c r="F15" s="723"/>
      <c r="G15" s="702"/>
      <c r="H15" s="50" t="s">
        <v>63</v>
      </c>
      <c r="I15" s="537">
        <f>J15+L15</f>
        <v>58</v>
      </c>
      <c r="J15" s="38"/>
      <c r="K15" s="38"/>
      <c r="L15" s="540">
        <v>58</v>
      </c>
      <c r="M15" s="40"/>
      <c r="N15" s="40"/>
      <c r="O15" s="706"/>
      <c r="P15" s="217"/>
      <c r="Q15" s="60"/>
      <c r="R15" s="215"/>
      <c r="T15" s="19"/>
    </row>
    <row r="16" spans="1:21" ht="13.5" customHeight="1">
      <c r="A16" s="732"/>
      <c r="B16" s="735"/>
      <c r="C16" s="717"/>
      <c r="D16" s="738"/>
      <c r="E16" s="708"/>
      <c r="F16" s="723"/>
      <c r="G16" s="702"/>
      <c r="H16" s="50"/>
      <c r="I16" s="537"/>
      <c r="J16" s="38"/>
      <c r="K16" s="38"/>
      <c r="L16" s="540"/>
      <c r="M16" s="40"/>
      <c r="N16" s="40"/>
      <c r="O16" s="48"/>
      <c r="P16" s="217"/>
      <c r="Q16" s="60"/>
      <c r="R16" s="215"/>
      <c r="T16" s="19"/>
    </row>
    <row r="17" spans="1:25" ht="15.75" customHeight="1" thickBot="1">
      <c r="A17" s="733"/>
      <c r="B17" s="736"/>
      <c r="C17" s="718"/>
      <c r="D17" s="739"/>
      <c r="E17" s="709"/>
      <c r="F17" s="724"/>
      <c r="G17" s="703"/>
      <c r="H17" s="636" t="s">
        <v>10</v>
      </c>
      <c r="I17" s="543">
        <f t="shared" ref="I17:N17" si="0">SUM(I13:I16)</f>
        <v>101.5</v>
      </c>
      <c r="J17" s="513">
        <f t="shared" si="0"/>
        <v>0</v>
      </c>
      <c r="K17" s="513">
        <f t="shared" si="0"/>
        <v>0</v>
      </c>
      <c r="L17" s="513">
        <f t="shared" si="0"/>
        <v>101.5</v>
      </c>
      <c r="M17" s="517">
        <f t="shared" si="0"/>
        <v>0</v>
      </c>
      <c r="N17" s="517">
        <f t="shared" si="0"/>
        <v>0</v>
      </c>
      <c r="O17" s="49"/>
      <c r="P17" s="218"/>
      <c r="Q17" s="61"/>
      <c r="R17" s="216"/>
      <c r="T17" s="19"/>
      <c r="U17" s="220"/>
      <c r="V17" s="220"/>
      <c r="W17" s="220"/>
      <c r="X17" s="220"/>
      <c r="Y17" s="220"/>
    </row>
    <row r="18" spans="1:25">
      <c r="A18" s="710" t="s">
        <v>11</v>
      </c>
      <c r="B18" s="713" t="s">
        <v>9</v>
      </c>
      <c r="C18" s="716" t="s">
        <v>11</v>
      </c>
      <c r="D18" s="719" t="s">
        <v>69</v>
      </c>
      <c r="E18" s="137" t="s">
        <v>67</v>
      </c>
      <c r="F18" s="722" t="s">
        <v>52</v>
      </c>
      <c r="G18" s="752" t="s">
        <v>65</v>
      </c>
      <c r="H18" s="20" t="s">
        <v>49</v>
      </c>
      <c r="I18" s="506">
        <f>J18+L18</f>
        <v>0</v>
      </c>
      <c r="J18" s="144"/>
      <c r="K18" s="144"/>
      <c r="L18" s="550"/>
      <c r="M18" s="637"/>
      <c r="N18" s="637"/>
      <c r="O18" s="755" t="s">
        <v>115</v>
      </c>
      <c r="P18" s="73">
        <v>100</v>
      </c>
      <c r="Q18" s="73"/>
      <c r="R18" s="74"/>
      <c r="U18" s="220"/>
      <c r="V18" s="220"/>
      <c r="W18" s="220"/>
      <c r="X18" s="220"/>
      <c r="Y18" s="220"/>
    </row>
    <row r="19" spans="1:25" ht="38.25" customHeight="1">
      <c r="A19" s="711"/>
      <c r="B19" s="714"/>
      <c r="C19" s="717"/>
      <c r="D19" s="720"/>
      <c r="E19" s="757" t="s">
        <v>97</v>
      </c>
      <c r="F19" s="723"/>
      <c r="G19" s="753"/>
      <c r="H19" s="460" t="s">
        <v>62</v>
      </c>
      <c r="I19" s="461">
        <f>J19+L19</f>
        <v>681.90000000000009</v>
      </c>
      <c r="J19" s="62"/>
      <c r="K19" s="62"/>
      <c r="L19" s="462">
        <f>129.8+552.1</f>
        <v>681.90000000000009</v>
      </c>
      <c r="M19" s="86"/>
      <c r="N19" s="86"/>
      <c r="O19" s="756"/>
      <c r="P19" s="81"/>
      <c r="Q19" s="81"/>
      <c r="R19" s="82"/>
      <c r="U19" s="220"/>
      <c r="V19" s="220"/>
      <c r="W19" s="220"/>
      <c r="X19" s="220"/>
      <c r="Y19" s="220"/>
    </row>
    <row r="20" spans="1:25">
      <c r="A20" s="711"/>
      <c r="B20" s="714"/>
      <c r="C20" s="717"/>
      <c r="D20" s="720"/>
      <c r="E20" s="758"/>
      <c r="F20" s="723"/>
      <c r="G20" s="753"/>
      <c r="H20" s="50" t="s">
        <v>63</v>
      </c>
      <c r="I20" s="537">
        <f>J20+L20</f>
        <v>488.7</v>
      </c>
      <c r="J20" s="38"/>
      <c r="K20" s="38"/>
      <c r="L20" s="39">
        <v>488.7</v>
      </c>
      <c r="M20" s="40"/>
      <c r="N20" s="40"/>
      <c r="O20" s="760" t="s">
        <v>85</v>
      </c>
      <c r="P20" s="743">
        <v>100</v>
      </c>
      <c r="Q20" s="743"/>
      <c r="R20" s="740"/>
      <c r="U20" s="220"/>
      <c r="V20" s="220"/>
      <c r="W20" s="220"/>
      <c r="X20" s="220"/>
      <c r="Y20" s="220"/>
    </row>
    <row r="21" spans="1:25" ht="21" customHeight="1">
      <c r="A21" s="711"/>
      <c r="B21" s="714"/>
      <c r="C21" s="717"/>
      <c r="D21" s="720"/>
      <c r="E21" s="758"/>
      <c r="F21" s="723"/>
      <c r="G21" s="753"/>
      <c r="H21" s="50"/>
      <c r="I21" s="537">
        <f>J21+L21</f>
        <v>0</v>
      </c>
      <c r="J21" s="38"/>
      <c r="K21" s="38"/>
      <c r="L21" s="540"/>
      <c r="M21" s="40"/>
      <c r="N21" s="40"/>
      <c r="O21" s="761"/>
      <c r="P21" s="744"/>
      <c r="Q21" s="744"/>
      <c r="R21" s="741"/>
      <c r="U21" s="220"/>
      <c r="V21" s="220"/>
      <c r="W21" s="220"/>
      <c r="X21" s="220"/>
      <c r="Y21" s="220"/>
    </row>
    <row r="22" spans="1:25" ht="32.25" customHeight="1" thickBot="1">
      <c r="A22" s="712"/>
      <c r="B22" s="715"/>
      <c r="C22" s="718"/>
      <c r="D22" s="721"/>
      <c r="E22" s="759"/>
      <c r="F22" s="724"/>
      <c r="G22" s="754"/>
      <c r="H22" s="541" t="s">
        <v>10</v>
      </c>
      <c r="I22" s="538">
        <f t="shared" ref="I22:N22" si="1">SUM(I18:I21)</f>
        <v>1170.6000000000001</v>
      </c>
      <c r="J22" s="634">
        <f t="shared" si="1"/>
        <v>0</v>
      </c>
      <c r="K22" s="634">
        <f t="shared" si="1"/>
        <v>0</v>
      </c>
      <c r="L22" s="634">
        <f t="shared" si="1"/>
        <v>1170.6000000000001</v>
      </c>
      <c r="M22" s="517">
        <f t="shared" si="1"/>
        <v>0</v>
      </c>
      <c r="N22" s="517">
        <f t="shared" si="1"/>
        <v>0</v>
      </c>
      <c r="O22" s="762"/>
      <c r="P22" s="745"/>
      <c r="Q22" s="745"/>
      <c r="R22" s="742"/>
      <c r="T22" s="19"/>
      <c r="U22" s="220"/>
      <c r="V22" s="220"/>
      <c r="W22" s="220"/>
      <c r="X22" s="220"/>
      <c r="Y22" s="220"/>
    </row>
    <row r="23" spans="1:25" ht="35.25" customHeight="1">
      <c r="A23" s="731" t="s">
        <v>11</v>
      </c>
      <c r="B23" s="734" t="s">
        <v>9</v>
      </c>
      <c r="C23" s="746" t="s">
        <v>51</v>
      </c>
      <c r="D23" s="749" t="s">
        <v>117</v>
      </c>
      <c r="E23" s="209" t="s">
        <v>67</v>
      </c>
      <c r="F23" s="722" t="s">
        <v>52</v>
      </c>
      <c r="G23" s="701" t="s">
        <v>65</v>
      </c>
      <c r="H23" s="463" t="s">
        <v>62</v>
      </c>
      <c r="I23" s="464">
        <f>J23+L23</f>
        <v>2263.9</v>
      </c>
      <c r="J23" s="145"/>
      <c r="K23" s="145"/>
      <c r="L23" s="465">
        <v>2263.9</v>
      </c>
      <c r="M23" s="184">
        <f>522.6+1652.9</f>
        <v>2175.5</v>
      </c>
      <c r="N23" s="88">
        <v>0</v>
      </c>
      <c r="O23" s="72" t="s">
        <v>79</v>
      </c>
      <c r="P23" s="73"/>
      <c r="Q23" s="73">
        <v>1</v>
      </c>
      <c r="R23" s="74"/>
      <c r="T23" s="19"/>
      <c r="U23" s="220"/>
      <c r="V23" s="220"/>
      <c r="W23" s="220"/>
      <c r="X23" s="220"/>
      <c r="Y23" s="220"/>
    </row>
    <row r="24" spans="1:25" ht="18.75" customHeight="1">
      <c r="A24" s="732"/>
      <c r="B24" s="735"/>
      <c r="C24" s="747"/>
      <c r="D24" s="750"/>
      <c r="E24" s="763" t="s">
        <v>97</v>
      </c>
      <c r="F24" s="723"/>
      <c r="G24" s="702"/>
      <c r="H24" s="185" t="s">
        <v>63</v>
      </c>
      <c r="I24" s="638">
        <f>J24+L24</f>
        <v>4333.3</v>
      </c>
      <c r="J24" s="38"/>
      <c r="K24" s="38"/>
      <c r="L24" s="39">
        <v>4333.3</v>
      </c>
      <c r="M24" s="305">
        <v>4166.7</v>
      </c>
      <c r="N24" s="306">
        <v>0</v>
      </c>
      <c r="O24" s="766" t="s">
        <v>80</v>
      </c>
      <c r="P24" s="217"/>
      <c r="Q24" s="217">
        <v>1</v>
      </c>
      <c r="R24" s="215"/>
      <c r="T24" s="19"/>
      <c r="U24" s="220"/>
      <c r="V24" s="220"/>
      <c r="W24" s="220"/>
      <c r="X24" s="220"/>
      <c r="Y24" s="220"/>
    </row>
    <row r="25" spans="1:25" ht="18.75" customHeight="1">
      <c r="A25" s="732"/>
      <c r="B25" s="735"/>
      <c r="C25" s="747"/>
      <c r="D25" s="750"/>
      <c r="E25" s="764"/>
      <c r="F25" s="723"/>
      <c r="G25" s="702"/>
      <c r="H25" s="185"/>
      <c r="I25" s="511"/>
      <c r="J25" s="539"/>
      <c r="K25" s="539"/>
      <c r="L25" s="639"/>
      <c r="M25" s="305"/>
      <c r="N25" s="306"/>
      <c r="O25" s="767"/>
      <c r="P25" s="240"/>
      <c r="Q25" s="240"/>
      <c r="R25" s="241"/>
      <c r="T25" s="19"/>
    </row>
    <row r="26" spans="1:25" ht="33" customHeight="1" thickBot="1">
      <c r="A26" s="733"/>
      <c r="B26" s="736"/>
      <c r="C26" s="748"/>
      <c r="D26" s="751"/>
      <c r="E26" s="765"/>
      <c r="F26" s="724"/>
      <c r="G26" s="703"/>
      <c r="H26" s="640" t="s">
        <v>10</v>
      </c>
      <c r="I26" s="641">
        <f t="shared" ref="I26:N26" si="2">SUM(I23:I25)</f>
        <v>6597.2000000000007</v>
      </c>
      <c r="J26" s="635">
        <f t="shared" si="2"/>
        <v>0</v>
      </c>
      <c r="K26" s="635">
        <f t="shared" si="2"/>
        <v>0</v>
      </c>
      <c r="L26" s="642">
        <f>SUM(L23:L25)</f>
        <v>6597.2000000000007</v>
      </c>
      <c r="M26" s="643">
        <f t="shared" si="2"/>
        <v>6342.2</v>
      </c>
      <c r="N26" s="517">
        <f t="shared" si="2"/>
        <v>0</v>
      </c>
      <c r="O26" s="239"/>
      <c r="P26" s="235"/>
      <c r="Q26" s="235"/>
      <c r="R26" s="233"/>
      <c r="T26" s="19"/>
    </row>
    <row r="28" spans="1:25" ht="15" thickBot="1">
      <c r="A28" s="781" t="s">
        <v>136</v>
      </c>
      <c r="B28" s="781"/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</row>
    <row r="29" spans="1:25" ht="17.25" customHeight="1">
      <c r="A29" s="782" t="s">
        <v>127</v>
      </c>
      <c r="B29" s="784" t="s">
        <v>1</v>
      </c>
      <c r="C29" s="784" t="s">
        <v>2</v>
      </c>
      <c r="D29" s="787" t="s">
        <v>16</v>
      </c>
      <c r="E29" s="689" t="s">
        <v>3</v>
      </c>
      <c r="F29" s="801" t="s">
        <v>128</v>
      </c>
      <c r="G29" s="804" t="s">
        <v>4</v>
      </c>
      <c r="H29" s="695" t="s">
        <v>5</v>
      </c>
      <c r="I29" s="680" t="s">
        <v>87</v>
      </c>
      <c r="J29" s="681"/>
      <c r="K29" s="681"/>
      <c r="L29" s="682"/>
      <c r="M29" s="683" t="s">
        <v>123</v>
      </c>
      <c r="N29" s="683" t="s">
        <v>124</v>
      </c>
      <c r="O29" s="806" t="s">
        <v>15</v>
      </c>
      <c r="P29" s="807"/>
      <c r="Q29" s="807"/>
      <c r="R29" s="808"/>
    </row>
    <row r="30" spans="1:25" ht="36.75" customHeight="1">
      <c r="A30" s="783"/>
      <c r="B30" s="785"/>
      <c r="C30" s="785"/>
      <c r="D30" s="788"/>
      <c r="E30" s="690"/>
      <c r="F30" s="802"/>
      <c r="G30" s="805"/>
      <c r="H30" s="696"/>
      <c r="I30" s="809" t="s">
        <v>6</v>
      </c>
      <c r="J30" s="811" t="s">
        <v>7</v>
      </c>
      <c r="K30" s="811"/>
      <c r="L30" s="812" t="s">
        <v>23</v>
      </c>
      <c r="M30" s="684"/>
      <c r="N30" s="684"/>
      <c r="O30" s="814" t="s">
        <v>16</v>
      </c>
      <c r="P30" s="816" t="s">
        <v>8</v>
      </c>
      <c r="Q30" s="816"/>
      <c r="R30" s="817"/>
    </row>
    <row r="31" spans="1:25" ht="76.5" customHeight="1" thickBot="1">
      <c r="A31" s="667"/>
      <c r="B31" s="786"/>
      <c r="C31" s="786"/>
      <c r="D31" s="788"/>
      <c r="E31" s="690"/>
      <c r="F31" s="803"/>
      <c r="G31" s="805"/>
      <c r="H31" s="696"/>
      <c r="I31" s="810"/>
      <c r="J31" s="243" t="s">
        <v>6</v>
      </c>
      <c r="K31" s="244" t="s">
        <v>17</v>
      </c>
      <c r="L31" s="813"/>
      <c r="M31" s="685"/>
      <c r="N31" s="685"/>
      <c r="O31" s="815"/>
      <c r="P31" s="11" t="s">
        <v>47</v>
      </c>
      <c r="Q31" s="11" t="s">
        <v>48</v>
      </c>
      <c r="R31" s="12" t="s">
        <v>93</v>
      </c>
    </row>
    <row r="32" spans="1:25" ht="12.75" customHeight="1">
      <c r="A32" s="798" t="s">
        <v>76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800"/>
    </row>
    <row r="33" spans="1:18" ht="12.75" customHeight="1">
      <c r="A33" s="789" t="s">
        <v>129</v>
      </c>
      <c r="B33" s="790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1"/>
    </row>
    <row r="34" spans="1:18" ht="26.25" customHeight="1" thickBot="1">
      <c r="A34" s="245" t="s">
        <v>9</v>
      </c>
      <c r="B34" s="792" t="s">
        <v>130</v>
      </c>
      <c r="C34" s="792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3"/>
    </row>
    <row r="35" spans="1:18" ht="13.5" customHeight="1" thickBot="1">
      <c r="A35" s="246" t="s">
        <v>9</v>
      </c>
      <c r="B35" s="247" t="s">
        <v>11</v>
      </c>
      <c r="C35" s="794" t="s">
        <v>131</v>
      </c>
      <c r="D35" s="795"/>
      <c r="E35" s="795"/>
      <c r="F35" s="795"/>
      <c r="G35" s="795"/>
      <c r="H35" s="795"/>
      <c r="I35" s="796"/>
      <c r="J35" s="796"/>
      <c r="K35" s="796"/>
      <c r="L35" s="796"/>
      <c r="M35" s="795"/>
      <c r="N35" s="795"/>
      <c r="O35" s="795"/>
      <c r="P35" s="795"/>
      <c r="Q35" s="795"/>
      <c r="R35" s="797"/>
    </row>
    <row r="36" spans="1:18" ht="25.5" customHeight="1">
      <c r="A36" s="246" t="s">
        <v>9</v>
      </c>
      <c r="B36" s="225" t="s">
        <v>11</v>
      </c>
      <c r="C36" s="248" t="s">
        <v>11</v>
      </c>
      <c r="D36" s="768" t="s">
        <v>132</v>
      </c>
      <c r="E36" s="771"/>
      <c r="F36" s="774" t="s">
        <v>9</v>
      </c>
      <c r="G36" s="778" t="s">
        <v>65</v>
      </c>
      <c r="H36" s="249" t="s">
        <v>49</v>
      </c>
      <c r="I36" s="622">
        <f>J36+L36</f>
        <v>90.5</v>
      </c>
      <c r="J36" s="623">
        <v>90.5</v>
      </c>
      <c r="K36" s="623">
        <v>7.9</v>
      </c>
      <c r="L36" s="624"/>
      <c r="M36" s="250"/>
      <c r="N36" s="251"/>
      <c r="O36" s="252" t="s">
        <v>133</v>
      </c>
      <c r="P36" s="253">
        <v>3</v>
      </c>
      <c r="Q36" s="254"/>
      <c r="R36" s="255"/>
    </row>
    <row r="37" spans="1:18" ht="13.5" customHeight="1">
      <c r="A37" s="256"/>
      <c r="B37" s="226"/>
      <c r="C37" s="257"/>
      <c r="D37" s="769"/>
      <c r="E37" s="772"/>
      <c r="F37" s="775"/>
      <c r="G37" s="779"/>
      <c r="H37" s="466" t="s">
        <v>62</v>
      </c>
      <c r="I37" s="467">
        <f>J37+L37</f>
        <v>595</v>
      </c>
      <c r="J37" s="626"/>
      <c r="K37" s="626"/>
      <c r="L37" s="468">
        <v>595</v>
      </c>
      <c r="M37" s="259"/>
      <c r="N37" s="260"/>
      <c r="O37" s="261" t="s">
        <v>134</v>
      </c>
      <c r="P37" s="262">
        <v>1</v>
      </c>
      <c r="Q37" s="263"/>
      <c r="R37" s="124"/>
    </row>
    <row r="38" spans="1:18" ht="25.5">
      <c r="A38" s="256"/>
      <c r="B38" s="226"/>
      <c r="C38" s="257"/>
      <c r="D38" s="769"/>
      <c r="E38" s="772"/>
      <c r="F38" s="776"/>
      <c r="G38" s="779"/>
      <c r="H38" s="258" t="s">
        <v>63</v>
      </c>
      <c r="I38" s="625"/>
      <c r="J38" s="626"/>
      <c r="K38" s="626"/>
      <c r="L38" s="627"/>
      <c r="M38" s="264"/>
      <c r="N38" s="260"/>
      <c r="O38" s="261" t="s">
        <v>135</v>
      </c>
      <c r="P38" s="262">
        <v>1</v>
      </c>
      <c r="Q38" s="263"/>
      <c r="R38" s="124"/>
    </row>
    <row r="39" spans="1:18" ht="13.5" thickBot="1">
      <c r="A39" s="265"/>
      <c r="B39" s="227"/>
      <c r="C39" s="266"/>
      <c r="D39" s="770"/>
      <c r="E39" s="773"/>
      <c r="F39" s="777"/>
      <c r="G39" s="780"/>
      <c r="H39" s="628" t="s">
        <v>10</v>
      </c>
      <c r="I39" s="629">
        <f>L39+J39</f>
        <v>685.5</v>
      </c>
      <c r="J39" s="630">
        <f>SUM(J36,J37)</f>
        <v>90.5</v>
      </c>
      <c r="K39" s="630">
        <f t="shared" ref="K39:N39" si="3">SUM(K36)</f>
        <v>7.9</v>
      </c>
      <c r="L39" s="631">
        <f>SUM(L36,L37)</f>
        <v>595</v>
      </c>
      <c r="M39" s="632">
        <f t="shared" si="3"/>
        <v>0</v>
      </c>
      <c r="N39" s="633">
        <f t="shared" si="3"/>
        <v>0</v>
      </c>
      <c r="O39" s="267"/>
      <c r="P39" s="268"/>
      <c r="Q39" s="269"/>
      <c r="R39" s="270"/>
    </row>
    <row r="40" spans="1:18" ht="13.5" customHeight="1"/>
    <row r="41" spans="1:18" ht="13.5" customHeight="1" thickBot="1">
      <c r="A41" s="781" t="s">
        <v>146</v>
      </c>
      <c r="B41" s="781"/>
      <c r="C41" s="781"/>
      <c r="D41" s="781"/>
      <c r="E41" s="781"/>
      <c r="F41" s="781"/>
      <c r="G41" s="781"/>
      <c r="H41" s="781"/>
      <c r="I41" s="781"/>
      <c r="J41" s="781"/>
      <c r="K41" s="781"/>
      <c r="L41" s="781"/>
      <c r="M41" s="781"/>
      <c r="N41" s="781"/>
      <c r="O41" s="781"/>
      <c r="P41" s="781"/>
      <c r="Q41" s="781"/>
      <c r="R41" s="781"/>
    </row>
    <row r="42" spans="1:18" ht="15.75" customHeight="1">
      <c r="A42" s="782" t="s">
        <v>127</v>
      </c>
      <c r="B42" s="784" t="s">
        <v>1</v>
      </c>
      <c r="C42" s="784" t="s">
        <v>2</v>
      </c>
      <c r="D42" s="787" t="s">
        <v>16</v>
      </c>
      <c r="E42" s="689" t="s">
        <v>3</v>
      </c>
      <c r="F42" s="821" t="s">
        <v>137</v>
      </c>
      <c r="G42" s="804" t="s">
        <v>4</v>
      </c>
      <c r="H42" s="695" t="s">
        <v>5</v>
      </c>
      <c r="I42" s="680" t="s">
        <v>87</v>
      </c>
      <c r="J42" s="681"/>
      <c r="K42" s="681"/>
      <c r="L42" s="682"/>
      <c r="M42" s="683" t="s">
        <v>123</v>
      </c>
      <c r="N42" s="683" t="s">
        <v>124</v>
      </c>
      <c r="O42" s="806" t="s">
        <v>15</v>
      </c>
      <c r="P42" s="807"/>
      <c r="Q42" s="807"/>
      <c r="R42" s="808"/>
    </row>
    <row r="43" spans="1:18">
      <c r="A43" s="783"/>
      <c r="B43" s="785"/>
      <c r="C43" s="785"/>
      <c r="D43" s="788"/>
      <c r="E43" s="690"/>
      <c r="F43" s="822"/>
      <c r="G43" s="805"/>
      <c r="H43" s="696"/>
      <c r="I43" s="809" t="s">
        <v>6</v>
      </c>
      <c r="J43" s="811" t="s">
        <v>7</v>
      </c>
      <c r="K43" s="811"/>
      <c r="L43" s="826" t="s">
        <v>23</v>
      </c>
      <c r="M43" s="684"/>
      <c r="N43" s="684"/>
      <c r="O43" s="814" t="s">
        <v>16</v>
      </c>
      <c r="P43" s="816" t="s">
        <v>8</v>
      </c>
      <c r="Q43" s="816"/>
      <c r="R43" s="817"/>
    </row>
    <row r="44" spans="1:18" ht="93" customHeight="1" thickBot="1">
      <c r="A44" s="818"/>
      <c r="B44" s="819"/>
      <c r="C44" s="819"/>
      <c r="D44" s="820"/>
      <c r="E44" s="691"/>
      <c r="F44" s="823"/>
      <c r="G44" s="824"/>
      <c r="H44" s="697"/>
      <c r="I44" s="825"/>
      <c r="J44" s="10" t="s">
        <v>6</v>
      </c>
      <c r="K44" s="9" t="s">
        <v>17</v>
      </c>
      <c r="L44" s="827"/>
      <c r="M44" s="685"/>
      <c r="N44" s="685"/>
      <c r="O44" s="815"/>
      <c r="P44" s="11" t="s">
        <v>47</v>
      </c>
      <c r="Q44" s="11" t="s">
        <v>48</v>
      </c>
      <c r="R44" s="12" t="s">
        <v>93</v>
      </c>
    </row>
    <row r="45" spans="1:18">
      <c r="A45" s="677" t="s">
        <v>76</v>
      </c>
      <c r="B45" s="678"/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8"/>
      <c r="R45" s="679"/>
    </row>
    <row r="46" spans="1:18">
      <c r="A46" s="828" t="s">
        <v>138</v>
      </c>
      <c r="B46" s="829"/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  <c r="N46" s="829"/>
      <c r="O46" s="829"/>
      <c r="P46" s="829"/>
      <c r="Q46" s="829"/>
      <c r="R46" s="830"/>
    </row>
    <row r="47" spans="1:18" ht="26.25" thickBot="1">
      <c r="A47" s="271" t="s">
        <v>9</v>
      </c>
      <c r="B47" s="831" t="s">
        <v>139</v>
      </c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2"/>
      <c r="Q47" s="832"/>
      <c r="R47" s="833"/>
    </row>
    <row r="48" spans="1:18" ht="13.5" thickBot="1">
      <c r="A48" s="272" t="s">
        <v>9</v>
      </c>
      <c r="B48" s="273" t="s">
        <v>11</v>
      </c>
      <c r="C48" s="834" t="s">
        <v>140</v>
      </c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5"/>
      <c r="Q48" s="835"/>
      <c r="R48" s="836"/>
    </row>
    <row r="49" spans="1:18">
      <c r="A49" s="837" t="s">
        <v>9</v>
      </c>
      <c r="B49" s="734" t="s">
        <v>11</v>
      </c>
      <c r="C49" s="746" t="s">
        <v>11</v>
      </c>
      <c r="D49" s="840" t="s">
        <v>141</v>
      </c>
      <c r="E49" s="274" t="s">
        <v>67</v>
      </c>
      <c r="F49" s="843" t="s">
        <v>54</v>
      </c>
      <c r="G49" s="701" t="s">
        <v>65</v>
      </c>
      <c r="H49" s="275" t="s">
        <v>49</v>
      </c>
      <c r="I49" s="506">
        <f>J49+L49</f>
        <v>29.1</v>
      </c>
      <c r="J49" s="144">
        <v>29.1</v>
      </c>
      <c r="K49" s="144"/>
      <c r="L49" s="507"/>
      <c r="M49" s="276"/>
      <c r="N49" s="71"/>
      <c r="O49" s="277" t="s">
        <v>142</v>
      </c>
      <c r="P49" s="197">
        <v>1</v>
      </c>
      <c r="Q49" s="197"/>
      <c r="R49" s="198"/>
    </row>
    <row r="50" spans="1:18">
      <c r="A50" s="838"/>
      <c r="B50" s="735"/>
      <c r="C50" s="747"/>
      <c r="D50" s="841"/>
      <c r="E50" s="278"/>
      <c r="F50" s="844"/>
      <c r="G50" s="702"/>
      <c r="H50" s="469" t="s">
        <v>62</v>
      </c>
      <c r="I50" s="461">
        <f>J50+L50</f>
        <v>1944.5</v>
      </c>
      <c r="J50" s="62"/>
      <c r="K50" s="62"/>
      <c r="L50" s="470">
        <v>1944.5</v>
      </c>
      <c r="M50" s="280"/>
      <c r="N50" s="86"/>
      <c r="O50" s="281"/>
      <c r="P50" s="234"/>
      <c r="Q50" s="234"/>
      <c r="R50" s="232"/>
    </row>
    <row r="51" spans="1:18">
      <c r="A51" s="838"/>
      <c r="B51" s="735"/>
      <c r="C51" s="747"/>
      <c r="D51" s="841"/>
      <c r="E51" s="846" t="s">
        <v>143</v>
      </c>
      <c r="F51" s="844"/>
      <c r="G51" s="702"/>
      <c r="H51" s="279" t="s">
        <v>63</v>
      </c>
      <c r="I51" s="509">
        <f>J51+L51</f>
        <v>3396.1</v>
      </c>
      <c r="J51" s="508"/>
      <c r="K51" s="508"/>
      <c r="L51" s="510">
        <v>3396.1</v>
      </c>
      <c r="M51" s="282"/>
      <c r="N51" s="283"/>
      <c r="O51" s="281"/>
      <c r="P51" s="234"/>
      <c r="Q51" s="234"/>
      <c r="R51" s="232"/>
    </row>
    <row r="52" spans="1:18">
      <c r="A52" s="838"/>
      <c r="B52" s="735"/>
      <c r="C52" s="747"/>
      <c r="D52" s="841"/>
      <c r="E52" s="847"/>
      <c r="F52" s="844"/>
      <c r="G52" s="702"/>
      <c r="H52" s="284" t="s">
        <v>144</v>
      </c>
      <c r="I52" s="511">
        <f>J52+L52</f>
        <v>0</v>
      </c>
      <c r="J52" s="62"/>
      <c r="K52" s="62"/>
      <c r="L52" s="64"/>
      <c r="M52" s="285"/>
      <c r="N52" s="86"/>
      <c r="O52" s="281"/>
      <c r="P52" s="234"/>
      <c r="Q52" s="234"/>
      <c r="R52" s="232"/>
    </row>
    <row r="53" spans="1:18" ht="13.5" thickBot="1">
      <c r="A53" s="839"/>
      <c r="B53" s="736"/>
      <c r="C53" s="748"/>
      <c r="D53" s="842"/>
      <c r="E53" s="848"/>
      <c r="F53" s="845"/>
      <c r="G53" s="703"/>
      <c r="H53" s="515" t="s">
        <v>10</v>
      </c>
      <c r="I53" s="512">
        <f t="shared" ref="I53:N53" si="4">SUM(I49:I52)</f>
        <v>5369.7</v>
      </c>
      <c r="J53" s="513">
        <f t="shared" si="4"/>
        <v>29.1</v>
      </c>
      <c r="K53" s="513">
        <f t="shared" si="4"/>
        <v>0</v>
      </c>
      <c r="L53" s="514">
        <f t="shared" si="4"/>
        <v>5340.6</v>
      </c>
      <c r="M53" s="516">
        <f t="shared" si="4"/>
        <v>0</v>
      </c>
      <c r="N53" s="517">
        <f t="shared" si="4"/>
        <v>0</v>
      </c>
      <c r="O53" s="286"/>
      <c r="P53" s="235"/>
      <c r="Q53" s="235"/>
      <c r="R53" s="233"/>
    </row>
    <row r="55" spans="1:18" ht="15" thickBot="1">
      <c r="A55" s="781" t="s">
        <v>145</v>
      </c>
      <c r="B55" s="781"/>
      <c r="C55" s="781"/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1"/>
      <c r="R55" s="781"/>
    </row>
    <row r="56" spans="1:18">
      <c r="A56" s="655" t="s">
        <v>39</v>
      </c>
      <c r="B56" s="658" t="s">
        <v>1</v>
      </c>
      <c r="C56" s="658" t="s">
        <v>2</v>
      </c>
      <c r="D56" s="661" t="s">
        <v>16</v>
      </c>
      <c r="E56" s="849" t="s">
        <v>3</v>
      </c>
      <c r="F56" s="689" t="s">
        <v>116</v>
      </c>
      <c r="G56" s="692" t="s">
        <v>4</v>
      </c>
      <c r="H56" s="695" t="s">
        <v>5</v>
      </c>
      <c r="I56" s="680" t="s">
        <v>87</v>
      </c>
      <c r="J56" s="681"/>
      <c r="K56" s="681"/>
      <c r="L56" s="682"/>
      <c r="M56" s="683" t="s">
        <v>123</v>
      </c>
      <c r="N56" s="683" t="s">
        <v>124</v>
      </c>
      <c r="O56" s="686" t="s">
        <v>15</v>
      </c>
      <c r="P56" s="687"/>
      <c r="Q56" s="687"/>
      <c r="R56" s="688"/>
    </row>
    <row r="57" spans="1:18">
      <c r="A57" s="656"/>
      <c r="B57" s="659"/>
      <c r="C57" s="659"/>
      <c r="D57" s="662"/>
      <c r="E57" s="850"/>
      <c r="F57" s="690"/>
      <c r="G57" s="693"/>
      <c r="H57" s="696"/>
      <c r="I57" s="667" t="s">
        <v>6</v>
      </c>
      <c r="J57" s="668" t="s">
        <v>7</v>
      </c>
      <c r="K57" s="669"/>
      <c r="L57" s="670" t="s">
        <v>23</v>
      </c>
      <c r="M57" s="684"/>
      <c r="N57" s="684"/>
      <c r="O57" s="672" t="s">
        <v>16</v>
      </c>
      <c r="P57" s="668" t="s">
        <v>8</v>
      </c>
      <c r="Q57" s="674"/>
      <c r="R57" s="675"/>
    </row>
    <row r="58" spans="1:18" ht="117.75" customHeight="1" thickBot="1">
      <c r="A58" s="657"/>
      <c r="B58" s="660"/>
      <c r="C58" s="660"/>
      <c r="D58" s="663"/>
      <c r="E58" s="851"/>
      <c r="F58" s="691"/>
      <c r="G58" s="694"/>
      <c r="H58" s="697"/>
      <c r="I58" s="657"/>
      <c r="J58" s="10" t="s">
        <v>6</v>
      </c>
      <c r="K58" s="9" t="s">
        <v>17</v>
      </c>
      <c r="L58" s="671"/>
      <c r="M58" s="685"/>
      <c r="N58" s="685"/>
      <c r="O58" s="673"/>
      <c r="P58" s="287" t="s">
        <v>47</v>
      </c>
      <c r="Q58" s="287" t="s">
        <v>48</v>
      </c>
      <c r="R58" s="288" t="s">
        <v>93</v>
      </c>
    </row>
    <row r="59" spans="1:18">
      <c r="A59" s="859" t="s">
        <v>148</v>
      </c>
      <c r="B59" s="860"/>
      <c r="C59" s="860"/>
      <c r="D59" s="860"/>
      <c r="E59" s="860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0"/>
      <c r="R59" s="861"/>
    </row>
    <row r="60" spans="1:18">
      <c r="A60" s="862" t="s">
        <v>149</v>
      </c>
      <c r="B60" s="863"/>
      <c r="C60" s="863"/>
      <c r="D60" s="863"/>
      <c r="E60" s="863"/>
      <c r="F60" s="863"/>
      <c r="G60" s="863"/>
      <c r="H60" s="863"/>
      <c r="I60" s="863"/>
      <c r="J60" s="863"/>
      <c r="K60" s="863"/>
      <c r="L60" s="863"/>
      <c r="M60" s="863"/>
      <c r="N60" s="863"/>
      <c r="O60" s="863"/>
      <c r="P60" s="863"/>
      <c r="Q60" s="863"/>
      <c r="R60" s="864"/>
    </row>
    <row r="61" spans="1:18" ht="26.25" thickBot="1">
      <c r="A61" s="289" t="s">
        <v>9</v>
      </c>
      <c r="B61" s="865" t="s">
        <v>150</v>
      </c>
      <c r="C61" s="866"/>
      <c r="D61" s="866"/>
      <c r="E61" s="866"/>
      <c r="F61" s="866"/>
      <c r="G61" s="866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7"/>
    </row>
    <row r="62" spans="1:18" ht="13.5" thickBot="1">
      <c r="A62" s="290" t="s">
        <v>9</v>
      </c>
      <c r="B62" s="16" t="s">
        <v>51</v>
      </c>
      <c r="C62" s="834" t="s">
        <v>151</v>
      </c>
      <c r="D62" s="835"/>
      <c r="E62" s="835"/>
      <c r="F62" s="835"/>
      <c r="G62" s="835"/>
      <c r="H62" s="795"/>
      <c r="I62" s="795"/>
      <c r="J62" s="795"/>
      <c r="K62" s="795"/>
      <c r="L62" s="795"/>
      <c r="M62" s="795"/>
      <c r="N62" s="795"/>
      <c r="O62" s="835"/>
      <c r="P62" s="835"/>
      <c r="Q62" s="835"/>
      <c r="R62" s="836"/>
    </row>
    <row r="63" spans="1:18">
      <c r="A63" s="868" t="s">
        <v>9</v>
      </c>
      <c r="B63" s="714" t="s">
        <v>51</v>
      </c>
      <c r="C63" s="870" t="s">
        <v>11</v>
      </c>
      <c r="D63" s="769" t="s">
        <v>152</v>
      </c>
      <c r="E63" s="872" t="s">
        <v>67</v>
      </c>
      <c r="F63" s="844" t="s">
        <v>53</v>
      </c>
      <c r="G63" s="874" t="s">
        <v>65</v>
      </c>
      <c r="H63" s="471" t="s">
        <v>62</v>
      </c>
      <c r="I63" s="472">
        <f>J63+L63</f>
        <v>3540.6</v>
      </c>
      <c r="J63" s="518"/>
      <c r="K63" s="518"/>
      <c r="L63" s="473">
        <v>3540.6</v>
      </c>
      <c r="M63" s="291"/>
      <c r="N63" s="71"/>
      <c r="O63" s="876" t="s">
        <v>153</v>
      </c>
      <c r="P63" s="878"/>
      <c r="Q63" s="878"/>
      <c r="R63" s="879"/>
    </row>
    <row r="64" spans="1:18">
      <c r="A64" s="868"/>
      <c r="B64" s="714"/>
      <c r="C64" s="870"/>
      <c r="D64" s="769"/>
      <c r="E64" s="872"/>
      <c r="F64" s="844"/>
      <c r="G64" s="874"/>
      <c r="H64" s="139" t="s">
        <v>49</v>
      </c>
      <c r="I64" s="520">
        <f>J64+L64</f>
        <v>55.3</v>
      </c>
      <c r="J64" s="519">
        <v>55.3</v>
      </c>
      <c r="K64" s="519"/>
      <c r="L64" s="521"/>
      <c r="M64" s="522"/>
      <c r="N64" s="523"/>
      <c r="O64" s="876"/>
      <c r="P64" s="878"/>
      <c r="Q64" s="878"/>
      <c r="R64" s="879"/>
    </row>
    <row r="65" spans="1:18">
      <c r="A65" s="868"/>
      <c r="B65" s="714"/>
      <c r="C65" s="870"/>
      <c r="D65" s="769"/>
      <c r="E65" s="872"/>
      <c r="F65" s="844"/>
      <c r="G65" s="874"/>
      <c r="H65" s="18" t="s">
        <v>63</v>
      </c>
      <c r="I65" s="520">
        <f>J65+L65</f>
        <v>1290.4000000000001</v>
      </c>
      <c r="J65" s="519"/>
      <c r="K65" s="519"/>
      <c r="L65" s="521">
        <v>1290.4000000000001</v>
      </c>
      <c r="M65" s="524">
        <v>3177.5</v>
      </c>
      <c r="N65" s="523"/>
      <c r="O65" s="876"/>
      <c r="P65" s="878"/>
      <c r="Q65" s="878"/>
      <c r="R65" s="879"/>
    </row>
    <row r="66" spans="1:18" ht="13.5" thickBot="1">
      <c r="A66" s="869"/>
      <c r="B66" s="715"/>
      <c r="C66" s="871"/>
      <c r="D66" s="770"/>
      <c r="E66" s="873"/>
      <c r="F66" s="845"/>
      <c r="G66" s="875"/>
      <c r="H66" s="525" t="s">
        <v>10</v>
      </c>
      <c r="I66" s="512">
        <f>I65+I64+I63</f>
        <v>4886.3</v>
      </c>
      <c r="J66" s="513">
        <f>J65+J64+J63</f>
        <v>55.3</v>
      </c>
      <c r="K66" s="513">
        <f>K65+K64+K63</f>
        <v>0</v>
      </c>
      <c r="L66" s="526">
        <f>L65+L64+L63</f>
        <v>4831</v>
      </c>
      <c r="M66" s="517">
        <f>SUM(M63:M65)</f>
        <v>3177.5</v>
      </c>
      <c r="N66" s="517">
        <f>SUM(N63:N65)</f>
        <v>0</v>
      </c>
      <c r="O66" s="877"/>
      <c r="P66" s="235">
        <v>29</v>
      </c>
      <c r="Q66" s="235">
        <v>100</v>
      </c>
      <c r="R66" s="233"/>
    </row>
    <row r="67" spans="1:18" ht="13.5" thickBot="1">
      <c r="A67" s="290" t="s">
        <v>9</v>
      </c>
      <c r="B67" s="16" t="s">
        <v>52</v>
      </c>
      <c r="C67" s="728" t="s">
        <v>154</v>
      </c>
      <c r="D67" s="729"/>
      <c r="E67" s="729"/>
      <c r="F67" s="729"/>
      <c r="G67" s="729"/>
      <c r="H67" s="729"/>
      <c r="I67" s="729"/>
      <c r="J67" s="729"/>
      <c r="K67" s="729"/>
      <c r="L67" s="729"/>
      <c r="M67" s="729"/>
      <c r="N67" s="729"/>
      <c r="O67" s="729"/>
      <c r="P67" s="729"/>
      <c r="Q67" s="729"/>
      <c r="R67" s="730"/>
    </row>
    <row r="68" spans="1:18" ht="25.5">
      <c r="A68" s="293" t="s">
        <v>9</v>
      </c>
      <c r="B68" s="221" t="s">
        <v>52</v>
      </c>
      <c r="C68" s="294" t="s">
        <v>11</v>
      </c>
      <c r="D68" s="295" t="s">
        <v>155</v>
      </c>
      <c r="E68" s="296" t="s">
        <v>67</v>
      </c>
      <c r="F68" s="228" t="s">
        <v>52</v>
      </c>
      <c r="G68" s="297" t="s">
        <v>65</v>
      </c>
      <c r="H68" s="298"/>
      <c r="I68" s="527"/>
      <c r="J68" s="528"/>
      <c r="K68" s="528"/>
      <c r="L68" s="529"/>
      <c r="M68" s="299"/>
      <c r="N68" s="300"/>
      <c r="O68" s="231"/>
      <c r="P68" s="58"/>
      <c r="Q68" s="58"/>
      <c r="R68" s="59"/>
    </row>
    <row r="69" spans="1:18">
      <c r="A69" s="301"/>
      <c r="B69" s="226"/>
      <c r="C69" s="302"/>
      <c r="D69" s="852" t="s">
        <v>156</v>
      </c>
      <c r="E69" s="854" t="s">
        <v>157</v>
      </c>
      <c r="F69" s="303"/>
      <c r="G69" s="304"/>
      <c r="H69" s="474" t="s">
        <v>62</v>
      </c>
      <c r="I69" s="461">
        <f>J69+L69</f>
        <v>1197.5999999999999</v>
      </c>
      <c r="J69" s="508">
        <v>0</v>
      </c>
      <c r="K69" s="508"/>
      <c r="L69" s="475">
        <v>1197.5999999999999</v>
      </c>
      <c r="M69" s="305"/>
      <c r="N69" s="306"/>
      <c r="O69" s="857" t="s">
        <v>158</v>
      </c>
      <c r="P69" s="307"/>
      <c r="Q69" s="308"/>
      <c r="R69" s="309"/>
    </row>
    <row r="70" spans="1:18">
      <c r="A70" s="301"/>
      <c r="B70" s="226"/>
      <c r="C70" s="302"/>
      <c r="D70" s="852"/>
      <c r="E70" s="855"/>
      <c r="F70" s="229"/>
      <c r="G70" s="310"/>
      <c r="H70" s="311" t="s">
        <v>159</v>
      </c>
      <c r="I70" s="509">
        <f>J70+L70</f>
        <v>275.39999999999998</v>
      </c>
      <c r="J70" s="508">
        <v>0</v>
      </c>
      <c r="K70" s="508"/>
      <c r="L70" s="510">
        <v>275.39999999999998</v>
      </c>
      <c r="M70" s="305"/>
      <c r="N70" s="306"/>
      <c r="O70" s="858"/>
      <c r="P70" s="312">
        <v>100</v>
      </c>
      <c r="Q70" s="60"/>
      <c r="R70" s="232"/>
    </row>
    <row r="71" spans="1:18" ht="30" customHeight="1" thickBot="1">
      <c r="A71" s="493"/>
      <c r="B71" s="227"/>
      <c r="C71" s="496"/>
      <c r="D71" s="853"/>
      <c r="E71" s="856"/>
      <c r="F71" s="230"/>
      <c r="G71" s="494"/>
      <c r="H71" s="497" t="s">
        <v>63</v>
      </c>
      <c r="I71" s="531">
        <f>J71+L71</f>
        <v>3380.7</v>
      </c>
      <c r="J71" s="530">
        <v>0</v>
      </c>
      <c r="K71" s="530"/>
      <c r="L71" s="532">
        <v>3380.7</v>
      </c>
      <c r="M71" s="498"/>
      <c r="N71" s="499"/>
      <c r="O71" s="238"/>
      <c r="P71" s="235"/>
      <c r="Q71" s="61"/>
      <c r="R71" s="233"/>
    </row>
    <row r="73" spans="1:18" ht="15" thickBot="1">
      <c r="A73" s="781" t="s">
        <v>160</v>
      </c>
      <c r="B73" s="781"/>
      <c r="C73" s="781"/>
      <c r="D73" s="781"/>
      <c r="E73" s="781"/>
      <c r="F73" s="781"/>
      <c r="G73" s="781"/>
      <c r="H73" s="781"/>
      <c r="I73" s="781"/>
      <c r="J73" s="781"/>
      <c r="K73" s="781"/>
      <c r="L73" s="781"/>
      <c r="M73" s="781"/>
      <c r="N73" s="781"/>
      <c r="O73" s="781"/>
      <c r="P73" s="781"/>
      <c r="Q73" s="781"/>
      <c r="R73" s="781"/>
    </row>
    <row r="74" spans="1:18">
      <c r="A74" s="655" t="s">
        <v>39</v>
      </c>
      <c r="B74" s="658" t="s">
        <v>1</v>
      </c>
      <c r="C74" s="658" t="s">
        <v>2</v>
      </c>
      <c r="D74" s="661" t="s">
        <v>16</v>
      </c>
      <c r="E74" s="849" t="s">
        <v>3</v>
      </c>
      <c r="F74" s="658" t="s">
        <v>161</v>
      </c>
      <c r="G74" s="880" t="s">
        <v>4</v>
      </c>
      <c r="H74" s="695" t="s">
        <v>5</v>
      </c>
      <c r="I74" s="680" t="s">
        <v>87</v>
      </c>
      <c r="J74" s="681"/>
      <c r="K74" s="681"/>
      <c r="L74" s="682"/>
      <c r="M74" s="683" t="s">
        <v>123</v>
      </c>
      <c r="N74" s="683" t="s">
        <v>124</v>
      </c>
      <c r="O74" s="686" t="s">
        <v>15</v>
      </c>
      <c r="P74" s="687"/>
      <c r="Q74" s="687"/>
      <c r="R74" s="688"/>
    </row>
    <row r="75" spans="1:18">
      <c r="A75" s="656"/>
      <c r="B75" s="659"/>
      <c r="C75" s="659"/>
      <c r="D75" s="662"/>
      <c r="E75" s="850"/>
      <c r="F75" s="659"/>
      <c r="G75" s="881"/>
      <c r="H75" s="696"/>
      <c r="I75" s="667" t="s">
        <v>6</v>
      </c>
      <c r="J75" s="668" t="s">
        <v>7</v>
      </c>
      <c r="K75" s="669"/>
      <c r="L75" s="883" t="s">
        <v>23</v>
      </c>
      <c r="M75" s="684"/>
      <c r="N75" s="684"/>
      <c r="O75" s="672" t="s">
        <v>16</v>
      </c>
      <c r="P75" s="668" t="s">
        <v>8</v>
      </c>
      <c r="Q75" s="674"/>
      <c r="R75" s="675"/>
    </row>
    <row r="76" spans="1:18" ht="127.5" customHeight="1" thickBot="1">
      <c r="A76" s="657"/>
      <c r="B76" s="660"/>
      <c r="C76" s="660"/>
      <c r="D76" s="663"/>
      <c r="E76" s="851"/>
      <c r="F76" s="660"/>
      <c r="G76" s="882"/>
      <c r="H76" s="697"/>
      <c r="I76" s="657"/>
      <c r="J76" s="10" t="s">
        <v>6</v>
      </c>
      <c r="K76" s="9" t="s">
        <v>17</v>
      </c>
      <c r="L76" s="884"/>
      <c r="M76" s="685"/>
      <c r="N76" s="685"/>
      <c r="O76" s="673"/>
      <c r="P76" s="11" t="s">
        <v>47</v>
      </c>
      <c r="Q76" s="11" t="s">
        <v>48</v>
      </c>
      <c r="R76" s="12" t="s">
        <v>93</v>
      </c>
    </row>
    <row r="77" spans="1:18">
      <c r="A77" s="677" t="s">
        <v>148</v>
      </c>
      <c r="B77" s="678"/>
      <c r="C77" s="678"/>
      <c r="D77" s="678"/>
      <c r="E77" s="678"/>
      <c r="F77" s="678"/>
      <c r="G77" s="678"/>
      <c r="H77" s="678"/>
      <c r="I77" s="678"/>
      <c r="J77" s="678"/>
      <c r="K77" s="678"/>
      <c r="L77" s="678"/>
      <c r="M77" s="678"/>
      <c r="N77" s="678"/>
      <c r="O77" s="678"/>
      <c r="P77" s="678"/>
      <c r="Q77" s="678"/>
      <c r="R77" s="679"/>
    </row>
    <row r="78" spans="1:18">
      <c r="A78" s="698" t="s">
        <v>162</v>
      </c>
      <c r="B78" s="699"/>
      <c r="C78" s="699"/>
      <c r="D78" s="699"/>
      <c r="E78" s="699"/>
      <c r="F78" s="699"/>
      <c r="G78" s="699"/>
      <c r="H78" s="699"/>
      <c r="I78" s="699"/>
      <c r="J78" s="699"/>
      <c r="K78" s="699"/>
      <c r="L78" s="699"/>
      <c r="M78" s="699"/>
      <c r="N78" s="699"/>
      <c r="O78" s="699"/>
      <c r="P78" s="699"/>
      <c r="Q78" s="699"/>
      <c r="R78" s="700"/>
    </row>
    <row r="79" spans="1:18" ht="25.5">
      <c r="A79" s="100" t="s">
        <v>9</v>
      </c>
      <c r="B79" s="899" t="s">
        <v>163</v>
      </c>
      <c r="C79" s="900"/>
      <c r="D79" s="900"/>
      <c r="E79" s="900"/>
      <c r="F79" s="900"/>
      <c r="G79" s="900"/>
      <c r="H79" s="900"/>
      <c r="I79" s="900"/>
      <c r="J79" s="900"/>
      <c r="K79" s="900"/>
      <c r="L79" s="900"/>
      <c r="M79" s="900"/>
      <c r="N79" s="900"/>
      <c r="O79" s="900"/>
      <c r="P79" s="900"/>
      <c r="Q79" s="900"/>
      <c r="R79" s="901"/>
    </row>
    <row r="80" spans="1:18">
      <c r="A80" s="103" t="s">
        <v>9</v>
      </c>
      <c r="B80" s="315" t="s">
        <v>9</v>
      </c>
      <c r="C80" s="902" t="s">
        <v>164</v>
      </c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4"/>
    </row>
    <row r="81" spans="1:18" ht="33">
      <c r="A81" s="223" t="s">
        <v>9</v>
      </c>
      <c r="B81" s="226" t="s">
        <v>9</v>
      </c>
      <c r="C81" s="316" t="s">
        <v>9</v>
      </c>
      <c r="D81" s="317" t="s">
        <v>165</v>
      </c>
      <c r="E81" s="318" t="s">
        <v>166</v>
      </c>
      <c r="F81" s="222" t="s">
        <v>52</v>
      </c>
      <c r="G81" s="319" t="s">
        <v>65</v>
      </c>
      <c r="H81" s="292"/>
      <c r="I81" s="533"/>
      <c r="J81" s="62"/>
      <c r="K81" s="62"/>
      <c r="L81" s="534"/>
      <c r="M81" s="86"/>
      <c r="N81" s="181"/>
      <c r="O81" s="320"/>
      <c r="P81" s="303"/>
      <c r="Q81" s="81"/>
      <c r="R81" s="82"/>
    </row>
    <row r="82" spans="1:18">
      <c r="A82" s="732"/>
      <c r="B82" s="735"/>
      <c r="C82" s="905"/>
      <c r="D82" s="885" t="s">
        <v>167</v>
      </c>
      <c r="E82" s="321" t="s">
        <v>67</v>
      </c>
      <c r="F82" s="908" t="s">
        <v>52</v>
      </c>
      <c r="G82" s="893" t="s">
        <v>65</v>
      </c>
      <c r="H82" s="476" t="s">
        <v>62</v>
      </c>
      <c r="I82" s="477">
        <f>J82+L82</f>
        <v>135</v>
      </c>
      <c r="J82" s="508"/>
      <c r="K82" s="508"/>
      <c r="L82" s="478">
        <f>86.4+48.6</f>
        <v>135</v>
      </c>
      <c r="M82" s="88"/>
      <c r="N82" s="184"/>
      <c r="O82" s="910" t="s">
        <v>168</v>
      </c>
      <c r="P82" s="322"/>
      <c r="Q82" s="323"/>
      <c r="R82" s="324"/>
    </row>
    <row r="83" spans="1:18">
      <c r="A83" s="732"/>
      <c r="B83" s="735"/>
      <c r="C83" s="905"/>
      <c r="D83" s="886"/>
      <c r="E83" s="913" t="s">
        <v>169</v>
      </c>
      <c r="F83" s="909"/>
      <c r="G83" s="894"/>
      <c r="H83" s="325" t="s">
        <v>49</v>
      </c>
      <c r="I83" s="535">
        <f>L83</f>
        <v>1</v>
      </c>
      <c r="J83" s="508"/>
      <c r="K83" s="508"/>
      <c r="L83" s="536">
        <v>1</v>
      </c>
      <c r="M83" s="88"/>
      <c r="N83" s="184"/>
      <c r="O83" s="911"/>
      <c r="P83" s="326">
        <v>100</v>
      </c>
      <c r="Q83" s="327"/>
      <c r="R83" s="328"/>
    </row>
    <row r="84" spans="1:18">
      <c r="A84" s="732"/>
      <c r="B84" s="735"/>
      <c r="C84" s="905"/>
      <c r="D84" s="906"/>
      <c r="E84" s="914"/>
      <c r="F84" s="909"/>
      <c r="G84" s="894"/>
      <c r="H84" s="18" t="s">
        <v>63</v>
      </c>
      <c r="I84" s="535">
        <f>J84+L84</f>
        <v>369</v>
      </c>
      <c r="J84" s="508"/>
      <c r="K84" s="508"/>
      <c r="L84" s="536">
        <v>369</v>
      </c>
      <c r="M84" s="88"/>
      <c r="N84" s="184"/>
      <c r="O84" s="912"/>
      <c r="P84" s="327"/>
      <c r="Q84" s="327"/>
      <c r="R84" s="328"/>
    </row>
    <row r="85" spans="1:18">
      <c r="A85" s="732"/>
      <c r="B85" s="735"/>
      <c r="C85" s="905"/>
      <c r="D85" s="907"/>
      <c r="E85" s="914"/>
      <c r="F85" s="909"/>
      <c r="G85" s="894"/>
      <c r="H85" s="18" t="s">
        <v>170</v>
      </c>
      <c r="I85" s="537">
        <f>J85+L85</f>
        <v>45.6</v>
      </c>
      <c r="J85" s="62"/>
      <c r="K85" s="62"/>
      <c r="L85" s="534">
        <v>45.6</v>
      </c>
      <c r="M85" s="88"/>
      <c r="N85" s="184"/>
      <c r="O85" s="329"/>
      <c r="P85" s="330"/>
      <c r="Q85" s="330"/>
      <c r="R85" s="123"/>
    </row>
    <row r="86" spans="1:18">
      <c r="A86" s="732"/>
      <c r="B86" s="735"/>
      <c r="C86" s="905"/>
      <c r="D86" s="885" t="s">
        <v>171</v>
      </c>
      <c r="E86" s="914"/>
      <c r="F86" s="909"/>
      <c r="G86" s="894"/>
      <c r="H86" s="18" t="s">
        <v>49</v>
      </c>
      <c r="I86" s="509">
        <f>L86</f>
        <v>0</v>
      </c>
      <c r="J86" s="508"/>
      <c r="K86" s="508"/>
      <c r="L86" s="536"/>
      <c r="M86" s="88">
        <v>50</v>
      </c>
      <c r="N86" s="88"/>
      <c r="O86" s="911" t="s">
        <v>172</v>
      </c>
      <c r="P86" s="326"/>
      <c r="Q86" s="327">
        <v>1</v>
      </c>
      <c r="R86" s="328"/>
    </row>
    <row r="87" spans="1:18">
      <c r="A87" s="732"/>
      <c r="B87" s="735"/>
      <c r="C87" s="905"/>
      <c r="D87" s="907"/>
      <c r="E87" s="915"/>
      <c r="F87" s="909"/>
      <c r="G87" s="894"/>
      <c r="H87" s="544" t="s">
        <v>10</v>
      </c>
      <c r="I87" s="546">
        <f t="shared" ref="I87:N87" si="5">SUM(I82:I86)</f>
        <v>550.6</v>
      </c>
      <c r="J87" s="547">
        <f t="shared" si="5"/>
        <v>0</v>
      </c>
      <c r="K87" s="547">
        <f t="shared" si="5"/>
        <v>0</v>
      </c>
      <c r="L87" s="548">
        <f t="shared" si="5"/>
        <v>550.6</v>
      </c>
      <c r="M87" s="545">
        <f t="shared" si="5"/>
        <v>50</v>
      </c>
      <c r="N87" s="545">
        <f t="shared" si="5"/>
        <v>0</v>
      </c>
      <c r="O87" s="916"/>
      <c r="P87" s="330"/>
      <c r="Q87" s="330"/>
      <c r="R87" s="328"/>
    </row>
    <row r="88" spans="1:18">
      <c r="A88" s="223"/>
      <c r="B88" s="226"/>
      <c r="C88" s="331"/>
      <c r="D88" s="885" t="s">
        <v>173</v>
      </c>
      <c r="E88" s="888" t="s">
        <v>67</v>
      </c>
      <c r="F88" s="890" t="s">
        <v>52</v>
      </c>
      <c r="G88" s="893" t="s">
        <v>65</v>
      </c>
      <c r="H88" s="495" t="s">
        <v>62</v>
      </c>
      <c r="I88" s="479">
        <f>J88+L88</f>
        <v>3.2</v>
      </c>
      <c r="J88" s="539"/>
      <c r="K88" s="539"/>
      <c r="L88" s="480">
        <v>3.2</v>
      </c>
      <c r="M88" s="89"/>
      <c r="N88" s="89"/>
      <c r="O88" s="896" t="s">
        <v>174</v>
      </c>
      <c r="P88" s="308"/>
      <c r="Q88" s="308"/>
      <c r="R88" s="309"/>
    </row>
    <row r="89" spans="1:18">
      <c r="A89" s="223"/>
      <c r="B89" s="226"/>
      <c r="C89" s="331"/>
      <c r="D89" s="886"/>
      <c r="E89" s="888"/>
      <c r="F89" s="891"/>
      <c r="G89" s="894"/>
      <c r="H89" s="139" t="s">
        <v>49</v>
      </c>
      <c r="I89" s="537">
        <f>L89</f>
        <v>168.6</v>
      </c>
      <c r="J89" s="38"/>
      <c r="K89" s="38"/>
      <c r="L89" s="540">
        <v>168.6</v>
      </c>
      <c r="M89" s="306"/>
      <c r="N89" s="523"/>
      <c r="O89" s="897"/>
      <c r="P89" s="81">
        <v>100</v>
      </c>
      <c r="Q89" s="81"/>
      <c r="R89" s="82"/>
    </row>
    <row r="90" spans="1:18">
      <c r="A90" s="223"/>
      <c r="B90" s="226"/>
      <c r="C90" s="331"/>
      <c r="D90" s="886"/>
      <c r="E90" s="888"/>
      <c r="F90" s="891"/>
      <c r="G90" s="894"/>
      <c r="H90" s="18" t="s">
        <v>63</v>
      </c>
      <c r="I90" s="537">
        <f>J90+L90</f>
        <v>191.9</v>
      </c>
      <c r="J90" s="38"/>
      <c r="K90" s="38"/>
      <c r="L90" s="540">
        <v>191.9</v>
      </c>
      <c r="M90" s="40"/>
      <c r="N90" s="40"/>
      <c r="O90" s="898"/>
      <c r="P90" s="81"/>
      <c r="Q90" s="81"/>
      <c r="R90" s="82"/>
    </row>
    <row r="91" spans="1:18">
      <c r="A91" s="223"/>
      <c r="B91" s="226"/>
      <c r="C91" s="331"/>
      <c r="D91" s="886"/>
      <c r="E91" s="888"/>
      <c r="F91" s="891"/>
      <c r="G91" s="894"/>
      <c r="H91" s="18" t="s">
        <v>170</v>
      </c>
      <c r="I91" s="537">
        <f>J91+L91</f>
        <v>23.7</v>
      </c>
      <c r="J91" s="38"/>
      <c r="K91" s="38"/>
      <c r="L91" s="540">
        <v>23.7</v>
      </c>
      <c r="M91" s="40"/>
      <c r="N91" s="40"/>
      <c r="O91" s="332"/>
      <c r="P91" s="81"/>
      <c r="Q91" s="81"/>
      <c r="R91" s="82"/>
    </row>
    <row r="92" spans="1:18" ht="13.5" thickBot="1">
      <c r="A92" s="224"/>
      <c r="B92" s="227"/>
      <c r="C92" s="333"/>
      <c r="D92" s="887"/>
      <c r="E92" s="889"/>
      <c r="F92" s="892"/>
      <c r="G92" s="895"/>
      <c r="H92" s="541" t="s">
        <v>10</v>
      </c>
      <c r="I92" s="542">
        <f>SUM(I88:I91)</f>
        <v>387.4</v>
      </c>
      <c r="J92" s="513">
        <f t="shared" ref="J92:K92" si="6">J89</f>
        <v>0</v>
      </c>
      <c r="K92" s="513">
        <f t="shared" si="6"/>
        <v>0</v>
      </c>
      <c r="L92" s="543">
        <f>SUM(L88:L91)</f>
        <v>387.4</v>
      </c>
      <c r="M92" s="512">
        <f t="shared" ref="M92:N92" si="7">M91+M90+M88</f>
        <v>0</v>
      </c>
      <c r="N92" s="517">
        <f t="shared" si="7"/>
        <v>0</v>
      </c>
      <c r="O92" s="334"/>
      <c r="P92" s="235"/>
      <c r="Q92" s="235"/>
      <c r="R92" s="233"/>
    </row>
    <row r="94" spans="1:18" ht="15" thickBot="1">
      <c r="A94" s="781" t="s">
        <v>176</v>
      </c>
      <c r="B94" s="781"/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</row>
    <row r="95" spans="1:18">
      <c r="A95" s="655" t="s">
        <v>39</v>
      </c>
      <c r="B95" s="658" t="s">
        <v>1</v>
      </c>
      <c r="C95" s="658" t="s">
        <v>2</v>
      </c>
      <c r="D95" s="661" t="s">
        <v>16</v>
      </c>
      <c r="E95" s="849" t="s">
        <v>3</v>
      </c>
      <c r="F95" s="689" t="s">
        <v>116</v>
      </c>
      <c r="G95" s="880" t="s">
        <v>4</v>
      </c>
      <c r="H95" s="695" t="s">
        <v>5</v>
      </c>
      <c r="I95" s="680" t="s">
        <v>87</v>
      </c>
      <c r="J95" s="681"/>
      <c r="K95" s="681"/>
      <c r="L95" s="682"/>
      <c r="M95" s="683" t="s">
        <v>123</v>
      </c>
      <c r="N95" s="683" t="s">
        <v>124</v>
      </c>
      <c r="O95" s="686" t="s">
        <v>15</v>
      </c>
      <c r="P95" s="687"/>
      <c r="Q95" s="687"/>
      <c r="R95" s="688"/>
    </row>
    <row r="96" spans="1:18">
      <c r="A96" s="656"/>
      <c r="B96" s="659"/>
      <c r="C96" s="659"/>
      <c r="D96" s="662"/>
      <c r="E96" s="850"/>
      <c r="F96" s="690"/>
      <c r="G96" s="881"/>
      <c r="H96" s="696"/>
      <c r="I96" s="667" t="s">
        <v>6</v>
      </c>
      <c r="J96" s="668" t="s">
        <v>7</v>
      </c>
      <c r="K96" s="669"/>
      <c r="L96" s="670" t="s">
        <v>23</v>
      </c>
      <c r="M96" s="684"/>
      <c r="N96" s="684"/>
      <c r="O96" s="672" t="s">
        <v>16</v>
      </c>
      <c r="P96" s="668" t="s">
        <v>8</v>
      </c>
      <c r="Q96" s="674"/>
      <c r="R96" s="675"/>
    </row>
    <row r="97" spans="1:18" ht="122.25" customHeight="1" thickBot="1">
      <c r="A97" s="657"/>
      <c r="B97" s="660"/>
      <c r="C97" s="660"/>
      <c r="D97" s="663"/>
      <c r="E97" s="851"/>
      <c r="F97" s="691"/>
      <c r="G97" s="882"/>
      <c r="H97" s="697"/>
      <c r="I97" s="657"/>
      <c r="J97" s="10" t="s">
        <v>6</v>
      </c>
      <c r="K97" s="9" t="s">
        <v>17</v>
      </c>
      <c r="L97" s="671"/>
      <c r="M97" s="685"/>
      <c r="N97" s="685"/>
      <c r="O97" s="673"/>
      <c r="P97" s="11" t="s">
        <v>47</v>
      </c>
      <c r="Q97" s="11" t="s">
        <v>48</v>
      </c>
      <c r="R97" s="12" t="s">
        <v>93</v>
      </c>
    </row>
    <row r="98" spans="1:18">
      <c r="A98" s="859" t="s">
        <v>148</v>
      </c>
      <c r="B98" s="860"/>
      <c r="C98" s="860"/>
      <c r="D98" s="860"/>
      <c r="E98" s="860"/>
      <c r="F98" s="860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1"/>
    </row>
    <row r="99" spans="1:18">
      <c r="A99" s="917" t="s">
        <v>177</v>
      </c>
      <c r="B99" s="918"/>
      <c r="C99" s="918"/>
      <c r="D99" s="918"/>
      <c r="E99" s="918"/>
      <c r="F99" s="918"/>
      <c r="G99" s="918"/>
      <c r="H99" s="918"/>
      <c r="I99" s="918"/>
      <c r="J99" s="918"/>
      <c r="K99" s="918"/>
      <c r="L99" s="918"/>
      <c r="M99" s="918"/>
      <c r="N99" s="918"/>
      <c r="O99" s="918"/>
      <c r="P99" s="918"/>
      <c r="Q99" s="918"/>
      <c r="R99" s="919"/>
    </row>
    <row r="100" spans="1:18" ht="25.5">
      <c r="A100" s="100" t="s">
        <v>9</v>
      </c>
      <c r="B100" s="899" t="s">
        <v>178</v>
      </c>
      <c r="C100" s="900"/>
      <c r="D100" s="900"/>
      <c r="E100" s="900"/>
      <c r="F100" s="900"/>
      <c r="G100" s="900"/>
      <c r="H100" s="900"/>
      <c r="I100" s="900"/>
      <c r="J100" s="900"/>
      <c r="K100" s="900"/>
      <c r="L100" s="900"/>
      <c r="M100" s="900"/>
      <c r="N100" s="900"/>
      <c r="O100" s="900"/>
      <c r="P100" s="900"/>
      <c r="Q100" s="900"/>
      <c r="R100" s="901"/>
    </row>
    <row r="101" spans="1:18" ht="13.5" thickBot="1">
      <c r="A101" s="335" t="s">
        <v>9</v>
      </c>
      <c r="B101" s="336" t="s">
        <v>9</v>
      </c>
      <c r="C101" s="902" t="s">
        <v>179</v>
      </c>
      <c r="D101" s="903"/>
      <c r="E101" s="903"/>
      <c r="F101" s="903"/>
      <c r="G101" s="903"/>
      <c r="H101" s="903"/>
      <c r="I101" s="903"/>
      <c r="J101" s="903"/>
      <c r="K101" s="903"/>
      <c r="L101" s="903"/>
      <c r="M101" s="903"/>
      <c r="N101" s="903"/>
      <c r="O101" s="903"/>
      <c r="P101" s="903"/>
      <c r="Q101" s="903"/>
      <c r="R101" s="904"/>
    </row>
    <row r="102" spans="1:18">
      <c r="A102" s="731" t="s">
        <v>9</v>
      </c>
      <c r="B102" s="920" t="s">
        <v>9</v>
      </c>
      <c r="C102" s="923" t="s">
        <v>180</v>
      </c>
      <c r="D102" s="719" t="s">
        <v>181</v>
      </c>
      <c r="E102" s="925" t="s">
        <v>67</v>
      </c>
      <c r="F102" s="926" t="s">
        <v>53</v>
      </c>
      <c r="G102" s="337" t="s">
        <v>65</v>
      </c>
      <c r="H102" s="20" t="s">
        <v>49</v>
      </c>
      <c r="I102" s="549">
        <f>J102+L102</f>
        <v>3.5</v>
      </c>
      <c r="J102" s="144">
        <f>1.9+1.6</f>
        <v>3.5</v>
      </c>
      <c r="K102" s="144"/>
      <c r="L102" s="550"/>
      <c r="M102" s="71"/>
      <c r="N102" s="338"/>
      <c r="O102" s="704" t="s">
        <v>182</v>
      </c>
      <c r="P102" s="928">
        <v>12</v>
      </c>
      <c r="Q102" s="930"/>
      <c r="R102" s="932"/>
    </row>
    <row r="103" spans="1:18">
      <c r="A103" s="732"/>
      <c r="B103" s="921"/>
      <c r="C103" s="905"/>
      <c r="D103" s="720"/>
      <c r="E103" s="888"/>
      <c r="F103" s="909"/>
      <c r="G103" s="319"/>
      <c r="H103" s="481" t="s">
        <v>62</v>
      </c>
      <c r="I103" s="477">
        <f>J103+L103</f>
        <v>598.79999999999995</v>
      </c>
      <c r="J103" s="62"/>
      <c r="K103" s="62"/>
      <c r="L103" s="462">
        <v>598.79999999999995</v>
      </c>
      <c r="M103" s="86"/>
      <c r="N103" s="181"/>
      <c r="O103" s="705"/>
      <c r="P103" s="929"/>
      <c r="Q103" s="931"/>
      <c r="R103" s="933"/>
    </row>
    <row r="104" spans="1:18">
      <c r="A104" s="732"/>
      <c r="B104" s="921"/>
      <c r="C104" s="905"/>
      <c r="D104" s="720"/>
      <c r="E104" s="236"/>
      <c r="F104" s="909"/>
      <c r="G104" s="339" t="s">
        <v>183</v>
      </c>
      <c r="H104" s="43" t="s">
        <v>63</v>
      </c>
      <c r="I104" s="537">
        <f>J104+L104</f>
        <v>0</v>
      </c>
      <c r="J104" s="38"/>
      <c r="K104" s="38"/>
      <c r="L104" s="540"/>
      <c r="M104" s="40"/>
      <c r="N104" s="340"/>
      <c r="O104" s="705"/>
      <c r="P104" s="341"/>
      <c r="Q104" s="341"/>
      <c r="R104" s="328"/>
    </row>
    <row r="105" spans="1:18">
      <c r="A105" s="732"/>
      <c r="B105" s="921"/>
      <c r="C105" s="905"/>
      <c r="D105" s="720"/>
      <c r="E105" s="236"/>
      <c r="F105" s="909"/>
      <c r="G105" s="319"/>
      <c r="H105" s="43" t="s">
        <v>49</v>
      </c>
      <c r="I105" s="535">
        <f>J105+L105</f>
        <v>0.5</v>
      </c>
      <c r="J105" s="508">
        <v>0.5</v>
      </c>
      <c r="K105" s="508">
        <v>0.3</v>
      </c>
      <c r="L105" s="536"/>
      <c r="M105" s="283"/>
      <c r="N105" s="342"/>
      <c r="O105" s="761"/>
      <c r="P105" s="327"/>
      <c r="Q105" s="327"/>
      <c r="R105" s="328"/>
    </row>
    <row r="106" spans="1:18">
      <c r="A106" s="732"/>
      <c r="B106" s="921"/>
      <c r="C106" s="905"/>
      <c r="D106" s="720"/>
      <c r="E106" s="236"/>
      <c r="F106" s="909"/>
      <c r="G106" s="319"/>
      <c r="H106" s="21" t="s">
        <v>49</v>
      </c>
      <c r="I106" s="533"/>
      <c r="J106" s="62"/>
      <c r="K106" s="62"/>
      <c r="L106" s="534"/>
      <c r="M106" s="65"/>
      <c r="N106" s="313"/>
      <c r="O106" s="761"/>
      <c r="P106" s="341"/>
      <c r="Q106" s="341"/>
      <c r="R106" s="328"/>
    </row>
    <row r="107" spans="1:18" ht="30" customHeight="1" thickBot="1">
      <c r="A107" s="733"/>
      <c r="B107" s="922"/>
      <c r="C107" s="924"/>
      <c r="D107" s="721"/>
      <c r="E107" s="237"/>
      <c r="F107" s="927"/>
      <c r="G107" s="343"/>
      <c r="H107" s="541" t="s">
        <v>10</v>
      </c>
      <c r="I107" s="543">
        <f>SUM(I102:I106)</f>
        <v>602.79999999999995</v>
      </c>
      <c r="J107" s="543">
        <f t="shared" ref="J107:N107" si="8">SUM(J102:J106)</f>
        <v>4</v>
      </c>
      <c r="K107" s="543">
        <f t="shared" si="8"/>
        <v>0.3</v>
      </c>
      <c r="L107" s="516">
        <f t="shared" si="8"/>
        <v>598.79999999999995</v>
      </c>
      <c r="M107" s="517">
        <f>M106</f>
        <v>0</v>
      </c>
      <c r="N107" s="543">
        <f t="shared" si="8"/>
        <v>0</v>
      </c>
      <c r="O107" s="762"/>
      <c r="P107" s="344"/>
      <c r="Q107" s="344"/>
      <c r="R107" s="345"/>
    </row>
    <row r="109" spans="1:18" ht="15" thickBot="1">
      <c r="A109" s="781" t="s">
        <v>184</v>
      </c>
      <c r="B109" s="781"/>
      <c r="C109" s="781"/>
      <c r="D109" s="781"/>
      <c r="E109" s="781"/>
      <c r="F109" s="781"/>
      <c r="G109" s="781"/>
      <c r="H109" s="781"/>
      <c r="I109" s="781"/>
      <c r="J109" s="781"/>
      <c r="K109" s="781"/>
      <c r="L109" s="781"/>
      <c r="M109" s="781"/>
      <c r="N109" s="781"/>
      <c r="O109" s="781"/>
      <c r="P109" s="781"/>
      <c r="Q109" s="781"/>
      <c r="R109" s="781"/>
    </row>
    <row r="110" spans="1:18">
      <c r="A110" s="934" t="s">
        <v>127</v>
      </c>
      <c r="B110" s="937" t="s">
        <v>1</v>
      </c>
      <c r="C110" s="937" t="s">
        <v>2</v>
      </c>
      <c r="D110" s="940" t="s">
        <v>16</v>
      </c>
      <c r="E110" s="943" t="s">
        <v>3</v>
      </c>
      <c r="F110" s="946" t="s">
        <v>128</v>
      </c>
      <c r="G110" s="949" t="s">
        <v>4</v>
      </c>
      <c r="H110" s="695" t="s">
        <v>5</v>
      </c>
      <c r="I110" s="952" t="s">
        <v>87</v>
      </c>
      <c r="J110" s="953"/>
      <c r="K110" s="953"/>
      <c r="L110" s="954"/>
      <c r="M110" s="955" t="s">
        <v>123</v>
      </c>
      <c r="N110" s="955" t="s">
        <v>124</v>
      </c>
      <c r="O110" s="958" t="s">
        <v>15</v>
      </c>
      <c r="P110" s="959"/>
      <c r="Q110" s="959"/>
      <c r="R110" s="960"/>
    </row>
    <row r="111" spans="1:18">
      <c r="A111" s="935"/>
      <c r="B111" s="938"/>
      <c r="C111" s="938"/>
      <c r="D111" s="941"/>
      <c r="E111" s="944"/>
      <c r="F111" s="947"/>
      <c r="G111" s="950"/>
      <c r="H111" s="696"/>
      <c r="I111" s="961" t="s">
        <v>6</v>
      </c>
      <c r="J111" s="963" t="s">
        <v>7</v>
      </c>
      <c r="K111" s="963"/>
      <c r="L111" s="964" t="s">
        <v>185</v>
      </c>
      <c r="M111" s="956"/>
      <c r="N111" s="956"/>
      <c r="O111" s="814" t="s">
        <v>16</v>
      </c>
      <c r="P111" s="966" t="s">
        <v>8</v>
      </c>
      <c r="Q111" s="967"/>
      <c r="R111" s="968"/>
    </row>
    <row r="112" spans="1:18" ht="123" customHeight="1" thickBot="1">
      <c r="A112" s="936"/>
      <c r="B112" s="939"/>
      <c r="C112" s="939"/>
      <c r="D112" s="942"/>
      <c r="E112" s="945"/>
      <c r="F112" s="948"/>
      <c r="G112" s="951"/>
      <c r="H112" s="697"/>
      <c r="I112" s="962"/>
      <c r="J112" s="346" t="s">
        <v>6</v>
      </c>
      <c r="K112" s="347" t="s">
        <v>17</v>
      </c>
      <c r="L112" s="965"/>
      <c r="M112" s="957"/>
      <c r="N112" s="957"/>
      <c r="O112" s="815"/>
      <c r="P112" s="348" t="s">
        <v>47</v>
      </c>
      <c r="Q112" s="348" t="s">
        <v>48</v>
      </c>
      <c r="R112" s="349" t="s">
        <v>93</v>
      </c>
    </row>
    <row r="113" spans="1:18" ht="13.5" thickBot="1">
      <c r="A113" s="978" t="s">
        <v>186</v>
      </c>
      <c r="B113" s="979"/>
      <c r="C113" s="979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80"/>
    </row>
    <row r="114" spans="1:18" ht="13.5" thickBot="1">
      <c r="A114" s="981" t="s">
        <v>187</v>
      </c>
      <c r="B114" s="982"/>
      <c r="C114" s="982"/>
      <c r="D114" s="982"/>
      <c r="E114" s="982"/>
      <c r="F114" s="982"/>
      <c r="G114" s="982"/>
      <c r="H114" s="982"/>
      <c r="I114" s="982"/>
      <c r="J114" s="982"/>
      <c r="K114" s="982"/>
      <c r="L114" s="982"/>
      <c r="M114" s="982"/>
      <c r="N114" s="982"/>
      <c r="O114" s="982"/>
      <c r="P114" s="982"/>
      <c r="Q114" s="982"/>
      <c r="R114" s="983"/>
    </row>
    <row r="115" spans="1:18" ht="13.5" thickBot="1">
      <c r="A115" s="350" t="s">
        <v>11</v>
      </c>
      <c r="B115" s="984" t="s">
        <v>188</v>
      </c>
      <c r="C115" s="985"/>
      <c r="D115" s="985"/>
      <c r="E115" s="985"/>
      <c r="F115" s="985"/>
      <c r="G115" s="985"/>
      <c r="H115" s="985"/>
      <c r="I115" s="985"/>
      <c r="J115" s="985"/>
      <c r="K115" s="985"/>
      <c r="L115" s="985"/>
      <c r="M115" s="985"/>
      <c r="N115" s="985"/>
      <c r="O115" s="985"/>
      <c r="P115" s="985"/>
      <c r="Q115" s="985"/>
      <c r="R115" s="986"/>
    </row>
    <row r="116" spans="1:18">
      <c r="A116" s="351" t="s">
        <v>11</v>
      </c>
      <c r="B116" s="352" t="s">
        <v>9</v>
      </c>
      <c r="C116" s="987" t="s">
        <v>189</v>
      </c>
      <c r="D116" s="988"/>
      <c r="E116" s="988"/>
      <c r="F116" s="988"/>
      <c r="G116" s="988"/>
      <c r="H116" s="988"/>
      <c r="I116" s="988"/>
      <c r="J116" s="988"/>
      <c r="K116" s="988"/>
      <c r="L116" s="988"/>
      <c r="M116" s="988"/>
      <c r="N116" s="988"/>
      <c r="O116" s="988"/>
      <c r="P116" s="988"/>
      <c r="Q116" s="988"/>
      <c r="R116" s="989"/>
    </row>
    <row r="117" spans="1:18" ht="25.5">
      <c r="A117" s="353" t="s">
        <v>11</v>
      </c>
      <c r="B117" s="354" t="s">
        <v>9</v>
      </c>
      <c r="C117" s="355" t="s">
        <v>9</v>
      </c>
      <c r="D117" s="356" t="s">
        <v>190</v>
      </c>
      <c r="E117" s="357" t="s">
        <v>67</v>
      </c>
      <c r="F117" s="358" t="s">
        <v>191</v>
      </c>
      <c r="G117" s="359">
        <v>5</v>
      </c>
      <c r="H117" s="44"/>
      <c r="I117" s="551"/>
      <c r="J117" s="552"/>
      <c r="K117" s="552"/>
      <c r="L117" s="552"/>
      <c r="M117" s="360"/>
      <c r="N117" s="361"/>
      <c r="O117" s="362"/>
      <c r="P117" s="363"/>
      <c r="Q117" s="364"/>
      <c r="R117" s="365"/>
    </row>
    <row r="118" spans="1:18">
      <c r="A118" s="366"/>
      <c r="B118" s="367"/>
      <c r="C118" s="368"/>
      <c r="D118" s="969" t="s">
        <v>192</v>
      </c>
      <c r="E118" s="314"/>
      <c r="F118" s="229"/>
      <c r="G118" s="369"/>
      <c r="H118" s="482" t="s">
        <v>62</v>
      </c>
      <c r="I118" s="483">
        <f t="shared" ref="I118:I122" si="9">J118+L118</f>
        <v>47</v>
      </c>
      <c r="J118" s="553"/>
      <c r="K118" s="553"/>
      <c r="L118" s="484">
        <v>47</v>
      </c>
      <c r="M118" s="379"/>
      <c r="N118" s="370"/>
      <c r="O118" s="972" t="s">
        <v>193</v>
      </c>
      <c r="P118" s="974">
        <v>100</v>
      </c>
      <c r="Q118" s="387"/>
      <c r="R118" s="371"/>
    </row>
    <row r="119" spans="1:18">
      <c r="A119" s="366"/>
      <c r="B119" s="367"/>
      <c r="C119" s="368"/>
      <c r="D119" s="970"/>
      <c r="E119" s="314"/>
      <c r="F119" s="229"/>
      <c r="G119" s="369"/>
      <c r="H119" s="44" t="s">
        <v>170</v>
      </c>
      <c r="I119" s="551">
        <f t="shared" si="9"/>
        <v>15.8</v>
      </c>
      <c r="J119" s="552"/>
      <c r="K119" s="552"/>
      <c r="L119" s="552">
        <v>15.8</v>
      </c>
      <c r="M119" s="379"/>
      <c r="N119" s="370"/>
      <c r="O119" s="973"/>
      <c r="P119" s="975"/>
      <c r="Q119" s="388"/>
      <c r="R119" s="374"/>
    </row>
    <row r="120" spans="1:18">
      <c r="A120" s="366"/>
      <c r="B120" s="367"/>
      <c r="C120" s="368"/>
      <c r="D120" s="970"/>
      <c r="E120" s="314"/>
      <c r="F120" s="229"/>
      <c r="G120" s="369"/>
      <c r="H120" s="44" t="s">
        <v>63</v>
      </c>
      <c r="I120" s="551">
        <f t="shared" si="9"/>
        <v>89.2</v>
      </c>
      <c r="J120" s="552"/>
      <c r="K120" s="552"/>
      <c r="L120" s="552">
        <v>89.2</v>
      </c>
      <c r="M120" s="379"/>
      <c r="N120" s="370"/>
      <c r="O120" s="973"/>
      <c r="P120" s="975"/>
      <c r="Q120" s="373"/>
      <c r="R120" s="374"/>
    </row>
    <row r="121" spans="1:18">
      <c r="A121" s="366"/>
      <c r="B121" s="367"/>
      <c r="C121" s="368"/>
      <c r="D121" s="971"/>
      <c r="E121" s="314"/>
      <c r="F121" s="229"/>
      <c r="G121" s="369"/>
      <c r="H121" s="561" t="s">
        <v>10</v>
      </c>
      <c r="I121" s="562">
        <f t="shared" si="9"/>
        <v>152</v>
      </c>
      <c r="J121" s="554"/>
      <c r="K121" s="554"/>
      <c r="L121" s="554">
        <f>SUM(L118:L120)</f>
        <v>152</v>
      </c>
      <c r="M121" s="360"/>
      <c r="N121" s="361"/>
      <c r="O121" s="973"/>
      <c r="P121" s="975"/>
      <c r="Q121" s="389"/>
      <c r="R121" s="374"/>
    </row>
    <row r="122" spans="1:18">
      <c r="A122" s="366"/>
      <c r="B122" s="367"/>
      <c r="C122" s="377"/>
      <c r="D122" s="969" t="s">
        <v>194</v>
      </c>
      <c r="E122" s="378"/>
      <c r="F122" s="229"/>
      <c r="G122" s="369"/>
      <c r="H122" s="463" t="s">
        <v>62</v>
      </c>
      <c r="I122" s="483">
        <f t="shared" si="9"/>
        <v>24.8</v>
      </c>
      <c r="J122" s="555"/>
      <c r="K122" s="555"/>
      <c r="L122" s="485">
        <v>24.8</v>
      </c>
      <c r="M122" s="360"/>
      <c r="N122" s="361"/>
      <c r="O122" s="976" t="s">
        <v>193</v>
      </c>
      <c r="P122" s="390">
        <v>100</v>
      </c>
      <c r="Q122" s="391"/>
      <c r="R122" s="375"/>
    </row>
    <row r="123" spans="1:18">
      <c r="A123" s="366"/>
      <c r="B123" s="367"/>
      <c r="C123" s="377"/>
      <c r="D123" s="970"/>
      <c r="E123" s="314"/>
      <c r="F123" s="229"/>
      <c r="G123" s="369"/>
      <c r="H123" s="185" t="s">
        <v>63</v>
      </c>
      <c r="I123" s="563"/>
      <c r="J123" s="555"/>
      <c r="K123" s="555"/>
      <c r="L123" s="553"/>
      <c r="M123" s="379"/>
      <c r="N123" s="370"/>
      <c r="O123" s="977"/>
      <c r="P123" s="392"/>
      <c r="Q123" s="393"/>
      <c r="R123" s="376"/>
    </row>
    <row r="124" spans="1:18" ht="47.25" customHeight="1" thickBot="1">
      <c r="A124" s="366"/>
      <c r="B124" s="367"/>
      <c r="C124" s="394"/>
      <c r="D124" s="970"/>
      <c r="E124" s="314"/>
      <c r="F124" s="229"/>
      <c r="G124" s="369"/>
      <c r="H124" s="564" t="s">
        <v>10</v>
      </c>
      <c r="I124" s="565">
        <f>J124+L124</f>
        <v>24.8</v>
      </c>
      <c r="J124" s="556"/>
      <c r="K124" s="556"/>
      <c r="L124" s="566">
        <f>SUM(L122:L123)</f>
        <v>24.8</v>
      </c>
      <c r="M124" s="567"/>
      <c r="N124" s="568"/>
      <c r="O124" s="395"/>
      <c r="P124" s="396"/>
      <c r="Q124" s="393"/>
      <c r="R124" s="376"/>
    </row>
    <row r="125" spans="1:18" ht="25.5">
      <c r="A125" s="397" t="s">
        <v>11</v>
      </c>
      <c r="B125" s="398" t="s">
        <v>9</v>
      </c>
      <c r="C125" s="399" t="s">
        <v>11</v>
      </c>
      <c r="D125" s="400" t="s">
        <v>195</v>
      </c>
      <c r="E125" s="401" t="s">
        <v>67</v>
      </c>
      <c r="F125" s="228" t="s">
        <v>191</v>
      </c>
      <c r="G125" s="402">
        <v>5</v>
      </c>
      <c r="H125" s="569"/>
      <c r="I125" s="404"/>
      <c r="J125" s="557"/>
      <c r="K125" s="557"/>
      <c r="L125" s="404"/>
      <c r="M125" s="403"/>
      <c r="N125" s="404"/>
      <c r="O125" s="405"/>
      <c r="P125" s="406"/>
      <c r="Q125" s="407"/>
      <c r="R125" s="408"/>
    </row>
    <row r="126" spans="1:18">
      <c r="A126" s="366"/>
      <c r="B126" s="367"/>
      <c r="C126" s="368"/>
      <c r="D126" s="969" t="s">
        <v>196</v>
      </c>
      <c r="E126" s="314"/>
      <c r="F126" s="229"/>
      <c r="G126" s="369"/>
      <c r="H126" s="481" t="s">
        <v>62</v>
      </c>
      <c r="I126" s="486">
        <f>J126+L126</f>
        <v>725.7</v>
      </c>
      <c r="J126" s="558"/>
      <c r="K126" s="558"/>
      <c r="L126" s="486">
        <v>725.7</v>
      </c>
      <c r="M126" s="409"/>
      <c r="N126" s="410"/>
      <c r="O126" s="990" t="s">
        <v>197</v>
      </c>
      <c r="P126" s="363"/>
      <c r="Q126" s="364"/>
      <c r="R126" s="365"/>
    </row>
    <row r="127" spans="1:18">
      <c r="A127" s="366"/>
      <c r="B127" s="367"/>
      <c r="C127" s="368"/>
      <c r="D127" s="970"/>
      <c r="E127" s="314"/>
      <c r="F127" s="229"/>
      <c r="G127" s="369"/>
      <c r="H127" s="18" t="s">
        <v>170</v>
      </c>
      <c r="I127" s="570">
        <f>J127+L127</f>
        <v>38.1</v>
      </c>
      <c r="J127" s="555"/>
      <c r="K127" s="555"/>
      <c r="L127" s="411">
        <v>38.1</v>
      </c>
      <c r="M127" s="360"/>
      <c r="N127" s="411"/>
      <c r="O127" s="991"/>
      <c r="P127" s="372"/>
      <c r="Q127" s="373"/>
      <c r="R127" s="380"/>
    </row>
    <row r="128" spans="1:18">
      <c r="A128" s="366"/>
      <c r="B128" s="367"/>
      <c r="C128" s="368"/>
      <c r="D128" s="970"/>
      <c r="E128" s="314"/>
      <c r="F128" s="229"/>
      <c r="G128" s="369"/>
      <c r="H128" s="18" t="s">
        <v>63</v>
      </c>
      <c r="I128" s="570">
        <f>J128+L128</f>
        <v>216.1</v>
      </c>
      <c r="J128" s="555"/>
      <c r="K128" s="555"/>
      <c r="L128" s="411">
        <v>216.1</v>
      </c>
      <c r="M128" s="360"/>
      <c r="N128" s="411"/>
      <c r="O128" s="991"/>
      <c r="P128" s="372"/>
      <c r="Q128" s="373"/>
      <c r="R128" s="380"/>
    </row>
    <row r="129" spans="1:18">
      <c r="A129" s="366"/>
      <c r="B129" s="367"/>
      <c r="C129" s="368"/>
      <c r="D129" s="971"/>
      <c r="E129" s="314"/>
      <c r="F129" s="229"/>
      <c r="G129" s="369"/>
      <c r="H129" s="564" t="s">
        <v>10</v>
      </c>
      <c r="I129" s="571">
        <f>I128+I127+I126+I125</f>
        <v>979.90000000000009</v>
      </c>
      <c r="J129" s="559">
        <f>J128+J127+J126+J125</f>
        <v>0</v>
      </c>
      <c r="K129" s="559">
        <f>K128+K127+K126+K125</f>
        <v>0</v>
      </c>
      <c r="L129" s="571">
        <f>L128+L127+L126+L125</f>
        <v>979.90000000000009</v>
      </c>
      <c r="M129" s="360"/>
      <c r="N129" s="411"/>
      <c r="O129" s="991"/>
      <c r="P129" s="372">
        <v>100</v>
      </c>
      <c r="Q129" s="373"/>
      <c r="R129" s="380"/>
    </row>
    <row r="130" spans="1:18">
      <c r="A130" s="366"/>
      <c r="B130" s="367"/>
      <c r="C130" s="368"/>
      <c r="D130" s="969" t="s">
        <v>198</v>
      </c>
      <c r="E130" s="314"/>
      <c r="F130" s="229"/>
      <c r="G130" s="369"/>
      <c r="H130" s="481" t="s">
        <v>62</v>
      </c>
      <c r="I130" s="486">
        <f>J130+L130</f>
        <v>362.1</v>
      </c>
      <c r="J130" s="558"/>
      <c r="K130" s="558"/>
      <c r="L130" s="486">
        <v>362.1</v>
      </c>
      <c r="M130" s="360"/>
      <c r="N130" s="361"/>
      <c r="O130" s="990" t="s">
        <v>199</v>
      </c>
      <c r="P130" s="363"/>
      <c r="Q130" s="364"/>
      <c r="R130" s="365"/>
    </row>
    <row r="131" spans="1:18">
      <c r="A131" s="366"/>
      <c r="B131" s="367"/>
      <c r="C131" s="368"/>
      <c r="D131" s="970"/>
      <c r="E131" s="314"/>
      <c r="F131" s="229"/>
      <c r="G131" s="369"/>
      <c r="H131" s="18" t="s">
        <v>170</v>
      </c>
      <c r="I131" s="570"/>
      <c r="J131" s="555"/>
      <c r="K131" s="555"/>
      <c r="L131" s="411"/>
      <c r="M131" s="379"/>
      <c r="N131" s="370"/>
      <c r="O131" s="991"/>
      <c r="P131" s="372"/>
      <c r="Q131" s="373"/>
      <c r="R131" s="380"/>
    </row>
    <row r="132" spans="1:18">
      <c r="A132" s="366"/>
      <c r="B132" s="367"/>
      <c r="C132" s="368"/>
      <c r="D132" s="970"/>
      <c r="E132" s="314"/>
      <c r="F132" s="229"/>
      <c r="G132" s="369"/>
      <c r="H132" s="18" t="s">
        <v>68</v>
      </c>
      <c r="I132" s="570">
        <f>J132+L132</f>
        <v>1389.2</v>
      </c>
      <c r="J132" s="555"/>
      <c r="K132" s="555"/>
      <c r="L132" s="411">
        <v>1389.2</v>
      </c>
      <c r="M132" s="379"/>
      <c r="N132" s="370"/>
      <c r="O132" s="991"/>
      <c r="P132" s="372"/>
      <c r="Q132" s="373"/>
      <c r="R132" s="380"/>
    </row>
    <row r="133" spans="1:18" ht="39" customHeight="1" thickBot="1">
      <c r="A133" s="381"/>
      <c r="B133" s="382"/>
      <c r="C133" s="500"/>
      <c r="D133" s="992"/>
      <c r="E133" s="501"/>
      <c r="F133" s="230"/>
      <c r="G133" s="383"/>
      <c r="H133" s="572" t="s">
        <v>10</v>
      </c>
      <c r="I133" s="573">
        <f>SUM(I130:I132)</f>
        <v>1751.3000000000002</v>
      </c>
      <c r="J133" s="560">
        <f>J132+J131+J130+J129</f>
        <v>0</v>
      </c>
      <c r="K133" s="560">
        <f>K132+K131+K130+K129</f>
        <v>0</v>
      </c>
      <c r="L133" s="573">
        <f>SUM(L130:L132)</f>
        <v>1751.3000000000002</v>
      </c>
      <c r="M133" s="574"/>
      <c r="N133" s="575"/>
      <c r="O133" s="993"/>
      <c r="P133" s="384">
        <v>100</v>
      </c>
      <c r="Q133" s="385"/>
      <c r="R133" s="386"/>
    </row>
    <row r="135" spans="1:18" ht="15" thickBot="1">
      <c r="A135" s="781" t="s">
        <v>200</v>
      </c>
      <c r="B135" s="781"/>
      <c r="C135" s="781"/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</row>
    <row r="136" spans="1:18" ht="13.5" thickBot="1">
      <c r="A136" s="934" t="s">
        <v>127</v>
      </c>
      <c r="B136" s="937" t="s">
        <v>1</v>
      </c>
      <c r="C136" s="943" t="s">
        <v>2</v>
      </c>
      <c r="D136" s="940" t="s">
        <v>16</v>
      </c>
      <c r="E136" s="994" t="s">
        <v>3</v>
      </c>
      <c r="F136" s="937" t="s">
        <v>128</v>
      </c>
      <c r="G136" s="880" t="s">
        <v>4</v>
      </c>
      <c r="H136" s="997" t="s">
        <v>5</v>
      </c>
      <c r="I136" s="952" t="s">
        <v>87</v>
      </c>
      <c r="J136" s="953"/>
      <c r="K136" s="953"/>
      <c r="L136" s="954"/>
      <c r="M136" s="695" t="s">
        <v>123</v>
      </c>
      <c r="N136" s="695" t="s">
        <v>124</v>
      </c>
      <c r="O136" s="1000" t="s">
        <v>15</v>
      </c>
      <c r="P136" s="1001"/>
      <c r="Q136" s="1001"/>
      <c r="R136" s="1002"/>
    </row>
    <row r="137" spans="1:18">
      <c r="A137" s="935"/>
      <c r="B137" s="938"/>
      <c r="C137" s="944"/>
      <c r="D137" s="941"/>
      <c r="E137" s="995"/>
      <c r="F137" s="938"/>
      <c r="G137" s="881"/>
      <c r="H137" s="998"/>
      <c r="I137" s="1003" t="s">
        <v>6</v>
      </c>
      <c r="J137" s="1005" t="s">
        <v>7</v>
      </c>
      <c r="K137" s="1006"/>
      <c r="L137" s="1007" t="s">
        <v>23</v>
      </c>
      <c r="M137" s="696"/>
      <c r="N137" s="696"/>
      <c r="O137" s="1009" t="s">
        <v>201</v>
      </c>
      <c r="P137" s="1019" t="s">
        <v>8</v>
      </c>
      <c r="Q137" s="1020"/>
      <c r="R137" s="1021"/>
    </row>
    <row r="138" spans="1:18" ht="121.5" customHeight="1" thickBot="1">
      <c r="A138" s="936"/>
      <c r="B138" s="939"/>
      <c r="C138" s="945"/>
      <c r="D138" s="942"/>
      <c r="E138" s="996"/>
      <c r="F138" s="939"/>
      <c r="G138" s="882"/>
      <c r="H138" s="999"/>
      <c r="I138" s="1004"/>
      <c r="J138" s="347" t="s">
        <v>6</v>
      </c>
      <c r="K138" s="347" t="s">
        <v>17</v>
      </c>
      <c r="L138" s="1008"/>
      <c r="M138" s="697"/>
      <c r="N138" s="697"/>
      <c r="O138" s="1010"/>
      <c r="P138" s="413" t="s">
        <v>47</v>
      </c>
      <c r="Q138" s="413" t="s">
        <v>48</v>
      </c>
      <c r="R138" s="414" t="s">
        <v>93</v>
      </c>
    </row>
    <row r="139" spans="1:18">
      <c r="A139" s="1022" t="s">
        <v>202</v>
      </c>
      <c r="B139" s="1023"/>
      <c r="C139" s="1023"/>
      <c r="D139" s="1023"/>
      <c r="E139" s="1023"/>
      <c r="F139" s="1023"/>
      <c r="G139" s="1023"/>
      <c r="H139" s="1023"/>
      <c r="I139" s="1023"/>
      <c r="J139" s="1023"/>
      <c r="K139" s="1023"/>
      <c r="L139" s="1023"/>
      <c r="M139" s="1023"/>
      <c r="N139" s="1023"/>
      <c r="O139" s="1023"/>
      <c r="P139" s="1023"/>
      <c r="Q139" s="1023"/>
      <c r="R139" s="1024"/>
    </row>
    <row r="140" spans="1:18" ht="13.5" thickBot="1">
      <c r="A140" s="1025" t="s">
        <v>203</v>
      </c>
      <c r="B140" s="1026"/>
      <c r="C140" s="1026"/>
      <c r="D140" s="1026"/>
      <c r="E140" s="1026"/>
      <c r="F140" s="1026"/>
      <c r="G140" s="1026"/>
      <c r="H140" s="1026"/>
      <c r="I140" s="1026"/>
      <c r="J140" s="1026"/>
      <c r="K140" s="1026"/>
      <c r="L140" s="1026"/>
      <c r="M140" s="1026"/>
      <c r="N140" s="1026"/>
      <c r="O140" s="1026"/>
      <c r="P140" s="1026"/>
      <c r="Q140" s="1026"/>
      <c r="R140" s="1027"/>
    </row>
    <row r="141" spans="1:18" ht="26.25" thickBot="1">
      <c r="A141" s="415" t="s">
        <v>9</v>
      </c>
      <c r="B141" s="1028" t="s">
        <v>204</v>
      </c>
      <c r="C141" s="1028"/>
      <c r="D141" s="1028"/>
      <c r="E141" s="1028"/>
      <c r="F141" s="1028"/>
      <c r="G141" s="1028"/>
      <c r="H141" s="1028"/>
      <c r="I141" s="1028"/>
      <c r="J141" s="1028"/>
      <c r="K141" s="1028"/>
      <c r="L141" s="1028"/>
      <c r="M141" s="1028"/>
      <c r="N141" s="1028"/>
      <c r="O141" s="1028"/>
      <c r="P141" s="1028"/>
      <c r="Q141" s="1028"/>
      <c r="R141" s="1029"/>
    </row>
    <row r="142" spans="1:18" ht="13.5" thickBot="1">
      <c r="A142" s="416" t="s">
        <v>9</v>
      </c>
      <c r="B142" s="417" t="s">
        <v>51</v>
      </c>
      <c r="C142" s="1030" t="s">
        <v>205</v>
      </c>
      <c r="D142" s="1030"/>
      <c r="E142" s="1031"/>
      <c r="F142" s="1031"/>
      <c r="G142" s="1031"/>
      <c r="H142" s="1031"/>
      <c r="I142" s="1031"/>
      <c r="J142" s="1031"/>
      <c r="K142" s="1031"/>
      <c r="L142" s="1031"/>
      <c r="M142" s="1031"/>
      <c r="N142" s="1031"/>
      <c r="O142" s="1031"/>
      <c r="P142" s="1031"/>
      <c r="Q142" s="1031"/>
      <c r="R142" s="1032"/>
    </row>
    <row r="143" spans="1:18" ht="38.25">
      <c r="A143" s="418" t="s">
        <v>9</v>
      </c>
      <c r="B143" s="419" t="s">
        <v>51</v>
      </c>
      <c r="C143" s="420" t="s">
        <v>9</v>
      </c>
      <c r="D143" s="421" t="s">
        <v>206</v>
      </c>
      <c r="E143" s="422" t="s">
        <v>207</v>
      </c>
      <c r="F143" s="423" t="s">
        <v>208</v>
      </c>
      <c r="G143" s="424">
        <v>5</v>
      </c>
      <c r="H143" s="425"/>
      <c r="I143" s="576"/>
      <c r="J143" s="577"/>
      <c r="K143" s="578"/>
      <c r="L143" s="579"/>
      <c r="M143" s="426"/>
      <c r="N143" s="427"/>
      <c r="O143" s="428"/>
      <c r="P143" s="429"/>
      <c r="Q143" s="430"/>
      <c r="R143" s="431"/>
    </row>
    <row r="144" spans="1:18">
      <c r="A144" s="432"/>
      <c r="B144" s="433"/>
      <c r="C144" s="434"/>
      <c r="D144" s="1011" t="s">
        <v>209</v>
      </c>
      <c r="E144" s="435"/>
      <c r="F144" s="436"/>
      <c r="G144" s="412"/>
      <c r="H144" s="487" t="s">
        <v>62</v>
      </c>
      <c r="I144" s="488">
        <f t="shared" ref="I144:I147" si="10">J144+L144</f>
        <v>274.5</v>
      </c>
      <c r="J144" s="580"/>
      <c r="K144" s="580"/>
      <c r="L144" s="489">
        <v>274.5</v>
      </c>
      <c r="M144" s="437">
        <v>75.3</v>
      </c>
      <c r="N144" s="438"/>
      <c r="O144" s="1014" t="s">
        <v>210</v>
      </c>
      <c r="P144" s="439">
        <v>79</v>
      </c>
      <c r="Q144" s="440">
        <v>100</v>
      </c>
      <c r="R144" s="441"/>
    </row>
    <row r="145" spans="1:18">
      <c r="A145" s="432"/>
      <c r="B145" s="433"/>
      <c r="C145" s="434"/>
      <c r="D145" s="1012"/>
      <c r="E145" s="435"/>
      <c r="F145" s="436"/>
      <c r="G145" s="412"/>
      <c r="H145" s="589" t="s">
        <v>49</v>
      </c>
      <c r="I145" s="590">
        <f t="shared" si="10"/>
        <v>2</v>
      </c>
      <c r="J145" s="581">
        <v>2</v>
      </c>
      <c r="K145" s="581">
        <v>1.4</v>
      </c>
      <c r="L145" s="591"/>
      <c r="M145" s="592">
        <v>1</v>
      </c>
      <c r="N145" s="593"/>
      <c r="O145" s="1015"/>
      <c r="P145" s="442"/>
      <c r="Q145" s="443"/>
      <c r="R145" s="444"/>
    </row>
    <row r="146" spans="1:18">
      <c r="A146" s="432"/>
      <c r="B146" s="433"/>
      <c r="C146" s="434"/>
      <c r="D146" s="1012"/>
      <c r="E146" s="435"/>
      <c r="F146" s="436"/>
      <c r="G146" s="412"/>
      <c r="H146" s="594" t="s">
        <v>63</v>
      </c>
      <c r="I146" s="595">
        <f t="shared" si="10"/>
        <v>1601.7</v>
      </c>
      <c r="J146" s="582">
        <v>9.8000000000000007</v>
      </c>
      <c r="K146" s="582">
        <v>7.5</v>
      </c>
      <c r="L146" s="596">
        <v>1591.9</v>
      </c>
      <c r="M146" s="597">
        <v>434.9</v>
      </c>
      <c r="N146" s="598"/>
      <c r="O146" s="1015"/>
      <c r="P146" s="442"/>
      <c r="Q146" s="443"/>
      <c r="R146" s="444"/>
    </row>
    <row r="147" spans="1:18">
      <c r="A147" s="432"/>
      <c r="B147" s="433"/>
      <c r="C147" s="434"/>
      <c r="D147" s="1033"/>
      <c r="E147" s="435"/>
      <c r="F147" s="436"/>
      <c r="G147" s="412"/>
      <c r="H147" s="599" t="s">
        <v>10</v>
      </c>
      <c r="I147" s="600">
        <f t="shared" si="10"/>
        <v>1878.2</v>
      </c>
      <c r="J147" s="583">
        <f>SUM(J144:J146)</f>
        <v>11.8</v>
      </c>
      <c r="K147" s="583">
        <f>SUM(K144:K146)</f>
        <v>8.9</v>
      </c>
      <c r="L147" s="601">
        <f>SUM(L144:L146)</f>
        <v>1866.4</v>
      </c>
      <c r="M147" s="602">
        <f>SUM(M144:M146)</f>
        <v>511.2</v>
      </c>
      <c r="N147" s="603"/>
      <c r="O147" s="1034"/>
      <c r="P147" s="445"/>
      <c r="Q147" s="446"/>
      <c r="R147" s="447"/>
    </row>
    <row r="148" spans="1:18">
      <c r="A148" s="432"/>
      <c r="B148" s="433"/>
      <c r="C148" s="434"/>
      <c r="D148" s="1011" t="s">
        <v>211</v>
      </c>
      <c r="E148" s="448"/>
      <c r="F148" s="229"/>
      <c r="G148" s="369"/>
      <c r="H148" s="490" t="s">
        <v>62</v>
      </c>
      <c r="I148" s="491">
        <f>J148+L148</f>
        <v>189</v>
      </c>
      <c r="J148" s="584"/>
      <c r="K148" s="584"/>
      <c r="L148" s="492">
        <v>189</v>
      </c>
      <c r="M148" s="437">
        <v>88.3</v>
      </c>
      <c r="N148" s="438"/>
      <c r="O148" s="1014" t="s">
        <v>212</v>
      </c>
      <c r="P148" s="439">
        <v>78</v>
      </c>
      <c r="Q148" s="440">
        <v>100</v>
      </c>
      <c r="R148" s="441"/>
    </row>
    <row r="149" spans="1:18">
      <c r="A149" s="432"/>
      <c r="B149" s="433"/>
      <c r="C149" s="434"/>
      <c r="D149" s="1012"/>
      <c r="E149" s="448"/>
      <c r="F149" s="229"/>
      <c r="G149" s="369"/>
      <c r="H149" s="589" t="s">
        <v>49</v>
      </c>
      <c r="I149" s="604">
        <f t="shared" ref="I149:I155" si="11">J149+L149</f>
        <v>1.9</v>
      </c>
      <c r="J149" s="581">
        <v>1.9</v>
      </c>
      <c r="K149" s="581">
        <v>1.3</v>
      </c>
      <c r="L149" s="591"/>
      <c r="M149" s="592">
        <v>0.9</v>
      </c>
      <c r="N149" s="593"/>
      <c r="O149" s="1015"/>
      <c r="P149" s="442"/>
      <c r="Q149" s="443"/>
      <c r="R149" s="444"/>
    </row>
    <row r="150" spans="1:18">
      <c r="A150" s="432"/>
      <c r="B150" s="433"/>
      <c r="C150" s="434"/>
      <c r="D150" s="1012"/>
      <c r="E150" s="448"/>
      <c r="F150" s="229"/>
      <c r="G150" s="369"/>
      <c r="H150" s="605" t="s">
        <v>63</v>
      </c>
      <c r="I150" s="606">
        <f t="shared" si="11"/>
        <v>1068.8</v>
      </c>
      <c r="J150" s="585">
        <v>9.3000000000000007</v>
      </c>
      <c r="K150" s="585">
        <v>7.1</v>
      </c>
      <c r="L150" s="607">
        <v>1059.5</v>
      </c>
      <c r="M150" s="597">
        <v>540</v>
      </c>
      <c r="N150" s="598"/>
      <c r="O150" s="1015"/>
      <c r="P150" s="442"/>
      <c r="Q150" s="443"/>
      <c r="R150" s="444"/>
    </row>
    <row r="151" spans="1:18">
      <c r="A151" s="432"/>
      <c r="B151" s="433"/>
      <c r="C151" s="449"/>
      <c r="D151" s="1012"/>
      <c r="E151" s="448"/>
      <c r="F151" s="229"/>
      <c r="G151" s="369"/>
      <c r="H151" s="608" t="s">
        <v>10</v>
      </c>
      <c r="I151" s="609">
        <f t="shared" si="11"/>
        <v>1259.7</v>
      </c>
      <c r="J151" s="586">
        <f>SUM(J148:J150)</f>
        <v>11.200000000000001</v>
      </c>
      <c r="K151" s="586">
        <f>SUM(K148:K150)</f>
        <v>8.4</v>
      </c>
      <c r="L151" s="610">
        <f>SUM(L148:L150)</f>
        <v>1248.5</v>
      </c>
      <c r="M151" s="611">
        <f>SUM(M148:M150)</f>
        <v>629.20000000000005</v>
      </c>
      <c r="N151" s="612">
        <f>SUM(N148:N150)</f>
        <v>0</v>
      </c>
      <c r="O151" s="1015"/>
      <c r="P151" s="442"/>
      <c r="Q151" s="443"/>
      <c r="R151" s="444"/>
    </row>
    <row r="152" spans="1:18" ht="12.75" customHeight="1">
      <c r="A152" s="432"/>
      <c r="B152" s="433"/>
      <c r="C152" s="434"/>
      <c r="D152" s="1011" t="s">
        <v>213</v>
      </c>
      <c r="E152" s="448"/>
      <c r="F152" s="229"/>
      <c r="G152" s="369"/>
      <c r="H152" s="490" t="s">
        <v>62</v>
      </c>
      <c r="I152" s="491">
        <f t="shared" si="11"/>
        <v>259.89999999999998</v>
      </c>
      <c r="J152" s="584"/>
      <c r="K152" s="584"/>
      <c r="L152" s="492">
        <v>259.89999999999998</v>
      </c>
      <c r="M152" s="437"/>
      <c r="N152" s="438"/>
      <c r="O152" s="1014" t="s">
        <v>214</v>
      </c>
      <c r="P152" s="439">
        <v>100</v>
      </c>
      <c r="Q152" s="440"/>
      <c r="R152" s="441"/>
    </row>
    <row r="153" spans="1:18">
      <c r="A153" s="432"/>
      <c r="B153" s="433"/>
      <c r="C153" s="434"/>
      <c r="D153" s="1012"/>
      <c r="E153" s="448"/>
      <c r="F153" s="613"/>
      <c r="G153" s="614"/>
      <c r="H153" s="589" t="s">
        <v>49</v>
      </c>
      <c r="I153" s="604">
        <f t="shared" si="11"/>
        <v>7</v>
      </c>
      <c r="J153" s="581">
        <v>7</v>
      </c>
      <c r="K153" s="581">
        <v>1.4</v>
      </c>
      <c r="L153" s="591"/>
      <c r="M153" s="592"/>
      <c r="N153" s="593"/>
      <c r="O153" s="1015"/>
      <c r="P153" s="442"/>
      <c r="Q153" s="443"/>
      <c r="R153" s="444"/>
    </row>
    <row r="154" spans="1:18">
      <c r="A154" s="432"/>
      <c r="B154" s="433"/>
      <c r="C154" s="434"/>
      <c r="D154" s="1012"/>
      <c r="E154" s="448"/>
      <c r="F154" s="613"/>
      <c r="G154" s="614"/>
      <c r="H154" s="589" t="s">
        <v>63</v>
      </c>
      <c r="I154" s="604">
        <f t="shared" si="11"/>
        <v>1455.3</v>
      </c>
      <c r="J154" s="581">
        <v>39.700000000000003</v>
      </c>
      <c r="K154" s="581">
        <v>7.7</v>
      </c>
      <c r="L154" s="591">
        <v>1415.6</v>
      </c>
      <c r="M154" s="597"/>
      <c r="N154" s="598"/>
      <c r="O154" s="1015"/>
      <c r="P154" s="450"/>
      <c r="Q154" s="443"/>
      <c r="R154" s="444"/>
    </row>
    <row r="155" spans="1:18">
      <c r="A155" s="432"/>
      <c r="B155" s="433"/>
      <c r="C155" s="434"/>
      <c r="D155" s="1012"/>
      <c r="E155" s="451"/>
      <c r="F155" s="615"/>
      <c r="G155" s="616"/>
      <c r="H155" s="617" t="s">
        <v>10</v>
      </c>
      <c r="I155" s="618">
        <f t="shared" si="11"/>
        <v>1722.2</v>
      </c>
      <c r="J155" s="587">
        <f>SUM(J152:J154)</f>
        <v>46.7</v>
      </c>
      <c r="K155" s="587">
        <f>SUM(K152:K154)</f>
        <v>9.1</v>
      </c>
      <c r="L155" s="619">
        <f>SUM(L152:L154)</f>
        <v>1675.5</v>
      </c>
      <c r="M155" s="602">
        <f>SUM(M152:M154)</f>
        <v>0</v>
      </c>
      <c r="N155" s="603">
        <f>SUM(N152:N154)</f>
        <v>0</v>
      </c>
      <c r="O155" s="1015"/>
      <c r="P155" s="452"/>
      <c r="Q155" s="443"/>
      <c r="R155" s="444"/>
    </row>
    <row r="156" spans="1:18" ht="13.5" thickBot="1">
      <c r="A156" s="453"/>
      <c r="B156" s="454"/>
      <c r="C156" s="455"/>
      <c r="D156" s="1013"/>
      <c r="E156" s="1016" t="s">
        <v>175</v>
      </c>
      <c r="F156" s="1017"/>
      <c r="G156" s="1017"/>
      <c r="H156" s="1018"/>
      <c r="I156" s="620">
        <f>I155+I151+I147</f>
        <v>4860.1000000000004</v>
      </c>
      <c r="J156" s="588">
        <f t="shared" ref="J156:N156" si="12">J155+J151+J147</f>
        <v>69.7</v>
      </c>
      <c r="K156" s="588">
        <f t="shared" si="12"/>
        <v>26.4</v>
      </c>
      <c r="L156" s="621">
        <f t="shared" si="12"/>
        <v>4790.3999999999996</v>
      </c>
      <c r="M156" s="620">
        <f>M155+M151+M147</f>
        <v>1140.4000000000001</v>
      </c>
      <c r="N156" s="620">
        <f t="shared" si="12"/>
        <v>0</v>
      </c>
      <c r="O156" s="456"/>
      <c r="P156" s="457"/>
      <c r="Q156" s="458"/>
      <c r="R156" s="459"/>
    </row>
    <row r="157" spans="1:18">
      <c r="E157" s="644" t="s">
        <v>215</v>
      </c>
      <c r="F157" s="645"/>
      <c r="G157" s="645"/>
      <c r="H157" s="646"/>
      <c r="I157" s="650">
        <f>I14+I19+I23+I37+I50+I63+I69+I82+I88+I103+I118+I122+I126+I130+I144+I148+I152</f>
        <v>12887</v>
      </c>
      <c r="J157" s="502"/>
      <c r="K157" s="502"/>
      <c r="L157" s="650">
        <f>L14+L19+L23+L37+L50+L63+L69+L82+L88+L103+L118+L122+L126+L130+L144+L148+L152</f>
        <v>12887</v>
      </c>
      <c r="M157" s="502"/>
      <c r="N157" s="502"/>
      <c r="O157" s="502"/>
      <c r="P157" s="502"/>
      <c r="Q157" s="502"/>
      <c r="R157" s="503"/>
    </row>
    <row r="158" spans="1:18" ht="13.5" thickBot="1">
      <c r="E158" s="647"/>
      <c r="F158" s="648"/>
      <c r="G158" s="648"/>
      <c r="H158" s="649"/>
      <c r="I158" s="651"/>
      <c r="J158" s="504"/>
      <c r="K158" s="504"/>
      <c r="L158" s="651"/>
      <c r="M158" s="504"/>
      <c r="N158" s="504"/>
      <c r="O158" s="504"/>
      <c r="P158" s="504"/>
      <c r="Q158" s="504"/>
      <c r="R158" s="505"/>
    </row>
  </sheetData>
  <mergeCells count="279">
    <mergeCell ref="D152:D156"/>
    <mergeCell ref="O152:O155"/>
    <mergeCell ref="E156:H156"/>
    <mergeCell ref="P137:R137"/>
    <mergeCell ref="A139:R139"/>
    <mergeCell ref="A140:R140"/>
    <mergeCell ref="B141:R141"/>
    <mergeCell ref="C142:R142"/>
    <mergeCell ref="D144:D147"/>
    <mergeCell ref="O144:O147"/>
    <mergeCell ref="D148:D151"/>
    <mergeCell ref="O148:O151"/>
    <mergeCell ref="D126:D129"/>
    <mergeCell ref="O126:O129"/>
    <mergeCell ref="D130:D133"/>
    <mergeCell ref="O130:O133"/>
    <mergeCell ref="A135:R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L136"/>
    <mergeCell ref="M136:M138"/>
    <mergeCell ref="N136:N138"/>
    <mergeCell ref="O136:R136"/>
    <mergeCell ref="I137:I138"/>
    <mergeCell ref="J137:K137"/>
    <mergeCell ref="L137:L138"/>
    <mergeCell ref="O137:O138"/>
    <mergeCell ref="D118:D121"/>
    <mergeCell ref="O118:O121"/>
    <mergeCell ref="P118:P121"/>
    <mergeCell ref="D122:D124"/>
    <mergeCell ref="O122:O123"/>
    <mergeCell ref="A113:R113"/>
    <mergeCell ref="A114:R114"/>
    <mergeCell ref="B115:R115"/>
    <mergeCell ref="C116:R116"/>
    <mergeCell ref="A109:R109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110:L110"/>
    <mergeCell ref="M110:M112"/>
    <mergeCell ref="N110:N112"/>
    <mergeCell ref="O110:R110"/>
    <mergeCell ref="I111:I112"/>
    <mergeCell ref="J111:K111"/>
    <mergeCell ref="L111:L112"/>
    <mergeCell ref="O111:O112"/>
    <mergeCell ref="P111:R111"/>
    <mergeCell ref="A98:R98"/>
    <mergeCell ref="A99:R99"/>
    <mergeCell ref="B100:R100"/>
    <mergeCell ref="C101:R101"/>
    <mergeCell ref="A102:A107"/>
    <mergeCell ref="B102:B107"/>
    <mergeCell ref="C102:C107"/>
    <mergeCell ref="D102:D107"/>
    <mergeCell ref="E102:E103"/>
    <mergeCell ref="F102:F107"/>
    <mergeCell ref="O102:O103"/>
    <mergeCell ref="P102:P103"/>
    <mergeCell ref="Q102:Q103"/>
    <mergeCell ref="R102:R103"/>
    <mergeCell ref="O104:O105"/>
    <mergeCell ref="O106:O107"/>
    <mergeCell ref="A94:R94"/>
    <mergeCell ref="A95:A97"/>
    <mergeCell ref="B95:B97"/>
    <mergeCell ref="C95:C97"/>
    <mergeCell ref="D95:D97"/>
    <mergeCell ref="E95:E97"/>
    <mergeCell ref="F95:F97"/>
    <mergeCell ref="G95:G97"/>
    <mergeCell ref="H95:H97"/>
    <mergeCell ref="I95:L95"/>
    <mergeCell ref="M95:M97"/>
    <mergeCell ref="N95:N97"/>
    <mergeCell ref="O95:R95"/>
    <mergeCell ref="I96:I97"/>
    <mergeCell ref="J96:K96"/>
    <mergeCell ref="L96:L97"/>
    <mergeCell ref="O96:O97"/>
    <mergeCell ref="P96:R96"/>
    <mergeCell ref="D88:D92"/>
    <mergeCell ref="E88:E92"/>
    <mergeCell ref="F88:F92"/>
    <mergeCell ref="G88:G92"/>
    <mergeCell ref="O88:O90"/>
    <mergeCell ref="A77:R77"/>
    <mergeCell ref="A78:R78"/>
    <mergeCell ref="B79:R79"/>
    <mergeCell ref="C80:R80"/>
    <mergeCell ref="A82:A87"/>
    <mergeCell ref="B82:B87"/>
    <mergeCell ref="C82:C87"/>
    <mergeCell ref="D82:D85"/>
    <mergeCell ref="F82:F87"/>
    <mergeCell ref="G82:G87"/>
    <mergeCell ref="O82:O84"/>
    <mergeCell ref="E83:E87"/>
    <mergeCell ref="D86:D87"/>
    <mergeCell ref="O86:O87"/>
    <mergeCell ref="A73:R73"/>
    <mergeCell ref="A74:A76"/>
    <mergeCell ref="B74:B76"/>
    <mergeCell ref="C74:C76"/>
    <mergeCell ref="D74:D76"/>
    <mergeCell ref="E74:E76"/>
    <mergeCell ref="F74:F76"/>
    <mergeCell ref="G74:G76"/>
    <mergeCell ref="H74:H76"/>
    <mergeCell ref="I74:L74"/>
    <mergeCell ref="M74:M76"/>
    <mergeCell ref="N74:N76"/>
    <mergeCell ref="O74:R74"/>
    <mergeCell ref="I75:I76"/>
    <mergeCell ref="J75:K75"/>
    <mergeCell ref="L75:L76"/>
    <mergeCell ref="O75:O76"/>
    <mergeCell ref="P75:R75"/>
    <mergeCell ref="C67:R67"/>
    <mergeCell ref="D69:D71"/>
    <mergeCell ref="E69:E71"/>
    <mergeCell ref="O69:O70"/>
    <mergeCell ref="A59:R59"/>
    <mergeCell ref="A60:R60"/>
    <mergeCell ref="B61:R61"/>
    <mergeCell ref="C62:R62"/>
    <mergeCell ref="A63:A66"/>
    <mergeCell ref="B63:B66"/>
    <mergeCell ref="C63:C66"/>
    <mergeCell ref="D63:D66"/>
    <mergeCell ref="E63:E66"/>
    <mergeCell ref="F63:F66"/>
    <mergeCell ref="G63:G66"/>
    <mergeCell ref="O63:O66"/>
    <mergeCell ref="P63:P65"/>
    <mergeCell ref="Q63:Q65"/>
    <mergeCell ref="R63:R65"/>
    <mergeCell ref="A55:R55"/>
    <mergeCell ref="A56:A58"/>
    <mergeCell ref="B56:B58"/>
    <mergeCell ref="C56:C58"/>
    <mergeCell ref="D56:D58"/>
    <mergeCell ref="E56:E58"/>
    <mergeCell ref="F56:F58"/>
    <mergeCell ref="G56:G58"/>
    <mergeCell ref="H56:H58"/>
    <mergeCell ref="I56:L56"/>
    <mergeCell ref="M56:M58"/>
    <mergeCell ref="N56:N58"/>
    <mergeCell ref="O56:R56"/>
    <mergeCell ref="I57:I58"/>
    <mergeCell ref="J57:K57"/>
    <mergeCell ref="L57:L58"/>
    <mergeCell ref="O57:O58"/>
    <mergeCell ref="P57:R57"/>
    <mergeCell ref="A45:R45"/>
    <mergeCell ref="A46:R46"/>
    <mergeCell ref="B47:R47"/>
    <mergeCell ref="C48:R48"/>
    <mergeCell ref="A49:A53"/>
    <mergeCell ref="B49:B53"/>
    <mergeCell ref="C49:C53"/>
    <mergeCell ref="D49:D53"/>
    <mergeCell ref="F49:F53"/>
    <mergeCell ref="G49:G53"/>
    <mergeCell ref="E51:E53"/>
    <mergeCell ref="O30:O31"/>
    <mergeCell ref="P30:R30"/>
    <mergeCell ref="A41:R41"/>
    <mergeCell ref="A42:A44"/>
    <mergeCell ref="B42:B44"/>
    <mergeCell ref="C42:C44"/>
    <mergeCell ref="D42:D44"/>
    <mergeCell ref="E42:E44"/>
    <mergeCell ref="F42:F44"/>
    <mergeCell ref="G42:G44"/>
    <mergeCell ref="H42:H44"/>
    <mergeCell ref="M42:M44"/>
    <mergeCell ref="N42:N44"/>
    <mergeCell ref="O42:R42"/>
    <mergeCell ref="I43:I44"/>
    <mergeCell ref="J43:K43"/>
    <mergeCell ref="L43:L44"/>
    <mergeCell ref="I42:L42"/>
    <mergeCell ref="O43:O44"/>
    <mergeCell ref="P43:R43"/>
    <mergeCell ref="D36:D39"/>
    <mergeCell ref="E36:E39"/>
    <mergeCell ref="F36:F39"/>
    <mergeCell ref="G36:G39"/>
    <mergeCell ref="A28:R28"/>
    <mergeCell ref="A29:A31"/>
    <mergeCell ref="B29:B31"/>
    <mergeCell ref="C29:C31"/>
    <mergeCell ref="D29:D31"/>
    <mergeCell ref="E29:E31"/>
    <mergeCell ref="A33:R33"/>
    <mergeCell ref="B34:R34"/>
    <mergeCell ref="C35:R35"/>
    <mergeCell ref="A32:R32"/>
    <mergeCell ref="F29:F31"/>
    <mergeCell ref="G29:G31"/>
    <mergeCell ref="H29:H31"/>
    <mergeCell ref="I29:L29"/>
    <mergeCell ref="M29:M31"/>
    <mergeCell ref="N29:N31"/>
    <mergeCell ref="O29:R29"/>
    <mergeCell ref="I30:I31"/>
    <mergeCell ref="J30:K30"/>
    <mergeCell ref="L30:L31"/>
    <mergeCell ref="A23:A26"/>
    <mergeCell ref="B23:B26"/>
    <mergeCell ref="C23:C26"/>
    <mergeCell ref="D23:D26"/>
    <mergeCell ref="F23:F26"/>
    <mergeCell ref="G23:G26"/>
    <mergeCell ref="G18:G22"/>
    <mergeCell ref="O18:O19"/>
    <mergeCell ref="E19:E22"/>
    <mergeCell ref="O20:O22"/>
    <mergeCell ref="E24:E26"/>
    <mergeCell ref="O24:O25"/>
    <mergeCell ref="H6:H8"/>
    <mergeCell ref="A10:R10"/>
    <mergeCell ref="G13:G17"/>
    <mergeCell ref="O13:O15"/>
    <mergeCell ref="E14:E17"/>
    <mergeCell ref="A18:A22"/>
    <mergeCell ref="B18:B22"/>
    <mergeCell ref="C18:C22"/>
    <mergeCell ref="D18:D22"/>
    <mergeCell ref="F18:F22"/>
    <mergeCell ref="B11:R11"/>
    <mergeCell ref="C12:R12"/>
    <mergeCell ref="A13:A17"/>
    <mergeCell ref="B13:B17"/>
    <mergeCell ref="C13:C17"/>
    <mergeCell ref="D13:D17"/>
    <mergeCell ref="F13:F17"/>
    <mergeCell ref="R20:R22"/>
    <mergeCell ref="P20:P22"/>
    <mergeCell ref="Q20:Q22"/>
    <mergeCell ref="E157:H158"/>
    <mergeCell ref="I157:I158"/>
    <mergeCell ref="L157:L158"/>
    <mergeCell ref="A1:R1"/>
    <mergeCell ref="A2:R2"/>
    <mergeCell ref="A3:R3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A5:R5"/>
    <mergeCell ref="A9:R9"/>
    <mergeCell ref="I6:L6"/>
    <mergeCell ref="M6:M8"/>
    <mergeCell ref="N6:N8"/>
    <mergeCell ref="O6:R6"/>
    <mergeCell ref="F6:F8"/>
    <mergeCell ref="G6:G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rowBreaks count="6" manualBreakCount="6">
    <brk id="26" max="17" man="1"/>
    <brk id="53" max="17" man="1"/>
    <brk id="71" max="17" man="1"/>
    <brk id="92" max="17" man="1"/>
    <brk id="107" max="17" man="1"/>
    <brk id="1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2"/>
  <sheetViews>
    <sheetView topLeftCell="A10" zoomScaleNormal="100" zoomScaleSheetLayoutView="100" workbookViewId="0">
      <selection activeCell="AH13" sqref="AH13"/>
    </sheetView>
  </sheetViews>
  <sheetFormatPr defaultRowHeight="12.75"/>
  <cols>
    <col min="1" max="4" width="2.7109375" style="13" customWidth="1"/>
    <col min="5" max="5" width="30.7109375" style="13" customWidth="1"/>
    <col min="6" max="7" width="2.7109375" style="13" customWidth="1"/>
    <col min="8" max="8" width="2.7109375" style="14" customWidth="1"/>
    <col min="9" max="9" width="10.7109375" style="14" customWidth="1"/>
    <col min="10" max="10" width="7.7109375" style="15" customWidth="1"/>
    <col min="11" max="11" width="7.28515625" style="13" customWidth="1"/>
    <col min="12" max="12" width="6.7109375" style="13" customWidth="1"/>
    <col min="13" max="13" width="5.5703125" style="13" customWidth="1"/>
    <col min="14" max="14" width="7.7109375" style="13" customWidth="1"/>
    <col min="15" max="15" width="7.28515625" style="13" customWidth="1"/>
    <col min="16" max="16" width="6.42578125" style="13" customWidth="1"/>
    <col min="17" max="17" width="6.140625" style="13" customWidth="1"/>
    <col min="18" max="18" width="7.140625" style="13" customWidth="1"/>
    <col min="19" max="19" width="7.5703125" style="13" customWidth="1"/>
    <col min="20" max="20" width="6.42578125" style="13" customWidth="1"/>
    <col min="21" max="21" width="6" style="13" customWidth="1"/>
    <col min="22" max="22" width="6.42578125" style="13" customWidth="1"/>
    <col min="23" max="23" width="6.85546875" style="13" customWidth="1"/>
    <col min="24" max="24" width="7" style="13" customWidth="1"/>
    <col min="25" max="25" width="19.42578125" style="13" customWidth="1"/>
    <col min="26" max="26" width="4.7109375" style="13" customWidth="1"/>
    <col min="27" max="27" width="4.28515625" style="13" customWidth="1"/>
    <col min="28" max="28" width="4.7109375" style="13" customWidth="1"/>
    <col min="29" max="16384" width="9.140625" style="8"/>
  </cols>
  <sheetData>
    <row r="1" spans="1:31" ht="18" customHeight="1">
      <c r="A1" s="652" t="s">
        <v>90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</row>
    <row r="2" spans="1:31" ht="18" customHeight="1">
      <c r="A2" s="653" t="s">
        <v>55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</row>
    <row r="3" spans="1:31" ht="18" customHeight="1">
      <c r="A3" s="1049" t="s">
        <v>38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4"/>
      <c r="AD3" s="4"/>
      <c r="AE3" s="4"/>
    </row>
    <row r="4" spans="1:31" ht="15" customHeight="1" thickBot="1">
      <c r="Z4" s="1050" t="s">
        <v>0</v>
      </c>
      <c r="AA4" s="1050"/>
      <c r="AB4" s="1050"/>
    </row>
    <row r="5" spans="1:31" ht="30" customHeight="1">
      <c r="A5" s="655" t="s">
        <v>39</v>
      </c>
      <c r="B5" s="658" t="s">
        <v>1</v>
      </c>
      <c r="C5" s="658" t="s">
        <v>2</v>
      </c>
      <c r="D5" s="658" t="s">
        <v>50</v>
      </c>
      <c r="E5" s="661" t="s">
        <v>16</v>
      </c>
      <c r="F5" s="849" t="s">
        <v>3</v>
      </c>
      <c r="G5" s="658" t="s">
        <v>46</v>
      </c>
      <c r="H5" s="880" t="s">
        <v>4</v>
      </c>
      <c r="I5" s="1051" t="s">
        <v>40</v>
      </c>
      <c r="J5" s="695" t="s">
        <v>5</v>
      </c>
      <c r="K5" s="680" t="s">
        <v>86</v>
      </c>
      <c r="L5" s="681"/>
      <c r="M5" s="681"/>
      <c r="N5" s="682"/>
      <c r="O5" s="680" t="s">
        <v>88</v>
      </c>
      <c r="P5" s="681"/>
      <c r="Q5" s="681"/>
      <c r="R5" s="682"/>
      <c r="S5" s="680" t="s">
        <v>87</v>
      </c>
      <c r="T5" s="681"/>
      <c r="U5" s="681"/>
      <c r="V5" s="682"/>
      <c r="W5" s="695" t="s">
        <v>45</v>
      </c>
      <c r="X5" s="695" t="s">
        <v>89</v>
      </c>
      <c r="Y5" s="686" t="s">
        <v>15</v>
      </c>
      <c r="Z5" s="687"/>
      <c r="AA5" s="687"/>
      <c r="AB5" s="688"/>
    </row>
    <row r="6" spans="1:31" ht="14.25" customHeight="1">
      <c r="A6" s="656"/>
      <c r="B6" s="659"/>
      <c r="C6" s="659"/>
      <c r="D6" s="659"/>
      <c r="E6" s="662"/>
      <c r="F6" s="850"/>
      <c r="G6" s="659"/>
      <c r="H6" s="881"/>
      <c r="I6" s="1052"/>
      <c r="J6" s="696"/>
      <c r="K6" s="667" t="s">
        <v>6</v>
      </c>
      <c r="L6" s="668" t="s">
        <v>7</v>
      </c>
      <c r="M6" s="669"/>
      <c r="N6" s="670" t="s">
        <v>23</v>
      </c>
      <c r="O6" s="667" t="s">
        <v>6</v>
      </c>
      <c r="P6" s="668" t="s">
        <v>7</v>
      </c>
      <c r="Q6" s="669"/>
      <c r="R6" s="670" t="s">
        <v>23</v>
      </c>
      <c r="S6" s="667" t="s">
        <v>6</v>
      </c>
      <c r="T6" s="668" t="s">
        <v>7</v>
      </c>
      <c r="U6" s="669"/>
      <c r="V6" s="670" t="s">
        <v>23</v>
      </c>
      <c r="W6" s="696"/>
      <c r="X6" s="696"/>
      <c r="Y6" s="672" t="s">
        <v>16</v>
      </c>
      <c r="Z6" s="668" t="s">
        <v>8</v>
      </c>
      <c r="AA6" s="674"/>
      <c r="AB6" s="675"/>
    </row>
    <row r="7" spans="1:31" ht="88.5" customHeight="1" thickBot="1">
      <c r="A7" s="657"/>
      <c r="B7" s="660"/>
      <c r="C7" s="660"/>
      <c r="D7" s="660"/>
      <c r="E7" s="663"/>
      <c r="F7" s="851"/>
      <c r="G7" s="660"/>
      <c r="H7" s="882"/>
      <c r="I7" s="1053"/>
      <c r="J7" s="697"/>
      <c r="K7" s="657"/>
      <c r="L7" s="10" t="s">
        <v>6</v>
      </c>
      <c r="M7" s="9" t="s">
        <v>17</v>
      </c>
      <c r="N7" s="671"/>
      <c r="O7" s="657"/>
      <c r="P7" s="10" t="s">
        <v>6</v>
      </c>
      <c r="Q7" s="9" t="s">
        <v>17</v>
      </c>
      <c r="R7" s="671"/>
      <c r="S7" s="657"/>
      <c r="T7" s="10" t="s">
        <v>6</v>
      </c>
      <c r="U7" s="9" t="s">
        <v>17</v>
      </c>
      <c r="V7" s="671"/>
      <c r="W7" s="697"/>
      <c r="X7" s="697"/>
      <c r="Y7" s="673"/>
      <c r="Z7" s="11" t="s">
        <v>47</v>
      </c>
      <c r="AA7" s="11" t="s">
        <v>48</v>
      </c>
      <c r="AB7" s="12" t="s">
        <v>93</v>
      </c>
    </row>
    <row r="8" spans="1:31" s="53" customFormat="1" ht="14.25" customHeight="1">
      <c r="A8" s="677" t="s">
        <v>76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9"/>
    </row>
    <row r="9" spans="1:31" s="53" customFormat="1" ht="14.25" customHeight="1">
      <c r="A9" s="698" t="s">
        <v>56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700"/>
    </row>
    <row r="10" spans="1:31" ht="15.75" customHeight="1">
      <c r="A10" s="100" t="s">
        <v>9</v>
      </c>
      <c r="B10" s="899" t="s">
        <v>57</v>
      </c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1"/>
    </row>
    <row r="11" spans="1:31" ht="15.75" customHeight="1" thickBot="1">
      <c r="A11" s="103" t="s">
        <v>9</v>
      </c>
      <c r="B11" s="104" t="s">
        <v>9</v>
      </c>
      <c r="C11" s="902" t="s">
        <v>58</v>
      </c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4"/>
    </row>
    <row r="12" spans="1:31" ht="31.5" customHeight="1">
      <c r="A12" s="732" t="s">
        <v>9</v>
      </c>
      <c r="B12" s="735" t="s">
        <v>9</v>
      </c>
      <c r="C12" s="747" t="s">
        <v>9</v>
      </c>
      <c r="D12" s="747"/>
      <c r="E12" s="1043" t="s">
        <v>70</v>
      </c>
      <c r="F12" s="1045" t="s">
        <v>99</v>
      </c>
      <c r="G12" s="844" t="s">
        <v>52</v>
      </c>
      <c r="H12" s="702" t="s">
        <v>65</v>
      </c>
      <c r="I12" s="1039" t="s">
        <v>71</v>
      </c>
      <c r="J12" s="101" t="s">
        <v>49</v>
      </c>
      <c r="K12" s="69">
        <f>L12+N12</f>
        <v>88.6</v>
      </c>
      <c r="L12" s="66">
        <v>88.6</v>
      </c>
      <c r="M12" s="66"/>
      <c r="N12" s="102"/>
      <c r="O12" s="69">
        <f>P12+R12</f>
        <v>102.9</v>
      </c>
      <c r="P12" s="66">
        <v>102.9</v>
      </c>
      <c r="Q12" s="66"/>
      <c r="R12" s="63"/>
      <c r="S12" s="150">
        <f>T12+V12</f>
        <v>88.6</v>
      </c>
      <c r="T12" s="151">
        <v>88.6</v>
      </c>
      <c r="U12" s="151"/>
      <c r="V12" s="152"/>
      <c r="W12" s="89">
        <v>100</v>
      </c>
      <c r="X12" s="89">
        <v>100</v>
      </c>
      <c r="Y12" s="186" t="s">
        <v>104</v>
      </c>
      <c r="Z12" s="187">
        <v>48</v>
      </c>
      <c r="AA12" s="187">
        <v>40</v>
      </c>
      <c r="AB12" s="182">
        <v>42</v>
      </c>
    </row>
    <row r="13" spans="1:31" ht="28.5" customHeight="1">
      <c r="A13" s="732"/>
      <c r="B13" s="735"/>
      <c r="C13" s="747"/>
      <c r="D13" s="747"/>
      <c r="E13" s="1043"/>
      <c r="F13" s="1045"/>
      <c r="G13" s="844"/>
      <c r="H13" s="702"/>
      <c r="I13" s="1039"/>
      <c r="J13" s="17"/>
      <c r="K13" s="32">
        <f>L13+N13</f>
        <v>0</v>
      </c>
      <c r="L13" s="33"/>
      <c r="M13" s="33"/>
      <c r="N13" s="34"/>
      <c r="O13" s="32">
        <f>P13+R13</f>
        <v>0</v>
      </c>
      <c r="P13" s="33"/>
      <c r="Q13" s="33"/>
      <c r="R13" s="35"/>
      <c r="S13" s="164">
        <f>T13+V13</f>
        <v>0</v>
      </c>
      <c r="T13" s="157"/>
      <c r="U13" s="157"/>
      <c r="V13" s="158"/>
      <c r="W13" s="86"/>
      <c r="X13" s="86"/>
      <c r="Y13" s="188" t="s">
        <v>105</v>
      </c>
      <c r="Z13" s="189">
        <v>0</v>
      </c>
      <c r="AA13" s="189">
        <v>2</v>
      </c>
      <c r="AB13" s="119">
        <v>2</v>
      </c>
    </row>
    <row r="14" spans="1:31" ht="37.5" customHeight="1">
      <c r="A14" s="732"/>
      <c r="B14" s="735"/>
      <c r="C14" s="747"/>
      <c r="D14" s="747"/>
      <c r="E14" s="1043"/>
      <c r="F14" s="1045"/>
      <c r="G14" s="844"/>
      <c r="H14" s="702"/>
      <c r="I14" s="1039"/>
      <c r="J14" s="18"/>
      <c r="K14" s="37">
        <f>L14+N14</f>
        <v>0</v>
      </c>
      <c r="L14" s="38"/>
      <c r="M14" s="38"/>
      <c r="N14" s="34"/>
      <c r="O14" s="37">
        <f>P14+R14</f>
        <v>0</v>
      </c>
      <c r="P14" s="38"/>
      <c r="Q14" s="38"/>
      <c r="R14" s="39"/>
      <c r="S14" s="156">
        <f>T14+V14</f>
        <v>0</v>
      </c>
      <c r="T14" s="154"/>
      <c r="U14" s="154"/>
      <c r="V14" s="155"/>
      <c r="W14" s="40"/>
      <c r="X14" s="40"/>
      <c r="Y14" s="190" t="s">
        <v>109</v>
      </c>
      <c r="Z14" s="191">
        <v>1100</v>
      </c>
      <c r="AA14" s="191">
        <v>1100</v>
      </c>
      <c r="AB14" s="118">
        <v>1150</v>
      </c>
      <c r="AD14" s="19"/>
    </row>
    <row r="15" spans="1:31" ht="38.25" customHeight="1" thickBot="1">
      <c r="A15" s="733"/>
      <c r="B15" s="736"/>
      <c r="C15" s="748"/>
      <c r="D15" s="748"/>
      <c r="E15" s="1044"/>
      <c r="F15" s="1046"/>
      <c r="G15" s="845"/>
      <c r="H15" s="703"/>
      <c r="I15" s="1040"/>
      <c r="J15" s="167" t="s">
        <v>10</v>
      </c>
      <c r="K15" s="159">
        <f t="shared" ref="K15:X15" si="0">SUM(K12:K14)</f>
        <v>88.6</v>
      </c>
      <c r="L15" s="160">
        <f t="shared" si="0"/>
        <v>88.6</v>
      </c>
      <c r="M15" s="160">
        <f t="shared" si="0"/>
        <v>0</v>
      </c>
      <c r="N15" s="172">
        <f t="shared" si="0"/>
        <v>0</v>
      </c>
      <c r="O15" s="159">
        <f t="shared" si="0"/>
        <v>102.9</v>
      </c>
      <c r="P15" s="160">
        <f t="shared" si="0"/>
        <v>102.9</v>
      </c>
      <c r="Q15" s="160">
        <f t="shared" si="0"/>
        <v>0</v>
      </c>
      <c r="R15" s="172">
        <f t="shared" si="0"/>
        <v>0</v>
      </c>
      <c r="S15" s="159">
        <f t="shared" si="0"/>
        <v>88.6</v>
      </c>
      <c r="T15" s="160">
        <f t="shared" si="0"/>
        <v>88.6</v>
      </c>
      <c r="U15" s="160">
        <f t="shared" si="0"/>
        <v>0</v>
      </c>
      <c r="V15" s="160">
        <f t="shared" si="0"/>
        <v>0</v>
      </c>
      <c r="W15" s="168">
        <f t="shared" si="0"/>
        <v>100</v>
      </c>
      <c r="X15" s="168">
        <f t="shared" si="0"/>
        <v>100</v>
      </c>
      <c r="Y15" s="192" t="s">
        <v>110</v>
      </c>
      <c r="Z15" s="193">
        <v>90</v>
      </c>
      <c r="AA15" s="193">
        <v>50</v>
      </c>
      <c r="AB15" s="117">
        <v>60</v>
      </c>
      <c r="AD15" s="19"/>
    </row>
    <row r="16" spans="1:31" ht="21.75" customHeight="1">
      <c r="A16" s="731" t="s">
        <v>9</v>
      </c>
      <c r="B16" s="734" t="s">
        <v>9</v>
      </c>
      <c r="C16" s="746" t="s">
        <v>11</v>
      </c>
      <c r="D16" s="746"/>
      <c r="E16" s="1129" t="s">
        <v>106</v>
      </c>
      <c r="F16" s="1120" t="s">
        <v>103</v>
      </c>
      <c r="G16" s="926" t="s">
        <v>52</v>
      </c>
      <c r="H16" s="701" t="s">
        <v>65</v>
      </c>
      <c r="I16" s="1038" t="s">
        <v>71</v>
      </c>
      <c r="J16" s="20" t="s">
        <v>49</v>
      </c>
      <c r="K16" s="27">
        <f>L16+N16</f>
        <v>0</v>
      </c>
      <c r="L16" s="28"/>
      <c r="M16" s="28"/>
      <c r="N16" s="29"/>
      <c r="O16" s="27">
        <f>P16+R16</f>
        <v>182.8</v>
      </c>
      <c r="P16" s="138">
        <v>182.8</v>
      </c>
      <c r="Q16" s="28"/>
      <c r="R16" s="30"/>
      <c r="S16" s="161">
        <f>T16+V16</f>
        <v>182.8</v>
      </c>
      <c r="T16" s="162">
        <v>182.8</v>
      </c>
      <c r="U16" s="162"/>
      <c r="V16" s="163"/>
      <c r="W16" s="71">
        <v>132.6</v>
      </c>
      <c r="X16" s="71">
        <v>145.6</v>
      </c>
      <c r="Y16" s="1041" t="s">
        <v>112</v>
      </c>
      <c r="Z16" s="194">
        <v>1</v>
      </c>
      <c r="AA16" s="194">
        <v>1</v>
      </c>
      <c r="AB16" s="122">
        <v>1</v>
      </c>
    </row>
    <row r="17" spans="1:30" ht="21.75" customHeight="1">
      <c r="A17" s="732"/>
      <c r="B17" s="735"/>
      <c r="C17" s="747"/>
      <c r="D17" s="747"/>
      <c r="E17" s="1043"/>
      <c r="F17" s="1121"/>
      <c r="G17" s="909"/>
      <c r="H17" s="702"/>
      <c r="I17" s="1039"/>
      <c r="J17" s="43"/>
      <c r="K17" s="32">
        <f>L17+N17</f>
        <v>0</v>
      </c>
      <c r="L17" s="33"/>
      <c r="M17" s="33"/>
      <c r="N17" s="34"/>
      <c r="O17" s="32">
        <f>P17+R17</f>
        <v>0</v>
      </c>
      <c r="P17" s="33"/>
      <c r="Q17" s="33"/>
      <c r="R17" s="35"/>
      <c r="S17" s="164">
        <f>T17+V17</f>
        <v>0</v>
      </c>
      <c r="T17" s="157"/>
      <c r="U17" s="157"/>
      <c r="V17" s="158"/>
      <c r="W17" s="86"/>
      <c r="X17" s="86"/>
      <c r="Y17" s="1105"/>
      <c r="Z17" s="195"/>
      <c r="AA17" s="195"/>
      <c r="AB17" s="123"/>
    </row>
    <row r="18" spans="1:30" ht="14.25" customHeight="1">
      <c r="A18" s="732"/>
      <c r="B18" s="735"/>
      <c r="C18" s="747"/>
      <c r="D18" s="747"/>
      <c r="E18" s="1043"/>
      <c r="F18" s="1121"/>
      <c r="G18" s="909"/>
      <c r="H18" s="702"/>
      <c r="I18" s="1039"/>
      <c r="J18" s="21"/>
      <c r="K18" s="37">
        <f>L18+N18</f>
        <v>0</v>
      </c>
      <c r="L18" s="38"/>
      <c r="M18" s="38"/>
      <c r="N18" s="34"/>
      <c r="O18" s="37">
        <f>P18+R18</f>
        <v>0</v>
      </c>
      <c r="P18" s="38"/>
      <c r="Q18" s="38"/>
      <c r="R18" s="39"/>
      <c r="S18" s="156">
        <f>T18+V18</f>
        <v>0</v>
      </c>
      <c r="T18" s="154"/>
      <c r="U18" s="154"/>
      <c r="V18" s="155"/>
      <c r="W18" s="40"/>
      <c r="X18" s="40"/>
      <c r="Y18" s="188" t="s">
        <v>94</v>
      </c>
      <c r="Z18" s="196">
        <v>1</v>
      </c>
      <c r="AA18" s="196">
        <v>1</v>
      </c>
      <c r="AB18" s="124">
        <v>1</v>
      </c>
    </row>
    <row r="19" spans="1:30" ht="27" customHeight="1" thickBot="1">
      <c r="A19" s="733"/>
      <c r="B19" s="736"/>
      <c r="C19" s="748"/>
      <c r="D19" s="748"/>
      <c r="E19" s="1044"/>
      <c r="F19" s="1122"/>
      <c r="G19" s="927"/>
      <c r="H19" s="703"/>
      <c r="I19" s="1040"/>
      <c r="J19" s="167" t="s">
        <v>10</v>
      </c>
      <c r="K19" s="159">
        <f t="shared" ref="K19:X19" si="1">SUM(K16:K18)</f>
        <v>0</v>
      </c>
      <c r="L19" s="160">
        <f t="shared" si="1"/>
        <v>0</v>
      </c>
      <c r="M19" s="160">
        <f t="shared" si="1"/>
        <v>0</v>
      </c>
      <c r="N19" s="172">
        <f t="shared" si="1"/>
        <v>0</v>
      </c>
      <c r="O19" s="159">
        <f t="shared" si="1"/>
        <v>182.8</v>
      </c>
      <c r="P19" s="160">
        <f t="shared" si="1"/>
        <v>182.8</v>
      </c>
      <c r="Q19" s="160">
        <f t="shared" si="1"/>
        <v>0</v>
      </c>
      <c r="R19" s="172">
        <f t="shared" si="1"/>
        <v>0</v>
      </c>
      <c r="S19" s="159">
        <f t="shared" si="1"/>
        <v>182.8</v>
      </c>
      <c r="T19" s="160">
        <f t="shared" si="1"/>
        <v>182.8</v>
      </c>
      <c r="U19" s="160">
        <f t="shared" si="1"/>
        <v>0</v>
      </c>
      <c r="V19" s="160">
        <f t="shared" si="1"/>
        <v>0</v>
      </c>
      <c r="W19" s="168">
        <f t="shared" si="1"/>
        <v>132.6</v>
      </c>
      <c r="X19" s="168">
        <f t="shared" si="1"/>
        <v>145.6</v>
      </c>
      <c r="Y19" s="183" t="s">
        <v>95</v>
      </c>
      <c r="Z19" s="120">
        <v>100</v>
      </c>
      <c r="AA19" s="120"/>
      <c r="AB19" s="121">
        <v>100</v>
      </c>
    </row>
    <row r="20" spans="1:30" ht="14.25" customHeight="1" thickBot="1">
      <c r="A20" s="90" t="s">
        <v>9</v>
      </c>
      <c r="B20" s="16" t="s">
        <v>9</v>
      </c>
      <c r="C20" s="1118" t="s">
        <v>12</v>
      </c>
      <c r="D20" s="1118"/>
      <c r="E20" s="1118"/>
      <c r="F20" s="1118"/>
      <c r="G20" s="1118"/>
      <c r="H20" s="1118"/>
      <c r="I20" s="1118"/>
      <c r="J20" s="1119"/>
      <c r="K20" s="41">
        <f>L20+N20</f>
        <v>88.6</v>
      </c>
      <c r="L20" s="41">
        <f>L19+L15</f>
        <v>88.6</v>
      </c>
      <c r="M20" s="41">
        <f>M19+M15</f>
        <v>0</v>
      </c>
      <c r="N20" s="42">
        <f>N19+N15</f>
        <v>0</v>
      </c>
      <c r="O20" s="41">
        <f>P20+R20</f>
        <v>285.70000000000005</v>
      </c>
      <c r="P20" s="41">
        <f>P19+P15</f>
        <v>285.70000000000005</v>
      </c>
      <c r="Q20" s="41">
        <f>Q19+Q15</f>
        <v>0</v>
      </c>
      <c r="R20" s="42">
        <f>R19+R15</f>
        <v>0</v>
      </c>
      <c r="S20" s="41">
        <f>T20+V20</f>
        <v>271.39999999999998</v>
      </c>
      <c r="T20" s="41">
        <f>T19+T15</f>
        <v>271.39999999999998</v>
      </c>
      <c r="U20" s="41">
        <f>U19+U15</f>
        <v>0</v>
      </c>
      <c r="V20" s="42">
        <f>V19+V15</f>
        <v>0</v>
      </c>
      <c r="W20" s="42">
        <f>W19+W15</f>
        <v>232.6</v>
      </c>
      <c r="X20" s="41">
        <f>X19+X15</f>
        <v>245.6</v>
      </c>
      <c r="Y20" s="212"/>
      <c r="Z20" s="213"/>
      <c r="AA20" s="213"/>
      <c r="AB20" s="214"/>
    </row>
    <row r="21" spans="1:30" ht="14.25" customHeight="1" thickBot="1">
      <c r="A21" s="90" t="s">
        <v>9</v>
      </c>
      <c r="B21" s="16" t="s">
        <v>11</v>
      </c>
      <c r="C21" s="834" t="s">
        <v>59</v>
      </c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6"/>
    </row>
    <row r="22" spans="1:30" ht="21" customHeight="1">
      <c r="A22" s="731" t="s">
        <v>9</v>
      </c>
      <c r="B22" s="734" t="s">
        <v>11</v>
      </c>
      <c r="C22" s="746" t="s">
        <v>9</v>
      </c>
      <c r="D22" s="746"/>
      <c r="E22" s="1129" t="s">
        <v>72</v>
      </c>
      <c r="F22" s="1120" t="s">
        <v>101</v>
      </c>
      <c r="G22" s="843" t="s">
        <v>52</v>
      </c>
      <c r="H22" s="701" t="s">
        <v>65</v>
      </c>
      <c r="I22" s="1038" t="s">
        <v>71</v>
      </c>
      <c r="J22" s="125" t="s">
        <v>49</v>
      </c>
      <c r="K22" s="126">
        <f>L22+N22</f>
        <v>37.4</v>
      </c>
      <c r="L22" s="127">
        <v>37.4</v>
      </c>
      <c r="M22" s="127"/>
      <c r="N22" s="128"/>
      <c r="O22" s="126">
        <f>P22+R22</f>
        <v>46.800000000000004</v>
      </c>
      <c r="P22" s="145">
        <f>56.2-9.4</f>
        <v>46.800000000000004</v>
      </c>
      <c r="Q22" s="127"/>
      <c r="R22" s="129"/>
      <c r="S22" s="147">
        <f>T22+V22</f>
        <v>37.4</v>
      </c>
      <c r="T22" s="148">
        <v>37.4</v>
      </c>
      <c r="U22" s="148"/>
      <c r="V22" s="149"/>
      <c r="W22" s="130">
        <v>55</v>
      </c>
      <c r="X22" s="130">
        <v>55</v>
      </c>
      <c r="Y22" s="1106" t="s">
        <v>111</v>
      </c>
      <c r="Z22" s="197">
        <v>5</v>
      </c>
      <c r="AA22" s="197">
        <v>5</v>
      </c>
      <c r="AB22" s="198">
        <v>6</v>
      </c>
      <c r="AD22" s="19"/>
    </row>
    <row r="23" spans="1:30" ht="16.5" customHeight="1">
      <c r="A23" s="732"/>
      <c r="B23" s="735"/>
      <c r="C23" s="747"/>
      <c r="D23" s="747"/>
      <c r="E23" s="1043"/>
      <c r="F23" s="1121"/>
      <c r="G23" s="844"/>
      <c r="H23" s="702"/>
      <c r="I23" s="1039"/>
      <c r="J23" s="68"/>
      <c r="K23" s="69"/>
      <c r="L23" s="66"/>
      <c r="M23" s="66"/>
      <c r="N23" s="63"/>
      <c r="O23" s="69"/>
      <c r="P23" s="66"/>
      <c r="Q23" s="66"/>
      <c r="R23" s="63"/>
      <c r="S23" s="150"/>
      <c r="T23" s="151"/>
      <c r="U23" s="151"/>
      <c r="V23" s="152"/>
      <c r="W23" s="89"/>
      <c r="X23" s="89"/>
      <c r="Y23" s="1107"/>
      <c r="Z23" s="199"/>
      <c r="AA23" s="199"/>
      <c r="AB23" s="200"/>
      <c r="AD23" s="19"/>
    </row>
    <row r="24" spans="1:30" ht="62.25" customHeight="1">
      <c r="A24" s="732"/>
      <c r="B24" s="735"/>
      <c r="C24" s="747"/>
      <c r="D24" s="747"/>
      <c r="E24" s="1043"/>
      <c r="F24" s="1121"/>
      <c r="G24" s="844"/>
      <c r="H24" s="702"/>
      <c r="I24" s="1039"/>
      <c r="J24" s="139"/>
      <c r="K24" s="140"/>
      <c r="L24" s="141"/>
      <c r="M24" s="141"/>
      <c r="N24" s="142"/>
      <c r="O24" s="140"/>
      <c r="P24" s="141"/>
      <c r="Q24" s="141"/>
      <c r="R24" s="142"/>
      <c r="S24" s="153"/>
      <c r="T24" s="154"/>
      <c r="U24" s="154"/>
      <c r="V24" s="155"/>
      <c r="W24" s="143"/>
      <c r="X24" s="143"/>
      <c r="Y24" s="210" t="s">
        <v>96</v>
      </c>
      <c r="Z24" s="201">
        <v>1</v>
      </c>
      <c r="AA24" s="202">
        <v>1</v>
      </c>
      <c r="AB24" s="203">
        <v>3</v>
      </c>
      <c r="AD24" s="19"/>
    </row>
    <row r="25" spans="1:30" ht="14.25" customHeight="1">
      <c r="A25" s="732"/>
      <c r="B25" s="735"/>
      <c r="C25" s="747"/>
      <c r="D25" s="747"/>
      <c r="E25" s="1043"/>
      <c r="F25" s="1121"/>
      <c r="G25" s="844"/>
      <c r="H25" s="702"/>
      <c r="I25" s="1039"/>
      <c r="J25" s="23"/>
      <c r="K25" s="37"/>
      <c r="L25" s="62"/>
      <c r="M25" s="62"/>
      <c r="N25" s="63"/>
      <c r="O25" s="37"/>
      <c r="P25" s="62"/>
      <c r="Q25" s="62"/>
      <c r="R25" s="64"/>
      <c r="S25" s="156"/>
      <c r="T25" s="157"/>
      <c r="U25" s="157"/>
      <c r="V25" s="158"/>
      <c r="W25" s="65"/>
      <c r="X25" s="65"/>
      <c r="Y25" s="1116" t="s">
        <v>118</v>
      </c>
      <c r="Z25" s="1114">
        <v>4</v>
      </c>
      <c r="AA25" s="1114">
        <v>4</v>
      </c>
      <c r="AB25" s="1108">
        <v>20</v>
      </c>
      <c r="AD25" s="19"/>
    </row>
    <row r="26" spans="1:30" ht="35.25" customHeight="1" thickBot="1">
      <c r="A26" s="733"/>
      <c r="B26" s="736"/>
      <c r="C26" s="748"/>
      <c r="D26" s="748"/>
      <c r="E26" s="1044"/>
      <c r="F26" s="1122"/>
      <c r="G26" s="845"/>
      <c r="H26" s="703"/>
      <c r="I26" s="1040"/>
      <c r="J26" s="167" t="s">
        <v>10</v>
      </c>
      <c r="K26" s="159">
        <f t="shared" ref="K26:X26" si="2">SUM(K22:K25)</f>
        <v>37.4</v>
      </c>
      <c r="L26" s="160">
        <f t="shared" si="2"/>
        <v>37.4</v>
      </c>
      <c r="M26" s="160">
        <f t="shared" si="2"/>
        <v>0</v>
      </c>
      <c r="N26" s="172">
        <f t="shared" si="2"/>
        <v>0</v>
      </c>
      <c r="O26" s="159">
        <f t="shared" si="2"/>
        <v>46.800000000000004</v>
      </c>
      <c r="P26" s="160">
        <f t="shared" si="2"/>
        <v>46.800000000000004</v>
      </c>
      <c r="Q26" s="160">
        <f t="shared" si="2"/>
        <v>0</v>
      </c>
      <c r="R26" s="172">
        <f t="shared" si="2"/>
        <v>0</v>
      </c>
      <c r="S26" s="159">
        <f t="shared" si="2"/>
        <v>37.4</v>
      </c>
      <c r="T26" s="160">
        <f t="shared" si="2"/>
        <v>37.4</v>
      </c>
      <c r="U26" s="160">
        <f t="shared" si="2"/>
        <v>0</v>
      </c>
      <c r="V26" s="160">
        <f t="shared" si="2"/>
        <v>0</v>
      </c>
      <c r="W26" s="168">
        <f t="shared" si="2"/>
        <v>55</v>
      </c>
      <c r="X26" s="168">
        <f t="shared" si="2"/>
        <v>55</v>
      </c>
      <c r="Y26" s="1117"/>
      <c r="Z26" s="1115"/>
      <c r="AA26" s="1115"/>
      <c r="AB26" s="1109"/>
      <c r="AD26" s="19"/>
    </row>
    <row r="27" spans="1:30" ht="18" customHeight="1">
      <c r="A27" s="731" t="s">
        <v>9</v>
      </c>
      <c r="B27" s="734" t="s">
        <v>11</v>
      </c>
      <c r="C27" s="746" t="s">
        <v>11</v>
      </c>
      <c r="D27" s="746"/>
      <c r="E27" s="1130" t="s">
        <v>73</v>
      </c>
      <c r="F27" s="1120" t="s">
        <v>100</v>
      </c>
      <c r="G27" s="843" t="s">
        <v>52</v>
      </c>
      <c r="H27" s="701" t="s">
        <v>65</v>
      </c>
      <c r="I27" s="1038" t="s">
        <v>71</v>
      </c>
      <c r="J27" s="22" t="s">
        <v>49</v>
      </c>
      <c r="K27" s="27">
        <f>L27+N27</f>
        <v>180</v>
      </c>
      <c r="L27" s="28">
        <v>180</v>
      </c>
      <c r="M27" s="28"/>
      <c r="N27" s="29"/>
      <c r="O27" s="27">
        <f>P27+R27</f>
        <v>190</v>
      </c>
      <c r="P27" s="144">
        <f>200-10</f>
        <v>190</v>
      </c>
      <c r="Q27" s="28"/>
      <c r="R27" s="30"/>
      <c r="S27" s="161">
        <f>T27+V27</f>
        <v>180</v>
      </c>
      <c r="T27" s="162">
        <v>180</v>
      </c>
      <c r="U27" s="162"/>
      <c r="V27" s="163"/>
      <c r="W27" s="71">
        <v>200</v>
      </c>
      <c r="X27" s="71">
        <v>200</v>
      </c>
      <c r="Y27" s="1041" t="s">
        <v>78</v>
      </c>
      <c r="Z27" s="1110">
        <v>15</v>
      </c>
      <c r="AA27" s="1110">
        <v>20</v>
      </c>
      <c r="AB27" s="1112">
        <v>20</v>
      </c>
      <c r="AD27" s="19"/>
    </row>
    <row r="28" spans="1:30" ht="23.25" customHeight="1">
      <c r="A28" s="732"/>
      <c r="B28" s="735"/>
      <c r="C28" s="747"/>
      <c r="D28" s="747"/>
      <c r="E28" s="1131"/>
      <c r="F28" s="1121"/>
      <c r="G28" s="844"/>
      <c r="H28" s="702"/>
      <c r="I28" s="1039"/>
      <c r="J28" s="44"/>
      <c r="K28" s="32">
        <f>L28+N28</f>
        <v>0</v>
      </c>
      <c r="L28" s="70"/>
      <c r="M28" s="70"/>
      <c r="N28" s="34"/>
      <c r="O28" s="32">
        <f>P28+R28</f>
        <v>0</v>
      </c>
      <c r="P28" s="70"/>
      <c r="Q28" s="70"/>
      <c r="R28" s="34"/>
      <c r="S28" s="164">
        <f>T28+V28</f>
        <v>0</v>
      </c>
      <c r="T28" s="165"/>
      <c r="U28" s="165"/>
      <c r="V28" s="166"/>
      <c r="W28" s="88"/>
      <c r="X28" s="88"/>
      <c r="Y28" s="1042"/>
      <c r="Z28" s="1111"/>
      <c r="AA28" s="1111"/>
      <c r="AB28" s="1113"/>
      <c r="AD28" s="19"/>
    </row>
    <row r="29" spans="1:30" ht="28.5" customHeight="1">
      <c r="A29" s="732"/>
      <c r="B29" s="735"/>
      <c r="C29" s="747"/>
      <c r="D29" s="747"/>
      <c r="E29" s="1131"/>
      <c r="F29" s="1121"/>
      <c r="G29" s="844"/>
      <c r="H29" s="702"/>
      <c r="I29" s="1039"/>
      <c r="J29" s="44"/>
      <c r="K29" s="32">
        <f>L29+N29</f>
        <v>0</v>
      </c>
      <c r="L29" s="70"/>
      <c r="M29" s="70"/>
      <c r="N29" s="34"/>
      <c r="O29" s="32">
        <f>P29+R29</f>
        <v>0</v>
      </c>
      <c r="P29" s="70"/>
      <c r="Q29" s="70"/>
      <c r="R29" s="34"/>
      <c r="S29" s="164">
        <f>T29+V29</f>
        <v>0</v>
      </c>
      <c r="T29" s="165"/>
      <c r="U29" s="165"/>
      <c r="V29" s="166"/>
      <c r="W29" s="88"/>
      <c r="X29" s="88"/>
      <c r="Y29" s="1123" t="s">
        <v>119</v>
      </c>
      <c r="Z29" s="1047">
        <v>15</v>
      </c>
      <c r="AA29" s="1047">
        <v>30</v>
      </c>
      <c r="AB29" s="1103">
        <v>30</v>
      </c>
      <c r="AD29" s="19"/>
    </row>
    <row r="30" spans="1:30" ht="24" customHeight="1">
      <c r="A30" s="732"/>
      <c r="B30" s="735"/>
      <c r="C30" s="747"/>
      <c r="D30" s="747"/>
      <c r="E30" s="1131"/>
      <c r="F30" s="1121"/>
      <c r="G30" s="844"/>
      <c r="H30" s="702"/>
      <c r="I30" s="1039"/>
      <c r="J30" s="68"/>
      <c r="K30" s="69">
        <f>L30+N30</f>
        <v>0</v>
      </c>
      <c r="L30" s="33"/>
      <c r="M30" s="33"/>
      <c r="N30" s="63"/>
      <c r="O30" s="69">
        <f>P30+R30</f>
        <v>0</v>
      </c>
      <c r="P30" s="33"/>
      <c r="Q30" s="33"/>
      <c r="R30" s="35"/>
      <c r="S30" s="150">
        <f>T30+V30</f>
        <v>0</v>
      </c>
      <c r="T30" s="157"/>
      <c r="U30" s="157"/>
      <c r="V30" s="158"/>
      <c r="W30" s="86"/>
      <c r="X30" s="86"/>
      <c r="Y30" s="1124"/>
      <c r="Z30" s="1048"/>
      <c r="AA30" s="1048"/>
      <c r="AB30" s="1104"/>
      <c r="AD30" s="19"/>
    </row>
    <row r="31" spans="1:30" ht="24" customHeight="1" thickBot="1">
      <c r="A31" s="733"/>
      <c r="B31" s="736"/>
      <c r="C31" s="748"/>
      <c r="D31" s="748"/>
      <c r="E31" s="1132"/>
      <c r="F31" s="1122"/>
      <c r="G31" s="845"/>
      <c r="H31" s="703"/>
      <c r="I31" s="1040"/>
      <c r="J31" s="167" t="s">
        <v>10</v>
      </c>
      <c r="K31" s="159">
        <f t="shared" ref="K31:X31" si="3">SUM(K27:K30)</f>
        <v>180</v>
      </c>
      <c r="L31" s="160">
        <f t="shared" si="3"/>
        <v>180</v>
      </c>
      <c r="M31" s="160">
        <f t="shared" si="3"/>
        <v>0</v>
      </c>
      <c r="N31" s="172">
        <f t="shared" si="3"/>
        <v>0</v>
      </c>
      <c r="O31" s="159">
        <f t="shared" si="3"/>
        <v>190</v>
      </c>
      <c r="P31" s="160">
        <f t="shared" si="3"/>
        <v>190</v>
      </c>
      <c r="Q31" s="160">
        <f t="shared" si="3"/>
        <v>0</v>
      </c>
      <c r="R31" s="172">
        <f t="shared" si="3"/>
        <v>0</v>
      </c>
      <c r="S31" s="159">
        <f t="shared" si="3"/>
        <v>180</v>
      </c>
      <c r="T31" s="160">
        <f t="shared" si="3"/>
        <v>180</v>
      </c>
      <c r="U31" s="160">
        <f t="shared" si="3"/>
        <v>0</v>
      </c>
      <c r="V31" s="160">
        <f t="shared" si="3"/>
        <v>0</v>
      </c>
      <c r="W31" s="168">
        <f t="shared" si="3"/>
        <v>200</v>
      </c>
      <c r="X31" s="168">
        <f t="shared" si="3"/>
        <v>200</v>
      </c>
      <c r="Y31" s="211"/>
      <c r="Z31" s="204"/>
      <c r="AA31" s="204"/>
      <c r="AB31" s="205"/>
      <c r="AD31" s="19"/>
    </row>
    <row r="32" spans="1:30" ht="14.25" customHeight="1">
      <c r="A32" s="731" t="s">
        <v>9</v>
      </c>
      <c r="B32" s="734" t="s">
        <v>11</v>
      </c>
      <c r="C32" s="746" t="s">
        <v>51</v>
      </c>
      <c r="D32" s="746"/>
      <c r="E32" s="1130" t="s">
        <v>74</v>
      </c>
      <c r="F32" s="1035"/>
      <c r="G32" s="843" t="s">
        <v>52</v>
      </c>
      <c r="H32" s="701" t="s">
        <v>65</v>
      </c>
      <c r="I32" s="1038" t="s">
        <v>71</v>
      </c>
      <c r="J32" s="22" t="s">
        <v>49</v>
      </c>
      <c r="K32" s="27">
        <f>L32+N32</f>
        <v>42</v>
      </c>
      <c r="L32" s="28">
        <v>42</v>
      </c>
      <c r="M32" s="28"/>
      <c r="N32" s="29"/>
      <c r="O32" s="27">
        <f>P32+R32</f>
        <v>44.5</v>
      </c>
      <c r="P32" s="144">
        <f>46.9-2.4</f>
        <v>44.5</v>
      </c>
      <c r="Q32" s="28"/>
      <c r="R32" s="30"/>
      <c r="S32" s="161">
        <f>T32+V32</f>
        <v>42</v>
      </c>
      <c r="T32" s="162">
        <v>42</v>
      </c>
      <c r="U32" s="162"/>
      <c r="V32" s="163"/>
      <c r="W32" s="71">
        <v>46.9</v>
      </c>
      <c r="X32" s="71">
        <v>46.9</v>
      </c>
      <c r="Y32" s="704" t="s">
        <v>75</v>
      </c>
      <c r="Z32" s="58">
        <v>12</v>
      </c>
      <c r="AA32" s="58">
        <v>12</v>
      </c>
      <c r="AB32" s="59">
        <v>12</v>
      </c>
      <c r="AD32" s="19"/>
    </row>
    <row r="33" spans="1:30" ht="14.25" customHeight="1">
      <c r="A33" s="732"/>
      <c r="B33" s="735"/>
      <c r="C33" s="747"/>
      <c r="D33" s="747"/>
      <c r="E33" s="1131"/>
      <c r="F33" s="1036"/>
      <c r="G33" s="844"/>
      <c r="H33" s="702"/>
      <c r="I33" s="1039"/>
      <c r="J33" s="44"/>
      <c r="K33" s="32">
        <f>L33+N33</f>
        <v>0</v>
      </c>
      <c r="L33" s="33"/>
      <c r="M33" s="33"/>
      <c r="N33" s="34"/>
      <c r="O33" s="32">
        <f>P33+R33</f>
        <v>0</v>
      </c>
      <c r="P33" s="33"/>
      <c r="Q33" s="33"/>
      <c r="R33" s="35"/>
      <c r="S33" s="164">
        <f>T33+V33</f>
        <v>0</v>
      </c>
      <c r="T33" s="157"/>
      <c r="U33" s="157"/>
      <c r="V33" s="158"/>
      <c r="W33" s="36"/>
      <c r="X33" s="36"/>
      <c r="Y33" s="705"/>
      <c r="Z33" s="54"/>
      <c r="AA33" s="54"/>
      <c r="AB33" s="55"/>
      <c r="AD33" s="19"/>
    </row>
    <row r="34" spans="1:30" ht="14.25" customHeight="1">
      <c r="A34" s="732"/>
      <c r="B34" s="735"/>
      <c r="C34" s="747"/>
      <c r="D34" s="747"/>
      <c r="E34" s="1131"/>
      <c r="F34" s="1036"/>
      <c r="G34" s="844"/>
      <c r="H34" s="702"/>
      <c r="I34" s="1039"/>
      <c r="J34" s="23"/>
      <c r="K34" s="37">
        <f>L34+N34</f>
        <v>0</v>
      </c>
      <c r="L34" s="38"/>
      <c r="M34" s="38"/>
      <c r="N34" s="34"/>
      <c r="O34" s="37">
        <f>P34+R34</f>
        <v>0</v>
      </c>
      <c r="P34" s="38"/>
      <c r="Q34" s="38"/>
      <c r="R34" s="39"/>
      <c r="S34" s="156">
        <f>T34+V34</f>
        <v>0</v>
      </c>
      <c r="T34" s="154"/>
      <c r="U34" s="154"/>
      <c r="V34" s="155"/>
      <c r="W34" s="40"/>
      <c r="X34" s="40"/>
      <c r="Y34" s="705"/>
      <c r="Z34" s="54"/>
      <c r="AA34" s="54"/>
      <c r="AB34" s="55"/>
      <c r="AD34" s="19"/>
    </row>
    <row r="35" spans="1:30" ht="14.25" customHeight="1" thickBot="1">
      <c r="A35" s="733"/>
      <c r="B35" s="736"/>
      <c r="C35" s="748"/>
      <c r="D35" s="748"/>
      <c r="E35" s="1132"/>
      <c r="F35" s="1037"/>
      <c r="G35" s="845"/>
      <c r="H35" s="703"/>
      <c r="I35" s="1040"/>
      <c r="J35" s="167" t="s">
        <v>10</v>
      </c>
      <c r="K35" s="159">
        <f t="shared" ref="K35:X35" si="4">SUM(K32:K34)</f>
        <v>42</v>
      </c>
      <c r="L35" s="160">
        <f t="shared" si="4"/>
        <v>42</v>
      </c>
      <c r="M35" s="160">
        <f t="shared" si="4"/>
        <v>0</v>
      </c>
      <c r="N35" s="172">
        <f t="shared" si="4"/>
        <v>0</v>
      </c>
      <c r="O35" s="159">
        <f t="shared" si="4"/>
        <v>44.5</v>
      </c>
      <c r="P35" s="160">
        <f t="shared" si="4"/>
        <v>44.5</v>
      </c>
      <c r="Q35" s="160">
        <f t="shared" si="4"/>
        <v>0</v>
      </c>
      <c r="R35" s="172">
        <f t="shared" si="4"/>
        <v>0</v>
      </c>
      <c r="S35" s="159">
        <f t="shared" si="4"/>
        <v>42</v>
      </c>
      <c r="T35" s="160">
        <f t="shared" si="4"/>
        <v>42</v>
      </c>
      <c r="U35" s="160">
        <f t="shared" si="4"/>
        <v>0</v>
      </c>
      <c r="V35" s="160">
        <f t="shared" si="4"/>
        <v>0</v>
      </c>
      <c r="W35" s="168">
        <f t="shared" si="4"/>
        <v>46.9</v>
      </c>
      <c r="X35" s="168">
        <f t="shared" si="4"/>
        <v>46.9</v>
      </c>
      <c r="Y35" s="1136"/>
      <c r="Z35" s="56"/>
      <c r="AA35" s="56"/>
      <c r="AB35" s="57"/>
      <c r="AD35" s="19"/>
    </row>
    <row r="36" spans="1:30" ht="14.25" customHeight="1" thickBot="1">
      <c r="A36" s="91" t="s">
        <v>9</v>
      </c>
      <c r="B36" s="16" t="s">
        <v>11</v>
      </c>
      <c r="C36" s="1118" t="s">
        <v>12</v>
      </c>
      <c r="D36" s="1118"/>
      <c r="E36" s="1118"/>
      <c r="F36" s="1118"/>
      <c r="G36" s="1118"/>
      <c r="H36" s="1118"/>
      <c r="I36" s="1118"/>
      <c r="J36" s="1119"/>
      <c r="K36" s="41">
        <f t="shared" ref="K36:X36" si="5">SUM(K35,K31,K26)</f>
        <v>259.39999999999998</v>
      </c>
      <c r="L36" s="41">
        <f t="shared" si="5"/>
        <v>259.39999999999998</v>
      </c>
      <c r="M36" s="41">
        <f t="shared" si="5"/>
        <v>0</v>
      </c>
      <c r="N36" s="42">
        <f t="shared" si="5"/>
        <v>0</v>
      </c>
      <c r="O36" s="41">
        <f t="shared" si="5"/>
        <v>281.3</v>
      </c>
      <c r="P36" s="41">
        <f t="shared" si="5"/>
        <v>281.3</v>
      </c>
      <c r="Q36" s="41">
        <f t="shared" si="5"/>
        <v>0</v>
      </c>
      <c r="R36" s="42">
        <f t="shared" si="5"/>
        <v>0</v>
      </c>
      <c r="S36" s="41">
        <f t="shared" si="5"/>
        <v>259.39999999999998</v>
      </c>
      <c r="T36" s="41">
        <f t="shared" si="5"/>
        <v>259.39999999999998</v>
      </c>
      <c r="U36" s="41">
        <f t="shared" si="5"/>
        <v>0</v>
      </c>
      <c r="V36" s="42">
        <f t="shared" si="5"/>
        <v>0</v>
      </c>
      <c r="W36" s="42">
        <f t="shared" si="5"/>
        <v>301.89999999999998</v>
      </c>
      <c r="X36" s="41">
        <f t="shared" si="5"/>
        <v>301.89999999999998</v>
      </c>
      <c r="Y36" s="1133"/>
      <c r="Z36" s="1134"/>
      <c r="AA36" s="1134"/>
      <c r="AB36" s="1135"/>
    </row>
    <row r="37" spans="1:30" ht="14.25" customHeight="1" thickBot="1">
      <c r="A37" s="91" t="s">
        <v>9</v>
      </c>
      <c r="B37" s="1070" t="s">
        <v>13</v>
      </c>
      <c r="C37" s="1071"/>
      <c r="D37" s="1071"/>
      <c r="E37" s="1071"/>
      <c r="F37" s="1071"/>
      <c r="G37" s="1071"/>
      <c r="H37" s="1071"/>
      <c r="I37" s="1071"/>
      <c r="J37" s="1072"/>
      <c r="K37" s="94">
        <f t="shared" ref="K37:X37" si="6">SUM(K20,K36)</f>
        <v>348</v>
      </c>
      <c r="L37" s="94">
        <f t="shared" si="6"/>
        <v>348</v>
      </c>
      <c r="M37" s="94">
        <f t="shared" si="6"/>
        <v>0</v>
      </c>
      <c r="N37" s="95">
        <f t="shared" si="6"/>
        <v>0</v>
      </c>
      <c r="O37" s="94">
        <f t="shared" si="6"/>
        <v>567</v>
      </c>
      <c r="P37" s="94">
        <f t="shared" si="6"/>
        <v>567</v>
      </c>
      <c r="Q37" s="94">
        <f t="shared" si="6"/>
        <v>0</v>
      </c>
      <c r="R37" s="95">
        <f t="shared" si="6"/>
        <v>0</v>
      </c>
      <c r="S37" s="94">
        <f t="shared" si="6"/>
        <v>530.79999999999995</v>
      </c>
      <c r="T37" s="94">
        <f t="shared" si="6"/>
        <v>530.79999999999995</v>
      </c>
      <c r="U37" s="94">
        <f t="shared" si="6"/>
        <v>0</v>
      </c>
      <c r="V37" s="95">
        <f t="shared" si="6"/>
        <v>0</v>
      </c>
      <c r="W37" s="95">
        <f t="shared" si="6"/>
        <v>534.5</v>
      </c>
      <c r="X37" s="94">
        <f t="shared" si="6"/>
        <v>547.5</v>
      </c>
      <c r="Y37" s="1061"/>
      <c r="Z37" s="1062"/>
      <c r="AA37" s="1062"/>
      <c r="AB37" s="1063"/>
    </row>
    <row r="38" spans="1:30" ht="14.25" customHeight="1" thickBot="1">
      <c r="A38" s="92" t="s">
        <v>11</v>
      </c>
      <c r="B38" s="725" t="s">
        <v>60</v>
      </c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26"/>
      <c r="S38" s="726"/>
      <c r="T38" s="726"/>
      <c r="U38" s="726"/>
      <c r="V38" s="726"/>
      <c r="W38" s="726"/>
      <c r="X38" s="726"/>
      <c r="Y38" s="726"/>
      <c r="Z38" s="726"/>
      <c r="AA38" s="726"/>
      <c r="AB38" s="727"/>
    </row>
    <row r="39" spans="1:30" ht="14.25" customHeight="1" thickBot="1">
      <c r="A39" s="90" t="s">
        <v>11</v>
      </c>
      <c r="B39" s="16" t="s">
        <v>9</v>
      </c>
      <c r="C39" s="728" t="s">
        <v>61</v>
      </c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730"/>
    </row>
    <row r="40" spans="1:30" ht="14.25" customHeight="1">
      <c r="A40" s="731" t="s">
        <v>11</v>
      </c>
      <c r="B40" s="734" t="s">
        <v>9</v>
      </c>
      <c r="C40" s="716" t="s">
        <v>9</v>
      </c>
      <c r="D40" s="716"/>
      <c r="E40" s="737" t="s">
        <v>66</v>
      </c>
      <c r="F40" s="136" t="s">
        <v>67</v>
      </c>
      <c r="G40" s="722" t="s">
        <v>53</v>
      </c>
      <c r="H40" s="701" t="s">
        <v>65</v>
      </c>
      <c r="I40" s="1038" t="s">
        <v>64</v>
      </c>
      <c r="J40" s="20" t="s">
        <v>49</v>
      </c>
      <c r="K40" s="27">
        <f>L40+N40</f>
        <v>0</v>
      </c>
      <c r="L40" s="28"/>
      <c r="M40" s="28"/>
      <c r="N40" s="30"/>
      <c r="O40" s="111">
        <f>P40+R40</f>
        <v>0</v>
      </c>
      <c r="P40" s="28"/>
      <c r="Q40" s="28"/>
      <c r="R40" s="30"/>
      <c r="S40" s="161">
        <f>T40+V40</f>
        <v>0</v>
      </c>
      <c r="T40" s="162"/>
      <c r="U40" s="162"/>
      <c r="V40" s="163"/>
      <c r="W40" s="31"/>
      <c r="X40" s="31"/>
      <c r="Y40" s="704" t="s">
        <v>114</v>
      </c>
      <c r="Z40" s="58">
        <v>4</v>
      </c>
      <c r="AA40" s="58"/>
      <c r="AB40" s="59"/>
      <c r="AD40" s="19"/>
    </row>
    <row r="41" spans="1:30" ht="14.25" customHeight="1">
      <c r="A41" s="732"/>
      <c r="B41" s="735"/>
      <c r="C41" s="717"/>
      <c r="D41" s="717"/>
      <c r="E41" s="738"/>
      <c r="F41" s="707" t="s">
        <v>98</v>
      </c>
      <c r="G41" s="723"/>
      <c r="H41" s="702"/>
      <c r="I41" s="1039"/>
      <c r="J41" s="50" t="s">
        <v>62</v>
      </c>
      <c r="K41" s="83">
        <f>L41+N41</f>
        <v>192</v>
      </c>
      <c r="L41" s="106"/>
      <c r="M41" s="106"/>
      <c r="N41" s="85">
        <v>192</v>
      </c>
      <c r="O41" s="112">
        <f>P41+R41</f>
        <v>39</v>
      </c>
      <c r="P41" s="33"/>
      <c r="Q41" s="33"/>
      <c r="R41" s="85">
        <v>39</v>
      </c>
      <c r="S41" s="164">
        <f>T41+V41</f>
        <v>43.5</v>
      </c>
      <c r="T41" s="157"/>
      <c r="U41" s="157"/>
      <c r="V41" s="158">
        <v>43.5</v>
      </c>
      <c r="W41" s="36"/>
      <c r="X41" s="36"/>
      <c r="Y41" s="705"/>
      <c r="Z41" s="54"/>
      <c r="AA41" s="60"/>
      <c r="AB41" s="55"/>
      <c r="AD41" s="19"/>
    </row>
    <row r="42" spans="1:30" ht="14.25" customHeight="1">
      <c r="A42" s="732"/>
      <c r="B42" s="735"/>
      <c r="C42" s="717"/>
      <c r="D42" s="717"/>
      <c r="E42" s="738"/>
      <c r="F42" s="708"/>
      <c r="G42" s="723"/>
      <c r="H42" s="702"/>
      <c r="I42" s="1039"/>
      <c r="J42" s="50" t="s">
        <v>63</v>
      </c>
      <c r="K42" s="105">
        <f>L42+N42</f>
        <v>348.8</v>
      </c>
      <c r="L42" s="107"/>
      <c r="M42" s="107"/>
      <c r="N42" s="114">
        <v>348.8</v>
      </c>
      <c r="O42" s="87">
        <f>P42+R42</f>
        <v>56.1</v>
      </c>
      <c r="P42" s="38"/>
      <c r="Q42" s="38"/>
      <c r="R42" s="114">
        <v>56.1</v>
      </c>
      <c r="S42" s="156">
        <f>T42+V42</f>
        <v>58</v>
      </c>
      <c r="T42" s="154"/>
      <c r="U42" s="154"/>
      <c r="V42" s="155">
        <v>58</v>
      </c>
      <c r="W42" s="40"/>
      <c r="X42" s="40"/>
      <c r="Y42" s="706"/>
      <c r="Z42" s="54"/>
      <c r="AA42" s="60"/>
      <c r="AB42" s="55"/>
      <c r="AD42" s="19"/>
    </row>
    <row r="43" spans="1:30" ht="14.25" customHeight="1">
      <c r="A43" s="732"/>
      <c r="B43" s="735"/>
      <c r="C43" s="717"/>
      <c r="D43" s="717"/>
      <c r="E43" s="738"/>
      <c r="F43" s="708"/>
      <c r="G43" s="723"/>
      <c r="H43" s="702"/>
      <c r="I43" s="1039"/>
      <c r="J43" s="50" t="s">
        <v>68</v>
      </c>
      <c r="K43" s="69">
        <f>L43+N43</f>
        <v>0</v>
      </c>
      <c r="L43" s="38"/>
      <c r="M43" s="38"/>
      <c r="N43" s="34"/>
      <c r="O43" s="37">
        <f>P43+R43</f>
        <v>0</v>
      </c>
      <c r="P43" s="38"/>
      <c r="Q43" s="38"/>
      <c r="R43" s="39"/>
      <c r="S43" s="156">
        <f>T43+V43</f>
        <v>0</v>
      </c>
      <c r="T43" s="154"/>
      <c r="U43" s="154"/>
      <c r="V43" s="155"/>
      <c r="W43" s="40"/>
      <c r="X43" s="40"/>
      <c r="Y43" s="48"/>
      <c r="Z43" s="54"/>
      <c r="AA43" s="60"/>
      <c r="AB43" s="55"/>
      <c r="AD43" s="19"/>
    </row>
    <row r="44" spans="1:30" ht="14.25" customHeight="1" thickBot="1">
      <c r="A44" s="733"/>
      <c r="B44" s="736"/>
      <c r="C44" s="718"/>
      <c r="D44" s="718"/>
      <c r="E44" s="739"/>
      <c r="F44" s="709"/>
      <c r="G44" s="724"/>
      <c r="H44" s="703"/>
      <c r="I44" s="1040"/>
      <c r="J44" s="171" t="s">
        <v>10</v>
      </c>
      <c r="K44" s="173">
        <f t="shared" ref="K44:X44" si="7">SUM(K40:K43)</f>
        <v>540.79999999999995</v>
      </c>
      <c r="L44" s="160">
        <f t="shared" si="7"/>
        <v>0</v>
      </c>
      <c r="M44" s="160">
        <f t="shared" si="7"/>
        <v>0</v>
      </c>
      <c r="N44" s="172">
        <f t="shared" si="7"/>
        <v>540.79999999999995</v>
      </c>
      <c r="O44" s="159">
        <f t="shared" si="7"/>
        <v>95.1</v>
      </c>
      <c r="P44" s="160">
        <f t="shared" si="7"/>
        <v>0</v>
      </c>
      <c r="Q44" s="160">
        <f t="shared" si="7"/>
        <v>0</v>
      </c>
      <c r="R44" s="172">
        <f t="shared" si="7"/>
        <v>95.1</v>
      </c>
      <c r="S44" s="159">
        <f t="shared" si="7"/>
        <v>101.5</v>
      </c>
      <c r="T44" s="160">
        <f t="shared" si="7"/>
        <v>0</v>
      </c>
      <c r="U44" s="160">
        <f t="shared" si="7"/>
        <v>0</v>
      </c>
      <c r="V44" s="160">
        <f t="shared" si="7"/>
        <v>101.5</v>
      </c>
      <c r="W44" s="168">
        <f t="shared" si="7"/>
        <v>0</v>
      </c>
      <c r="X44" s="168">
        <f t="shared" si="7"/>
        <v>0</v>
      </c>
      <c r="Y44" s="49"/>
      <c r="Z44" s="56"/>
      <c r="AA44" s="61"/>
      <c r="AB44" s="57"/>
      <c r="AD44" s="19"/>
    </row>
    <row r="45" spans="1:30" ht="37.5" customHeight="1">
      <c r="A45" s="710" t="s">
        <v>11</v>
      </c>
      <c r="B45" s="713" t="s">
        <v>9</v>
      </c>
      <c r="C45" s="716" t="s">
        <v>11</v>
      </c>
      <c r="D45" s="716"/>
      <c r="E45" s="719" t="s">
        <v>69</v>
      </c>
      <c r="F45" s="137" t="s">
        <v>67</v>
      </c>
      <c r="G45" s="722" t="s">
        <v>52</v>
      </c>
      <c r="H45" s="752" t="s">
        <v>65</v>
      </c>
      <c r="I45" s="1038" t="s">
        <v>64</v>
      </c>
      <c r="J45" s="46" t="s">
        <v>49</v>
      </c>
      <c r="K45" s="27">
        <f>L45+N45</f>
        <v>0</v>
      </c>
      <c r="L45" s="28"/>
      <c r="M45" s="28"/>
      <c r="N45" s="30"/>
      <c r="O45" s="111">
        <f>P45+R45</f>
        <v>0</v>
      </c>
      <c r="P45" s="28"/>
      <c r="Q45" s="28"/>
      <c r="R45" s="30"/>
      <c r="S45" s="161">
        <f>T45+V45</f>
        <v>0</v>
      </c>
      <c r="T45" s="162"/>
      <c r="U45" s="162"/>
      <c r="V45" s="163"/>
      <c r="W45" s="31"/>
      <c r="X45" s="31"/>
      <c r="Y45" s="755" t="s">
        <v>120</v>
      </c>
      <c r="Z45" s="73">
        <v>100</v>
      </c>
      <c r="AA45" s="73"/>
      <c r="AB45" s="74"/>
    </row>
    <row r="46" spans="1:30" ht="28.5" customHeight="1">
      <c r="A46" s="711"/>
      <c r="B46" s="714"/>
      <c r="C46" s="717"/>
      <c r="D46" s="717"/>
      <c r="E46" s="720"/>
      <c r="F46" s="757" t="s">
        <v>97</v>
      </c>
      <c r="G46" s="723"/>
      <c r="H46" s="753"/>
      <c r="I46" s="1039"/>
      <c r="J46" s="50" t="s">
        <v>62</v>
      </c>
      <c r="K46" s="83">
        <f>L46+N46</f>
        <v>1342.3</v>
      </c>
      <c r="L46" s="106"/>
      <c r="M46" s="106"/>
      <c r="N46" s="85">
        <v>1342.3</v>
      </c>
      <c r="O46" s="112">
        <f>P46+R46</f>
        <v>129.80000000000001</v>
      </c>
      <c r="P46" s="33"/>
      <c r="Q46" s="33"/>
      <c r="R46" s="35">
        <v>129.80000000000001</v>
      </c>
      <c r="S46" s="164">
        <f>T46+V46</f>
        <v>681.90000000000009</v>
      </c>
      <c r="T46" s="157"/>
      <c r="U46" s="157"/>
      <c r="V46" s="158">
        <f>129.8+552.1</f>
        <v>681.90000000000009</v>
      </c>
      <c r="W46" s="36"/>
      <c r="X46" s="36"/>
      <c r="Y46" s="756"/>
      <c r="Z46" s="81"/>
      <c r="AA46" s="81"/>
      <c r="AB46" s="82"/>
    </row>
    <row r="47" spans="1:30" ht="21" customHeight="1">
      <c r="A47" s="711"/>
      <c r="B47" s="714"/>
      <c r="C47" s="717"/>
      <c r="D47" s="717"/>
      <c r="E47" s="720"/>
      <c r="F47" s="758"/>
      <c r="G47" s="723"/>
      <c r="H47" s="753"/>
      <c r="I47" s="1039"/>
      <c r="J47" s="50" t="s">
        <v>63</v>
      </c>
      <c r="K47" s="105">
        <f>L47+N47</f>
        <v>1286.9000000000001</v>
      </c>
      <c r="L47" s="107"/>
      <c r="M47" s="107"/>
      <c r="N47" s="114">
        <v>1286.9000000000001</v>
      </c>
      <c r="O47" s="87">
        <f>P47+R47</f>
        <v>105.6</v>
      </c>
      <c r="P47" s="38"/>
      <c r="Q47" s="38"/>
      <c r="R47" s="39">
        <v>105.6</v>
      </c>
      <c r="S47" s="156">
        <f>T47+V47</f>
        <v>488.7</v>
      </c>
      <c r="T47" s="154"/>
      <c r="U47" s="154"/>
      <c r="V47" s="169">
        <v>488.7</v>
      </c>
      <c r="W47" s="40"/>
      <c r="X47" s="40"/>
      <c r="Y47" s="1054" t="s">
        <v>121</v>
      </c>
      <c r="Z47" s="743">
        <v>100</v>
      </c>
      <c r="AA47" s="743"/>
      <c r="AB47" s="740"/>
    </row>
    <row r="48" spans="1:30" ht="21" customHeight="1">
      <c r="A48" s="711"/>
      <c r="B48" s="714"/>
      <c r="C48" s="717"/>
      <c r="D48" s="717"/>
      <c r="E48" s="720"/>
      <c r="F48" s="758"/>
      <c r="G48" s="723"/>
      <c r="H48" s="753"/>
      <c r="I48" s="1039"/>
      <c r="J48" s="50"/>
      <c r="K48" s="69">
        <f>L48+N48</f>
        <v>0</v>
      </c>
      <c r="L48" s="38"/>
      <c r="M48" s="38"/>
      <c r="N48" s="34"/>
      <c r="O48" s="37">
        <f>P48+R48</f>
        <v>0</v>
      </c>
      <c r="P48" s="38"/>
      <c r="Q48" s="38"/>
      <c r="R48" s="39"/>
      <c r="S48" s="156">
        <f>T48+V48</f>
        <v>0</v>
      </c>
      <c r="T48" s="154"/>
      <c r="U48" s="154"/>
      <c r="V48" s="155"/>
      <c r="W48" s="40"/>
      <c r="X48" s="40"/>
      <c r="Y48" s="761"/>
      <c r="Z48" s="744"/>
      <c r="AA48" s="744"/>
      <c r="AB48" s="741"/>
    </row>
    <row r="49" spans="1:49" ht="34.5" customHeight="1" thickBot="1">
      <c r="A49" s="712"/>
      <c r="B49" s="715"/>
      <c r="C49" s="718"/>
      <c r="D49" s="718"/>
      <c r="E49" s="721"/>
      <c r="F49" s="759"/>
      <c r="G49" s="724"/>
      <c r="H49" s="754"/>
      <c r="I49" s="1040"/>
      <c r="J49" s="167" t="s">
        <v>10</v>
      </c>
      <c r="K49" s="173">
        <f t="shared" ref="K49:X49" si="8">SUM(K45:K48)</f>
        <v>2629.2</v>
      </c>
      <c r="L49" s="160">
        <f t="shared" si="8"/>
        <v>0</v>
      </c>
      <c r="M49" s="160">
        <f t="shared" si="8"/>
        <v>0</v>
      </c>
      <c r="N49" s="172">
        <f t="shared" si="8"/>
        <v>2629.2</v>
      </c>
      <c r="O49" s="159">
        <f t="shared" si="8"/>
        <v>235.4</v>
      </c>
      <c r="P49" s="160">
        <f t="shared" si="8"/>
        <v>0</v>
      </c>
      <c r="Q49" s="160">
        <f t="shared" si="8"/>
        <v>0</v>
      </c>
      <c r="R49" s="172">
        <f t="shared" si="8"/>
        <v>235.4</v>
      </c>
      <c r="S49" s="159">
        <f t="shared" si="8"/>
        <v>1170.6000000000001</v>
      </c>
      <c r="T49" s="160">
        <f t="shared" si="8"/>
        <v>0</v>
      </c>
      <c r="U49" s="160">
        <f t="shared" si="8"/>
        <v>0</v>
      </c>
      <c r="V49" s="160">
        <f t="shared" si="8"/>
        <v>1170.6000000000001</v>
      </c>
      <c r="W49" s="168">
        <f t="shared" si="8"/>
        <v>0</v>
      </c>
      <c r="X49" s="168">
        <f t="shared" si="8"/>
        <v>0</v>
      </c>
      <c r="Y49" s="762"/>
      <c r="Z49" s="745"/>
      <c r="AA49" s="745"/>
      <c r="AB49" s="742"/>
      <c r="AD49" s="19"/>
    </row>
    <row r="50" spans="1:49" ht="35.25" customHeight="1">
      <c r="A50" s="731" t="s">
        <v>11</v>
      </c>
      <c r="B50" s="734" t="s">
        <v>9</v>
      </c>
      <c r="C50" s="746" t="s">
        <v>51</v>
      </c>
      <c r="D50" s="746"/>
      <c r="E50" s="749" t="s">
        <v>117</v>
      </c>
      <c r="F50" s="131" t="s">
        <v>67</v>
      </c>
      <c r="G50" s="722" t="s">
        <v>52</v>
      </c>
      <c r="H50" s="701" t="s">
        <v>65</v>
      </c>
      <c r="I50" s="1038" t="s">
        <v>64</v>
      </c>
      <c r="J50" s="135" t="s">
        <v>49</v>
      </c>
      <c r="K50" s="27">
        <f>L50+N50</f>
        <v>0</v>
      </c>
      <c r="L50" s="28"/>
      <c r="M50" s="28"/>
      <c r="N50" s="30"/>
      <c r="O50" s="111">
        <f>P50+R50</f>
        <v>0</v>
      </c>
      <c r="P50" s="28"/>
      <c r="Q50" s="28"/>
      <c r="R50" s="30"/>
      <c r="S50" s="161">
        <f>T50+V50</f>
        <v>0</v>
      </c>
      <c r="T50" s="162"/>
      <c r="U50" s="162"/>
      <c r="V50" s="163"/>
      <c r="W50" s="31"/>
      <c r="X50" s="31"/>
      <c r="Y50" s="72" t="s">
        <v>79</v>
      </c>
      <c r="Z50" s="73"/>
      <c r="AA50" s="73">
        <v>1</v>
      </c>
      <c r="AB50" s="74"/>
      <c r="AD50" s="19"/>
    </row>
    <row r="51" spans="1:49" ht="18.75" customHeight="1">
      <c r="A51" s="732"/>
      <c r="B51" s="735"/>
      <c r="C51" s="747"/>
      <c r="D51" s="747"/>
      <c r="E51" s="750"/>
      <c r="F51" s="763" t="s">
        <v>97</v>
      </c>
      <c r="G51" s="723"/>
      <c r="H51" s="702"/>
      <c r="I51" s="1039"/>
      <c r="J51" s="44" t="s">
        <v>62</v>
      </c>
      <c r="K51" s="83">
        <f>L51+N51</f>
        <v>500</v>
      </c>
      <c r="L51" s="110"/>
      <c r="M51" s="110"/>
      <c r="N51" s="84">
        <v>500</v>
      </c>
      <c r="O51" s="113">
        <f>P51+R51</f>
        <v>2263.9</v>
      </c>
      <c r="P51" s="70"/>
      <c r="Q51" s="70"/>
      <c r="R51" s="84">
        <f>543.2+1720.7</f>
        <v>2263.9</v>
      </c>
      <c r="S51" s="164">
        <f>T51+V51</f>
        <v>2263.9</v>
      </c>
      <c r="T51" s="165"/>
      <c r="U51" s="165"/>
      <c r="V51" s="166">
        <v>2263.9</v>
      </c>
      <c r="W51" s="88">
        <f>522.6+1652.9</f>
        <v>2175.5</v>
      </c>
      <c r="X51" s="88">
        <v>0</v>
      </c>
      <c r="Y51" s="766" t="s">
        <v>80</v>
      </c>
      <c r="Z51" s="54"/>
      <c r="AA51" s="54">
        <v>1</v>
      </c>
      <c r="AB51" s="55"/>
      <c r="AD51" s="19"/>
    </row>
    <row r="52" spans="1:49" ht="18.75" customHeight="1">
      <c r="A52" s="732"/>
      <c r="B52" s="735"/>
      <c r="C52" s="747"/>
      <c r="D52" s="747"/>
      <c r="E52" s="750"/>
      <c r="F52" s="764"/>
      <c r="G52" s="723"/>
      <c r="H52" s="702"/>
      <c r="I52" s="1039"/>
      <c r="J52" s="44" t="s">
        <v>63</v>
      </c>
      <c r="K52" s="105">
        <f>L52+N52</f>
        <v>500</v>
      </c>
      <c r="L52" s="106"/>
      <c r="M52" s="106"/>
      <c r="N52" s="85">
        <v>500</v>
      </c>
      <c r="O52" s="37">
        <f>P52+R52</f>
        <v>4333.3</v>
      </c>
      <c r="P52" s="33"/>
      <c r="Q52" s="33"/>
      <c r="R52" s="85">
        <v>4333.3</v>
      </c>
      <c r="S52" s="150">
        <f>T52+V52</f>
        <v>4333.3</v>
      </c>
      <c r="T52" s="157"/>
      <c r="U52" s="157"/>
      <c r="V52" s="170">
        <v>4333.3</v>
      </c>
      <c r="W52" s="86">
        <v>4166.7</v>
      </c>
      <c r="X52" s="86">
        <v>0</v>
      </c>
      <c r="Y52" s="706"/>
      <c r="Z52" s="54"/>
      <c r="AA52" s="54"/>
      <c r="AB52" s="55"/>
      <c r="AD52" s="19"/>
    </row>
    <row r="53" spans="1:49" ht="30.75" customHeight="1" thickBot="1">
      <c r="A53" s="733"/>
      <c r="B53" s="736"/>
      <c r="C53" s="748"/>
      <c r="D53" s="748"/>
      <c r="E53" s="751"/>
      <c r="F53" s="765"/>
      <c r="G53" s="724"/>
      <c r="H53" s="703"/>
      <c r="I53" s="1040"/>
      <c r="J53" s="167" t="s">
        <v>10</v>
      </c>
      <c r="K53" s="173">
        <f t="shared" ref="K53:X53" si="9">SUM(K50:K52)</f>
        <v>1000</v>
      </c>
      <c r="L53" s="160">
        <f t="shared" si="9"/>
        <v>0</v>
      </c>
      <c r="M53" s="160">
        <f t="shared" si="9"/>
        <v>0</v>
      </c>
      <c r="N53" s="172">
        <f t="shared" si="9"/>
        <v>1000</v>
      </c>
      <c r="O53" s="159">
        <f t="shared" si="9"/>
        <v>6597.2000000000007</v>
      </c>
      <c r="P53" s="160">
        <f t="shared" si="9"/>
        <v>0</v>
      </c>
      <c r="Q53" s="160">
        <f t="shared" si="9"/>
        <v>0</v>
      </c>
      <c r="R53" s="172">
        <f t="shared" si="9"/>
        <v>6597.2000000000007</v>
      </c>
      <c r="S53" s="159">
        <f t="shared" si="9"/>
        <v>6597.2000000000007</v>
      </c>
      <c r="T53" s="160">
        <f t="shared" si="9"/>
        <v>0</v>
      </c>
      <c r="U53" s="160">
        <f t="shared" si="9"/>
        <v>0</v>
      </c>
      <c r="V53" s="160">
        <f t="shared" si="9"/>
        <v>6597.2000000000007</v>
      </c>
      <c r="W53" s="168">
        <f t="shared" si="9"/>
        <v>6342.2</v>
      </c>
      <c r="X53" s="168">
        <f t="shared" si="9"/>
        <v>0</v>
      </c>
      <c r="Y53" s="174"/>
      <c r="Z53" s="176"/>
      <c r="AA53" s="176"/>
      <c r="AB53" s="175"/>
      <c r="AD53" s="19"/>
    </row>
    <row r="54" spans="1:49" ht="27" customHeight="1">
      <c r="A54" s="710" t="s">
        <v>11</v>
      </c>
      <c r="B54" s="713" t="s">
        <v>9</v>
      </c>
      <c r="C54" s="716" t="s">
        <v>52</v>
      </c>
      <c r="D54" s="716"/>
      <c r="E54" s="719" t="s">
        <v>77</v>
      </c>
      <c r="F54" s="137" t="s">
        <v>67</v>
      </c>
      <c r="G54" s="843" t="s">
        <v>54</v>
      </c>
      <c r="H54" s="752" t="s">
        <v>65</v>
      </c>
      <c r="I54" s="1038" t="s">
        <v>64</v>
      </c>
      <c r="J54" s="46" t="s">
        <v>49</v>
      </c>
      <c r="K54" s="27">
        <f>L54+N54</f>
        <v>0</v>
      </c>
      <c r="L54" s="28"/>
      <c r="M54" s="28"/>
      <c r="N54" s="30"/>
      <c r="O54" s="111">
        <f>P54+R54</f>
        <v>0</v>
      </c>
      <c r="P54" s="28"/>
      <c r="Q54" s="28"/>
      <c r="R54" s="30"/>
      <c r="S54" s="161">
        <f>T54+V54</f>
        <v>0</v>
      </c>
      <c r="T54" s="162"/>
      <c r="U54" s="162"/>
      <c r="V54" s="163"/>
      <c r="W54" s="31"/>
      <c r="X54" s="177"/>
      <c r="Y54" s="206" t="s">
        <v>81</v>
      </c>
      <c r="Z54" s="133"/>
      <c r="AA54" s="133"/>
      <c r="AB54" s="134">
        <v>9</v>
      </c>
    </row>
    <row r="55" spans="1:49" ht="24.75" customHeight="1">
      <c r="A55" s="711"/>
      <c r="B55" s="714"/>
      <c r="C55" s="717"/>
      <c r="D55" s="717"/>
      <c r="E55" s="720"/>
      <c r="F55" s="757" t="s">
        <v>102</v>
      </c>
      <c r="G55" s="844"/>
      <c r="H55" s="753"/>
      <c r="I55" s="1039"/>
      <c r="J55" s="132"/>
      <c r="K55" s="69"/>
      <c r="L55" s="66"/>
      <c r="M55" s="66"/>
      <c r="N55" s="63"/>
      <c r="O55" s="37"/>
      <c r="P55" s="66"/>
      <c r="Q55" s="66"/>
      <c r="R55" s="63"/>
      <c r="S55" s="150"/>
      <c r="T55" s="151"/>
      <c r="U55" s="151"/>
      <c r="V55" s="152"/>
      <c r="W55" s="67"/>
      <c r="X55" s="178"/>
      <c r="Y55" s="207" t="s">
        <v>82</v>
      </c>
      <c r="Z55" s="76"/>
      <c r="AA55" s="76"/>
      <c r="AB55" s="77">
        <v>1</v>
      </c>
    </row>
    <row r="56" spans="1:49" ht="27" customHeight="1">
      <c r="A56" s="711"/>
      <c r="B56" s="714"/>
      <c r="C56" s="717"/>
      <c r="D56" s="717"/>
      <c r="E56" s="720"/>
      <c r="F56" s="758"/>
      <c r="G56" s="844"/>
      <c r="H56" s="753"/>
      <c r="I56" s="1039"/>
      <c r="J56" s="47" t="s">
        <v>62</v>
      </c>
      <c r="K56" s="32">
        <f>L56+N56</f>
        <v>0</v>
      </c>
      <c r="L56" s="116"/>
      <c r="M56" s="66"/>
      <c r="N56" s="34"/>
      <c r="O56" s="113">
        <f>P56+R56</f>
        <v>0</v>
      </c>
      <c r="P56" s="66"/>
      <c r="Q56" s="66"/>
      <c r="R56" s="63"/>
      <c r="S56" s="164">
        <f>T56+V56</f>
        <v>0</v>
      </c>
      <c r="T56" s="151"/>
      <c r="U56" s="151"/>
      <c r="V56" s="152"/>
      <c r="W56" s="67">
        <v>158.69999999999999</v>
      </c>
      <c r="X56" s="178">
        <v>158.69999999999999</v>
      </c>
      <c r="Y56" s="75" t="s">
        <v>83</v>
      </c>
      <c r="Z56" s="76"/>
      <c r="AA56" s="76"/>
      <c r="AB56" s="77">
        <v>1</v>
      </c>
    </row>
    <row r="57" spans="1:49" ht="14.25" customHeight="1">
      <c r="A57" s="711"/>
      <c r="B57" s="714"/>
      <c r="C57" s="717"/>
      <c r="D57" s="717"/>
      <c r="E57" s="720"/>
      <c r="F57" s="758"/>
      <c r="G57" s="844"/>
      <c r="H57" s="753"/>
      <c r="I57" s="1039"/>
      <c r="J57" s="45" t="s">
        <v>63</v>
      </c>
      <c r="K57" s="69">
        <f>L57+N57</f>
        <v>0</v>
      </c>
      <c r="L57" s="62"/>
      <c r="M57" s="62"/>
      <c r="N57" s="63"/>
      <c r="O57" s="37">
        <f>P57+R57</f>
        <v>0</v>
      </c>
      <c r="P57" s="62"/>
      <c r="Q57" s="62"/>
      <c r="R57" s="64"/>
      <c r="S57" s="156">
        <f>T57+V57</f>
        <v>0</v>
      </c>
      <c r="T57" s="157"/>
      <c r="U57" s="157"/>
      <c r="V57" s="158"/>
      <c r="W57" s="65">
        <v>899</v>
      </c>
      <c r="X57" s="179">
        <v>899</v>
      </c>
      <c r="Y57" s="208" t="s">
        <v>84</v>
      </c>
      <c r="Z57" s="76"/>
      <c r="AA57" s="76"/>
      <c r="AB57" s="77">
        <v>1</v>
      </c>
    </row>
    <row r="58" spans="1:49" ht="16.5" customHeight="1" thickBot="1">
      <c r="A58" s="712"/>
      <c r="B58" s="715"/>
      <c r="C58" s="718"/>
      <c r="D58" s="718"/>
      <c r="E58" s="721"/>
      <c r="F58" s="759"/>
      <c r="G58" s="845"/>
      <c r="H58" s="754"/>
      <c r="I58" s="1040"/>
      <c r="J58" s="167" t="s">
        <v>10</v>
      </c>
      <c r="K58" s="173">
        <f t="shared" ref="K58:X58" si="10">SUM(K54:K57)</f>
        <v>0</v>
      </c>
      <c r="L58" s="160">
        <f t="shared" si="10"/>
        <v>0</v>
      </c>
      <c r="M58" s="160">
        <f t="shared" si="10"/>
        <v>0</v>
      </c>
      <c r="N58" s="172">
        <f t="shared" si="10"/>
        <v>0</v>
      </c>
      <c r="O58" s="159">
        <f t="shared" si="10"/>
        <v>0</v>
      </c>
      <c r="P58" s="160">
        <f t="shared" si="10"/>
        <v>0</v>
      </c>
      <c r="Q58" s="160">
        <f t="shared" si="10"/>
        <v>0</v>
      </c>
      <c r="R58" s="172">
        <f t="shared" si="10"/>
        <v>0</v>
      </c>
      <c r="S58" s="159">
        <f t="shared" si="10"/>
        <v>0</v>
      </c>
      <c r="T58" s="160">
        <f t="shared" si="10"/>
        <v>0</v>
      </c>
      <c r="U58" s="160">
        <f t="shared" si="10"/>
        <v>0</v>
      </c>
      <c r="V58" s="160">
        <f t="shared" si="10"/>
        <v>0</v>
      </c>
      <c r="W58" s="168">
        <f t="shared" si="10"/>
        <v>1057.7</v>
      </c>
      <c r="X58" s="180">
        <f t="shared" si="10"/>
        <v>1057.7</v>
      </c>
      <c r="Y58" s="78"/>
      <c r="Z58" s="79"/>
      <c r="AA58" s="79"/>
      <c r="AB58" s="80"/>
      <c r="AD58" s="19"/>
    </row>
    <row r="59" spans="1:49" ht="14.25" customHeight="1" thickBot="1">
      <c r="A59" s="93" t="s">
        <v>11</v>
      </c>
      <c r="B59" s="24" t="s">
        <v>9</v>
      </c>
      <c r="C59" s="1128" t="s">
        <v>12</v>
      </c>
      <c r="D59" s="1118"/>
      <c r="E59" s="1118"/>
      <c r="F59" s="1118"/>
      <c r="G59" s="1118"/>
      <c r="H59" s="1118"/>
      <c r="I59" s="1118"/>
      <c r="J59" s="1119"/>
      <c r="K59" s="41">
        <f t="shared" ref="K59:X59" si="11">SUM(K53,K49,K44,K58)</f>
        <v>4170</v>
      </c>
      <c r="L59" s="41">
        <f t="shared" si="11"/>
        <v>0</v>
      </c>
      <c r="M59" s="41">
        <f t="shared" si="11"/>
        <v>0</v>
      </c>
      <c r="N59" s="42">
        <f t="shared" si="11"/>
        <v>4170</v>
      </c>
      <c r="O59" s="41">
        <f t="shared" si="11"/>
        <v>6927.7000000000007</v>
      </c>
      <c r="P59" s="41">
        <f t="shared" si="11"/>
        <v>0</v>
      </c>
      <c r="Q59" s="41">
        <f t="shared" si="11"/>
        <v>0</v>
      </c>
      <c r="R59" s="42">
        <f t="shared" si="11"/>
        <v>6927.7000000000007</v>
      </c>
      <c r="S59" s="41">
        <f t="shared" si="11"/>
        <v>7869.3000000000011</v>
      </c>
      <c r="T59" s="41">
        <f t="shared" si="11"/>
        <v>0</v>
      </c>
      <c r="U59" s="41">
        <f t="shared" si="11"/>
        <v>0</v>
      </c>
      <c r="V59" s="42">
        <f t="shared" si="11"/>
        <v>7869.3000000000011</v>
      </c>
      <c r="W59" s="42">
        <f t="shared" si="11"/>
        <v>7399.9</v>
      </c>
      <c r="X59" s="41">
        <f t="shared" si="11"/>
        <v>1057.7</v>
      </c>
      <c r="Y59" s="1125"/>
      <c r="Z59" s="1126"/>
      <c r="AA59" s="1126"/>
      <c r="AB59" s="1127"/>
    </row>
    <row r="60" spans="1:49" ht="14.25" customHeight="1" thickBot="1">
      <c r="A60" s="90" t="s">
        <v>11</v>
      </c>
      <c r="B60" s="1070" t="s">
        <v>13</v>
      </c>
      <c r="C60" s="1071"/>
      <c r="D60" s="1071"/>
      <c r="E60" s="1071"/>
      <c r="F60" s="1071"/>
      <c r="G60" s="1071"/>
      <c r="H60" s="1071"/>
      <c r="I60" s="1071"/>
      <c r="J60" s="1072"/>
      <c r="K60" s="94">
        <f t="shared" ref="K60:X60" si="12">SUM(K59)</f>
        <v>4170</v>
      </c>
      <c r="L60" s="94">
        <f t="shared" si="12"/>
        <v>0</v>
      </c>
      <c r="M60" s="94">
        <f t="shared" si="12"/>
        <v>0</v>
      </c>
      <c r="N60" s="95">
        <f t="shared" si="12"/>
        <v>4170</v>
      </c>
      <c r="O60" s="94">
        <f t="shared" si="12"/>
        <v>6927.7000000000007</v>
      </c>
      <c r="P60" s="94">
        <f t="shared" si="12"/>
        <v>0</v>
      </c>
      <c r="Q60" s="94">
        <f t="shared" si="12"/>
        <v>0</v>
      </c>
      <c r="R60" s="95">
        <f t="shared" si="12"/>
        <v>6927.7000000000007</v>
      </c>
      <c r="S60" s="94">
        <f t="shared" si="12"/>
        <v>7869.3000000000011</v>
      </c>
      <c r="T60" s="94">
        <f t="shared" si="12"/>
        <v>0</v>
      </c>
      <c r="U60" s="94">
        <f t="shared" si="12"/>
        <v>0</v>
      </c>
      <c r="V60" s="95">
        <f t="shared" si="12"/>
        <v>7869.3000000000011</v>
      </c>
      <c r="W60" s="95">
        <f t="shared" si="12"/>
        <v>7399.9</v>
      </c>
      <c r="X60" s="95">
        <f t="shared" si="12"/>
        <v>1057.7</v>
      </c>
      <c r="Y60" s="1061"/>
      <c r="Z60" s="1062"/>
      <c r="AA60" s="1062"/>
      <c r="AB60" s="1063"/>
    </row>
    <row r="61" spans="1:49" ht="14.25" customHeight="1" thickBot="1">
      <c r="A61" s="96" t="s">
        <v>9</v>
      </c>
      <c r="B61" s="1064" t="s">
        <v>37</v>
      </c>
      <c r="C61" s="1065"/>
      <c r="D61" s="1065"/>
      <c r="E61" s="1065"/>
      <c r="F61" s="1065"/>
      <c r="G61" s="1065"/>
      <c r="H61" s="1065"/>
      <c r="I61" s="1065"/>
      <c r="J61" s="1066"/>
      <c r="K61" s="97">
        <f t="shared" ref="K61:X61" si="13">SUM(K37,K60)</f>
        <v>4518</v>
      </c>
      <c r="L61" s="98">
        <f t="shared" si="13"/>
        <v>348</v>
      </c>
      <c r="M61" s="98">
        <f t="shared" si="13"/>
        <v>0</v>
      </c>
      <c r="N61" s="99">
        <f t="shared" si="13"/>
        <v>4170</v>
      </c>
      <c r="O61" s="97">
        <f t="shared" si="13"/>
        <v>7494.7000000000007</v>
      </c>
      <c r="P61" s="98">
        <f t="shared" si="13"/>
        <v>567</v>
      </c>
      <c r="Q61" s="98">
        <f t="shared" si="13"/>
        <v>0</v>
      </c>
      <c r="R61" s="99">
        <f t="shared" si="13"/>
        <v>6927.7000000000007</v>
      </c>
      <c r="S61" s="97">
        <f t="shared" si="13"/>
        <v>8400.1</v>
      </c>
      <c r="T61" s="98">
        <f t="shared" si="13"/>
        <v>530.79999999999995</v>
      </c>
      <c r="U61" s="98">
        <f t="shared" si="13"/>
        <v>0</v>
      </c>
      <c r="V61" s="99">
        <f t="shared" si="13"/>
        <v>7869.3000000000011</v>
      </c>
      <c r="W61" s="99">
        <f t="shared" si="13"/>
        <v>7934.4</v>
      </c>
      <c r="X61" s="99">
        <f t="shared" si="13"/>
        <v>1605.2</v>
      </c>
      <c r="Y61" s="1067"/>
      <c r="Z61" s="1068"/>
      <c r="AA61" s="1068"/>
      <c r="AB61" s="1069"/>
    </row>
    <row r="62" spans="1:49" s="26" customFormat="1" ht="23.25" customHeight="1">
      <c r="A62" s="1079" t="s">
        <v>122</v>
      </c>
      <c r="B62" s="1079"/>
      <c r="C62" s="1079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079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49" s="26" customFormat="1" ht="20.25" customHeight="1">
      <c r="A63" s="1087"/>
      <c r="B63" s="1087"/>
      <c r="C63" s="1087"/>
      <c r="D63" s="1087"/>
      <c r="E63" s="1087"/>
      <c r="F63" s="1087"/>
      <c r="G63" s="1087"/>
      <c r="H63" s="1087"/>
      <c r="I63" s="1087"/>
      <c r="J63" s="1087"/>
      <c r="K63" s="1087"/>
      <c r="L63" s="1087"/>
      <c r="M63" s="1087"/>
      <c r="N63" s="1087"/>
      <c r="O63" s="1087"/>
      <c r="P63" s="1087"/>
      <c r="Q63" s="1087"/>
      <c r="R63" s="1087"/>
      <c r="S63" s="1087"/>
      <c r="T63" s="1087"/>
      <c r="U63" s="1087"/>
      <c r="V63" s="1087"/>
      <c r="W63" s="1087"/>
      <c r="X63" s="1087"/>
      <c r="Y63" s="1087"/>
      <c r="Z63" s="1087"/>
      <c r="AA63" s="1087"/>
      <c r="AB63" s="1087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1:49" s="26" customFormat="1" ht="14.25" customHeight="1" thickBot="1">
      <c r="A64" s="1080" t="s">
        <v>18</v>
      </c>
      <c r="B64" s="1080"/>
      <c r="C64" s="1080"/>
      <c r="D64" s="1080"/>
      <c r="E64" s="1080"/>
      <c r="F64" s="1080"/>
      <c r="G64" s="1080"/>
      <c r="H64" s="1080"/>
      <c r="I64" s="1080"/>
      <c r="J64" s="1080"/>
      <c r="K64" s="1080"/>
      <c r="L64" s="1080"/>
      <c r="M64" s="1080"/>
      <c r="N64" s="1080"/>
      <c r="O64" s="1080"/>
      <c r="P64" s="1080"/>
      <c r="Q64" s="1080"/>
      <c r="R64" s="1080"/>
      <c r="S64" s="1080"/>
      <c r="T64" s="1080"/>
      <c r="U64" s="1080"/>
      <c r="V64" s="1080"/>
      <c r="W64" s="5"/>
      <c r="X64" s="6"/>
      <c r="Y64" s="7"/>
      <c r="Z64" s="7"/>
      <c r="AA64" s="7"/>
      <c r="AB64" s="7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25" ht="63" customHeight="1" thickBot="1">
      <c r="A65" s="1081" t="s">
        <v>14</v>
      </c>
      <c r="B65" s="1082"/>
      <c r="C65" s="1082"/>
      <c r="D65" s="1082"/>
      <c r="E65" s="1082"/>
      <c r="F65" s="1082"/>
      <c r="G65" s="1082"/>
      <c r="H65" s="1082"/>
      <c r="I65" s="1082"/>
      <c r="J65" s="1083"/>
      <c r="K65" s="1081" t="s">
        <v>107</v>
      </c>
      <c r="L65" s="1082"/>
      <c r="M65" s="1082"/>
      <c r="N65" s="1083"/>
      <c r="O65" s="1081" t="s">
        <v>108</v>
      </c>
      <c r="P65" s="1082"/>
      <c r="Q65" s="1082"/>
      <c r="R65" s="1083"/>
      <c r="S65" s="1081" t="s">
        <v>87</v>
      </c>
      <c r="T65" s="1082"/>
      <c r="U65" s="1082"/>
      <c r="V65" s="1083"/>
      <c r="W65" s="51" t="s">
        <v>91</v>
      </c>
      <c r="X65" s="51" t="s">
        <v>92</v>
      </c>
    </row>
    <row r="66" spans="1:25" ht="14.25" customHeight="1">
      <c r="A66" s="1084" t="s">
        <v>19</v>
      </c>
      <c r="B66" s="1085"/>
      <c r="C66" s="1085"/>
      <c r="D66" s="1085"/>
      <c r="E66" s="1085"/>
      <c r="F66" s="1085"/>
      <c r="G66" s="1085"/>
      <c r="H66" s="1085"/>
      <c r="I66" s="1085"/>
      <c r="J66" s="1086"/>
      <c r="K66" s="1073">
        <f>SUM(K67:N68)</f>
        <v>2382.3000000000002</v>
      </c>
      <c r="L66" s="1074"/>
      <c r="M66" s="1074"/>
      <c r="N66" s="1075"/>
      <c r="O66" s="1073">
        <f>SUM(O67:R68)</f>
        <v>2999.7000000000003</v>
      </c>
      <c r="P66" s="1074"/>
      <c r="Q66" s="1074"/>
      <c r="R66" s="1075"/>
      <c r="S66" s="1073">
        <f>SUM(S67:V68)</f>
        <v>3520.1000000000004</v>
      </c>
      <c r="T66" s="1074"/>
      <c r="U66" s="1074"/>
      <c r="V66" s="1075"/>
      <c r="W66" s="108">
        <f>SUM(W67:W68)</f>
        <v>2868.7</v>
      </c>
      <c r="X66" s="108">
        <f>SUM(X67:X68)</f>
        <v>706.2</v>
      </c>
    </row>
    <row r="67" spans="1:25" ht="14.25" customHeight="1">
      <c r="A67" s="1076" t="s">
        <v>42</v>
      </c>
      <c r="B67" s="1077"/>
      <c r="C67" s="1077"/>
      <c r="D67" s="1077"/>
      <c r="E67" s="1077"/>
      <c r="F67" s="1077"/>
      <c r="G67" s="1077"/>
      <c r="H67" s="1077"/>
      <c r="I67" s="1077"/>
      <c r="J67" s="1078"/>
      <c r="K67" s="1055">
        <f>SUMIF(J12:J61,"SB",K12:K61)</f>
        <v>348</v>
      </c>
      <c r="L67" s="1056"/>
      <c r="M67" s="1056"/>
      <c r="N67" s="1057"/>
      <c r="O67" s="1055">
        <f>SUMIF(J12:J61,"SB",O12:O61)</f>
        <v>567</v>
      </c>
      <c r="P67" s="1056"/>
      <c r="Q67" s="1056"/>
      <c r="R67" s="1057"/>
      <c r="S67" s="1055">
        <f>SUMIF(J12:J61,"SB",S12:S61)</f>
        <v>530.79999999999995</v>
      </c>
      <c r="T67" s="1056"/>
      <c r="U67" s="1056"/>
      <c r="V67" s="1057"/>
      <c r="W67" s="52">
        <f>SUMIF(J12:J61,"SB",W12:W61)</f>
        <v>534.5</v>
      </c>
      <c r="X67" s="52">
        <f>SUMIF(J12:J61,"SB",X12:X61)</f>
        <v>547.5</v>
      </c>
    </row>
    <row r="68" spans="1:25" ht="14.25" customHeight="1">
      <c r="A68" s="1058" t="s">
        <v>43</v>
      </c>
      <c r="B68" s="1059"/>
      <c r="C68" s="1059"/>
      <c r="D68" s="1059"/>
      <c r="E68" s="1059"/>
      <c r="F68" s="1059"/>
      <c r="G68" s="1059"/>
      <c r="H68" s="1059"/>
      <c r="I68" s="1059"/>
      <c r="J68" s="1060"/>
      <c r="K68" s="1055">
        <f>SUMIF(J12:J61,"SB(P)",K12:K61)</f>
        <v>2034.3</v>
      </c>
      <c r="L68" s="1056"/>
      <c r="M68" s="1056"/>
      <c r="N68" s="1057"/>
      <c r="O68" s="1055">
        <f>SUMIF(J12:J61,"SB(P)",O12:O61)</f>
        <v>2432.7000000000003</v>
      </c>
      <c r="P68" s="1056"/>
      <c r="Q68" s="1056"/>
      <c r="R68" s="1057"/>
      <c r="S68" s="1055">
        <f>SUMIF(J12:J61,"SB(P)",S12:S61)</f>
        <v>2989.3</v>
      </c>
      <c r="T68" s="1056"/>
      <c r="U68" s="1056"/>
      <c r="V68" s="1057"/>
      <c r="W68" s="52">
        <f>SUMIF(J12:J61,"SB(P)",W12:W61)</f>
        <v>2334.1999999999998</v>
      </c>
      <c r="X68" s="52">
        <f>SUMIF(J12:J61,"SB(P)",X12:X61)</f>
        <v>158.69999999999999</v>
      </c>
      <c r="Y68" s="146"/>
    </row>
    <row r="69" spans="1:25" ht="14.25" customHeight="1">
      <c r="A69" s="1094" t="s">
        <v>20</v>
      </c>
      <c r="B69" s="1095"/>
      <c r="C69" s="1095"/>
      <c r="D69" s="1095"/>
      <c r="E69" s="1095"/>
      <c r="F69" s="1095"/>
      <c r="G69" s="1095"/>
      <c r="H69" s="1095"/>
      <c r="I69" s="1095"/>
      <c r="J69" s="1096"/>
      <c r="K69" s="1097">
        <f>SUM(K70:N70)</f>
        <v>2135.6999999999998</v>
      </c>
      <c r="L69" s="1098"/>
      <c r="M69" s="1098"/>
      <c r="N69" s="1099"/>
      <c r="O69" s="1097">
        <f>SUM(O70:R70)</f>
        <v>4495</v>
      </c>
      <c r="P69" s="1098"/>
      <c r="Q69" s="1098"/>
      <c r="R69" s="1099"/>
      <c r="S69" s="1097">
        <f>SUM(S70:V70)</f>
        <v>4880</v>
      </c>
      <c r="T69" s="1098"/>
      <c r="U69" s="1098"/>
      <c r="V69" s="1099"/>
      <c r="W69" s="109">
        <f>SUM(W70:W70)</f>
        <v>5065.7</v>
      </c>
      <c r="X69" s="109">
        <f>SUM(X70:X70)</f>
        <v>899</v>
      </c>
    </row>
    <row r="70" spans="1:25" ht="14.25" customHeight="1">
      <c r="A70" s="1100" t="s">
        <v>44</v>
      </c>
      <c r="B70" s="1101"/>
      <c r="C70" s="1101"/>
      <c r="D70" s="1101"/>
      <c r="E70" s="1101"/>
      <c r="F70" s="1101"/>
      <c r="G70" s="1101"/>
      <c r="H70" s="1101"/>
      <c r="I70" s="1101"/>
      <c r="J70" s="1102"/>
      <c r="K70" s="1055">
        <f>SUMIF(J12:J61,"ES",K12:K61)</f>
        <v>2135.6999999999998</v>
      </c>
      <c r="L70" s="1056"/>
      <c r="M70" s="1056"/>
      <c r="N70" s="1057"/>
      <c r="O70" s="1055">
        <f>SUMIF(J12:J61,"ES",O12:O61)</f>
        <v>4495</v>
      </c>
      <c r="P70" s="1056"/>
      <c r="Q70" s="1056"/>
      <c r="R70" s="1057"/>
      <c r="S70" s="1055">
        <f>SUMIF(J12:J61,"ES",S12:S61)</f>
        <v>4880</v>
      </c>
      <c r="T70" s="1056"/>
      <c r="U70" s="1056"/>
      <c r="V70" s="1057"/>
      <c r="W70" s="52">
        <f>SUMIF(J12:J61,"ES",W12:W61)</f>
        <v>5065.7</v>
      </c>
      <c r="X70" s="52">
        <f>SUMIF(J12:J61,"ES",X12:X61)</f>
        <v>899</v>
      </c>
    </row>
    <row r="71" spans="1:25" ht="14.25" customHeight="1" thickBot="1">
      <c r="A71" s="1088" t="s">
        <v>21</v>
      </c>
      <c r="B71" s="1089"/>
      <c r="C71" s="1089"/>
      <c r="D71" s="1089"/>
      <c r="E71" s="1089"/>
      <c r="F71" s="1089"/>
      <c r="G71" s="1089"/>
      <c r="H71" s="1089"/>
      <c r="I71" s="1089"/>
      <c r="J71" s="1090"/>
      <c r="K71" s="1091">
        <f>SUM(K66,K69)</f>
        <v>4518</v>
      </c>
      <c r="L71" s="1092"/>
      <c r="M71" s="1092"/>
      <c r="N71" s="1093"/>
      <c r="O71" s="1091">
        <f>SUM(O66,O69)</f>
        <v>7494.7000000000007</v>
      </c>
      <c r="P71" s="1092"/>
      <c r="Q71" s="1092"/>
      <c r="R71" s="1093"/>
      <c r="S71" s="1091">
        <f>SUM(S66,S69)</f>
        <v>8400.1</v>
      </c>
      <c r="T71" s="1092"/>
      <c r="U71" s="1092"/>
      <c r="V71" s="1093"/>
      <c r="W71" s="115">
        <f>SUM(W66,W69)</f>
        <v>7934.4</v>
      </c>
      <c r="X71" s="115">
        <f>SUM(X66,X69)</f>
        <v>1605.2</v>
      </c>
    </row>
    <row r="72" spans="1:25">
      <c r="K72" s="219"/>
    </row>
  </sheetData>
  <mergeCells count="183">
    <mergeCell ref="A40:A44"/>
    <mergeCell ref="B40:B44"/>
    <mergeCell ref="C40:C44"/>
    <mergeCell ref="A32:A35"/>
    <mergeCell ref="B32:B35"/>
    <mergeCell ref="C32:C35"/>
    <mergeCell ref="H40:H44"/>
    <mergeCell ref="A45:A49"/>
    <mergeCell ref="B45:B49"/>
    <mergeCell ref="C45:C49"/>
    <mergeCell ref="D45:D49"/>
    <mergeCell ref="E45:E49"/>
    <mergeCell ref="G45:G49"/>
    <mergeCell ref="F41:F44"/>
    <mergeCell ref="G32:G35"/>
    <mergeCell ref="B38:AB38"/>
    <mergeCell ref="C39:AB39"/>
    <mergeCell ref="Y36:AB36"/>
    <mergeCell ref="C36:J36"/>
    <mergeCell ref="I32:I35"/>
    <mergeCell ref="Y32:Y35"/>
    <mergeCell ref="H32:H35"/>
    <mergeCell ref="D32:D35"/>
    <mergeCell ref="E32:E35"/>
    <mergeCell ref="A16:A19"/>
    <mergeCell ref="A22:A26"/>
    <mergeCell ref="C22:C26"/>
    <mergeCell ref="D22:D26"/>
    <mergeCell ref="E22:E26"/>
    <mergeCell ref="A27:A31"/>
    <mergeCell ref="B27:B31"/>
    <mergeCell ref="C27:C31"/>
    <mergeCell ref="H27:H31"/>
    <mergeCell ref="H22:H26"/>
    <mergeCell ref="D27:D31"/>
    <mergeCell ref="E27:E31"/>
    <mergeCell ref="F27:F31"/>
    <mergeCell ref="G27:G31"/>
    <mergeCell ref="B16:B19"/>
    <mergeCell ref="C16:C19"/>
    <mergeCell ref="D16:D19"/>
    <mergeCell ref="E16:E19"/>
    <mergeCell ref="F16:F19"/>
    <mergeCell ref="G16:G19"/>
    <mergeCell ref="H16:H19"/>
    <mergeCell ref="Y59:AB59"/>
    <mergeCell ref="C59:J59"/>
    <mergeCell ref="I40:I44"/>
    <mergeCell ref="B37:J37"/>
    <mergeCell ref="Y37:AB37"/>
    <mergeCell ref="D40:D44"/>
    <mergeCell ref="E40:E44"/>
    <mergeCell ref="G40:G44"/>
    <mergeCell ref="B54:B58"/>
    <mergeCell ref="C54:C58"/>
    <mergeCell ref="Y51:Y52"/>
    <mergeCell ref="Y40:Y42"/>
    <mergeCell ref="AA29:AA30"/>
    <mergeCell ref="AB29:AB30"/>
    <mergeCell ref="B22:B26"/>
    <mergeCell ref="C21:AB21"/>
    <mergeCell ref="Y16:Y17"/>
    <mergeCell ref="Y22:Y23"/>
    <mergeCell ref="AB25:AB26"/>
    <mergeCell ref="Z27:Z28"/>
    <mergeCell ref="AA27:AA28"/>
    <mergeCell ref="AB27:AB28"/>
    <mergeCell ref="I16:I19"/>
    <mergeCell ref="Z25:Z26"/>
    <mergeCell ref="AA25:AA26"/>
    <mergeCell ref="I22:I26"/>
    <mergeCell ref="Y25:Y26"/>
    <mergeCell ref="C20:J20"/>
    <mergeCell ref="F22:F26"/>
    <mergeCell ref="G22:G26"/>
    <mergeCell ref="Y29:Y30"/>
    <mergeCell ref="A71:J71"/>
    <mergeCell ref="K71:N71"/>
    <mergeCell ref="O71:R71"/>
    <mergeCell ref="S71:V71"/>
    <mergeCell ref="A69:J69"/>
    <mergeCell ref="K69:N69"/>
    <mergeCell ref="O69:R69"/>
    <mergeCell ref="S69:V69"/>
    <mergeCell ref="A70:J70"/>
    <mergeCell ref="K70:N70"/>
    <mergeCell ref="O70:R70"/>
    <mergeCell ref="S70:V70"/>
    <mergeCell ref="S68:V68"/>
    <mergeCell ref="A68:J68"/>
    <mergeCell ref="Y60:AB60"/>
    <mergeCell ref="B61:J61"/>
    <mergeCell ref="Y61:AB61"/>
    <mergeCell ref="B60:J60"/>
    <mergeCell ref="K66:N66"/>
    <mergeCell ref="O66:R66"/>
    <mergeCell ref="S66:V66"/>
    <mergeCell ref="A67:J67"/>
    <mergeCell ref="S67:V67"/>
    <mergeCell ref="A62:AB62"/>
    <mergeCell ref="A64:V64"/>
    <mergeCell ref="A65:J65"/>
    <mergeCell ref="K65:N65"/>
    <mergeCell ref="O65:R65"/>
    <mergeCell ref="S65:V65"/>
    <mergeCell ref="A66:J66"/>
    <mergeCell ref="A63:AB63"/>
    <mergeCell ref="K68:N68"/>
    <mergeCell ref="O68:R68"/>
    <mergeCell ref="K67:N67"/>
    <mergeCell ref="O67:R67"/>
    <mergeCell ref="A50:A53"/>
    <mergeCell ref="B50:B53"/>
    <mergeCell ref="C50:C53"/>
    <mergeCell ref="D50:D53"/>
    <mergeCell ref="E54:E58"/>
    <mergeCell ref="G54:G58"/>
    <mergeCell ref="A54:A58"/>
    <mergeCell ref="D54:D58"/>
    <mergeCell ref="AB47:AB49"/>
    <mergeCell ref="E50:E53"/>
    <mergeCell ref="G50:G53"/>
    <mergeCell ref="H50:H53"/>
    <mergeCell ref="I50:I53"/>
    <mergeCell ref="F51:F53"/>
    <mergeCell ref="I45:I49"/>
    <mergeCell ref="F46:F49"/>
    <mergeCell ref="Y45:Y46"/>
    <mergeCell ref="H45:H49"/>
    <mergeCell ref="H54:H58"/>
    <mergeCell ref="I54:I58"/>
    <mergeCell ref="F55:F58"/>
    <mergeCell ref="Y47:Y49"/>
    <mergeCell ref="Z47:Z49"/>
    <mergeCell ref="AA47:AA49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F32:F35"/>
    <mergeCell ref="I27:I31"/>
    <mergeCell ref="Y27:Y28"/>
    <mergeCell ref="K6:K7"/>
    <mergeCell ref="L6:M6"/>
    <mergeCell ref="N6:N7"/>
    <mergeCell ref="V6:V7"/>
    <mergeCell ref="Y6:Y7"/>
    <mergeCell ref="Z6:AB6"/>
    <mergeCell ref="O6:O7"/>
    <mergeCell ref="I12:I15"/>
    <mergeCell ref="H12:H15"/>
    <mergeCell ref="A8:AB8"/>
    <mergeCell ref="A9:AB9"/>
    <mergeCell ref="B10:AB10"/>
    <mergeCell ref="C11:AB11"/>
    <mergeCell ref="A12:A15"/>
    <mergeCell ref="B12:B15"/>
    <mergeCell ref="C12:C15"/>
    <mergeCell ref="E12:E15"/>
    <mergeCell ref="F12:F15"/>
    <mergeCell ref="G12:G15"/>
    <mergeCell ref="D12:D15"/>
    <mergeCell ref="Z29:Z30"/>
  </mergeCells>
  <phoneticPr fontId="15" type="noConversion"/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  <rowBreaks count="2" manualBreakCount="2">
    <brk id="31" max="27" man="1"/>
    <brk id="63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1137" t="s">
        <v>24</v>
      </c>
      <c r="B1" s="1137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1138" t="s">
        <v>41</v>
      </c>
      <c r="B10" s="1138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0" sqref="J4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Invest projektai</vt:lpstr>
      <vt:lpstr>Aiškinamoji lentelė</vt:lpstr>
      <vt:lpstr>Asignavimų valdytojų kodai</vt:lpstr>
      <vt:lpstr>Lapas1</vt:lpstr>
      <vt:lpstr>'Aiškinamoji lentelė'!Print_Area</vt:lpstr>
      <vt:lpstr>'Invest projektai'!Print_Area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2014-03-26T08:42:22Z</cp:lastPrinted>
  <dcterms:created xsi:type="dcterms:W3CDTF">2007-07-27T10:32:34Z</dcterms:created>
  <dcterms:modified xsi:type="dcterms:W3CDTF">2014-04-01T06:14:35Z</dcterms:modified>
</cp:coreProperties>
</file>