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225" windowWidth="15480" windowHeight="11160"/>
  </bookViews>
  <sheets>
    <sheet name="Ataskaita" sheetId="12" r:id="rId1"/>
    <sheet name="Priemonių suvestinė" sheetId="7" r:id="rId2"/>
    <sheet name="Lyginamasis" sheetId="10" state="hidden" r:id="rId3"/>
  </sheets>
  <definedNames>
    <definedName name="_xlnm.Print_Area" localSheetId="2">Lyginamasis!$A$1:$T$154</definedName>
    <definedName name="_xlnm.Print_Area" localSheetId="1">'Priemonių suvestinė'!$A$1:$O$150</definedName>
    <definedName name="_xlnm.Print_Titles" localSheetId="2">Lyginamasis!$5:$7</definedName>
    <definedName name="_xlnm.Print_Titles" localSheetId="1">'Priemonių suvestinė'!$4:$6</definedName>
  </definedNames>
  <calcPr calcId="145621"/>
</workbook>
</file>

<file path=xl/calcChain.xml><?xml version="1.0" encoding="utf-8"?>
<calcChain xmlns="http://schemas.openxmlformats.org/spreadsheetml/2006/main">
  <c r="I143" i="7" l="1"/>
  <c r="I142" i="7"/>
  <c r="I141" i="7"/>
  <c r="I140" i="7" s="1"/>
  <c r="I149" i="7"/>
  <c r="I148" i="7"/>
  <c r="I147" i="7"/>
  <c r="I146" i="7"/>
  <c r="I145" i="7"/>
  <c r="I126" i="7"/>
  <c r="J126" i="7"/>
  <c r="H115" i="7"/>
  <c r="H109" i="7"/>
  <c r="H103" i="7"/>
  <c r="I97" i="7"/>
  <c r="H94" i="7"/>
  <c r="H78" i="7"/>
  <c r="J89" i="7"/>
  <c r="I89" i="7"/>
  <c r="H89" i="7"/>
  <c r="I81" i="7"/>
  <c r="I82" i="7" s="1"/>
  <c r="H81" i="7"/>
  <c r="H82" i="7" s="1"/>
  <c r="J78" i="7"/>
  <c r="I78" i="7"/>
  <c r="I30" i="7"/>
  <c r="I24" i="7"/>
  <c r="I21" i="7"/>
  <c r="I109" i="7"/>
  <c r="J109" i="7"/>
  <c r="I115" i="7"/>
  <c r="J115" i="7"/>
  <c r="I129" i="7"/>
  <c r="J141" i="7"/>
  <c r="H141" i="7"/>
  <c r="J81" i="7"/>
  <c r="J82" i="7" s="1"/>
  <c r="I144" i="7" l="1"/>
  <c r="I150" i="7" s="1"/>
  <c r="J33" i="7"/>
  <c r="J34" i="7"/>
  <c r="J25" i="7"/>
  <c r="J30" i="7" s="1"/>
  <c r="H30" i="7"/>
  <c r="H21" i="7"/>
  <c r="J15" i="7"/>
  <c r="J14" i="7"/>
  <c r="J13" i="7"/>
  <c r="J12" i="7"/>
  <c r="J21" i="7" l="1"/>
  <c r="J132" i="7"/>
  <c r="J128" i="7"/>
  <c r="J129" i="7" s="1"/>
  <c r="J107" i="7" l="1"/>
  <c r="I107" i="7"/>
  <c r="H107" i="7"/>
  <c r="I33" i="7"/>
  <c r="H33" i="7"/>
  <c r="J149" i="7" l="1"/>
  <c r="J148" i="7"/>
  <c r="J147" i="7"/>
  <c r="J146" i="7"/>
  <c r="J145" i="7"/>
  <c r="J144" i="7" s="1"/>
  <c r="J143" i="7"/>
  <c r="J142" i="7"/>
  <c r="J140" i="7" l="1"/>
  <c r="J150" i="7" s="1"/>
  <c r="I51" i="7"/>
  <c r="I39" i="7"/>
  <c r="I36" i="7"/>
  <c r="I132" i="7"/>
  <c r="I103" i="7"/>
  <c r="J105" i="7" l="1"/>
  <c r="J103" i="7"/>
  <c r="J97" i="7"/>
  <c r="J94" i="7"/>
  <c r="J61" i="7"/>
  <c r="J57" i="7"/>
  <c r="J62" i="7" s="1"/>
  <c r="J51" i="7"/>
  <c r="J42" i="7"/>
  <c r="J39" i="7"/>
  <c r="J36" i="7"/>
  <c r="J24" i="7"/>
  <c r="I105" i="7"/>
  <c r="I94" i="7"/>
  <c r="I61" i="7"/>
  <c r="I57" i="7"/>
  <c r="I42" i="7"/>
  <c r="I52" i="7" s="1"/>
  <c r="J110" i="7" l="1"/>
  <c r="I110" i="7"/>
  <c r="J52" i="7"/>
  <c r="I62" i="7"/>
  <c r="J133" i="7"/>
  <c r="I133" i="7"/>
  <c r="P24" i="10"/>
  <c r="I24" i="10"/>
  <c r="J134" i="7" l="1"/>
  <c r="J135" i="7" s="1"/>
  <c r="I134" i="7"/>
  <c r="M102" i="10"/>
  <c r="R102" i="10"/>
  <c r="Q102" i="10"/>
  <c r="R100" i="10"/>
  <c r="Q100" i="10"/>
  <c r="N100" i="10"/>
  <c r="I135" i="7" l="1"/>
  <c r="R33" i="10"/>
  <c r="S33" i="10"/>
  <c r="T24" i="10"/>
  <c r="M24" i="10"/>
  <c r="Q22" i="10"/>
  <c r="T22" i="10"/>
  <c r="P20" i="10"/>
  <c r="T20" i="10" s="1"/>
  <c r="M20" i="10"/>
  <c r="Q20" i="10" s="1"/>
  <c r="Q39" i="10"/>
  <c r="R39" i="10"/>
  <c r="S39" i="10"/>
  <c r="T39" i="10"/>
  <c r="P38" i="10"/>
  <c r="T38" i="10" s="1"/>
  <c r="Q38" i="10" s="1"/>
  <c r="M38" i="10"/>
  <c r="P37" i="10"/>
  <c r="T37" i="10" s="1"/>
  <c r="Q37" i="10" s="1"/>
  <c r="M37" i="10"/>
  <c r="T33" i="10" l="1"/>
  <c r="Q24" i="10"/>
  <c r="M33" i="10"/>
  <c r="Q33" i="10"/>
  <c r="Q113" i="10"/>
  <c r="R113" i="10"/>
  <c r="K127" i="10"/>
  <c r="L127" i="10"/>
  <c r="M127" i="10"/>
  <c r="M137" i="10" s="1"/>
  <c r="N127" i="10"/>
  <c r="O127" i="10"/>
  <c r="P127" i="10"/>
  <c r="Q127" i="10"/>
  <c r="R127" i="10"/>
  <c r="P90" i="10"/>
  <c r="O90" i="10"/>
  <c r="N90" i="10"/>
  <c r="M90" i="10"/>
  <c r="R89" i="10"/>
  <c r="R90" i="10" s="1"/>
  <c r="Q89" i="10"/>
  <c r="Q90" i="10" s="1"/>
  <c r="N89" i="10"/>
  <c r="M89" i="10"/>
  <c r="Q133" i="10"/>
  <c r="R133" i="10"/>
  <c r="N132" i="10"/>
  <c r="R132" i="10" s="1"/>
  <c r="M132" i="10"/>
  <c r="Q132" i="10" s="1"/>
  <c r="Q122" i="10"/>
  <c r="R122" i="10"/>
  <c r="N122" i="10"/>
  <c r="M122" i="10"/>
  <c r="N70" i="10" l="1"/>
  <c r="I82" i="10" l="1"/>
  <c r="R70" i="10"/>
  <c r="Q70" i="10" s="1"/>
  <c r="M70" i="10"/>
  <c r="I70" i="10"/>
  <c r="N68" i="10"/>
  <c r="L136" i="10" l="1"/>
  <c r="K136" i="10"/>
  <c r="J136" i="10"/>
  <c r="I134" i="10"/>
  <c r="I136" i="10" s="1"/>
  <c r="L133" i="10"/>
  <c r="K133" i="10"/>
  <c r="J133" i="10"/>
  <c r="I131" i="10"/>
  <c r="I133" i="10" s="1"/>
  <c r="L130" i="10"/>
  <c r="K130" i="10"/>
  <c r="J130" i="10"/>
  <c r="I129" i="10"/>
  <c r="I128" i="10"/>
  <c r="I130" i="10" s="1"/>
  <c r="J127" i="10"/>
  <c r="I122" i="10"/>
  <c r="I127" i="10" s="1"/>
  <c r="L117" i="10"/>
  <c r="K117" i="10"/>
  <c r="J117" i="10"/>
  <c r="I116" i="10"/>
  <c r="I115" i="10"/>
  <c r="I117" i="10" s="1"/>
  <c r="J112" i="10"/>
  <c r="I111" i="10"/>
  <c r="I112" i="10" s="1"/>
  <c r="L110" i="10"/>
  <c r="K110" i="10"/>
  <c r="J110" i="10"/>
  <c r="I109" i="10"/>
  <c r="I108" i="10"/>
  <c r="I110" i="10" s="1"/>
  <c r="L107" i="10"/>
  <c r="K107" i="10"/>
  <c r="J107" i="10"/>
  <c r="I106" i="10"/>
  <c r="I105" i="10"/>
  <c r="I107" i="10" s="1"/>
  <c r="L104" i="10"/>
  <c r="K104" i="10"/>
  <c r="J104" i="10"/>
  <c r="I103" i="10"/>
  <c r="I104" i="10" s="1"/>
  <c r="L102" i="10"/>
  <c r="K102" i="10"/>
  <c r="J102" i="10"/>
  <c r="I100" i="10"/>
  <c r="I99" i="10"/>
  <c r="I98" i="10"/>
  <c r="I102" i="10" s="1"/>
  <c r="L96" i="10"/>
  <c r="K96" i="10"/>
  <c r="J96" i="10"/>
  <c r="I95" i="10"/>
  <c r="I94" i="10"/>
  <c r="I96" i="10" s="1"/>
  <c r="L93" i="10"/>
  <c r="K93" i="10"/>
  <c r="J93" i="10"/>
  <c r="I91" i="10"/>
  <c r="I93" i="10" s="1"/>
  <c r="L90" i="10"/>
  <c r="K90" i="10"/>
  <c r="J90" i="10"/>
  <c r="I89" i="10"/>
  <c r="I88" i="10"/>
  <c r="I90" i="10" s="1"/>
  <c r="L65" i="10"/>
  <c r="K65" i="10"/>
  <c r="J65" i="10"/>
  <c r="I64" i="10"/>
  <c r="I65" i="10" s="1"/>
  <c r="L61" i="10"/>
  <c r="K61" i="10"/>
  <c r="J61" i="10"/>
  <c r="I60" i="10"/>
  <c r="I59" i="10"/>
  <c r="I58" i="10"/>
  <c r="I61" i="10" s="1"/>
  <c r="L55" i="10"/>
  <c r="K55" i="10"/>
  <c r="J55" i="10"/>
  <c r="I53" i="10"/>
  <c r="I48" i="10"/>
  <c r="I55" i="10" s="1"/>
  <c r="L46" i="10"/>
  <c r="K46" i="10"/>
  <c r="J46" i="10"/>
  <c r="I45" i="10"/>
  <c r="I44" i="10"/>
  <c r="I46" i="10" s="1"/>
  <c r="L43" i="10"/>
  <c r="K43" i="10"/>
  <c r="J43" i="10"/>
  <c r="I41" i="10"/>
  <c r="I40" i="10"/>
  <c r="I43" i="10" s="1"/>
  <c r="L39" i="10"/>
  <c r="K39" i="10"/>
  <c r="J39" i="10"/>
  <c r="I38" i="10"/>
  <c r="I37" i="10"/>
  <c r="I39" i="10" s="1"/>
  <c r="L36" i="10"/>
  <c r="K36" i="10"/>
  <c r="J36" i="10"/>
  <c r="I36" i="10"/>
  <c r="L33" i="10"/>
  <c r="K33" i="10"/>
  <c r="J33" i="10"/>
  <c r="I33" i="10"/>
  <c r="L22" i="10"/>
  <c r="K22" i="10"/>
  <c r="J22" i="10"/>
  <c r="I21" i="10"/>
  <c r="I22" i="10" s="1"/>
  <c r="L18" i="10"/>
  <c r="K18" i="10"/>
  <c r="J18" i="10"/>
  <c r="I16" i="10"/>
  <c r="I14" i="10"/>
  <c r="I13" i="10"/>
  <c r="I18" i="10" s="1"/>
  <c r="J56" i="10" l="1"/>
  <c r="K56" i="10"/>
  <c r="L56" i="10"/>
  <c r="I56" i="10"/>
  <c r="N117" i="10" l="1"/>
  <c r="O117" i="10"/>
  <c r="P117" i="10"/>
  <c r="M116" i="10"/>
  <c r="H36" i="7" l="1"/>
  <c r="Q82" i="10"/>
  <c r="R82" i="10"/>
  <c r="S82" i="10"/>
  <c r="T82" i="10"/>
  <c r="M69" i="10"/>
  <c r="M68" i="10"/>
  <c r="P85" i="10"/>
  <c r="P22" i="10" l="1"/>
  <c r="P18" i="10"/>
  <c r="M53" i="10" l="1"/>
  <c r="P39" i="10"/>
  <c r="M16" i="10"/>
  <c r="M39" i="10" l="1"/>
  <c r="M13" i="10"/>
  <c r="M14" i="10"/>
  <c r="N18" i="10"/>
  <c r="O18" i="10"/>
  <c r="T66" i="10"/>
  <c r="S66" i="10"/>
  <c r="R66" i="10"/>
  <c r="P136" i="10"/>
  <c r="O136" i="10"/>
  <c r="N136" i="10"/>
  <c r="M134" i="10"/>
  <c r="M136" i="10" s="1"/>
  <c r="P133" i="10"/>
  <c r="O133" i="10"/>
  <c r="N133" i="10"/>
  <c r="M131" i="10"/>
  <c r="P130" i="10"/>
  <c r="O130" i="10"/>
  <c r="N130" i="10"/>
  <c r="M129" i="10"/>
  <c r="M128" i="10"/>
  <c r="M115" i="10"/>
  <c r="M117" i="10" s="1"/>
  <c r="N112" i="10"/>
  <c r="M111" i="10"/>
  <c r="P110" i="10"/>
  <c r="O110" i="10"/>
  <c r="N110" i="10"/>
  <c r="M109" i="10"/>
  <c r="M108" i="10"/>
  <c r="M110" i="10" s="1"/>
  <c r="P107" i="10"/>
  <c r="O107" i="10"/>
  <c r="N107" i="10"/>
  <c r="M106" i="10"/>
  <c r="M105" i="10"/>
  <c r="P104" i="10"/>
  <c r="O104" i="10"/>
  <c r="N104" i="10"/>
  <c r="M103" i="10"/>
  <c r="M104" i="10" s="1"/>
  <c r="P102" i="10"/>
  <c r="O102" i="10"/>
  <c r="N102" i="10"/>
  <c r="M100" i="10"/>
  <c r="M99" i="10"/>
  <c r="M98" i="10"/>
  <c r="P96" i="10"/>
  <c r="O96" i="10"/>
  <c r="N96" i="10"/>
  <c r="M95" i="10"/>
  <c r="M94" i="10"/>
  <c r="M96" i="10" s="1"/>
  <c r="P93" i="10"/>
  <c r="O93" i="10"/>
  <c r="N93" i="10"/>
  <c r="M91" i="10"/>
  <c r="M93" i="10" s="1"/>
  <c r="M88" i="10"/>
  <c r="O85" i="10"/>
  <c r="N85" i="10"/>
  <c r="M84" i="10"/>
  <c r="M83" i="10"/>
  <c r="M85" i="10" s="1"/>
  <c r="P82" i="10"/>
  <c r="P86" i="10" s="1"/>
  <c r="O82" i="10"/>
  <c r="N82" i="10"/>
  <c r="M147" i="10"/>
  <c r="M82" i="10"/>
  <c r="P65" i="10"/>
  <c r="O65" i="10"/>
  <c r="N65" i="10"/>
  <c r="M64" i="10"/>
  <c r="P61" i="10"/>
  <c r="P66" i="10" s="1"/>
  <c r="O61" i="10"/>
  <c r="O66" i="10" s="1"/>
  <c r="N61" i="10"/>
  <c r="N66" i="10" s="1"/>
  <c r="M60" i="10"/>
  <c r="M59" i="10"/>
  <c r="M58" i="10"/>
  <c r="P55" i="10"/>
  <c r="O55" i="10"/>
  <c r="N55" i="10"/>
  <c r="M48" i="10"/>
  <c r="P46" i="10"/>
  <c r="O46" i="10"/>
  <c r="N46" i="10"/>
  <c r="M45" i="10"/>
  <c r="M44" i="10"/>
  <c r="P43" i="10"/>
  <c r="O43" i="10"/>
  <c r="N43" i="10"/>
  <c r="M41" i="10"/>
  <c r="M40" i="10"/>
  <c r="O39" i="10"/>
  <c r="N39" i="10"/>
  <c r="P36" i="10"/>
  <c r="O36" i="10"/>
  <c r="N36" i="10"/>
  <c r="M36" i="10"/>
  <c r="P33" i="10"/>
  <c r="O33" i="10"/>
  <c r="N33" i="10"/>
  <c r="O22" i="10"/>
  <c r="N22" i="10"/>
  <c r="M21" i="10"/>
  <c r="M22" i="10" s="1"/>
  <c r="I152" i="10"/>
  <c r="J66" i="10"/>
  <c r="I68" i="10"/>
  <c r="I69" i="10"/>
  <c r="I147" i="10" s="1"/>
  <c r="J82" i="10"/>
  <c r="K82" i="10"/>
  <c r="L82" i="10"/>
  <c r="I83" i="10"/>
  <c r="I84" i="10"/>
  <c r="J85" i="10"/>
  <c r="K85" i="10"/>
  <c r="K86" i="10" s="1"/>
  <c r="L85" i="10"/>
  <c r="L86" i="10" s="1"/>
  <c r="K113" i="10"/>
  <c r="L137" i="10"/>
  <c r="I146" i="10"/>
  <c r="I151" i="10"/>
  <c r="I85" i="10" l="1"/>
  <c r="K137" i="10"/>
  <c r="J137" i="10"/>
  <c r="J86" i="10"/>
  <c r="L66" i="10"/>
  <c r="M145" i="10"/>
  <c r="I153" i="10"/>
  <c r="J113" i="10"/>
  <c r="I137" i="10"/>
  <c r="I149" i="10"/>
  <c r="L113" i="10"/>
  <c r="K66" i="10"/>
  <c r="K138" i="10" s="1"/>
  <c r="K139" i="10" s="1"/>
  <c r="I66" i="10"/>
  <c r="M61" i="10"/>
  <c r="M86" i="10"/>
  <c r="M130" i="10"/>
  <c r="Q147" i="10"/>
  <c r="M43" i="10"/>
  <c r="M55" i="10"/>
  <c r="M65" i="10"/>
  <c r="M133" i="10"/>
  <c r="M18" i="10"/>
  <c r="M112" i="10"/>
  <c r="M107" i="10"/>
  <c r="I145" i="10"/>
  <c r="T56" i="10"/>
  <c r="M151" i="10"/>
  <c r="Q151" i="10" s="1"/>
  <c r="M46" i="10"/>
  <c r="R56" i="10"/>
  <c r="S56" i="10"/>
  <c r="M150" i="10"/>
  <c r="M152" i="10"/>
  <c r="Q152" i="10" s="1"/>
  <c r="M149" i="10"/>
  <c r="M146" i="10"/>
  <c r="Q146" i="10" s="1"/>
  <c r="N56" i="10"/>
  <c r="O56" i="10"/>
  <c r="N86" i="10"/>
  <c r="O86" i="10"/>
  <c r="O113" i="10"/>
  <c r="N137" i="10"/>
  <c r="O137" i="10"/>
  <c r="P137" i="10"/>
  <c r="S86" i="10"/>
  <c r="S137" i="10"/>
  <c r="T137" i="10"/>
  <c r="R137" i="10"/>
  <c r="P113" i="10"/>
  <c r="T86" i="10"/>
  <c r="R86" i="10"/>
  <c r="P56" i="10"/>
  <c r="P138" i="10" s="1"/>
  <c r="N113" i="10"/>
  <c r="I86" i="10"/>
  <c r="I113" i="10"/>
  <c r="O138" i="10" l="1"/>
  <c r="N138" i="10"/>
  <c r="R138" i="10"/>
  <c r="J138" i="10"/>
  <c r="J139" i="10" s="1"/>
  <c r="Q137" i="10"/>
  <c r="Q149" i="10"/>
  <c r="N139" i="10"/>
  <c r="Q86" i="10"/>
  <c r="S138" i="10"/>
  <c r="S139" i="10" s="1"/>
  <c r="M56" i="10"/>
  <c r="M66" i="10"/>
  <c r="P139" i="10"/>
  <c r="R139" i="10"/>
  <c r="M113" i="10"/>
  <c r="Q66" i="10"/>
  <c r="I144" i="10"/>
  <c r="Q145" i="10"/>
  <c r="M144" i="10"/>
  <c r="I150" i="10"/>
  <c r="I148" i="10" s="1"/>
  <c r="I154" i="10" s="1"/>
  <c r="O139" i="10"/>
  <c r="Q56" i="10"/>
  <c r="Q138" i="10" s="1"/>
  <c r="Q139" i="10" l="1"/>
  <c r="M138" i="10"/>
  <c r="M139" i="10" s="1"/>
  <c r="Q144" i="10"/>
  <c r="Q150" i="10"/>
  <c r="I138" i="10"/>
  <c r="I139" i="10" s="1"/>
  <c r="M153" i="10"/>
  <c r="Q153" i="10" s="1"/>
  <c r="M148" i="10" l="1"/>
  <c r="M154" i="10" l="1"/>
  <c r="Q148" i="10"/>
  <c r="Q154" i="10" l="1"/>
  <c r="H143" i="7"/>
  <c r="H61" i="7" l="1"/>
  <c r="H51" i="7"/>
  <c r="H146" i="7"/>
  <c r="H148" i="7" l="1"/>
  <c r="H145" i="7"/>
  <c r="H39" i="7"/>
  <c r="H126" i="7"/>
  <c r="H129" i="7"/>
  <c r="H132" i="7"/>
  <c r="H133" i="7" s="1"/>
  <c r="H105" i="7"/>
  <c r="H149" i="7"/>
  <c r="H57" i="7"/>
  <c r="H62" i="7" s="1"/>
  <c r="H147" i="7"/>
  <c r="H97" i="7"/>
  <c r="H142" i="7"/>
  <c r="H140" i="7" s="1"/>
  <c r="H24" i="7"/>
  <c r="H42" i="7"/>
  <c r="H52" i="7" s="1"/>
  <c r="H110" i="7" l="1"/>
  <c r="H144" i="7"/>
  <c r="H150" i="7" s="1"/>
  <c r="H134" i="7" l="1"/>
  <c r="H135" i="7" s="1"/>
  <c r="T138" i="10" l="1"/>
  <c r="T139" i="10" s="1"/>
  <c r="L138" i="10" l="1"/>
  <c r="L139" i="10" s="1"/>
</calcChain>
</file>

<file path=xl/sharedStrings.xml><?xml version="1.0" encoding="utf-8"?>
<sst xmlns="http://schemas.openxmlformats.org/spreadsheetml/2006/main" count="771" uniqueCount="255">
  <si>
    <t>Uždavinio kodas</t>
  </si>
  <si>
    <t>Priemonės kodas</t>
  </si>
  <si>
    <t>Priemonės požymis</t>
  </si>
  <si>
    <t>Asignavimų valdytojo kodas</t>
  </si>
  <si>
    <t>Finansavimo šaltinis</t>
  </si>
  <si>
    <t>Iš viso</t>
  </si>
  <si>
    <t>Išlaidoms</t>
  </si>
  <si>
    <t>01</t>
  </si>
  <si>
    <t>Iš viso:</t>
  </si>
  <si>
    <t>02</t>
  </si>
  <si>
    <t>Iš viso uždaviniui:</t>
  </si>
  <si>
    <t>Iš viso tikslui:</t>
  </si>
  <si>
    <t>Finansavimo šaltiniai</t>
  </si>
  <si>
    <t>Pavadinimas</t>
  </si>
  <si>
    <t>Iš jų darbo užmokesčiui</t>
  </si>
  <si>
    <t>Finansavimo šaltinių suvestinė</t>
  </si>
  <si>
    <t>SAVIVALDYBĖS  LĖŠOS, IŠ VISO:</t>
  </si>
  <si>
    <t>KITI ŠALTINIAI, IŠ VISO:</t>
  </si>
  <si>
    <t>IŠ VISO:</t>
  </si>
  <si>
    <t>Turtui įsigyti ir finansiniams įsipareigojimams vykdyti</t>
  </si>
  <si>
    <t xml:space="preserve"> TIKSLŲ, UŽDAVINIŲ, PRIEMONIŲ, PRIEMONIŲ IŠLAIDŲ IR PRODUKTO KRITERIJŲ SUVESTINĖ</t>
  </si>
  <si>
    <t>Veiklos plano tikslo kodas</t>
  </si>
  <si>
    <t>2013-ųjų metų asignavimų planas</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</si>
  <si>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</si>
  <si>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</si>
  <si>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</si>
  <si>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Kelių priežiūros ir plėtros programos lėšos </t>
    </r>
    <r>
      <rPr>
        <b/>
        <sz val="10"/>
        <rFont val="Times New Roman"/>
        <family val="1"/>
        <charset val="186"/>
      </rPr>
      <t>KPP</t>
    </r>
  </si>
  <si>
    <r>
      <t xml:space="preserve">Klaipėdos valstybinio jūrų uosto direkcijos lėšos </t>
    </r>
    <r>
      <rPr>
        <b/>
        <sz val="10"/>
        <rFont val="Times New Roman"/>
        <family val="1"/>
        <charset val="186"/>
      </rPr>
      <t>KVJUD</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</si>
  <si>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</si>
  <si>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</si>
  <si>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</si>
  <si>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06 Susisiekimo sistemos priežiūros ir plėtros programa</t>
  </si>
  <si>
    <t>03</t>
  </si>
  <si>
    <t>SUSISIEKIMO SISTEMOS PRIEŽIŪROS IR PLĖTROS PROGRAMOS (NR. 06)</t>
  </si>
  <si>
    <t>Didinti gatvių tinklo pralaidumą ir užtikrinti jų tankumą</t>
  </si>
  <si>
    <t>Rekonstruoti ir tiesti gatves</t>
  </si>
  <si>
    <t>Vystyti Klaipėdos pramoninės plėtros teritorijos susisiekimo infrastruktūrą</t>
  </si>
  <si>
    <t xml:space="preserve"> Užtikrinti patogios viešojo transporto sistemos funkcionavimą</t>
  </si>
  <si>
    <t>04</t>
  </si>
  <si>
    <t>Diegti eismo srautų reguliavimo ir saugumo priemones</t>
  </si>
  <si>
    <t>05</t>
  </si>
  <si>
    <t>Atlikti kasmetinius miesto susisiekimo infrastruktūros objektų priežiūros ir įrengimo darbus</t>
  </si>
  <si>
    <t>06</t>
  </si>
  <si>
    <t>07</t>
  </si>
  <si>
    <t>09</t>
  </si>
  <si>
    <t>6</t>
  </si>
  <si>
    <t>KPP</t>
  </si>
  <si>
    <t>Eksploatuojama šviesoforų, vnt.</t>
  </si>
  <si>
    <t>Gatvių ženklinimas, ha</t>
  </si>
  <si>
    <t>Mokamo automobilių stovėjimo sistemos mieste sukūrimas ir išlaikymas</t>
  </si>
  <si>
    <t>Tiltų ir kelio statinių priežiūra</t>
  </si>
  <si>
    <t>Suremontuota šaligatvių, ha</t>
  </si>
  <si>
    <t>Suremontuota asfaltbetonio dangos duobių kiemuose, ha</t>
  </si>
  <si>
    <t>Suremontuota asfaltbetonio dangos duobių gatvėse, ha</t>
  </si>
  <si>
    <t>Suremontuota žvyruotos dangos, ha</t>
  </si>
  <si>
    <t>Suremontuota gatvių akmens grindinio dangos, ha</t>
  </si>
  <si>
    <t>10</t>
  </si>
  <si>
    <t>Parduota lengvatinių bilietų, mln. vnt.</t>
  </si>
  <si>
    <t>Viešojo transporto priežiūros ir paslaugų kokybės kontroliavimas</t>
  </si>
  <si>
    <t>Viešojo transporto (autobusų ir maršrutinių taksi) integravimas</t>
  </si>
  <si>
    <t>Subsidijuojami maršrutai, vnt.</t>
  </si>
  <si>
    <t>Įrengta asfaltbetonio dangos kiemuose su žvyro danga, ha</t>
  </si>
  <si>
    <t>5</t>
  </si>
  <si>
    <t>ES</t>
  </si>
  <si>
    <t>Kt</t>
  </si>
  <si>
    <t>SB(P)</t>
  </si>
  <si>
    <t>LRVB</t>
  </si>
  <si>
    <t>I</t>
  </si>
  <si>
    <t>KVJUD</t>
  </si>
  <si>
    <t>Pietinės jungties tarp Klaipėdos valstybinio jūrų uosto ir IX B transporto koridoriaus techninės dokumentacijos parengimas</t>
  </si>
  <si>
    <t>Centrinio Klaipėdos valstybinio jūrų uosto įvado jungties  modernizavimas:</t>
  </si>
  <si>
    <t>Baltijos pr. ir Minijos g. sankryžos rekonstrukcija. I etapas</t>
  </si>
  <si>
    <t>Automobilių laikymo aikštelės (garažo) statybos Pilies g. 6A projekto parengimas</t>
  </si>
  <si>
    <t>Automatinės eismo priežiūros prietaisų nuoma</t>
  </si>
  <si>
    <t>Centrinės miesto dalies gatvių tinklo modernizavimas:</t>
  </si>
  <si>
    <t>Šiaurinės miesto dalies gatvių tinklo modernizavimas:</t>
  </si>
  <si>
    <t>Pajūrio rekreacinių teritorijų gatvių tinklo modernizavimas:</t>
  </si>
  <si>
    <t>Įrengta kelio ženklų rinkliavai, sk.</t>
  </si>
  <si>
    <t>Transporto kompensacijų mokėjimas:</t>
  </si>
  <si>
    <t>08</t>
  </si>
  <si>
    <t>Daugiabučių kiemų žvyruotų dangų remontas, įrengiant asfalto dangą</t>
  </si>
  <si>
    <t>Asfaltuotų daugiabučių kiemų dangų remontas</t>
  </si>
  <si>
    <t>Miesto gatvių ir daugiabučių namų kiemų dangos remontas:</t>
  </si>
  <si>
    <r>
      <t xml:space="preserve">Danės upės krantinių nuo Biržos tilto iki Mokyklos gatvės tilto rekonstravimas: </t>
    </r>
    <r>
      <rPr>
        <sz val="10"/>
        <rFont val="Times New Roman"/>
        <family val="1"/>
        <charset val="186"/>
      </rPr>
      <t>techninio projekto parengimas</t>
    </r>
  </si>
  <si>
    <t>Keleivinio transporto stotelių su įvažomis Klaipėdos miesto gatvėse projektavimas ir įrengimas</t>
  </si>
  <si>
    <t xml:space="preserve"> - vežėjams už lengvatas turinčių keleivių vežimą,</t>
  </si>
  <si>
    <t xml:space="preserve"> - moksleiviams,</t>
  </si>
  <si>
    <t xml:space="preserve"> - profesinių mokyklų moksleiviams.</t>
  </si>
  <si>
    <t>Naujų maršrutų skaičius</t>
  </si>
  <si>
    <t>Patikrinta viešojo transporto priemonių, tūkst. vnt.</t>
  </si>
  <si>
    <t>Miesto autobusų parko atnaujinimas (autobusų įsigijiams)</t>
  </si>
  <si>
    <t>Įsigyta integruotų maršrutų transporto priemonių įrangos, vnt.</t>
  </si>
  <si>
    <t>Prižiūrima tiltų ir viadukų, vnt.</t>
  </si>
  <si>
    <t xml:space="preserve"> 2013–2015 M. KLAIPĖDOS MIESTO SAVIVALDYBĖS</t>
  </si>
  <si>
    <t>Nuostolių dėl keleivių vežimo reguliaraus susisiekimo autobusų maršrutais kompensavimas</t>
  </si>
  <si>
    <t>Dalyvavimas konferencijose, sk.</t>
  </si>
  <si>
    <t>* Funkcinės klasifikacijos kodas įrašomas vadovaujantis  Lietuvos Respublikos finansų ministro 2003 m. liepos 3 d. įsakymu Nr. 1K-184 „Dėl Lietuvos Respublikos valstybės ir savivaldybių biudžetų pajamų ir išlaidų klasifikacijos patvirtinimo“ (Aktuali redakcija 2010 m. kovo 26 d. įsakymo Nr. 1K-085 redakcija)</t>
  </si>
  <si>
    <t>Suremontuota sankryža, vnt.</t>
  </si>
  <si>
    <t>Įsigyta autobusų, vnt.</t>
  </si>
  <si>
    <r>
      <t>Funkcinės klasifikacijos kodas</t>
    </r>
    <r>
      <rPr>
        <b/>
        <sz val="10"/>
        <rFont val="Times New Roman"/>
        <family val="1"/>
        <charset val="186"/>
      </rPr>
      <t>*</t>
    </r>
  </si>
  <si>
    <t>Rekonstruota gatvių, sk.</t>
  </si>
  <si>
    <t>J.Janonio g. dangų ir šaligatvių restauravimas;</t>
  </si>
  <si>
    <t>Joniškės g. rekonstrukcija (I etapas);</t>
  </si>
  <si>
    <t>Sankryžos iš Butkų Juzės gatvės į S. Daukanto gatvę kapitalinis remontas;</t>
  </si>
  <si>
    <t>Minijos g. ruožo nuo Baltijos pr. iki Jūrininkų pr. rekonstrukcija;</t>
  </si>
  <si>
    <t>Taikos pr. II juostos tiesimas nuo Smiltelės g. iki Jūrininkų pr.;</t>
  </si>
  <si>
    <t>Rekonstruota sankryža</t>
  </si>
  <si>
    <t>1</t>
  </si>
  <si>
    <t>Viešojo transporto paslaugų organizavimas:</t>
  </si>
  <si>
    <t>Studijų atlikimas:</t>
  </si>
  <si>
    <t>Smeltės gyvenvietės gatvių kapitalinis remontas;</t>
  </si>
  <si>
    <t>Parengta galimybių studijų, vnt.</t>
  </si>
  <si>
    <t>Projektas „Regioninė galimybių studija „Vakarų krantas“;</t>
  </si>
  <si>
    <t xml:space="preserve">Iš viso  programai: </t>
  </si>
  <si>
    <t>P9</t>
  </si>
  <si>
    <t>P7</t>
  </si>
  <si>
    <t>Klaipėdos miesto gatvių pėsčiųjų perėjų kryptingas apšvietimas</t>
  </si>
  <si>
    <t>Projekto „Daržų gatvės nuo Aukštosios iki Tiltų gatvės rekonstrukcija (restauravimas)“ įgyvendinimas;</t>
  </si>
  <si>
    <t>Tauralaukio gyvenvietės gatvių rekonstravimas</t>
  </si>
  <si>
    <t>Šilutės plento rekonstravimas
(I etapas nuo Tilžės g. iki Kauno g.)
(II etapas nuo Kauno g. iki Dubysos g.)</t>
  </si>
  <si>
    <t>Pajūrio g. rekonstravimas;</t>
  </si>
  <si>
    <t>Labrenciškės g. rekonstravimas;</t>
  </si>
  <si>
    <t>Taikos pr. nuo Sausios 15-osios g. iki Kauno g. rekonstravimas;</t>
  </si>
  <si>
    <t>Pamario gatvės rekonstravimas;</t>
  </si>
  <si>
    <t>Automobilių stovėjimo aikštelės teritorijoje Pilies g, 2A įrengimas</t>
  </si>
  <si>
    <t>SB(L)</t>
  </si>
  <si>
    <r>
      <t xml:space="preserve">Programų lėšų likučių laikinai laisvos lėšos </t>
    </r>
    <r>
      <rPr>
        <b/>
        <sz val="10"/>
        <rFont val="Times New Roman"/>
        <family val="1"/>
        <charset val="186"/>
      </rPr>
      <t xml:space="preserve">SB(L) </t>
    </r>
  </si>
  <si>
    <t>Šiaurės ir pietų transporto koridorių gatvių tinklo modernizavimas:</t>
  </si>
  <si>
    <t>Tilžės g. nuo Šilutės pl. rekonstravimas pertvarkant geležinkelio pervažą bei žiedinę Mokyklos g. ir Šilutės pl. sankryžą;</t>
  </si>
  <si>
    <t>Tilto per Danės upę Pilies gatvėje, Klaipėdoje, kapitalinis remontas</t>
  </si>
  <si>
    <t>Bendri Klaipėdos valstybinio jūrų uosto ir miesto projektai:</t>
  </si>
  <si>
    <t>Nuostolingų maršrutų subsidijavimas priemiesčio maršrutus aptarnaujantiems vežėjams (s. b. „Dituva“, s. b. „Rasa“, s. b. „Vaiteliai“, s. b. „Tolupis“)</t>
  </si>
  <si>
    <t>INTERREG IVC projekto POSSE įgyvendinimas (žaliosios bangos sistemos sukūrimo Klaipėdos mieste galimybių analizė)</t>
  </si>
  <si>
    <t>Kiemų ir privažiuojamųjų kelių prie švietimo įstaigų sutvarkymas</t>
  </si>
  <si>
    <t>Pėsčiųjų, šaligatvių bei privažiuojamųjų kelių remonto bei įrengimo darbai, automobilių stovėjimo vietų įrengimas</t>
  </si>
  <si>
    <t>Eksploatuojama eismo reguliavimo priemonių, vnt. (sudaro 65 % visų priemonių)</t>
  </si>
  <si>
    <t>Žvyruotos dangos greideriavimas (17,4 ha), kartai</t>
  </si>
  <si>
    <t>Bastionų g. su nauju tiltu per Danės upę statyba: techninės dokumentacijos parengimas</t>
  </si>
  <si>
    <t>Medelyno plento įrengimas</t>
  </si>
  <si>
    <t>Strateginis tikslas 02. Kurti mieste patrauklią, švarią ir saugią gyvenamąją aplinką</t>
  </si>
  <si>
    <t xml:space="preserve">Topografinių nuotraukų, išpildomųjų geodezinių nuotraukų įsigijimas, statinių projektų ekspertizių bei kitos inžinerinės paslaugos </t>
  </si>
  <si>
    <r>
      <t xml:space="preserve">Klaipėdos LEZ susisiekimo sistemos infrastruktūros įrengimas </t>
    </r>
    <r>
      <rPr>
        <sz val="10"/>
        <rFont val="Times New Roman"/>
        <family val="1"/>
        <charset val="186"/>
      </rPr>
      <t>(Švepelių g. rekonstrukcija ir geležinkelio atšakos tiesimas)</t>
    </r>
  </si>
  <si>
    <t>Asfaltbetonio dangos, žvyruotos dangos ir akmenimis grįstų gatvių dangos remontas</t>
  </si>
  <si>
    <t xml:space="preserve">Automobilių aikštelių (rinkliavai) horizontalus ženklinimas, kv. m </t>
  </si>
  <si>
    <t>Apšviesta pėsčiųjų perėjų, sk.</t>
  </si>
  <si>
    <t>Bendras tiesiamos gatvės ilgis – 571 m 
Užbaigtumas, proc.</t>
  </si>
  <si>
    <t>Remontuojama tilto – 37,4 m  
Užbaigtumas (%)</t>
  </si>
  <si>
    <t>Eksploatuojama prietaisų, vnt.</t>
  </si>
  <si>
    <t>Įrengta automobilių aikštelių rinkliavai</t>
  </si>
  <si>
    <t>Skirtumas</t>
  </si>
  <si>
    <t>Siūlomas keisti 2013-ųjų metų maksimalių asignavimų planas</t>
  </si>
  <si>
    <t xml:space="preserve"> </t>
  </si>
  <si>
    <t>tūkst.lt</t>
  </si>
  <si>
    <t xml:space="preserve">Ištisinio asfaltbetonio dangos įrengimas miesto gatvėse, medžiagų tyrimas ir kontroliniai bandymai: </t>
  </si>
  <si>
    <t>Ištisinio asfaltbetonio dangos įrengimas miesto gatvėse, medžiagų tyrimas ir kontroliniai bandymai:</t>
  </si>
  <si>
    <t>Ištisinio asfaltbetonio dangos įrengimas Taikos pr. atkarpoje nuo Jūrininkų pr. iki Kairių g.</t>
  </si>
  <si>
    <t>Laikino tilto (remonto metu) per Danės upę įrengimas ir priežiūra</t>
  </si>
  <si>
    <r>
      <t xml:space="preserve">Statybininkų prospekto tęsinio tiesimas nuo Šilutės pl. per LEZ teritoriją iki 141 kelio </t>
    </r>
    <r>
      <rPr>
        <sz val="10"/>
        <rFont val="Times New Roman"/>
        <family val="1"/>
        <charset val="186"/>
      </rPr>
      <t>(Klaipėdos LEZ Lypkių gatvės tiesimas I etapas)</t>
    </r>
  </si>
  <si>
    <t>Programos tikslo kodas</t>
  </si>
  <si>
    <t>Asignavimai (tūkst. Lt)</t>
  </si>
  <si>
    <t>Vertinimo kriterijaus</t>
  </si>
  <si>
    <t>Informacija apie pasiektus rezultatus, dumenys apie asignavimų panaudojimo tikslingumą</t>
  </si>
  <si>
    <t>Priežastys, dėl kurių planuotos rodiklių reikšmės nepasiektos</t>
  </si>
  <si>
    <t>2013 m. asignavimų patvirtintas planas*</t>
  </si>
  <si>
    <t>2013 m. asignavimų patikslintas planas**</t>
  </si>
  <si>
    <t>2013 m. panaudotos lėšos (kasinės išlaidos)</t>
  </si>
  <si>
    <t xml:space="preserve"> Pavadinimas</t>
  </si>
  <si>
    <t>planuotos reikšmės</t>
  </si>
  <si>
    <t>faktinės reikšmės</t>
  </si>
  <si>
    <t>Miesto ūkio departamentas</t>
  </si>
  <si>
    <t>Gatvių su asfalto danga ilgis, palyginti su bendru gatvių ilgiu, proc.</t>
  </si>
  <si>
    <t>Gatvių tankis, km/kv. km</t>
  </si>
  <si>
    <t>Autobusų, kurių amžius neviršija 15 metų, dalis miesto viešajame transporte, proc.</t>
  </si>
  <si>
    <t>Gatvių, kuriomis važinėja viešasis transportas, ilgis, km</t>
  </si>
  <si>
    <t>Urbanistinės plėtros departamentas GIS skyrius</t>
  </si>
  <si>
    <t>Įrengta stotelių, vnt.</t>
  </si>
  <si>
    <t>(SUSISIEKIMO SISTEMOS PRIEŽIŪROS IR PLĖTROS PROGRAMA (NR. 06))</t>
  </si>
  <si>
    <t>Įrengta ar pakeista ženklų, vnt.</t>
  </si>
  <si>
    <t>Gatvės ženklintos pagal poreikį ir finansavimą</t>
  </si>
  <si>
    <r>
      <t>Šaligatvvių remontas, m</t>
    </r>
    <r>
      <rPr>
        <vertAlign val="superscript"/>
        <sz val="10"/>
        <rFont val="Times New Roman"/>
        <family val="1"/>
        <charset val="186"/>
      </rPr>
      <t>2</t>
    </r>
  </si>
  <si>
    <t xml:space="preserve"> Suremontuota 1172 m atitvarų, 27 vnt. tvorelių</t>
  </si>
  <si>
    <t>Naujų kelio ženklų pastatyta pagal poreikį</t>
  </si>
  <si>
    <t>Eksploatuojamų bilietų automatų, sk.</t>
  </si>
  <si>
    <r>
      <t>Paklota ištisinio asfaltbetono dangos, m</t>
    </r>
    <r>
      <rPr>
        <vertAlign val="superscript"/>
        <sz val="10"/>
        <rFont val="Times New Roman"/>
        <family val="1"/>
        <charset val="186"/>
      </rPr>
      <t>2</t>
    </r>
  </si>
  <si>
    <t>Suremontuota šaligatvio danga ties Taikos pr. 70</t>
  </si>
  <si>
    <t xml:space="preserve">Rekonstruotos gatvės ilgis 0,43 km. Užbaigtumas, proc. </t>
  </si>
  <si>
    <t xml:space="preserve">Rekonstruotos gatvės ilgis 1,12 km. Užbaigtumas, proc. </t>
  </si>
  <si>
    <t>Rekonstruota gatvė (189 m)
Užbaigtumas, proc.</t>
  </si>
  <si>
    <t>Parengtas Pajūrio g. rekonstrukcijos darbų projektinio pasiūlymo projektas</t>
  </si>
  <si>
    <t>Įrengta asfalbetonio danga su pagrindais Smeltės gyvenvietės Dusetų g., Veliuonos g. ir Kintų g. (390 m.)</t>
  </si>
  <si>
    <t>Rekonstruojamos gatvės ilgis  - 3400 m 
Užbaigtumas, proc.</t>
  </si>
  <si>
    <t>Pradėtas rengti techninis projektas, vnt.</t>
  </si>
  <si>
    <t>Rekonstruotas Minijos g. ruožas nuo Baltijos pr. iki Jūrininkų pr., vykdomos statybos  užbaigimo procedūros</t>
  </si>
  <si>
    <t>Pradėtas rengti  techninis projektas, vnt.</t>
  </si>
  <si>
    <t>Projekto finansavimo ir administravimo sutartis pasirašyta 2014-01-09 (Nr. J9-19).
Rangos darbai bus vykdomi 2014 m.</t>
  </si>
  <si>
    <t>Užbaigtumas, proc.</t>
  </si>
  <si>
    <t>Pasirašyta sutartis dėl detaliojo plano patikslinimo. Baigiamas rengti patikslintas detalusis planas</t>
  </si>
  <si>
    <t>Atliktos techninio projekto patikslinimo paslaugų pirkimo procedūros</t>
  </si>
  <si>
    <t>Vyko konkursinės procedūros. Keletą kartų kartotos derybų procedūros. Ieškota trūkstamo finansavimo</t>
  </si>
  <si>
    <t>Patikslintas tech.projektas</t>
  </si>
  <si>
    <t xml:space="preserve">Patikslintas detalusis planas </t>
  </si>
  <si>
    <t>Nutiesta geležinkelio atšaka su reikiama infrastruktūra, m</t>
  </si>
  <si>
    <t>Išpirkta nuolatinių gyventojų, gyvenančių LEZ teritorijoje, sklypų  (3,94 ha), sk</t>
  </si>
  <si>
    <t>Archeologinių tyrimų atlikimas, vnt.
Įrengta aikštelė, vnt.</t>
  </si>
  <si>
    <t>ĮVYKDYMO ATASKAITA</t>
  </si>
  <si>
    <t>faktiškai įvykdyta</t>
  </si>
  <si>
    <t>iš dalies įvykdyta</t>
  </si>
  <si>
    <t>neįvykdyta</t>
  </si>
  <si>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</si>
  <si>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</si>
  <si>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</si>
  <si>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 xml:space="preserve">2013 M. KLAIPĖDOS MIESTO SAVIVALDYBĖS </t>
  </si>
  <si>
    <r>
      <rPr>
        <b/>
        <sz val="11"/>
        <rFont val="Times New Roman"/>
        <family val="1"/>
        <charset val="186"/>
      </rPr>
      <t>Pastaba</t>
    </r>
    <r>
      <rPr>
        <sz val="11"/>
        <rFont val="Times New Roman"/>
        <family val="1"/>
        <charset val="186"/>
      </rPr>
      <t>. Strateginio planavimo skyrius, vertindamas programos įgyvendinimo lygį, atsižvelgia į programos priemonių įgyvendinimo lygį:</t>
    </r>
  </si>
  <si>
    <t>* pagal Klaipėdos miesto savivaldybės tarybos 2013-02-28 sprendimą Nr. T2-33</t>
  </si>
  <si>
    <t>** pagal Klaipėdos miesto savivaldybės tarybos 2013-11-28 sprendimą Nr. T2-279</t>
  </si>
  <si>
    <t xml:space="preserve">Parengta galimybių studija, užsitęsė viešieji pirkimai, ES parama negauta  </t>
  </si>
  <si>
    <t>Apšviestos pėsčiųjų perėjos Statybininkų pr. (ties Gedminų g. 22) ir Taikos pr. (priešais žiedą prie Senojo turgaus)</t>
  </si>
  <si>
    <r>
      <t xml:space="preserve">Asignavimų valdytojai: </t>
    </r>
    <r>
      <rPr>
        <sz val="12"/>
        <rFont val="Times New Roman"/>
        <family val="1"/>
        <charset val="186"/>
      </rPr>
      <t>Investicijų ir ekonomikos departamentas (5), Miesto ūkio departamentas (6).</t>
    </r>
  </si>
  <si>
    <t>–</t>
  </si>
  <si>
    <t>(blogiau, nei planuota);</t>
  </si>
  <si>
    <t>(pagal planą arba geriau);</t>
  </si>
  <si>
    <t>2013 m. SVP programos Nr. 06 įvykdymas</t>
  </si>
  <si>
    <r>
      <rPr>
        <b/>
        <sz val="12"/>
        <rFont val="Times New Roman"/>
        <family val="1"/>
        <charset val="186"/>
      </rPr>
      <t xml:space="preserve">Iš 2013 m. </t>
    </r>
    <r>
      <rPr>
        <sz val="12"/>
        <rFont val="Times New Roman"/>
        <family val="1"/>
        <charset val="186"/>
      </rPr>
      <t xml:space="preserve">planuotų įvykdyti 23 priemonių (kurioms patvirtinti / skirti asignavimai): </t>
    </r>
  </si>
  <si>
    <t>J.Janonio g. dangų ir šaligatvių restauravimas</t>
  </si>
  <si>
    <t>Joniškės g. rekonstrukcija (I etapas)</t>
  </si>
  <si>
    <t>Sankryžos iš Butkų Juzės gatvės į S. Daukanto gatvę kapitalinis remontas</t>
  </si>
  <si>
    <t>Projekto „Daržų gatvės nuo Aukštosios iki Tiltų gatvės rekonstrukcija (restauravimas)“ įgyvendinimas</t>
  </si>
  <si>
    <t>Pajūrio g. rekonstravimas</t>
  </si>
  <si>
    <t>Smeltės gyvenvietės gatvių kapitalinis remontas</t>
  </si>
  <si>
    <t>Minijos g. ruožo nuo Baltijos pr. iki Jūrininkų pr. rekonstrukcija</t>
  </si>
  <si>
    <t>Tilžės g. nuo Šilutės pl. rekonstravimas pertvarkant geležinkelio pervažą bei žiedinę Mokyklos g. ir Šilutės pl. Sankryžą</t>
  </si>
  <si>
    <t>Pamario gatvės rekonstravimas</t>
  </si>
  <si>
    <t xml:space="preserve"> - profesinių mokyklų moksleiviams</t>
  </si>
  <si>
    <t>Projektas „Regioninė galimybių studija „Vakarų krantas“</t>
  </si>
  <si>
    <t>Dėl užsitęsusių viešųjų pirkimų abiejų gatvių statybos užbaigimo procedūros vyks 2014 m.</t>
  </si>
  <si>
    <t>Užsitęsus viešųjų pirkimo procedūroms, rangos darbų sutartis pasirašyta tik 2013-07-22, sutartyje numatyta darbų pabaiga – 2014-03-22</t>
  </si>
  <si>
    <t>KPP lėšų skirta mažiau, nei tikėtasi, todėl metų viduryje buvo perskirstytos lėšos kitiems projektams</t>
  </si>
  <si>
    <t>Atlikta atraminės sienos palei Danės g. ardymo ir remonto darbai ir betoninių bei akmeninių paviršių nuvalymas aukšto slėgio vandens srove</t>
  </si>
  <si>
    <t>Užsitęsus viešojo pirkimo procedūroms rangos darbų sutartis pasirašyta tik 2013-10-22, todėl  darbų atlikta mažiau, nei planuota</t>
  </si>
  <si>
    <t xml:space="preserve">2013 m.  projektui planuota ES parama neskirta. Nauja vykdymo sutartis dėl projekto „Danės upės krantinės pritaikymas centrinėje Klaipėdos miesto dalyje“ pasirašyta 2013-10-08.  Projektas bus vykdomas 2014 m. </t>
  </si>
  <si>
    <t>2013-10-25 pasirašyta rangos sutartis Nr. J9-1098 su UAB „Kauno keliai“.
Statybos darbai bus vykdomi 2014 m.</t>
  </si>
  <si>
    <t xml:space="preserve">Sutartis pasirašyta 2013 m. kovo mėn. Sutarties vykdymo terminas – 12 mėn. </t>
  </si>
  <si>
    <t>Žemės sankasos įrengimas, gatvės paruošiamieji ir bendrastatybiniai darbai:  įrengtas apsauginis šalčiui atsparus sluoksnis, dvisluoksniai pagrindai iš skaldos mišinio. Įrengti lietaus  nuotekų tinklai ir gatvių apšvietimo tinklai</t>
  </si>
  <si>
    <t>Poreikis pagal pateiktas vežėjų ataskaitas ir mokyklų paraiškas buvo didesnis, nei planuota</t>
  </si>
  <si>
    <t xml:space="preserve">Atlikti kitų, neplanuotų, šaligatvių remontas, kiemų duobių remontas, įrengta daugiau kelio ženklų ir nupirkti 4 keleivių laukimo paviljonai
</t>
  </si>
  <si>
    <t>Projekto pagrindinė vykdytoja Šilutės rajono savivaldybė nepateikė planuoto prašymo apmokėti, todėl dalis lėšų liko nepanaudota ir perkelta į 2014 m.</t>
  </si>
  <si>
    <t>KPP lėšų skirta mažiau, nei tikėtasi, dėl to priemonės vykdymas atidėtas</t>
  </si>
  <si>
    <t>Remontuotos dangos miesto gatvėse teikiant prioritetą toms gatvėms, kuriomis važinėja viešasis transportas</t>
  </si>
  <si>
    <t>Skyrus didesnį finansavimą, buvo suremontuota šaligatvių daugiau, nei planuota</t>
  </si>
  <si>
    <r>
      <t xml:space="preserve">    </t>
    </r>
    <r>
      <rPr>
        <b/>
        <sz val="11"/>
        <rFont val="Times New Roman"/>
        <family val="1"/>
        <charset val="186"/>
      </rPr>
      <t xml:space="preserve">STRATEGINIO VEIKLOS PLANO VYKDYMO ATASKAITA </t>
    </r>
  </si>
  <si>
    <r>
      <t>Įrengta Švepelių g. važiuojamoji dalis su reikiama infrastruktūra, tūkst. m</t>
    </r>
    <r>
      <rPr>
        <vertAlign val="superscript"/>
        <sz val="10"/>
        <rFont val="Times New Roman"/>
        <family val="1"/>
        <charset val="186"/>
      </rPr>
      <t>2</t>
    </r>
    <r>
      <rPr>
        <sz val="10"/>
        <rFont val="Times New Roman"/>
        <family val="1"/>
        <charset val="186"/>
      </rPr>
      <t xml:space="preserve"> 
</t>
    </r>
  </si>
  <si>
    <t>.</t>
  </si>
  <si>
    <t>Parengti priešprojektiniai pasiūlymai, vnt.</t>
  </si>
  <si>
    <t>Rekonstruotos kvartalo gatvės - 2873 m: Jurbarko g. (571 m), Vilnelės g. (701,9 m),  Upelio g. (212 m), Veliuonos (120,1 m), Kintų (158,1 m), Skirvytės (288,9 m), Dusetų (152,1 m), Žūklės (509,9 m), Tinklų (159). Užbaigtumas, proc.</t>
  </si>
  <si>
    <r>
      <rPr>
        <b/>
        <sz val="12"/>
        <rFont val="Times New Roman"/>
        <family val="1"/>
        <charset val="186"/>
      </rPr>
      <t xml:space="preserve">Programą vykdė: </t>
    </r>
    <r>
      <rPr>
        <sz val="12"/>
        <rFont val="Times New Roman"/>
        <family val="1"/>
        <charset val="186"/>
      </rPr>
      <t>Miesto ūkio departamentas (Miesto tvarkymo skyrius, Transporto skyrius), Investicijų ir ekonomikos departamentas (Statybos ir infrastruktūros plėtros ir Projektų  skyriai),Viešosios tvarkos skyrius.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</si>
</sst>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L_t_-;\-* #,##0.00\ _L_t_-;_-* &quot;-&quot;??\ _L_t_-;_-@_-"/>
    <numFmt numFmtId="164" formatCode="0.0"/>
    <numFmt numFmtId="165" formatCode="#,##0.0"/>
    <numFmt numFmtId="166" formatCode="0.0_ ;\-0.0\ "/>
  </numFmts>
  <fonts count="23" x14ac:knownFonts="1">
    <font>
      <sz val="10"/>
      <name val="Arial"/>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b/>
      <sz val="10"/>
      <name val="Times New Roman"/>
      <family val="1"/>
      <charset val="204"/>
    </font>
    <font>
      <sz val="9"/>
      <name val="Times New Roman"/>
      <family val="1"/>
      <charset val="186"/>
    </font>
    <font>
      <sz val="10"/>
      <name val="Arial"/>
      <family val="2"/>
      <charset val="186"/>
    </font>
    <font>
      <b/>
      <sz val="9"/>
      <name val="Times New Roman"/>
      <family val="1"/>
      <charset val="186"/>
    </font>
    <font>
      <sz val="8"/>
      <name val="Arial"/>
      <family val="2"/>
      <charset val="186"/>
    </font>
    <font>
      <sz val="10"/>
      <name val="Times New Roman"/>
      <family val="1"/>
      <charset val="204"/>
    </font>
    <font>
      <sz val="10"/>
      <color rgb="FFFF0000"/>
      <name val="Times New Roman"/>
      <family val="1"/>
      <charset val="186"/>
    </font>
    <font>
      <b/>
      <sz val="10"/>
      <color rgb="FFFF0000"/>
      <name val="Times New Roman"/>
      <family val="1"/>
      <charset val="186"/>
    </font>
    <font>
      <u/>
      <sz val="10"/>
      <name val="Times New Roman"/>
      <family val="1"/>
      <charset val="204"/>
    </font>
    <font>
      <b/>
      <sz val="9"/>
      <name val="Times New Roman"/>
      <family val="1"/>
      <charset val="204"/>
    </font>
    <font>
      <sz val="10"/>
      <color theme="1"/>
      <name val="Times New Roman"/>
      <family val="1"/>
      <charset val="186"/>
    </font>
    <font>
      <b/>
      <sz val="10"/>
      <color theme="1"/>
      <name val="Times New Roman"/>
      <family val="1"/>
      <charset val="186"/>
    </font>
    <font>
      <sz val="7"/>
      <name val="Times New Roman"/>
      <family val="1"/>
      <charset val="186"/>
    </font>
    <font>
      <sz val="10"/>
      <name val="Times New Roman"/>
      <family val="1"/>
    </font>
    <font>
      <sz val="11"/>
      <name val="Times New Roman"/>
      <family val="1"/>
      <charset val="186"/>
    </font>
    <font>
      <vertAlign val="superscript"/>
      <sz val="10"/>
      <name val="Times New Roman"/>
      <family val="1"/>
      <charset val="186"/>
    </font>
    <font>
      <b/>
      <sz val="11"/>
      <name val="Times New Roman"/>
      <family val="1"/>
      <charset val="186"/>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CCFF"/>
        <bgColor indexed="64"/>
      </patternFill>
    </fill>
    <fill>
      <patternFill patternType="solid">
        <fgColor rgb="FFCCECFF"/>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bottom style="medium">
        <color indexed="64"/>
      </bottom>
      <diagonal/>
    </border>
  </borders>
  <cellStyleXfs count="3">
    <xf numFmtId="0" fontId="0" fillId="0" borderId="0"/>
    <xf numFmtId="43" fontId="8" fillId="0" borderId="0" applyFont="0" applyFill="0" applyBorder="0" applyAlignment="0" applyProtection="0"/>
    <xf numFmtId="0" fontId="8" fillId="0" borderId="0"/>
  </cellStyleXfs>
  <cellXfs count="1052">
    <xf numFmtId="0" fontId="0" fillId="0" borderId="0" xfId="0"/>
    <xf numFmtId="0" fontId="2" fillId="0" borderId="0" xfId="0" applyFont="1" applyFill="1" applyBorder="1" applyAlignment="1">
      <alignment horizontal="center" vertical="top"/>
    </xf>
    <xf numFmtId="0" fontId="2" fillId="0" borderId="0" xfId="0" applyFont="1" applyBorder="1" applyAlignment="1">
      <alignment vertical="top"/>
    </xf>
    <xf numFmtId="0" fontId="2" fillId="0" borderId="2" xfId="0" applyFont="1" applyFill="1" applyBorder="1" applyAlignment="1">
      <alignment horizontal="center" vertical="center" textRotation="90" wrapText="1"/>
    </xf>
    <xf numFmtId="0" fontId="2" fillId="0" borderId="2" xfId="0" applyFont="1" applyBorder="1" applyAlignment="1">
      <alignment horizontal="center" vertical="center" textRotation="90" wrapText="1"/>
    </xf>
    <xf numFmtId="0" fontId="2" fillId="0" borderId="0" xfId="0" applyFont="1" applyAlignment="1">
      <alignment vertical="top"/>
    </xf>
    <xf numFmtId="0" fontId="2" fillId="0" borderId="0" xfId="0" applyFont="1" applyAlignment="1">
      <alignment horizontal="center" vertical="top"/>
    </xf>
    <xf numFmtId="49" fontId="4" fillId="2" borderId="5" xfId="0" applyNumberFormat="1" applyFont="1" applyFill="1" applyBorder="1" applyAlignment="1">
      <alignment horizontal="center" vertical="top"/>
    </xf>
    <xf numFmtId="0" fontId="2" fillId="0" borderId="9" xfId="0" applyFont="1" applyBorder="1" applyAlignment="1">
      <alignment horizontal="center" vertical="top"/>
    </xf>
    <xf numFmtId="0" fontId="2" fillId="0" borderId="0" xfId="0" applyFont="1" applyBorder="1" applyAlignment="1">
      <alignment horizontal="left" vertical="top"/>
    </xf>
    <xf numFmtId="0" fontId="2" fillId="0" borderId="0" xfId="0" applyFont="1" applyFill="1" applyBorder="1" applyAlignment="1">
      <alignment vertical="top"/>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xf>
    <xf numFmtId="0" fontId="2" fillId="0" borderId="9" xfId="0" applyFont="1" applyFill="1" applyBorder="1" applyAlignment="1">
      <alignment horizontal="center" vertical="top"/>
    </xf>
    <xf numFmtId="0" fontId="2" fillId="0" borderId="0" xfId="0" applyFont="1" applyFill="1" applyAlignment="1">
      <alignment vertical="top"/>
    </xf>
    <xf numFmtId="0" fontId="2" fillId="3" borderId="0" xfId="0" applyFont="1" applyFill="1" applyAlignment="1">
      <alignment vertical="top"/>
    </xf>
    <xf numFmtId="164" fontId="4" fillId="2" borderId="17" xfId="0" applyNumberFormat="1" applyFont="1" applyFill="1" applyBorder="1" applyAlignment="1">
      <alignment horizontal="right" vertical="top"/>
    </xf>
    <xf numFmtId="164" fontId="4" fillId="2" borderId="18" xfId="0" applyNumberFormat="1" applyFont="1" applyFill="1" applyBorder="1" applyAlignment="1">
      <alignment horizontal="right" vertical="top"/>
    </xf>
    <xf numFmtId="0" fontId="2" fillId="0" borderId="31" xfId="0" applyFont="1" applyFill="1" applyBorder="1" applyAlignment="1">
      <alignment horizontal="center" vertical="top" wrapText="1"/>
    </xf>
    <xf numFmtId="0" fontId="2" fillId="0" borderId="31" xfId="0" applyFont="1" applyFill="1" applyBorder="1" applyAlignment="1">
      <alignment horizontal="center" vertical="top"/>
    </xf>
    <xf numFmtId="3" fontId="2" fillId="3" borderId="15" xfId="0" applyNumberFormat="1" applyFont="1" applyFill="1" applyBorder="1" applyAlignment="1">
      <alignment horizontal="center" vertical="top"/>
    </xf>
    <xf numFmtId="3" fontId="2" fillId="0" borderId="15" xfId="0" applyNumberFormat="1" applyFont="1" applyFill="1" applyBorder="1" applyAlignment="1">
      <alignment horizontal="center" vertical="top"/>
    </xf>
    <xf numFmtId="3" fontId="2" fillId="0" borderId="16" xfId="0" applyNumberFormat="1" applyFont="1" applyFill="1" applyBorder="1" applyAlignment="1">
      <alignment horizontal="center" vertical="top"/>
    </xf>
    <xf numFmtId="3" fontId="2" fillId="0" borderId="37" xfId="0" applyNumberFormat="1" applyFont="1" applyFill="1" applyBorder="1" applyAlignment="1">
      <alignment horizontal="center" vertical="top"/>
    </xf>
    <xf numFmtId="3" fontId="2" fillId="0" borderId="15" xfId="0" applyNumberFormat="1" applyFont="1" applyFill="1" applyBorder="1" applyAlignment="1">
      <alignment horizontal="center" vertical="top" wrapText="1"/>
    </xf>
    <xf numFmtId="3" fontId="2" fillId="0" borderId="16" xfId="0" applyNumberFormat="1" applyFont="1" applyFill="1" applyBorder="1" applyAlignment="1">
      <alignment horizontal="center" vertical="top" wrapText="1"/>
    </xf>
    <xf numFmtId="3" fontId="2" fillId="0" borderId="35" xfId="0" applyNumberFormat="1" applyFont="1" applyFill="1" applyBorder="1" applyAlignment="1">
      <alignment horizontal="center" vertical="top"/>
    </xf>
    <xf numFmtId="3" fontId="2" fillId="0" borderId="36" xfId="0" applyNumberFormat="1" applyFont="1" applyFill="1" applyBorder="1" applyAlignment="1">
      <alignment horizontal="center" vertical="top"/>
    </xf>
    <xf numFmtId="0" fontId="2" fillId="0" borderId="33" xfId="0" applyFont="1" applyFill="1" applyBorder="1" applyAlignment="1">
      <alignment horizontal="center" vertical="top"/>
    </xf>
    <xf numFmtId="165" fontId="2" fillId="0" borderId="35" xfId="0" applyNumberFormat="1" applyFont="1" applyFill="1" applyBorder="1" applyAlignment="1">
      <alignment horizontal="center" vertical="top"/>
    </xf>
    <xf numFmtId="165" fontId="2" fillId="0" borderId="36" xfId="0" applyNumberFormat="1" applyFont="1" applyFill="1" applyBorder="1" applyAlignment="1">
      <alignment horizontal="center" vertical="top"/>
    </xf>
    <xf numFmtId="3" fontId="2" fillId="0" borderId="37" xfId="0" applyNumberFormat="1" applyFont="1" applyFill="1" applyBorder="1" applyAlignment="1">
      <alignment horizontal="center" vertical="top" wrapText="1"/>
    </xf>
    <xf numFmtId="3" fontId="2" fillId="0" borderId="38" xfId="0" applyNumberFormat="1" applyFont="1" applyFill="1" applyBorder="1" applyAlignment="1">
      <alignment horizontal="center" vertical="top" wrapText="1"/>
    </xf>
    <xf numFmtId="0" fontId="2" fillId="0" borderId="46" xfId="0" applyFont="1" applyBorder="1" applyAlignment="1">
      <alignment vertical="top"/>
    </xf>
    <xf numFmtId="0" fontId="2" fillId="0" borderId="0" xfId="0" applyFont="1" applyAlignment="1">
      <alignment vertical="center"/>
    </xf>
    <xf numFmtId="43" fontId="2" fillId="0" borderId="7" xfId="1" applyFont="1" applyFill="1" applyBorder="1" applyAlignment="1">
      <alignment horizontal="center" vertical="top" wrapText="1"/>
    </xf>
    <xf numFmtId="43" fontId="2" fillId="0" borderId="15" xfId="1" applyFont="1" applyFill="1" applyBorder="1" applyAlignment="1">
      <alignment horizontal="center" vertical="top" wrapText="1"/>
    </xf>
    <xf numFmtId="43" fontId="2" fillId="0" borderId="16" xfId="1" applyFont="1" applyFill="1" applyBorder="1" applyAlignment="1">
      <alignment horizontal="center" vertical="top" wrapText="1"/>
    </xf>
    <xf numFmtId="43" fontId="2" fillId="0" borderId="0" xfId="1" applyFont="1" applyBorder="1" applyAlignment="1">
      <alignment vertical="top"/>
    </xf>
    <xf numFmtId="0" fontId="4" fillId="3" borderId="6" xfId="0" applyFont="1" applyFill="1" applyBorder="1" applyAlignment="1">
      <alignment horizontal="center" vertical="top"/>
    </xf>
    <xf numFmtId="3" fontId="2" fillId="0" borderId="40" xfId="0" applyNumberFormat="1" applyFont="1" applyFill="1" applyBorder="1" applyAlignment="1">
      <alignment horizontal="center" vertical="top"/>
    </xf>
    <xf numFmtId="0" fontId="2" fillId="0" borderId="31" xfId="0" applyFont="1" applyBorder="1" applyAlignment="1">
      <alignment horizontal="center" vertical="top"/>
    </xf>
    <xf numFmtId="0" fontId="2" fillId="0" borderId="33" xfId="0" applyFont="1" applyBorder="1" applyAlignment="1">
      <alignment horizontal="center" vertical="top"/>
    </xf>
    <xf numFmtId="49" fontId="2" fillId="3" borderId="35" xfId="0" applyNumberFormat="1" applyFont="1" applyFill="1" applyBorder="1" applyAlignment="1">
      <alignment horizontal="center" vertical="top"/>
    </xf>
    <xf numFmtId="3" fontId="2" fillId="0" borderId="35" xfId="0" applyNumberFormat="1" applyFont="1" applyFill="1" applyBorder="1" applyAlignment="1">
      <alignment horizontal="center" vertical="top" wrapText="1"/>
    </xf>
    <xf numFmtId="3" fontId="2" fillId="0" borderId="36" xfId="0" applyNumberFormat="1" applyFont="1" applyFill="1" applyBorder="1" applyAlignment="1">
      <alignment horizontal="center" vertical="top" wrapText="1"/>
    </xf>
    <xf numFmtId="0" fontId="2" fillId="3" borderId="31" xfId="0" applyFont="1" applyFill="1" applyBorder="1" applyAlignment="1">
      <alignment horizontal="center" vertical="top"/>
    </xf>
    <xf numFmtId="49" fontId="2" fillId="0" borderId="15" xfId="0" applyNumberFormat="1" applyFont="1" applyBorder="1" applyAlignment="1">
      <alignment vertical="top"/>
    </xf>
    <xf numFmtId="0" fontId="2" fillId="0" borderId="11" xfId="0" applyFont="1" applyFill="1" applyBorder="1" applyAlignment="1">
      <alignment horizontal="center" vertical="top"/>
    </xf>
    <xf numFmtId="0" fontId="2" fillId="3" borderId="9" xfId="0" applyFont="1" applyFill="1" applyBorder="1" applyAlignment="1">
      <alignment horizontal="center" vertical="top"/>
    </xf>
    <xf numFmtId="0" fontId="2" fillId="0" borderId="6" xfId="0" applyFont="1" applyFill="1" applyBorder="1" applyAlignment="1">
      <alignment horizontal="center" vertical="top"/>
    </xf>
    <xf numFmtId="0" fontId="2" fillId="0" borderId="9" xfId="0" applyFont="1" applyBorder="1" applyAlignment="1">
      <alignment vertical="top"/>
    </xf>
    <xf numFmtId="0" fontId="8" fillId="0" borderId="0" xfId="0" applyFont="1"/>
    <xf numFmtId="0" fontId="4" fillId="0" borderId="0" xfId="0" applyNumberFormat="1" applyFont="1" applyAlignment="1">
      <alignment vertical="top"/>
    </xf>
    <xf numFmtId="49" fontId="4" fillId="3" borderId="36" xfId="0" applyNumberFormat="1" applyFont="1" applyFill="1" applyBorder="1" applyAlignment="1">
      <alignment horizontal="center" vertical="top"/>
    </xf>
    <xf numFmtId="0" fontId="4" fillId="3" borderId="60" xfId="0" applyFont="1" applyFill="1" applyBorder="1" applyAlignment="1">
      <alignment horizontal="center" vertical="top"/>
    </xf>
    <xf numFmtId="0" fontId="2" fillId="0" borderId="61" xfId="0" applyFont="1" applyFill="1" applyBorder="1" applyAlignment="1">
      <alignment horizontal="center" vertical="top" wrapText="1"/>
    </xf>
    <xf numFmtId="0" fontId="2" fillId="0" borderId="35" xfId="0" applyFont="1" applyBorder="1" applyAlignment="1">
      <alignment horizontal="center" vertical="top"/>
    </xf>
    <xf numFmtId="3" fontId="2" fillId="3" borderId="37" xfId="0" applyNumberFormat="1" applyFont="1" applyFill="1" applyBorder="1" applyAlignment="1">
      <alignment horizontal="center" vertical="top" wrapText="1"/>
    </xf>
    <xf numFmtId="3" fontId="2" fillId="3" borderId="15" xfId="0" applyNumberFormat="1" applyFont="1" applyFill="1" applyBorder="1" applyAlignment="1">
      <alignment horizontal="center" vertical="top" wrapText="1"/>
    </xf>
    <xf numFmtId="0" fontId="4" fillId="0" borderId="8" xfId="0" applyFont="1" applyFill="1" applyBorder="1" applyAlignment="1">
      <alignment vertical="top" wrapText="1"/>
    </xf>
    <xf numFmtId="0" fontId="2" fillId="0" borderId="74" xfId="0" applyFont="1" applyFill="1" applyBorder="1" applyAlignment="1">
      <alignment horizontal="center" vertical="top" wrapText="1"/>
    </xf>
    <xf numFmtId="3" fontId="2" fillId="3" borderId="16" xfId="0" applyNumberFormat="1" applyFont="1" applyFill="1" applyBorder="1" applyAlignment="1">
      <alignment horizontal="center" vertical="top" wrapText="1"/>
    </xf>
    <xf numFmtId="0" fontId="4" fillId="0" borderId="10" xfId="0" applyFont="1" applyFill="1" applyBorder="1" applyAlignment="1">
      <alignment vertical="top" wrapText="1"/>
    </xf>
    <xf numFmtId="0" fontId="2" fillId="3" borderId="46" xfId="0" applyFont="1" applyFill="1" applyBorder="1" applyAlignment="1">
      <alignment horizontal="center" vertical="top" wrapText="1"/>
    </xf>
    <xf numFmtId="0" fontId="2" fillId="0" borderId="46" xfId="0" applyFont="1" applyBorder="1" applyAlignment="1">
      <alignment horizontal="center" vertical="top"/>
    </xf>
    <xf numFmtId="0" fontId="4" fillId="0" borderId="13" xfId="0" applyFont="1" applyFill="1" applyBorder="1" applyAlignment="1">
      <alignment vertical="top" wrapText="1"/>
    </xf>
    <xf numFmtId="164" fontId="2" fillId="0" borderId="0" xfId="0" applyNumberFormat="1" applyFont="1" applyFill="1" applyAlignment="1">
      <alignment vertical="top"/>
    </xf>
    <xf numFmtId="164" fontId="2" fillId="4" borderId="43" xfId="0" applyNumberFormat="1" applyFont="1" applyFill="1" applyBorder="1" applyAlignment="1">
      <alignment horizontal="right" vertical="top"/>
    </xf>
    <xf numFmtId="164" fontId="2" fillId="4" borderId="29" xfId="0" applyNumberFormat="1" applyFont="1" applyFill="1" applyBorder="1" applyAlignment="1">
      <alignment horizontal="right" vertical="top"/>
    </xf>
    <xf numFmtId="164" fontId="2" fillId="4" borderId="25" xfId="0" applyNumberFormat="1" applyFont="1" applyFill="1" applyBorder="1" applyAlignment="1">
      <alignment horizontal="right" vertical="top"/>
    </xf>
    <xf numFmtId="0" fontId="2" fillId="4" borderId="0" xfId="0" applyFont="1" applyFill="1" applyBorder="1" applyAlignment="1">
      <alignment vertical="top"/>
    </xf>
    <xf numFmtId="3" fontId="2" fillId="0" borderId="27" xfId="0" applyNumberFormat="1" applyFont="1" applyFill="1" applyBorder="1" applyAlignment="1">
      <alignment horizontal="center" vertical="top"/>
    </xf>
    <xf numFmtId="164" fontId="2" fillId="4" borderId="20" xfId="0" applyNumberFormat="1" applyFont="1" applyFill="1" applyBorder="1" applyAlignment="1">
      <alignment horizontal="right" vertical="top"/>
    </xf>
    <xf numFmtId="0" fontId="7" fillId="0" borderId="15" xfId="0" applyFont="1" applyFill="1" applyBorder="1" applyAlignment="1">
      <alignment horizontal="center" vertical="top" wrapText="1"/>
    </xf>
    <xf numFmtId="164" fontId="4" fillId="5" borderId="58" xfId="0" applyNumberFormat="1" applyFont="1" applyFill="1" applyBorder="1" applyAlignment="1">
      <alignment horizontal="right" vertical="top"/>
    </xf>
    <xf numFmtId="0" fontId="4" fillId="4" borderId="46" xfId="0" applyFont="1" applyFill="1" applyBorder="1" applyAlignment="1">
      <alignment horizontal="center" vertical="top"/>
    </xf>
    <xf numFmtId="0" fontId="2" fillId="4" borderId="61" xfId="0" applyFont="1" applyFill="1" applyBorder="1" applyAlignment="1">
      <alignment horizontal="center" vertical="top"/>
    </xf>
    <xf numFmtId="0" fontId="2" fillId="0" borderId="46" xfId="0" applyFont="1" applyFill="1" applyBorder="1" applyAlignment="1">
      <alignment horizontal="center" vertical="top"/>
    </xf>
    <xf numFmtId="0" fontId="2" fillId="0" borderId="61" xfId="0" applyFont="1" applyFill="1" applyBorder="1" applyAlignment="1">
      <alignment horizontal="center" vertical="top"/>
    </xf>
    <xf numFmtId="164" fontId="4" fillId="4" borderId="46" xfId="0" applyNumberFormat="1" applyFont="1" applyFill="1" applyBorder="1" applyAlignment="1">
      <alignment horizontal="right" vertical="top"/>
    </xf>
    <xf numFmtId="0" fontId="2" fillId="4" borderId="63" xfId="0" applyFont="1" applyFill="1" applyBorder="1" applyAlignment="1">
      <alignment horizontal="center" vertical="top"/>
    </xf>
    <xf numFmtId="164" fontId="2" fillId="0" borderId="0" xfId="0" applyNumberFormat="1" applyFont="1" applyAlignment="1">
      <alignment vertical="top"/>
    </xf>
    <xf numFmtId="0" fontId="2" fillId="0" borderId="50" xfId="0" applyFont="1" applyFill="1" applyBorder="1" applyAlignment="1">
      <alignment horizontal="center" vertical="top"/>
    </xf>
    <xf numFmtId="0" fontId="4" fillId="0" borderId="0" xfId="0" applyFont="1" applyAlignment="1">
      <alignment horizontal="center" vertical="top"/>
    </xf>
    <xf numFmtId="49" fontId="4" fillId="2" borderId="15" xfId="0" applyNumberFormat="1" applyFont="1" applyFill="1" applyBorder="1" applyAlignment="1">
      <alignment horizontal="center" vertical="top"/>
    </xf>
    <xf numFmtId="49" fontId="4" fillId="0" borderId="15" xfId="0" applyNumberFormat="1" applyFont="1" applyBorder="1" applyAlignment="1">
      <alignment horizontal="center" vertical="top"/>
    </xf>
    <xf numFmtId="0" fontId="4" fillId="0" borderId="46" xfId="0" applyFont="1" applyFill="1" applyBorder="1" applyAlignment="1">
      <alignment horizontal="center" vertical="center" wrapText="1"/>
    </xf>
    <xf numFmtId="0" fontId="7" fillId="0" borderId="35" xfId="0" applyFont="1" applyFill="1" applyBorder="1" applyAlignment="1">
      <alignment horizontal="center" vertical="top" wrapText="1"/>
    </xf>
    <xf numFmtId="0" fontId="2" fillId="4" borderId="25" xfId="0" applyFont="1" applyFill="1" applyBorder="1" applyAlignment="1">
      <alignment vertical="top" wrapText="1"/>
    </xf>
    <xf numFmtId="0" fontId="2" fillId="4" borderId="66" xfId="0" applyFont="1" applyFill="1" applyBorder="1" applyAlignment="1">
      <alignment horizontal="left" vertical="top" wrapText="1"/>
    </xf>
    <xf numFmtId="0" fontId="2" fillId="0" borderId="33" xfId="0" applyFont="1" applyBorder="1" applyAlignment="1">
      <alignment vertical="top"/>
    </xf>
    <xf numFmtId="0" fontId="2" fillId="0" borderId="57" xfId="0" applyFont="1" applyFill="1" applyBorder="1" applyAlignment="1">
      <alignment horizontal="center" vertical="top"/>
    </xf>
    <xf numFmtId="0" fontId="4" fillId="4" borderId="57" xfId="0" applyFont="1" applyFill="1" applyBorder="1" applyAlignment="1">
      <alignment horizontal="center" vertical="top"/>
    </xf>
    <xf numFmtId="0" fontId="2" fillId="4" borderId="57" xfId="0" applyFont="1" applyFill="1" applyBorder="1" applyAlignment="1">
      <alignment horizontal="center" vertical="top"/>
    </xf>
    <xf numFmtId="0" fontId="2" fillId="0" borderId="76" xfId="0" applyFont="1" applyFill="1" applyBorder="1" applyAlignment="1">
      <alignment horizontal="center" vertical="top"/>
    </xf>
    <xf numFmtId="0" fontId="6" fillId="3" borderId="25" xfId="0" applyFont="1" applyFill="1" applyBorder="1" applyAlignment="1">
      <alignment vertical="top" wrapText="1"/>
    </xf>
    <xf numFmtId="0" fontId="2" fillId="3" borderId="25" xfId="0" applyFont="1" applyFill="1" applyBorder="1" applyAlignment="1">
      <alignment vertical="top" wrapText="1"/>
    </xf>
    <xf numFmtId="0" fontId="2" fillId="3" borderId="43" xfId="0" applyFont="1" applyFill="1" applyBorder="1" applyAlignment="1">
      <alignment vertical="top" wrapText="1"/>
    </xf>
    <xf numFmtId="0" fontId="2" fillId="3" borderId="29" xfId="0" applyFont="1" applyFill="1" applyBorder="1" applyAlignment="1">
      <alignment horizontal="left" vertical="top" wrapText="1"/>
    </xf>
    <xf numFmtId="0" fontId="7" fillId="0" borderId="37" xfId="0" applyFont="1" applyFill="1" applyBorder="1" applyAlignment="1">
      <alignment horizontal="center" vertical="top" wrapText="1"/>
    </xf>
    <xf numFmtId="3" fontId="2" fillId="0" borderId="38" xfId="0" applyNumberFormat="1" applyFont="1" applyFill="1" applyBorder="1" applyAlignment="1">
      <alignment horizontal="center" vertical="top"/>
    </xf>
    <xf numFmtId="0" fontId="2" fillId="0" borderId="6" xfId="0" applyFont="1" applyFill="1" applyBorder="1" applyAlignment="1">
      <alignment horizontal="center" vertical="top" wrapText="1"/>
    </xf>
    <xf numFmtId="0" fontId="2" fillId="0" borderId="15" xfId="0" applyFont="1" applyBorder="1" applyAlignment="1">
      <alignment horizontal="center" vertical="top"/>
    </xf>
    <xf numFmtId="0" fontId="2" fillId="0" borderId="0" xfId="0" applyFont="1" applyBorder="1" applyAlignment="1">
      <alignment horizontal="center" vertical="top"/>
    </xf>
    <xf numFmtId="0" fontId="2" fillId="0" borderId="16" xfId="0" applyFont="1" applyBorder="1" applyAlignment="1">
      <alignment horizontal="center" vertical="top"/>
    </xf>
    <xf numFmtId="0" fontId="2" fillId="0" borderId="37" xfId="0" applyFont="1" applyBorder="1" applyAlignment="1">
      <alignment horizontal="center" vertical="top"/>
    </xf>
    <xf numFmtId="49" fontId="2" fillId="0" borderId="53" xfId="0" applyNumberFormat="1" applyFont="1" applyBorder="1" applyAlignment="1">
      <alignment horizontal="center" vertical="top" wrapText="1"/>
    </xf>
    <xf numFmtId="49" fontId="4" fillId="0" borderId="16" xfId="0" applyNumberFormat="1" applyFont="1" applyBorder="1" applyAlignment="1">
      <alignment vertical="top"/>
    </xf>
    <xf numFmtId="0" fontId="2" fillId="0" borderId="10" xfId="0" applyFont="1" applyFill="1" applyBorder="1" applyAlignment="1">
      <alignment vertical="center" textRotation="90" wrapText="1"/>
    </xf>
    <xf numFmtId="0" fontId="2" fillId="0" borderId="13" xfId="0" applyFont="1" applyFill="1" applyBorder="1" applyAlignment="1">
      <alignment vertical="center" textRotation="90" wrapText="1"/>
    </xf>
    <xf numFmtId="49" fontId="2" fillId="0" borderId="37" xfId="0" applyNumberFormat="1" applyFont="1" applyBorder="1" applyAlignment="1">
      <alignment vertical="top"/>
    </xf>
    <xf numFmtId="49" fontId="4" fillId="0" borderId="38" xfId="0" applyNumberFormat="1" applyFont="1" applyBorder="1" applyAlignment="1">
      <alignment vertical="top"/>
    </xf>
    <xf numFmtId="49" fontId="4" fillId="2" borderId="35" xfId="0" applyNumberFormat="1" applyFont="1" applyFill="1" applyBorder="1" applyAlignment="1">
      <alignment horizontal="center" vertical="top"/>
    </xf>
    <xf numFmtId="49" fontId="4" fillId="2" borderId="15" xfId="0" applyNumberFormat="1" applyFont="1" applyFill="1" applyBorder="1" applyAlignment="1">
      <alignment horizontal="center" vertical="top"/>
    </xf>
    <xf numFmtId="49" fontId="4" fillId="0" borderId="50" xfId="0" applyNumberFormat="1" applyFont="1" applyBorder="1" applyAlignment="1">
      <alignment horizontal="center" vertical="top"/>
    </xf>
    <xf numFmtId="0" fontId="2" fillId="0" borderId="27" xfId="0" applyFont="1" applyBorder="1" applyAlignment="1">
      <alignment horizontal="center" vertical="center" textRotation="90" wrapText="1"/>
    </xf>
    <xf numFmtId="0" fontId="2" fillId="0" borderId="27" xfId="0" applyFont="1" applyFill="1" applyBorder="1" applyAlignment="1">
      <alignment horizontal="center" vertical="center" textRotation="90" wrapText="1"/>
    </xf>
    <xf numFmtId="164" fontId="4" fillId="2" borderId="68" xfId="0" applyNumberFormat="1" applyFont="1" applyFill="1" applyBorder="1" applyAlignment="1">
      <alignment horizontal="right" vertical="top"/>
    </xf>
    <xf numFmtId="164" fontId="4" fillId="2" borderId="69" xfId="0" applyNumberFormat="1" applyFont="1" applyFill="1" applyBorder="1" applyAlignment="1">
      <alignment horizontal="right" vertical="top"/>
    </xf>
    <xf numFmtId="164" fontId="4" fillId="2" borderId="4" xfId="0" applyNumberFormat="1" applyFont="1" applyFill="1" applyBorder="1" applyAlignment="1">
      <alignment horizontal="right" vertical="top"/>
    </xf>
    <xf numFmtId="164" fontId="4" fillId="2" borderId="67" xfId="0" applyNumberFormat="1" applyFont="1" applyFill="1" applyBorder="1" applyAlignment="1">
      <alignment horizontal="right" vertical="top"/>
    </xf>
    <xf numFmtId="164" fontId="2" fillId="4" borderId="10" xfId="0" applyNumberFormat="1" applyFont="1" applyFill="1" applyBorder="1" applyAlignment="1">
      <alignment horizontal="right" vertical="top"/>
    </xf>
    <xf numFmtId="164" fontId="2" fillId="4" borderId="15" xfId="0" applyNumberFormat="1" applyFont="1" applyFill="1" applyBorder="1" applyAlignment="1">
      <alignment horizontal="right" vertical="top"/>
    </xf>
    <xf numFmtId="164" fontId="2" fillId="4" borderId="16" xfId="0" applyNumberFormat="1" applyFont="1" applyFill="1" applyBorder="1" applyAlignment="1">
      <alignment horizontal="right" vertical="top"/>
    </xf>
    <xf numFmtId="164" fontId="2" fillId="4" borderId="23" xfId="0" applyNumberFormat="1" applyFont="1" applyFill="1" applyBorder="1" applyAlignment="1">
      <alignment horizontal="right" vertical="top"/>
    </xf>
    <xf numFmtId="164" fontId="2" fillId="4" borderId="1" xfId="0" applyNumberFormat="1" applyFont="1" applyFill="1" applyBorder="1" applyAlignment="1">
      <alignment horizontal="right" vertical="top"/>
    </xf>
    <xf numFmtId="164" fontId="2" fillId="4" borderId="24" xfId="0" applyNumberFormat="1" applyFont="1" applyFill="1" applyBorder="1" applyAlignment="1">
      <alignment horizontal="right" vertical="top"/>
    </xf>
    <xf numFmtId="164" fontId="2" fillId="4" borderId="42" xfId="0" applyNumberFormat="1" applyFont="1" applyFill="1" applyBorder="1" applyAlignment="1">
      <alignment horizontal="right" vertical="top"/>
    </xf>
    <xf numFmtId="164" fontId="2" fillId="4" borderId="27" xfId="0" applyNumberFormat="1" applyFont="1" applyFill="1" applyBorder="1" applyAlignment="1">
      <alignment horizontal="right" vertical="top"/>
    </xf>
    <xf numFmtId="164" fontId="2" fillId="4" borderId="28" xfId="0" applyNumberFormat="1" applyFont="1" applyFill="1" applyBorder="1" applyAlignment="1">
      <alignment horizontal="right" vertical="top"/>
    </xf>
    <xf numFmtId="164" fontId="4" fillId="4" borderId="8" xfId="0" applyNumberFormat="1" applyFont="1" applyFill="1" applyBorder="1" applyAlignment="1">
      <alignment horizontal="right" vertical="top"/>
    </xf>
    <xf numFmtId="164" fontId="4" fillId="4" borderId="35" xfId="0" applyNumberFormat="1" applyFont="1" applyFill="1" applyBorder="1" applyAlignment="1">
      <alignment horizontal="right" vertical="top"/>
    </xf>
    <xf numFmtId="164" fontId="4" fillId="4" borderId="36" xfId="0" applyNumberFormat="1" applyFont="1" applyFill="1" applyBorder="1" applyAlignment="1">
      <alignment horizontal="right" vertical="top"/>
    </xf>
    <xf numFmtId="164" fontId="4" fillId="4" borderId="19" xfId="0" applyNumberFormat="1" applyFont="1" applyFill="1" applyBorder="1" applyAlignment="1">
      <alignment horizontal="right" vertical="top"/>
    </xf>
    <xf numFmtId="164" fontId="4" fillId="4" borderId="20" xfId="0" applyNumberFormat="1" applyFont="1" applyFill="1" applyBorder="1" applyAlignment="1">
      <alignment horizontal="right" vertical="top"/>
    </xf>
    <xf numFmtId="164" fontId="4" fillId="4" borderId="22" xfId="0" applyNumberFormat="1" applyFont="1" applyFill="1" applyBorder="1" applyAlignment="1">
      <alignment horizontal="right" vertical="top"/>
    </xf>
    <xf numFmtId="164" fontId="2" fillId="4" borderId="49" xfId="0" applyNumberFormat="1" applyFont="1" applyFill="1" applyBorder="1" applyAlignment="1">
      <alignment horizontal="right" vertical="top"/>
    </xf>
    <xf numFmtId="164" fontId="2" fillId="4" borderId="63" xfId="0" applyNumberFormat="1" applyFont="1" applyFill="1" applyBorder="1" applyAlignment="1">
      <alignment horizontal="right" vertical="top"/>
    </xf>
    <xf numFmtId="0" fontId="2" fillId="4" borderId="46" xfId="0" applyFont="1" applyFill="1" applyBorder="1" applyAlignment="1">
      <alignment vertical="top"/>
    </xf>
    <xf numFmtId="0" fontId="2" fillId="4" borderId="25" xfId="0" applyFont="1" applyFill="1" applyBorder="1" applyAlignment="1">
      <alignment vertical="top"/>
    </xf>
    <xf numFmtId="0" fontId="2" fillId="4" borderId="16" xfId="0" applyFont="1" applyFill="1" applyBorder="1" applyAlignment="1">
      <alignment vertical="top"/>
    </xf>
    <xf numFmtId="164" fontId="2" fillId="4" borderId="46" xfId="0" applyNumberFormat="1" applyFont="1" applyFill="1" applyBorder="1" applyAlignment="1">
      <alignment horizontal="right" vertical="top"/>
    </xf>
    <xf numFmtId="0" fontId="2" fillId="4" borderId="74" xfId="0" applyFont="1" applyFill="1" applyBorder="1" applyAlignment="1">
      <alignment vertical="top"/>
    </xf>
    <xf numFmtId="0" fontId="2" fillId="4" borderId="41" xfId="0" applyFont="1" applyFill="1" applyBorder="1" applyAlignment="1">
      <alignment vertical="top"/>
    </xf>
    <xf numFmtId="0" fontId="2" fillId="4" borderId="39" xfId="0" applyFont="1" applyFill="1" applyBorder="1" applyAlignment="1">
      <alignment vertical="top"/>
    </xf>
    <xf numFmtId="164" fontId="4" fillId="4" borderId="10" xfId="0" applyNumberFormat="1" applyFont="1" applyFill="1" applyBorder="1" applyAlignment="1">
      <alignment horizontal="right" vertical="top"/>
    </xf>
    <xf numFmtId="164" fontId="4" fillId="4" borderId="15" xfId="0" applyNumberFormat="1" applyFont="1" applyFill="1" applyBorder="1" applyAlignment="1">
      <alignment horizontal="right" vertical="top"/>
    </xf>
    <xf numFmtId="164" fontId="4" fillId="4" borderId="16" xfId="0" applyNumberFormat="1" applyFont="1" applyFill="1" applyBorder="1" applyAlignment="1">
      <alignment horizontal="right" vertical="top"/>
    </xf>
    <xf numFmtId="164" fontId="2" fillId="4" borderId="8" xfId="0" applyNumberFormat="1" applyFont="1" applyFill="1" applyBorder="1" applyAlignment="1">
      <alignment horizontal="right" vertical="top"/>
    </xf>
    <xf numFmtId="164" fontId="2" fillId="4" borderId="35" xfId="0" applyNumberFormat="1" applyFont="1" applyFill="1" applyBorder="1" applyAlignment="1">
      <alignment horizontal="right" vertical="top"/>
    </xf>
    <xf numFmtId="164" fontId="2" fillId="4" borderId="36" xfId="0" applyNumberFormat="1" applyFont="1" applyFill="1" applyBorder="1" applyAlignment="1">
      <alignment horizontal="right" vertical="top"/>
    </xf>
    <xf numFmtId="166" fontId="2" fillId="4" borderId="19" xfId="1" applyNumberFormat="1" applyFont="1" applyFill="1" applyBorder="1" applyAlignment="1">
      <alignment horizontal="right" vertical="top"/>
    </xf>
    <xf numFmtId="166" fontId="2" fillId="4" borderId="20" xfId="1" applyNumberFormat="1" applyFont="1" applyFill="1" applyBorder="1" applyAlignment="1">
      <alignment horizontal="right" vertical="top"/>
    </xf>
    <xf numFmtId="166" fontId="2" fillId="4" borderId="22" xfId="1" applyNumberFormat="1" applyFont="1" applyFill="1" applyBorder="1" applyAlignment="1">
      <alignment horizontal="right" vertical="top"/>
    </xf>
    <xf numFmtId="164" fontId="2" fillId="4" borderId="19" xfId="0" applyNumberFormat="1" applyFont="1" applyFill="1" applyBorder="1" applyAlignment="1">
      <alignment horizontal="right" vertical="top"/>
    </xf>
    <xf numFmtId="164" fontId="2" fillId="4" borderId="22" xfId="0" applyNumberFormat="1" applyFont="1" applyFill="1" applyBorder="1" applyAlignment="1">
      <alignment horizontal="right" vertical="top"/>
    </xf>
    <xf numFmtId="164" fontId="4" fillId="4" borderId="25" xfId="0" applyNumberFormat="1" applyFont="1" applyFill="1" applyBorder="1" applyAlignment="1">
      <alignment horizontal="right" vertical="top"/>
    </xf>
    <xf numFmtId="164" fontId="2" fillId="4" borderId="74" xfId="0" applyNumberFormat="1" applyFont="1" applyFill="1" applyBorder="1" applyAlignment="1">
      <alignment horizontal="right" vertical="top"/>
    </xf>
    <xf numFmtId="164" fontId="2" fillId="4" borderId="41" xfId="0" applyNumberFormat="1" applyFont="1" applyFill="1" applyBorder="1" applyAlignment="1">
      <alignment horizontal="right" vertical="top"/>
    </xf>
    <xf numFmtId="164" fontId="2" fillId="4" borderId="39" xfId="0" applyNumberFormat="1" applyFont="1" applyFill="1" applyBorder="1" applyAlignment="1">
      <alignment horizontal="right" vertical="top"/>
    </xf>
    <xf numFmtId="164" fontId="2" fillId="4" borderId="60" xfId="0" applyNumberFormat="1" applyFont="1" applyFill="1" applyBorder="1" applyAlignment="1">
      <alignment horizontal="right" vertical="top"/>
    </xf>
    <xf numFmtId="164" fontId="2" fillId="4" borderId="54" xfId="0" applyNumberFormat="1" applyFont="1" applyFill="1" applyBorder="1" applyAlignment="1">
      <alignment horizontal="right" vertical="top"/>
    </xf>
    <xf numFmtId="164" fontId="2" fillId="4" borderId="53" xfId="0" applyNumberFormat="1" applyFont="1" applyFill="1" applyBorder="1" applyAlignment="1">
      <alignment horizontal="right" vertical="top"/>
    </xf>
    <xf numFmtId="0" fontId="2" fillId="4" borderId="10" xfId="0" applyFont="1" applyFill="1" applyBorder="1" applyAlignment="1">
      <alignment vertical="top"/>
    </xf>
    <xf numFmtId="0" fontId="2" fillId="4" borderId="15" xfId="0" applyFont="1" applyFill="1" applyBorder="1" applyAlignment="1">
      <alignment vertical="top"/>
    </xf>
    <xf numFmtId="164" fontId="2" fillId="4" borderId="40" xfId="0" applyNumberFormat="1" applyFont="1" applyFill="1" applyBorder="1" applyAlignment="1">
      <alignment horizontal="right" vertical="top"/>
    </xf>
    <xf numFmtId="0" fontId="2" fillId="0" borderId="7"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4" borderId="57" xfId="0" applyFont="1" applyFill="1" applyBorder="1" applyAlignment="1">
      <alignment vertical="top"/>
    </xf>
    <xf numFmtId="0" fontId="2" fillId="4" borderId="27" xfId="0" applyFont="1" applyFill="1" applyBorder="1" applyAlignment="1">
      <alignment vertical="top"/>
    </xf>
    <xf numFmtId="164" fontId="2" fillId="4" borderId="74" xfId="0" applyNumberFormat="1" applyFont="1" applyFill="1" applyBorder="1" applyAlignment="1">
      <alignment vertical="top"/>
    </xf>
    <xf numFmtId="164" fontId="2" fillId="4" borderId="39" xfId="0" applyNumberFormat="1" applyFont="1" applyFill="1" applyBorder="1" applyAlignment="1">
      <alignment vertical="top"/>
    </xf>
    <xf numFmtId="49" fontId="4" fillId="2" borderId="37" xfId="0" applyNumberFormat="1" applyFont="1" applyFill="1" applyBorder="1" applyAlignment="1">
      <alignment horizontal="center" vertical="top"/>
    </xf>
    <xf numFmtId="49" fontId="4" fillId="2" borderId="37" xfId="0" applyNumberFormat="1" applyFont="1" applyFill="1" applyBorder="1" applyAlignment="1">
      <alignment horizontal="center" vertical="top"/>
    </xf>
    <xf numFmtId="164" fontId="11" fillId="6" borderId="15" xfId="0" applyNumberFormat="1" applyFont="1" applyFill="1" applyBorder="1" applyAlignment="1">
      <alignment horizontal="right" vertical="top"/>
    </xf>
    <xf numFmtId="164" fontId="11" fillId="6" borderId="1" xfId="0" applyNumberFormat="1" applyFont="1" applyFill="1" applyBorder="1" applyAlignment="1">
      <alignment horizontal="right" vertical="top"/>
    </xf>
    <xf numFmtId="164" fontId="11" fillId="6" borderId="27" xfId="0" applyNumberFormat="1" applyFont="1" applyFill="1" applyBorder="1" applyAlignment="1">
      <alignment horizontal="right" vertical="top"/>
    </xf>
    <xf numFmtId="164" fontId="4" fillId="6" borderId="8" xfId="0" applyNumberFormat="1" applyFont="1" applyFill="1" applyBorder="1" applyAlignment="1">
      <alignment horizontal="right" vertical="top"/>
    </xf>
    <xf numFmtId="164" fontId="4" fillId="6" borderId="35" xfId="0" applyNumberFormat="1" applyFont="1" applyFill="1" applyBorder="1" applyAlignment="1">
      <alignment horizontal="right" vertical="top"/>
    </xf>
    <xf numFmtId="164" fontId="4" fillId="6" borderId="36" xfId="0" applyNumberFormat="1" applyFont="1" applyFill="1" applyBorder="1" applyAlignment="1">
      <alignment horizontal="right" vertical="top"/>
    </xf>
    <xf numFmtId="164" fontId="2" fillId="6" borderId="23" xfId="0" applyNumberFormat="1" applyFont="1" applyFill="1" applyBorder="1" applyAlignment="1">
      <alignment horizontal="right" vertical="top"/>
    </xf>
    <xf numFmtId="164" fontId="2" fillId="6" borderId="1" xfId="0" applyNumberFormat="1" applyFont="1" applyFill="1" applyBorder="1" applyAlignment="1">
      <alignment horizontal="right" vertical="top"/>
    </xf>
    <xf numFmtId="164" fontId="2" fillId="6" borderId="24" xfId="0" applyNumberFormat="1" applyFont="1" applyFill="1" applyBorder="1" applyAlignment="1">
      <alignment horizontal="right" vertical="top"/>
    </xf>
    <xf numFmtId="164" fontId="2" fillId="6" borderId="15" xfId="0" applyNumberFormat="1" applyFont="1" applyFill="1" applyBorder="1" applyAlignment="1">
      <alignment horizontal="right" vertical="top"/>
    </xf>
    <xf numFmtId="164" fontId="2" fillId="6" borderId="25" xfId="0" applyNumberFormat="1" applyFont="1" applyFill="1" applyBorder="1" applyAlignment="1">
      <alignment horizontal="right" vertical="top"/>
    </xf>
    <xf numFmtId="164" fontId="4" fillId="6" borderId="32" xfId="0" applyNumberFormat="1" applyFont="1" applyFill="1" applyBorder="1" applyAlignment="1">
      <alignment horizontal="right" vertical="top"/>
    </xf>
    <xf numFmtId="164" fontId="4" fillId="6" borderId="2" xfId="0" applyNumberFormat="1" applyFont="1" applyFill="1" applyBorder="1" applyAlignment="1">
      <alignment horizontal="right" vertical="top"/>
    </xf>
    <xf numFmtId="164" fontId="4" fillId="6" borderId="3" xfId="0" applyNumberFormat="1" applyFont="1" applyFill="1" applyBorder="1" applyAlignment="1">
      <alignment horizontal="right" vertical="top"/>
    </xf>
    <xf numFmtId="164" fontId="4" fillId="6" borderId="19" xfId="0" applyNumberFormat="1" applyFont="1" applyFill="1" applyBorder="1" applyAlignment="1">
      <alignment horizontal="right" vertical="top"/>
    </xf>
    <xf numFmtId="164" fontId="4" fillId="6" borderId="20" xfId="0" applyNumberFormat="1" applyFont="1" applyFill="1" applyBorder="1" applyAlignment="1">
      <alignment horizontal="right" vertical="top"/>
    </xf>
    <xf numFmtId="164" fontId="4" fillId="6" borderId="22" xfId="0" applyNumberFormat="1" applyFont="1" applyFill="1" applyBorder="1" applyAlignment="1">
      <alignment horizontal="right" vertical="top"/>
    </xf>
    <xf numFmtId="164" fontId="2" fillId="6" borderId="49" xfId="0" applyNumberFormat="1" applyFont="1" applyFill="1" applyBorder="1" applyAlignment="1">
      <alignment horizontal="right" vertical="top"/>
    </xf>
    <xf numFmtId="164" fontId="2" fillId="6" borderId="27" xfId="0" applyNumberFormat="1" applyFont="1" applyFill="1" applyBorder="1" applyAlignment="1">
      <alignment horizontal="right" vertical="top"/>
    </xf>
    <xf numFmtId="164" fontId="2" fillId="6" borderId="28" xfId="0" applyNumberFormat="1" applyFont="1" applyFill="1" applyBorder="1" applyAlignment="1">
      <alignment horizontal="right" vertical="top"/>
    </xf>
    <xf numFmtId="164" fontId="2" fillId="6" borderId="63" xfId="0" applyNumberFormat="1" applyFont="1" applyFill="1" applyBorder="1" applyAlignment="1">
      <alignment horizontal="right" vertical="top"/>
    </xf>
    <xf numFmtId="164" fontId="2" fillId="6" borderId="29" xfId="0" applyNumberFormat="1" applyFont="1" applyFill="1" applyBorder="1" applyAlignment="1">
      <alignment horizontal="right" vertical="top"/>
    </xf>
    <xf numFmtId="0" fontId="2" fillId="6" borderId="46" xfId="0" applyFont="1" applyFill="1" applyBorder="1" applyAlignment="1">
      <alignment vertical="top"/>
    </xf>
    <xf numFmtId="0" fontId="2" fillId="6" borderId="25" xfId="0" applyFont="1" applyFill="1" applyBorder="1" applyAlignment="1">
      <alignment vertical="top"/>
    </xf>
    <xf numFmtId="0" fontId="2" fillId="6" borderId="16" xfId="0" applyFont="1" applyFill="1" applyBorder="1" applyAlignment="1">
      <alignment vertical="top"/>
    </xf>
    <xf numFmtId="164" fontId="2" fillId="6" borderId="46" xfId="0" applyNumberFormat="1" applyFont="1" applyFill="1" applyBorder="1" applyAlignment="1">
      <alignment horizontal="right" vertical="top"/>
    </xf>
    <xf numFmtId="164" fontId="2" fillId="6" borderId="16" xfId="0" applyNumberFormat="1" applyFont="1" applyFill="1" applyBorder="1" applyAlignment="1">
      <alignment horizontal="right" vertical="top"/>
    </xf>
    <xf numFmtId="0" fontId="2" fillId="6" borderId="74" xfId="0" applyFont="1" applyFill="1" applyBorder="1" applyAlignment="1">
      <alignment vertical="top"/>
    </xf>
    <xf numFmtId="0" fontId="2" fillId="6" borderId="41" xfId="0" applyFont="1" applyFill="1" applyBorder="1" applyAlignment="1">
      <alignment vertical="top"/>
    </xf>
    <xf numFmtId="0" fontId="2" fillId="6" borderId="39" xfId="0" applyFont="1" applyFill="1" applyBorder="1" applyAlignment="1">
      <alignment vertical="top"/>
    </xf>
    <xf numFmtId="164" fontId="4" fillId="6" borderId="13" xfId="0" applyNumberFormat="1" applyFont="1" applyFill="1" applyBorder="1" applyAlignment="1">
      <alignment horizontal="right" vertical="top"/>
    </xf>
    <xf numFmtId="164" fontId="4" fillId="6" borderId="37" xfId="0" applyNumberFormat="1" applyFont="1" applyFill="1" applyBorder="1" applyAlignment="1">
      <alignment horizontal="right" vertical="top"/>
    </xf>
    <xf numFmtId="164" fontId="4" fillId="6" borderId="38" xfId="0" applyNumberFormat="1" applyFont="1" applyFill="1" applyBorder="1" applyAlignment="1">
      <alignment horizontal="right" vertical="top"/>
    </xf>
    <xf numFmtId="164" fontId="4" fillId="6" borderId="15" xfId="0" applyNumberFormat="1" applyFont="1" applyFill="1" applyBorder="1" applyAlignment="1">
      <alignment horizontal="right" vertical="top"/>
    </xf>
    <xf numFmtId="164" fontId="4" fillId="6" borderId="25" xfId="0" applyNumberFormat="1" applyFont="1" applyFill="1" applyBorder="1" applyAlignment="1">
      <alignment horizontal="right" vertical="top"/>
    </xf>
    <xf numFmtId="164" fontId="2" fillId="6" borderId="19" xfId="0" applyNumberFormat="1" applyFont="1" applyFill="1" applyBorder="1" applyAlignment="1">
      <alignment horizontal="right" vertical="top"/>
    </xf>
    <xf numFmtId="164" fontId="2" fillId="6" borderId="20" xfId="0" applyNumberFormat="1" applyFont="1" applyFill="1" applyBorder="1" applyAlignment="1">
      <alignment horizontal="right" vertical="top"/>
    </xf>
    <xf numFmtId="164" fontId="2" fillId="6" borderId="22" xfId="0" applyNumberFormat="1" applyFont="1" applyFill="1" applyBorder="1" applyAlignment="1">
      <alignment horizontal="right" vertical="top"/>
    </xf>
    <xf numFmtId="164" fontId="2" fillId="6" borderId="8" xfId="0" applyNumberFormat="1" applyFont="1" applyFill="1" applyBorder="1" applyAlignment="1">
      <alignment horizontal="right" vertical="top"/>
    </xf>
    <xf numFmtId="164" fontId="2" fillId="6" borderId="35" xfId="0" applyNumberFormat="1" applyFont="1" applyFill="1" applyBorder="1" applyAlignment="1">
      <alignment horizontal="right" vertical="top"/>
    </xf>
    <xf numFmtId="164" fontId="2" fillId="6" borderId="36" xfId="0" applyNumberFormat="1" applyFont="1" applyFill="1" applyBorder="1" applyAlignment="1">
      <alignment horizontal="right" vertical="top"/>
    </xf>
    <xf numFmtId="166" fontId="2" fillId="6" borderId="19" xfId="1" applyNumberFormat="1" applyFont="1" applyFill="1" applyBorder="1" applyAlignment="1">
      <alignment horizontal="right" vertical="top"/>
    </xf>
    <xf numFmtId="166" fontId="2" fillId="6" borderId="20" xfId="1" applyNumberFormat="1" applyFont="1" applyFill="1" applyBorder="1" applyAlignment="1">
      <alignment horizontal="right" vertical="top"/>
    </xf>
    <xf numFmtId="164" fontId="4" fillId="6" borderId="30" xfId="0" applyNumberFormat="1" applyFont="1" applyFill="1" applyBorder="1" applyAlignment="1">
      <alignment horizontal="right" vertical="top"/>
    </xf>
    <xf numFmtId="164" fontId="6" fillId="6" borderId="2" xfId="0" applyNumberFormat="1" applyFont="1" applyFill="1" applyBorder="1" applyAlignment="1">
      <alignment horizontal="right" vertical="top"/>
    </xf>
    <xf numFmtId="0" fontId="4" fillId="6" borderId="64" xfId="0" applyFont="1" applyFill="1" applyBorder="1" applyAlignment="1">
      <alignment horizontal="center" vertical="top"/>
    </xf>
    <xf numFmtId="0" fontId="4" fillId="6" borderId="12" xfId="0" applyFont="1" applyFill="1" applyBorder="1" applyAlignment="1">
      <alignment horizontal="center" vertical="top"/>
    </xf>
    <xf numFmtId="164" fontId="4" fillId="6" borderId="58" xfId="0" applyNumberFormat="1" applyFont="1" applyFill="1" applyBorder="1" applyAlignment="1">
      <alignment horizontal="right" vertical="top"/>
    </xf>
    <xf numFmtId="0" fontId="4" fillId="6" borderId="34" xfId="0" applyFont="1" applyFill="1" applyBorder="1" applyAlignment="1">
      <alignment horizontal="center" vertical="top"/>
    </xf>
    <xf numFmtId="164" fontId="2" fillId="6" borderId="21" xfId="0" applyNumberFormat="1" applyFont="1" applyFill="1" applyBorder="1" applyAlignment="1">
      <alignment horizontal="right" vertical="top"/>
    </xf>
    <xf numFmtId="164" fontId="2" fillId="6" borderId="26" xfId="0" applyNumberFormat="1" applyFont="1" applyFill="1" applyBorder="1" applyAlignment="1">
      <alignment horizontal="right" vertical="top"/>
    </xf>
    <xf numFmtId="164" fontId="2" fillId="6" borderId="42" xfId="0" applyNumberFormat="1" applyFont="1" applyFill="1" applyBorder="1" applyAlignment="1">
      <alignment horizontal="right" vertical="top"/>
    </xf>
    <xf numFmtId="164" fontId="4" fillId="6" borderId="46" xfId="0" applyNumberFormat="1" applyFont="1" applyFill="1" applyBorder="1" applyAlignment="1">
      <alignment horizontal="right" vertical="top"/>
    </xf>
    <xf numFmtId="164" fontId="4" fillId="6" borderId="16" xfId="0" applyNumberFormat="1" applyFont="1" applyFill="1" applyBorder="1" applyAlignment="1">
      <alignment horizontal="right" vertical="top"/>
    </xf>
    <xf numFmtId="164" fontId="2" fillId="6" borderId="74" xfId="0" applyNumberFormat="1" applyFont="1" applyFill="1" applyBorder="1" applyAlignment="1">
      <alignment horizontal="right" vertical="top"/>
    </xf>
    <xf numFmtId="164" fontId="2" fillId="6" borderId="41" xfId="0" applyNumberFormat="1" applyFont="1" applyFill="1" applyBorder="1" applyAlignment="1">
      <alignment horizontal="right" vertical="top"/>
    </xf>
    <xf numFmtId="164" fontId="2" fillId="6" borderId="39" xfId="0" applyNumberFormat="1" applyFont="1" applyFill="1" applyBorder="1" applyAlignment="1">
      <alignment horizontal="right" vertical="top"/>
    </xf>
    <xf numFmtId="164" fontId="4" fillId="6" borderId="78" xfId="0" applyNumberFormat="1" applyFont="1" applyFill="1" applyBorder="1" applyAlignment="1">
      <alignment horizontal="right" vertical="top"/>
    </xf>
    <xf numFmtId="164" fontId="4" fillId="6" borderId="45" xfId="0" applyNumberFormat="1" applyFont="1" applyFill="1" applyBorder="1" applyAlignment="1">
      <alignment horizontal="right" vertical="top"/>
    </xf>
    <xf numFmtId="0" fontId="4" fillId="6" borderId="45" xfId="0" applyFont="1" applyFill="1" applyBorder="1" applyAlignment="1">
      <alignment horizontal="center" vertical="top"/>
    </xf>
    <xf numFmtId="164" fontId="2" fillId="6" borderId="40" xfId="0" applyNumberFormat="1" applyFont="1" applyFill="1" applyBorder="1" applyAlignment="1">
      <alignment horizontal="right" vertical="top"/>
    </xf>
    <xf numFmtId="164" fontId="2" fillId="6" borderId="60" xfId="0" applyNumberFormat="1" applyFont="1" applyFill="1" applyBorder="1" applyAlignment="1">
      <alignment horizontal="right" vertical="top"/>
    </xf>
    <xf numFmtId="164" fontId="2" fillId="6" borderId="54" xfId="0" applyNumberFormat="1" applyFont="1" applyFill="1" applyBorder="1" applyAlignment="1">
      <alignment horizontal="right" vertical="top"/>
    </xf>
    <xf numFmtId="164" fontId="2" fillId="6" borderId="10" xfId="0" applyNumberFormat="1" applyFont="1" applyFill="1" applyBorder="1" applyAlignment="1">
      <alignment horizontal="right" vertical="top"/>
    </xf>
    <xf numFmtId="164" fontId="2" fillId="6" borderId="53" xfId="0" applyNumberFormat="1" applyFont="1" applyFill="1" applyBorder="1" applyAlignment="1">
      <alignment horizontal="right" vertical="top"/>
    </xf>
    <xf numFmtId="0" fontId="4" fillId="6" borderId="58" xfId="0" applyFont="1" applyFill="1" applyBorder="1" applyAlignment="1">
      <alignment horizontal="center" vertical="top"/>
    </xf>
    <xf numFmtId="164" fontId="11" fillId="6" borderId="35" xfId="0" applyNumberFormat="1" applyFont="1" applyFill="1" applyBorder="1" applyAlignment="1">
      <alignment horizontal="right" vertical="top"/>
    </xf>
    <xf numFmtId="0" fontId="11" fillId="6" borderId="15" xfId="0" applyFont="1" applyFill="1" applyBorder="1" applyAlignment="1">
      <alignment vertical="top"/>
    </xf>
    <xf numFmtId="164" fontId="11" fillId="6" borderId="40" xfId="0" applyNumberFormat="1" applyFont="1" applyFill="1" applyBorder="1" applyAlignment="1">
      <alignment horizontal="right" vertical="top"/>
    </xf>
    <xf numFmtId="164" fontId="4" fillId="6" borderId="55" xfId="0" applyNumberFormat="1" applyFont="1" applyFill="1" applyBorder="1" applyAlignment="1">
      <alignment horizontal="right" vertical="top"/>
    </xf>
    <xf numFmtId="164" fontId="4" fillId="6" borderId="64" xfId="0" applyNumberFormat="1" applyFont="1" applyFill="1" applyBorder="1" applyAlignment="1">
      <alignment horizontal="right" vertical="top"/>
    </xf>
    <xf numFmtId="49" fontId="4" fillId="0" borderId="15"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0" borderId="37" xfId="0" applyNumberFormat="1" applyFont="1" applyBorder="1" applyAlignment="1">
      <alignment horizontal="center" vertical="top"/>
    </xf>
    <xf numFmtId="49" fontId="4" fillId="2" borderId="35" xfId="0" applyNumberFormat="1" applyFont="1" applyFill="1" applyBorder="1" applyAlignment="1">
      <alignment horizontal="center" vertical="top"/>
    </xf>
    <xf numFmtId="49" fontId="4" fillId="0" borderId="35" xfId="0" applyNumberFormat="1" applyFont="1" applyBorder="1" applyAlignment="1">
      <alignment horizontal="center" vertical="top"/>
    </xf>
    <xf numFmtId="0" fontId="4" fillId="0" borderId="36"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10" xfId="0" applyFont="1" applyFill="1" applyBorder="1" applyAlignment="1">
      <alignment horizontal="center" vertical="top" wrapText="1"/>
    </xf>
    <xf numFmtId="49" fontId="4" fillId="0" borderId="57" xfId="0" applyNumberFormat="1" applyFont="1" applyBorder="1" applyAlignment="1">
      <alignment horizontal="center" vertical="top"/>
    </xf>
    <xf numFmtId="49" fontId="2" fillId="0" borderId="5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4" fillId="0" borderId="36" xfId="0" applyNumberFormat="1" applyFont="1" applyBorder="1" applyAlignment="1">
      <alignment horizontal="center" vertical="top"/>
    </xf>
    <xf numFmtId="0" fontId="2" fillId="3" borderId="25" xfId="0" applyFont="1" applyFill="1" applyBorder="1" applyAlignment="1">
      <alignment vertical="top" wrapText="1"/>
    </xf>
    <xf numFmtId="49" fontId="2" fillId="0" borderId="47" xfId="0" applyNumberFormat="1" applyFont="1" applyBorder="1" applyAlignment="1">
      <alignment horizontal="center" vertical="top" wrapText="1"/>
    </xf>
    <xf numFmtId="0" fontId="4" fillId="0" borderId="46" xfId="0" applyFont="1" applyFill="1" applyBorder="1" applyAlignment="1">
      <alignment horizontal="center" vertical="top" wrapText="1"/>
    </xf>
    <xf numFmtId="0" fontId="2" fillId="0" borderId="16" xfId="0" applyFont="1" applyFill="1" applyBorder="1" applyAlignment="1">
      <alignment vertical="top" wrapText="1"/>
    </xf>
    <xf numFmtId="0" fontId="2" fillId="0" borderId="38" xfId="0" applyFont="1" applyFill="1" applyBorder="1" applyAlignment="1">
      <alignment vertical="top" wrapText="1"/>
    </xf>
    <xf numFmtId="0" fontId="4" fillId="0" borderId="8" xfId="0" applyFont="1" applyFill="1" applyBorder="1" applyAlignment="1">
      <alignment horizontal="center" vertical="top" wrapText="1"/>
    </xf>
    <xf numFmtId="49" fontId="2" fillId="0" borderId="35" xfId="0" applyNumberFormat="1" applyFont="1" applyBorder="1" applyAlignment="1">
      <alignment horizontal="center" vertical="top"/>
    </xf>
    <xf numFmtId="49" fontId="4" fillId="0" borderId="54" xfId="0" applyNumberFormat="1" applyFont="1" applyBorder="1" applyAlignment="1">
      <alignment horizontal="center" vertical="top"/>
    </xf>
    <xf numFmtId="0" fontId="2" fillId="3" borderId="8" xfId="0" applyFont="1" applyFill="1" applyBorder="1" applyAlignment="1">
      <alignment horizontal="center" vertical="center" textRotation="90" wrapText="1"/>
    </xf>
    <xf numFmtId="0" fontId="2" fillId="0" borderId="28" xfId="0" applyFont="1" applyFill="1" applyBorder="1" applyAlignment="1">
      <alignment horizontal="left" vertical="top" wrapText="1"/>
    </xf>
    <xf numFmtId="0" fontId="2" fillId="0" borderId="28" xfId="0" applyFont="1" applyFill="1" applyBorder="1" applyAlignment="1">
      <alignment vertical="top" wrapText="1"/>
    </xf>
    <xf numFmtId="0" fontId="2" fillId="0" borderId="39" xfId="0" applyFont="1" applyFill="1" applyBorder="1" applyAlignment="1">
      <alignment vertical="top" wrapText="1"/>
    </xf>
    <xf numFmtId="0" fontId="4" fillId="0" borderId="16" xfId="0" applyFont="1" applyFill="1" applyBorder="1" applyAlignment="1">
      <alignment vertical="top" wrapText="1"/>
    </xf>
    <xf numFmtId="0" fontId="4" fillId="0" borderId="54" xfId="0" applyFont="1" applyFill="1" applyBorder="1" applyAlignment="1">
      <alignment horizontal="left" vertical="top" wrapText="1"/>
    </xf>
    <xf numFmtId="164" fontId="2" fillId="4" borderId="72" xfId="0" applyNumberFormat="1" applyFont="1" applyFill="1" applyBorder="1" applyAlignment="1">
      <alignment horizontal="right" vertical="top"/>
    </xf>
    <xf numFmtId="0" fontId="2" fillId="4" borderId="1" xfId="0" applyFont="1" applyFill="1" applyBorder="1" applyAlignment="1">
      <alignment vertical="top" wrapText="1"/>
    </xf>
    <xf numFmtId="0" fontId="4" fillId="3" borderId="25" xfId="0" applyFont="1" applyFill="1" applyBorder="1" applyAlignment="1">
      <alignment vertical="top" wrapText="1"/>
    </xf>
    <xf numFmtId="164" fontId="2" fillId="4" borderId="50" xfId="0" applyNumberFormat="1" applyFont="1" applyFill="1" applyBorder="1" applyAlignment="1">
      <alignment horizontal="right" vertical="top"/>
    </xf>
    <xf numFmtId="49" fontId="4" fillId="8" borderId="4"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49" fontId="4" fillId="8" borderId="8" xfId="0" applyNumberFormat="1" applyFont="1" applyFill="1" applyBorder="1" applyAlignment="1">
      <alignment horizontal="center" vertical="top"/>
    </xf>
    <xf numFmtId="49" fontId="4" fillId="8" borderId="10" xfId="0" applyNumberFormat="1" applyFont="1" applyFill="1" applyBorder="1" applyAlignment="1">
      <alignment horizontal="center" vertical="top"/>
    </xf>
    <xf numFmtId="49" fontId="4" fillId="8" borderId="14" xfId="0" applyNumberFormat="1" applyFont="1" applyFill="1" applyBorder="1" applyAlignment="1">
      <alignment horizontal="center" vertical="top"/>
    </xf>
    <xf numFmtId="164" fontId="4" fillId="8" borderId="17" xfId="0" applyNumberFormat="1" applyFont="1" applyFill="1" applyBorder="1" applyAlignment="1">
      <alignment horizontal="right" vertical="top"/>
    </xf>
    <xf numFmtId="164" fontId="4" fillId="8" borderId="18" xfId="0" applyNumberFormat="1" applyFont="1" applyFill="1" applyBorder="1" applyAlignment="1">
      <alignment horizontal="right" vertical="top"/>
    </xf>
    <xf numFmtId="49" fontId="4" fillId="5" borderId="4" xfId="0" applyNumberFormat="1" applyFont="1" applyFill="1" applyBorder="1" applyAlignment="1">
      <alignment horizontal="center" vertical="top"/>
    </xf>
    <xf numFmtId="164" fontId="4" fillId="5" borderId="4" xfId="0" applyNumberFormat="1" applyFont="1" applyFill="1" applyBorder="1" applyAlignment="1">
      <alignment horizontal="right" vertical="top"/>
    </xf>
    <xf numFmtId="164" fontId="4" fillId="5" borderId="5" xfId="0" applyNumberFormat="1" applyFont="1" applyFill="1" applyBorder="1" applyAlignment="1">
      <alignment horizontal="right" vertical="top"/>
    </xf>
    <xf numFmtId="164" fontId="2" fillId="6" borderId="72" xfId="0" applyNumberFormat="1" applyFont="1" applyFill="1" applyBorder="1" applyAlignment="1">
      <alignment horizontal="right" vertical="top"/>
    </xf>
    <xf numFmtId="164" fontId="4" fillId="6" borderId="10" xfId="0" applyNumberFormat="1" applyFont="1" applyFill="1" applyBorder="1" applyAlignment="1">
      <alignment horizontal="right" vertical="top"/>
    </xf>
    <xf numFmtId="166" fontId="2" fillId="6" borderId="22" xfId="1" applyNumberFormat="1" applyFont="1" applyFill="1" applyBorder="1" applyAlignment="1">
      <alignment horizontal="right" vertical="top"/>
    </xf>
    <xf numFmtId="164" fontId="2" fillId="6" borderId="74" xfId="0" applyNumberFormat="1" applyFont="1" applyFill="1" applyBorder="1" applyAlignment="1">
      <alignment vertical="top"/>
    </xf>
    <xf numFmtId="164" fontId="2" fillId="6" borderId="39" xfId="0" applyNumberFormat="1" applyFont="1" applyFill="1" applyBorder="1" applyAlignment="1">
      <alignment vertical="top"/>
    </xf>
    <xf numFmtId="0" fontId="2" fillId="6" borderId="27" xfId="0" applyFont="1" applyFill="1" applyBorder="1" applyAlignment="1">
      <alignment vertical="top"/>
    </xf>
    <xf numFmtId="0" fontId="2" fillId="6" borderId="57" xfId="0" applyFont="1" applyFill="1" applyBorder="1" applyAlignment="1">
      <alignment vertical="top"/>
    </xf>
    <xf numFmtId="164" fontId="4" fillId="6" borderId="44" xfId="0" applyNumberFormat="1" applyFont="1" applyFill="1" applyBorder="1" applyAlignment="1">
      <alignment horizontal="right" vertical="top"/>
    </xf>
    <xf numFmtId="0" fontId="2" fillId="6" borderId="0" xfId="0" applyFont="1" applyFill="1" applyBorder="1" applyAlignment="1">
      <alignment vertical="top"/>
    </xf>
    <xf numFmtId="164" fontId="2" fillId="6" borderId="52" xfId="0" applyNumberFormat="1" applyFont="1" applyFill="1" applyBorder="1" applyAlignment="1">
      <alignment horizontal="right" vertical="top"/>
    </xf>
    <xf numFmtId="164" fontId="2" fillId="6" borderId="50" xfId="0" applyNumberFormat="1" applyFont="1" applyFill="1" applyBorder="1" applyAlignment="1">
      <alignment horizontal="right" vertical="top"/>
    </xf>
    <xf numFmtId="0" fontId="2" fillId="6" borderId="10" xfId="0" applyFont="1" applyFill="1" applyBorder="1" applyAlignment="1">
      <alignment vertical="top"/>
    </xf>
    <xf numFmtId="0" fontId="2" fillId="6" borderId="15" xfId="0" applyFont="1" applyFill="1" applyBorder="1" applyAlignment="1">
      <alignment vertical="top"/>
    </xf>
    <xf numFmtId="0" fontId="8" fillId="5" borderId="0" xfId="0" applyFont="1" applyFill="1" applyBorder="1"/>
    <xf numFmtId="0" fontId="8" fillId="5" borderId="57" xfId="0" applyFont="1" applyFill="1" applyBorder="1"/>
    <xf numFmtId="49" fontId="4" fillId="8" borderId="23" xfId="0" applyNumberFormat="1" applyFont="1" applyFill="1" applyBorder="1" applyAlignment="1">
      <alignment horizontal="center" vertical="top" wrapText="1"/>
    </xf>
    <xf numFmtId="0" fontId="4" fillId="0" borderId="16" xfId="0" applyFont="1" applyBorder="1" applyAlignment="1">
      <alignment vertical="top" wrapText="1"/>
    </xf>
    <xf numFmtId="0" fontId="4" fillId="0" borderId="0" xfId="0" applyFont="1" applyFill="1" applyBorder="1" applyAlignment="1">
      <alignment horizontal="center" vertical="top" wrapText="1"/>
    </xf>
    <xf numFmtId="49" fontId="4" fillId="2" borderId="1" xfId="0" applyNumberFormat="1" applyFont="1" applyFill="1" applyBorder="1" applyAlignment="1">
      <alignment horizontal="center" vertical="top"/>
    </xf>
    <xf numFmtId="49" fontId="4" fillId="8" borderId="23" xfId="0" applyNumberFormat="1" applyFont="1" applyFill="1" applyBorder="1" applyAlignment="1">
      <alignment horizontal="center" vertical="top"/>
    </xf>
    <xf numFmtId="164" fontId="4" fillId="8" borderId="69" xfId="0" applyNumberFormat="1" applyFont="1" applyFill="1" applyBorder="1" applyAlignment="1">
      <alignment horizontal="right" vertical="top"/>
    </xf>
    <xf numFmtId="164" fontId="4" fillId="8" borderId="4" xfId="0" applyNumberFormat="1" applyFont="1" applyFill="1" applyBorder="1" applyAlignment="1">
      <alignment horizontal="right" vertical="top"/>
    </xf>
    <xf numFmtId="164" fontId="4" fillId="5" borderId="59" xfId="0" applyNumberFormat="1" applyFont="1" applyFill="1" applyBorder="1" applyAlignment="1">
      <alignment horizontal="right" vertical="top"/>
    </xf>
    <xf numFmtId="164" fontId="2" fillId="6" borderId="43" xfId="0" applyNumberFormat="1" applyFont="1" applyFill="1" applyBorder="1" applyAlignment="1">
      <alignment horizontal="right" vertical="top"/>
    </xf>
    <xf numFmtId="164" fontId="12" fillId="4" borderId="46" xfId="0" applyNumberFormat="1" applyFont="1" applyFill="1" applyBorder="1" applyAlignment="1">
      <alignment horizontal="right" vertical="top"/>
    </xf>
    <xf numFmtId="164" fontId="12" fillId="4" borderId="25" xfId="0" applyNumberFormat="1" applyFont="1" applyFill="1" applyBorder="1" applyAlignment="1">
      <alignment horizontal="right" vertical="top"/>
    </xf>
    <xf numFmtId="164" fontId="13" fillId="4" borderId="46" xfId="0" applyNumberFormat="1" applyFont="1" applyFill="1" applyBorder="1" applyAlignment="1">
      <alignment horizontal="right" vertical="top"/>
    </xf>
    <xf numFmtId="164" fontId="13" fillId="4" borderId="25" xfId="0" applyNumberFormat="1" applyFont="1" applyFill="1" applyBorder="1" applyAlignment="1">
      <alignment horizontal="right" vertical="top"/>
    </xf>
    <xf numFmtId="164" fontId="12" fillId="4" borderId="74" xfId="0" applyNumberFormat="1" applyFont="1" applyFill="1" applyBorder="1" applyAlignment="1">
      <alignment horizontal="right" vertical="top"/>
    </xf>
    <xf numFmtId="164" fontId="12" fillId="4" borderId="41" xfId="0" applyNumberFormat="1" applyFont="1" applyFill="1" applyBorder="1" applyAlignment="1">
      <alignment horizontal="right" vertical="top"/>
    </xf>
    <xf numFmtId="164" fontId="13" fillId="6" borderId="13" xfId="0" applyNumberFormat="1" applyFont="1" applyFill="1" applyBorder="1" applyAlignment="1">
      <alignment horizontal="right" vertical="top"/>
    </xf>
    <xf numFmtId="164" fontId="13" fillId="6" borderId="78" xfId="0" applyNumberFormat="1" applyFont="1" applyFill="1" applyBorder="1" applyAlignment="1">
      <alignment horizontal="right" vertical="top"/>
    </xf>
    <xf numFmtId="164" fontId="13" fillId="2" borderId="4" xfId="0" applyNumberFormat="1" applyFont="1" applyFill="1" applyBorder="1" applyAlignment="1">
      <alignment horizontal="right" vertical="top"/>
    </xf>
    <xf numFmtId="164" fontId="13" fillId="2" borderId="17" xfId="0" applyNumberFormat="1" applyFont="1" applyFill="1" applyBorder="1" applyAlignment="1">
      <alignment horizontal="right" vertical="top"/>
    </xf>
    <xf numFmtId="0" fontId="12" fillId="3" borderId="43" xfId="0" applyFont="1" applyFill="1" applyBorder="1" applyAlignment="1">
      <alignment vertical="top" wrapText="1"/>
    </xf>
    <xf numFmtId="165" fontId="2" fillId="0" borderId="0" xfId="0" applyNumberFormat="1" applyFont="1" applyAlignment="1">
      <alignment vertical="top"/>
    </xf>
    <xf numFmtId="164" fontId="2" fillId="6" borderId="61" xfId="0" applyNumberFormat="1" applyFont="1" applyFill="1" applyBorder="1" applyAlignment="1">
      <alignment horizontal="right" vertical="top"/>
    </xf>
    <xf numFmtId="164" fontId="2" fillId="4" borderId="61" xfId="0" applyNumberFormat="1" applyFont="1" applyFill="1" applyBorder="1" applyAlignment="1">
      <alignment horizontal="right" vertical="top"/>
    </xf>
    <xf numFmtId="164" fontId="12" fillId="4" borderId="61" xfId="0" applyNumberFormat="1" applyFont="1" applyFill="1" applyBorder="1" applyAlignment="1">
      <alignment horizontal="right" vertical="top"/>
    </xf>
    <xf numFmtId="164" fontId="12" fillId="4" borderId="43" xfId="0" applyNumberFormat="1" applyFont="1" applyFill="1" applyBorder="1" applyAlignment="1">
      <alignment horizontal="right" vertical="top"/>
    </xf>
    <xf numFmtId="164" fontId="16" fillId="4" borderId="61" xfId="0" applyNumberFormat="1" applyFont="1" applyFill="1" applyBorder="1" applyAlignment="1">
      <alignment horizontal="right" vertical="top"/>
    </xf>
    <xf numFmtId="164" fontId="16" fillId="4" borderId="43" xfId="0" applyNumberFormat="1" applyFont="1" applyFill="1" applyBorder="1" applyAlignment="1">
      <alignment horizontal="right" vertical="top"/>
    </xf>
    <xf numFmtId="164" fontId="16" fillId="6" borderId="35" xfId="0" applyNumberFormat="1" applyFont="1" applyFill="1" applyBorder="1" applyAlignment="1">
      <alignment horizontal="right" vertical="top"/>
    </xf>
    <xf numFmtId="49" fontId="4" fillId="0" borderId="36" xfId="0" applyNumberFormat="1" applyFont="1" applyBorder="1" applyAlignment="1">
      <alignment horizontal="center" vertical="top"/>
    </xf>
    <xf numFmtId="0" fontId="4" fillId="0" borderId="10" xfId="0" applyFont="1" applyFill="1" applyBorder="1" applyAlignment="1">
      <alignment horizontal="center" vertical="top" wrapText="1"/>
    </xf>
    <xf numFmtId="49" fontId="2" fillId="0" borderId="35" xfId="0" applyNumberFormat="1" applyFont="1" applyBorder="1" applyAlignment="1">
      <alignment horizontal="center" vertical="top"/>
    </xf>
    <xf numFmtId="0" fontId="4" fillId="6" borderId="34" xfId="0" applyFont="1" applyFill="1" applyBorder="1" applyAlignment="1">
      <alignment horizontal="center" vertical="top"/>
    </xf>
    <xf numFmtId="165" fontId="18" fillId="0" borderId="0" xfId="0" applyNumberFormat="1" applyFont="1" applyAlignment="1">
      <alignment vertical="top"/>
    </xf>
    <xf numFmtId="164" fontId="12" fillId="4" borderId="63" xfId="0" applyNumberFormat="1" applyFont="1" applyFill="1" applyBorder="1" applyAlignment="1">
      <alignment horizontal="right" vertical="top"/>
    </xf>
    <xf numFmtId="164" fontId="12" fillId="4" borderId="27" xfId="0" applyNumberFormat="1" applyFont="1" applyFill="1" applyBorder="1" applyAlignment="1">
      <alignment horizontal="right" vertical="top"/>
    </xf>
    <xf numFmtId="164" fontId="12" fillId="4" borderId="48" xfId="0" applyNumberFormat="1" applyFont="1" applyFill="1" applyBorder="1" applyAlignment="1">
      <alignment horizontal="right" vertical="top"/>
    </xf>
    <xf numFmtId="164" fontId="12" fillId="4" borderId="73" xfId="0" applyNumberFormat="1" applyFont="1" applyFill="1" applyBorder="1" applyAlignment="1">
      <alignment horizontal="right" vertical="top"/>
    </xf>
    <xf numFmtId="164" fontId="12" fillId="4" borderId="1" xfId="0" applyNumberFormat="1" applyFont="1" applyFill="1" applyBorder="1" applyAlignment="1">
      <alignment horizontal="right" vertical="top"/>
    </xf>
    <xf numFmtId="164" fontId="4" fillId="4" borderId="32" xfId="0" applyNumberFormat="1" applyFont="1" applyFill="1" applyBorder="1" applyAlignment="1">
      <alignment horizontal="right" vertical="top"/>
    </xf>
    <xf numFmtId="164" fontId="4" fillId="4" borderId="2" xfId="0" applyNumberFormat="1" applyFont="1" applyFill="1" applyBorder="1" applyAlignment="1">
      <alignment horizontal="right" vertical="top"/>
    </xf>
    <xf numFmtId="164" fontId="4" fillId="4" borderId="3" xfId="0" applyNumberFormat="1" applyFont="1" applyFill="1" applyBorder="1" applyAlignment="1">
      <alignment horizontal="right" vertical="top"/>
    </xf>
    <xf numFmtId="164" fontId="4" fillId="4" borderId="64" xfId="0" applyNumberFormat="1" applyFont="1" applyFill="1" applyBorder="1" applyAlignment="1">
      <alignment horizontal="right" vertical="top"/>
    </xf>
    <xf numFmtId="164" fontId="2" fillId="4" borderId="71" xfId="0" applyNumberFormat="1" applyFont="1" applyFill="1" applyBorder="1" applyAlignment="1">
      <alignment horizontal="right" vertical="top"/>
    </xf>
    <xf numFmtId="164" fontId="12" fillId="4" borderId="72" xfId="0" applyNumberFormat="1" applyFont="1" applyFill="1" applyBorder="1" applyAlignment="1">
      <alignment horizontal="right" vertical="top"/>
    </xf>
    <xf numFmtId="164" fontId="12" fillId="4" borderId="20" xfId="0" applyNumberFormat="1" applyFont="1" applyFill="1" applyBorder="1" applyAlignment="1">
      <alignment horizontal="right" vertical="top"/>
    </xf>
    <xf numFmtId="164" fontId="12" fillId="4" borderId="71" xfId="0" applyNumberFormat="1" applyFont="1" applyFill="1" applyBorder="1" applyAlignment="1">
      <alignment horizontal="right" vertical="top"/>
    </xf>
    <xf numFmtId="164" fontId="2" fillId="4" borderId="57" xfId="0" applyNumberFormat="1" applyFont="1" applyFill="1" applyBorder="1" applyAlignment="1">
      <alignment horizontal="right" vertical="top"/>
    </xf>
    <xf numFmtId="164" fontId="12" fillId="4" borderId="15" xfId="0" applyNumberFormat="1" applyFont="1" applyFill="1" applyBorder="1" applyAlignment="1">
      <alignment horizontal="right" vertical="top"/>
    </xf>
    <xf numFmtId="164" fontId="12" fillId="4" borderId="57" xfId="0" applyNumberFormat="1" applyFont="1" applyFill="1" applyBorder="1" applyAlignment="1">
      <alignment horizontal="right" vertical="top"/>
    </xf>
    <xf numFmtId="164" fontId="12" fillId="4" borderId="42" xfId="0" applyNumberFormat="1" applyFont="1" applyFill="1" applyBorder="1" applyAlignment="1">
      <alignment horizontal="right" vertical="top"/>
    </xf>
    <xf numFmtId="164" fontId="12" fillId="4" borderId="16" xfId="0" applyNumberFormat="1" applyFont="1" applyFill="1" applyBorder="1" applyAlignment="1">
      <alignment horizontal="right" vertical="top"/>
    </xf>
    <xf numFmtId="164" fontId="12" fillId="4" borderId="39" xfId="0" applyNumberFormat="1" applyFont="1" applyFill="1" applyBorder="1" applyAlignment="1">
      <alignment horizontal="right" vertical="top"/>
    </xf>
    <xf numFmtId="0" fontId="2" fillId="0" borderId="41" xfId="0" applyFont="1" applyFill="1" applyBorder="1" applyAlignment="1">
      <alignment vertical="top" wrapText="1"/>
    </xf>
    <xf numFmtId="0" fontId="2" fillId="4" borderId="43" xfId="0" applyFont="1" applyFill="1" applyBorder="1" applyAlignment="1">
      <alignment horizontal="left" vertical="top" wrapText="1"/>
    </xf>
    <xf numFmtId="0" fontId="4" fillId="0" borderId="60" xfId="0" applyFont="1" applyBorder="1" applyAlignment="1">
      <alignment horizontal="center" vertical="top"/>
    </xf>
    <xf numFmtId="0" fontId="2" fillId="0" borderId="46" xfId="0" applyFont="1" applyBorder="1" applyAlignment="1">
      <alignment vertical="center"/>
    </xf>
    <xf numFmtId="0" fontId="4" fillId="0" borderId="57" xfId="0" applyNumberFormat="1" applyFont="1" applyBorder="1" applyAlignment="1">
      <alignment vertical="top"/>
    </xf>
    <xf numFmtId="0" fontId="4" fillId="3" borderId="7" xfId="0" applyFont="1" applyFill="1" applyBorder="1" applyAlignment="1">
      <alignment horizontal="center" vertical="top"/>
    </xf>
    <xf numFmtId="49" fontId="4" fillId="0" borderId="15" xfId="0" applyNumberFormat="1" applyFont="1" applyBorder="1" applyAlignment="1">
      <alignment horizontal="center" vertical="top"/>
    </xf>
    <xf numFmtId="49" fontId="4" fillId="0" borderId="35" xfId="0" applyNumberFormat="1" applyFont="1" applyBorder="1" applyAlignment="1">
      <alignment horizontal="center" vertical="top"/>
    </xf>
    <xf numFmtId="0" fontId="1" fillId="0" borderId="0" xfId="0" applyFont="1" applyBorder="1" applyAlignment="1">
      <alignment vertical="top"/>
    </xf>
    <xf numFmtId="0" fontId="11" fillId="0" borderId="25" xfId="0" applyFont="1" applyFill="1" applyBorder="1" applyAlignment="1">
      <alignment vertical="top" wrapText="1"/>
    </xf>
    <xf numFmtId="0" fontId="11" fillId="0" borderId="29" xfId="0" applyFont="1" applyFill="1" applyBorder="1" applyAlignment="1">
      <alignment vertical="top" wrapText="1"/>
    </xf>
    <xf numFmtId="0" fontId="6" fillId="0" borderId="54" xfId="0" applyFont="1" applyFill="1" applyBorder="1" applyAlignment="1">
      <alignment horizontal="left" vertical="top" wrapText="1"/>
    </xf>
    <xf numFmtId="0" fontId="6" fillId="0" borderId="35" xfId="0" applyFont="1" applyFill="1" applyBorder="1" applyAlignment="1">
      <alignment horizontal="center" vertical="top" wrapText="1"/>
    </xf>
    <xf numFmtId="0" fontId="11" fillId="0" borderId="35" xfId="0" applyFont="1" applyBorder="1" applyAlignment="1">
      <alignment horizontal="center" vertical="top"/>
    </xf>
    <xf numFmtId="0" fontId="2" fillId="0" borderId="35" xfId="0" applyFont="1" applyBorder="1" applyAlignment="1">
      <alignment vertical="top"/>
    </xf>
    <xf numFmtId="0" fontId="11" fillId="0" borderId="1" xfId="0" applyFont="1" applyBorder="1" applyAlignment="1">
      <alignment horizontal="center" vertical="top"/>
    </xf>
    <xf numFmtId="0" fontId="2" fillId="3" borderId="15" xfId="0" applyFont="1" applyFill="1" applyBorder="1" applyAlignment="1">
      <alignment vertical="top" wrapText="1"/>
    </xf>
    <xf numFmtId="0" fontId="11" fillId="0" borderId="27" xfId="0" applyFont="1" applyFill="1" applyBorder="1" applyAlignment="1">
      <alignment horizontal="center" vertical="top" wrapText="1"/>
    </xf>
    <xf numFmtId="0" fontId="6" fillId="6" borderId="2" xfId="0" applyFont="1" applyFill="1" applyBorder="1" applyAlignment="1">
      <alignment horizontal="center" vertical="top"/>
    </xf>
    <xf numFmtId="0" fontId="2" fillId="3" borderId="37" xfId="0" applyFont="1" applyFill="1" applyBorder="1" applyAlignment="1">
      <alignment vertical="top" wrapText="1"/>
    </xf>
    <xf numFmtId="0" fontId="4" fillId="3" borderId="35" xfId="0" applyFont="1" applyFill="1" applyBorder="1" applyAlignment="1">
      <alignment horizontal="center" vertical="top"/>
    </xf>
    <xf numFmtId="0" fontId="2" fillId="0" borderId="15" xfId="0" applyFont="1" applyBorder="1" applyAlignment="1">
      <alignment vertical="center"/>
    </xf>
    <xf numFmtId="0" fontId="4" fillId="0" borderId="15" xfId="0" applyNumberFormat="1" applyFont="1" applyBorder="1" applyAlignment="1">
      <alignment vertical="top"/>
    </xf>
    <xf numFmtId="0" fontId="2" fillId="0" borderId="1" xfId="0" applyFont="1" applyFill="1" applyBorder="1" applyAlignment="1">
      <alignment horizontal="center" vertical="top" wrapText="1"/>
    </xf>
    <xf numFmtId="0" fontId="2" fillId="0" borderId="15" xfId="0" applyFont="1" applyFill="1" applyBorder="1" applyAlignment="1">
      <alignment vertical="top" wrapText="1"/>
    </xf>
    <xf numFmtId="0" fontId="2" fillId="0" borderId="15" xfId="0" applyFont="1" applyFill="1" applyBorder="1" applyAlignment="1">
      <alignment horizontal="center" vertical="top" wrapText="1"/>
    </xf>
    <xf numFmtId="0" fontId="2" fillId="0" borderId="37" xfId="0" applyFont="1" applyFill="1" applyBorder="1" applyAlignment="1">
      <alignment vertical="center" textRotation="90" wrapText="1"/>
    </xf>
    <xf numFmtId="49" fontId="4" fillId="0" borderId="37" xfId="0" applyNumberFormat="1" applyFont="1" applyBorder="1" applyAlignment="1">
      <alignment vertical="top"/>
    </xf>
    <xf numFmtId="0" fontId="4" fillId="6" borderId="2" xfId="0" applyFont="1" applyFill="1" applyBorder="1" applyAlignment="1">
      <alignment horizontal="center" vertical="top"/>
    </xf>
    <xf numFmtId="0" fontId="2" fillId="0" borderId="37" xfId="0" applyFont="1" applyFill="1" applyBorder="1" applyAlignment="1">
      <alignment vertical="top" wrapText="1"/>
    </xf>
    <xf numFmtId="0" fontId="4" fillId="0" borderId="35" xfId="0" applyFont="1" applyFill="1" applyBorder="1" applyAlignment="1">
      <alignment vertical="top" wrapText="1"/>
    </xf>
    <xf numFmtId="49" fontId="4" fillId="3" borderId="35" xfId="0" applyNumberFormat="1" applyFont="1" applyFill="1" applyBorder="1" applyAlignment="1">
      <alignment horizontal="center" vertical="top"/>
    </xf>
    <xf numFmtId="0" fontId="2" fillId="0" borderId="35" xfId="0" applyFont="1" applyFill="1" applyBorder="1" applyAlignment="1">
      <alignment vertical="top" wrapText="1"/>
    </xf>
    <xf numFmtId="0" fontId="4" fillId="0" borderId="15" xfId="0" applyFont="1" applyFill="1" applyBorder="1" applyAlignment="1">
      <alignment horizontal="center" vertical="top" wrapText="1"/>
    </xf>
    <xf numFmtId="0" fontId="2" fillId="0" borderId="40" xfId="0" applyFont="1" applyFill="1" applyBorder="1" applyAlignment="1">
      <alignment horizontal="center" vertical="top" wrapText="1"/>
    </xf>
    <xf numFmtId="0" fontId="4" fillId="0" borderId="15" xfId="0" applyFont="1" applyFill="1" applyBorder="1" applyAlignment="1">
      <alignment vertical="top" wrapText="1"/>
    </xf>
    <xf numFmtId="0" fontId="2" fillId="0" borderId="15" xfId="0" applyFont="1" applyBorder="1" applyAlignment="1">
      <alignment vertical="top"/>
    </xf>
    <xf numFmtId="0" fontId="4" fillId="0" borderId="37" xfId="0" applyFont="1" applyFill="1" applyBorder="1" applyAlignment="1">
      <alignment vertical="top" wrapText="1"/>
    </xf>
    <xf numFmtId="0" fontId="4" fillId="6" borderId="37" xfId="0" applyFont="1" applyFill="1" applyBorder="1" applyAlignment="1">
      <alignment horizontal="center" vertical="top"/>
    </xf>
    <xf numFmtId="0" fontId="2" fillId="0" borderId="40" xfId="0" applyFont="1" applyBorder="1" applyAlignment="1">
      <alignment horizontal="center" vertical="top"/>
    </xf>
    <xf numFmtId="43" fontId="2" fillId="0" borderId="20" xfId="1" applyFont="1" applyFill="1" applyBorder="1" applyAlignment="1">
      <alignment horizontal="center" vertical="top" wrapText="1"/>
    </xf>
    <xf numFmtId="0" fontId="11" fillId="0" borderId="15" xfId="0" applyFont="1" applyFill="1" applyBorder="1" applyAlignment="1">
      <alignment horizontal="center" vertical="top" wrapText="1"/>
    </xf>
    <xf numFmtId="0" fontId="11" fillId="0" borderId="15" xfId="0" applyFont="1" applyBorder="1" applyAlignment="1">
      <alignment vertical="top"/>
    </xf>
    <xf numFmtId="0" fontId="2" fillId="0" borderId="20" xfId="0" applyFont="1" applyFill="1" applyBorder="1" applyAlignment="1">
      <alignment horizontal="center" vertical="top"/>
    </xf>
    <xf numFmtId="0" fontId="2" fillId="0" borderId="1" xfId="0" applyFont="1" applyFill="1" applyBorder="1" applyAlignment="1">
      <alignment horizontal="center" vertical="top"/>
    </xf>
    <xf numFmtId="0" fontId="4" fillId="0" borderId="35" xfId="0" applyFont="1" applyFill="1" applyBorder="1" applyAlignment="1">
      <alignment horizontal="center" vertical="top" wrapText="1"/>
    </xf>
    <xf numFmtId="0" fontId="2" fillId="0" borderId="35" xfId="0" applyFont="1" applyFill="1" applyBorder="1" applyAlignment="1">
      <alignment horizontal="center" vertical="top"/>
    </xf>
    <xf numFmtId="0" fontId="2" fillId="0" borderId="27" xfId="0" applyFont="1" applyFill="1" applyBorder="1" applyAlignment="1">
      <alignment horizontal="center" vertical="top"/>
    </xf>
    <xf numFmtId="164" fontId="16" fillId="6" borderId="27" xfId="0" applyNumberFormat="1" applyFont="1" applyFill="1" applyBorder="1" applyAlignment="1">
      <alignment horizontal="right" vertical="top"/>
    </xf>
    <xf numFmtId="0" fontId="2" fillId="0" borderId="15" xfId="0" applyFont="1" applyFill="1" applyBorder="1" applyAlignment="1">
      <alignment horizontal="center" vertical="top"/>
    </xf>
    <xf numFmtId="164" fontId="16" fillId="6" borderId="15" xfId="0" applyNumberFormat="1" applyFont="1" applyFill="1" applyBorder="1" applyAlignment="1">
      <alignment horizontal="right" vertical="top"/>
    </xf>
    <xf numFmtId="0" fontId="4" fillId="4" borderId="15" xfId="0" applyFont="1" applyFill="1" applyBorder="1" applyAlignment="1">
      <alignment horizontal="center" vertical="top"/>
    </xf>
    <xf numFmtId="164" fontId="17" fillId="6" borderId="15" xfId="0" applyNumberFormat="1" applyFont="1" applyFill="1" applyBorder="1" applyAlignment="1">
      <alignment horizontal="right" vertical="top"/>
    </xf>
    <xf numFmtId="0" fontId="2" fillId="4" borderId="15" xfId="0" applyFont="1" applyFill="1" applyBorder="1" applyAlignment="1">
      <alignment horizontal="center" vertical="top"/>
    </xf>
    <xf numFmtId="0" fontId="2" fillId="0" borderId="40" xfId="0" applyFont="1" applyFill="1" applyBorder="1" applyAlignment="1">
      <alignment vertical="top" wrapText="1"/>
    </xf>
    <xf numFmtId="0" fontId="2" fillId="0" borderId="40" xfId="0" applyFont="1" applyFill="1" applyBorder="1" applyAlignment="1">
      <alignment horizontal="center" vertical="top"/>
    </xf>
    <xf numFmtId="164" fontId="16" fillId="6" borderId="40" xfId="0" applyNumberFormat="1" applyFont="1" applyFill="1" applyBorder="1" applyAlignment="1">
      <alignment horizontal="right" vertical="top"/>
    </xf>
    <xf numFmtId="164" fontId="17" fillId="6" borderId="37" xfId="0" applyNumberFormat="1" applyFont="1" applyFill="1" applyBorder="1" applyAlignment="1">
      <alignment horizontal="right" vertical="top"/>
    </xf>
    <xf numFmtId="0" fontId="6" fillId="0" borderId="25" xfId="0" applyFont="1" applyFill="1" applyBorder="1" applyAlignment="1">
      <alignment vertical="top" wrapText="1"/>
    </xf>
    <xf numFmtId="0" fontId="2" fillId="4" borderId="1" xfId="0" applyFont="1" applyFill="1" applyBorder="1" applyAlignment="1">
      <alignment horizontal="center" vertical="top"/>
    </xf>
    <xf numFmtId="0" fontId="2" fillId="4" borderId="27" xfId="0" applyFont="1" applyFill="1" applyBorder="1" applyAlignment="1">
      <alignment horizontal="center" vertical="top"/>
    </xf>
    <xf numFmtId="0" fontId="11" fillId="0" borderId="35" xfId="0" applyFont="1" applyFill="1" applyBorder="1" applyAlignment="1">
      <alignment horizontal="center" vertical="top"/>
    </xf>
    <xf numFmtId="0" fontId="11" fillId="0" borderId="15" xfId="0" applyFont="1" applyBorder="1" applyAlignment="1">
      <alignment horizontal="center" vertical="top"/>
    </xf>
    <xf numFmtId="0" fontId="11" fillId="3" borderId="15" xfId="0" applyFont="1" applyFill="1" applyBorder="1" applyAlignment="1">
      <alignment horizontal="center" vertical="top"/>
    </xf>
    <xf numFmtId="0" fontId="11" fillId="3" borderId="40" xfId="0" applyFont="1" applyFill="1" applyBorder="1" applyAlignment="1">
      <alignment horizontal="center" vertical="top"/>
    </xf>
    <xf numFmtId="0" fontId="11" fillId="0" borderId="27" xfId="0" applyFont="1" applyFill="1" applyBorder="1" applyAlignment="1">
      <alignment horizontal="center" vertical="top"/>
    </xf>
    <xf numFmtId="0" fontId="11" fillId="0" borderId="40" xfId="0" applyFont="1" applyFill="1" applyBorder="1" applyAlignment="1">
      <alignment horizontal="center" vertical="top"/>
    </xf>
    <xf numFmtId="49" fontId="4" fillId="8" borderId="13" xfId="0" applyNumberFormat="1" applyFont="1" applyFill="1" applyBorder="1" applyAlignment="1">
      <alignment horizontal="center" vertical="top"/>
    </xf>
    <xf numFmtId="49" fontId="4" fillId="2" borderId="37" xfId="0" applyNumberFormat="1" applyFont="1" applyFill="1" applyBorder="1" applyAlignment="1">
      <alignment horizontal="center" vertical="top"/>
    </xf>
    <xf numFmtId="0" fontId="4" fillId="8" borderId="56" xfId="0" applyFont="1" applyFill="1" applyBorder="1" applyAlignment="1">
      <alignment horizontal="left" vertical="top"/>
    </xf>
    <xf numFmtId="0" fontId="4" fillId="8" borderId="43" xfId="0" applyFont="1" applyFill="1" applyBorder="1" applyAlignment="1">
      <alignment horizontal="left" vertical="top"/>
    </xf>
    <xf numFmtId="0" fontId="0" fillId="8" borderId="73" xfId="0" applyFill="1" applyBorder="1" applyAlignment="1">
      <alignment horizontal="left" vertical="top"/>
    </xf>
    <xf numFmtId="0" fontId="2" fillId="8" borderId="1" xfId="0" applyFont="1" applyFill="1" applyBorder="1" applyAlignment="1">
      <alignment vertical="center" wrapText="1"/>
    </xf>
    <xf numFmtId="0" fontId="2" fillId="8" borderId="1" xfId="0" applyFont="1" applyFill="1" applyBorder="1" applyAlignment="1">
      <alignment horizontal="center" vertical="center" wrapText="1"/>
    </xf>
    <xf numFmtId="0" fontId="4" fillId="8" borderId="1" xfId="0" applyFont="1" applyFill="1" applyBorder="1" applyAlignment="1">
      <alignment horizontal="left" vertical="top"/>
    </xf>
    <xf numFmtId="49" fontId="4" fillId="8" borderId="19" xfId="0" applyNumberFormat="1" applyFont="1" applyFill="1" applyBorder="1" applyAlignment="1">
      <alignment horizontal="center" vertical="top"/>
    </xf>
    <xf numFmtId="0" fontId="0" fillId="8" borderId="70" xfId="0" applyFill="1" applyBorder="1" applyAlignment="1">
      <alignment horizontal="left" vertical="top"/>
    </xf>
    <xf numFmtId="0" fontId="2" fillId="8" borderId="20" xfId="0" applyFont="1" applyFill="1" applyBorder="1" applyAlignment="1">
      <alignment vertical="center" wrapText="1"/>
    </xf>
    <xf numFmtId="0" fontId="2" fillId="8" borderId="20" xfId="0" applyFont="1" applyFill="1" applyBorder="1" applyAlignment="1">
      <alignment horizontal="center" vertical="center" wrapText="1"/>
    </xf>
    <xf numFmtId="0" fontId="4" fillId="8" borderId="20" xfId="0" applyFont="1" applyFill="1" applyBorder="1" applyAlignment="1">
      <alignment horizontal="left" vertical="top"/>
    </xf>
    <xf numFmtId="0" fontId="4" fillId="8" borderId="71" xfId="0" applyFont="1" applyFill="1" applyBorder="1" applyAlignment="1">
      <alignment horizontal="left" vertical="top"/>
    </xf>
    <xf numFmtId="0" fontId="7" fillId="0" borderId="5" xfId="0" applyFont="1" applyBorder="1" applyAlignment="1">
      <alignment horizontal="center" vertical="center" wrapText="1"/>
    </xf>
    <xf numFmtId="0" fontId="7" fillId="0" borderId="18" xfId="0" applyFont="1" applyBorder="1" applyAlignment="1">
      <alignment horizontal="center" vertical="center" wrapText="1"/>
    </xf>
    <xf numFmtId="0" fontId="4" fillId="8" borderId="65" xfId="0" applyFont="1" applyFill="1" applyBorder="1" applyAlignment="1">
      <alignment vertical="top"/>
    </xf>
    <xf numFmtId="0" fontId="2" fillId="0" borderId="53" xfId="0" applyFont="1" applyFill="1" applyBorder="1" applyAlignment="1">
      <alignment vertical="top" wrapText="1"/>
    </xf>
    <xf numFmtId="0" fontId="2" fillId="0" borderId="78" xfId="0" applyFont="1" applyFill="1" applyBorder="1" applyAlignment="1">
      <alignment vertical="top" wrapText="1"/>
    </xf>
    <xf numFmtId="0" fontId="7" fillId="0" borderId="78" xfId="0" applyFont="1" applyFill="1" applyBorder="1" applyAlignment="1">
      <alignment vertical="top" wrapText="1"/>
    </xf>
    <xf numFmtId="0" fontId="7" fillId="0" borderId="53" xfId="0" applyFont="1" applyFill="1" applyBorder="1" applyAlignment="1">
      <alignment vertical="top" wrapText="1"/>
    </xf>
    <xf numFmtId="164" fontId="4" fillId="2" borderId="5" xfId="0" applyNumberFormat="1" applyFont="1" applyFill="1" applyBorder="1" applyAlignment="1">
      <alignment horizontal="right" vertical="top"/>
    </xf>
    <xf numFmtId="164" fontId="4" fillId="8" borderId="5" xfId="0" applyNumberFormat="1" applyFont="1" applyFill="1" applyBorder="1" applyAlignment="1">
      <alignment horizontal="right" vertical="top"/>
    </xf>
    <xf numFmtId="3" fontId="2" fillId="4" borderId="27" xfId="0" applyNumberFormat="1" applyFont="1" applyFill="1" applyBorder="1" applyAlignment="1">
      <alignment horizontal="center" vertical="top"/>
    </xf>
    <xf numFmtId="0" fontId="2" fillId="0" borderId="50" xfId="0" applyFont="1" applyBorder="1" applyAlignment="1">
      <alignment horizontal="center" vertical="top"/>
    </xf>
    <xf numFmtId="0" fontId="2" fillId="0" borderId="57" xfId="0" applyFont="1" applyBorder="1" applyAlignment="1">
      <alignment horizontal="center" vertical="top"/>
    </xf>
    <xf numFmtId="165" fontId="2" fillId="0" borderId="37" xfId="0" applyNumberFormat="1" applyFont="1" applyFill="1" applyBorder="1" applyAlignment="1">
      <alignment horizontal="center" vertical="top"/>
    </xf>
    <xf numFmtId="0" fontId="2" fillId="0" borderId="37" xfId="0" applyNumberFormat="1" applyFont="1" applyFill="1" applyBorder="1" applyAlignment="1">
      <alignment vertical="top" wrapText="1"/>
    </xf>
    <xf numFmtId="165" fontId="2" fillId="0" borderId="38" xfId="0" applyNumberFormat="1" applyFont="1" applyFill="1" applyBorder="1" applyAlignment="1">
      <alignment horizontal="center" vertical="top"/>
    </xf>
    <xf numFmtId="0" fontId="2" fillId="0" borderId="41" xfId="0" applyNumberFormat="1" applyFont="1" applyFill="1" applyBorder="1" applyAlignment="1">
      <alignment vertical="top" wrapText="1"/>
    </xf>
    <xf numFmtId="0" fontId="2" fillId="0" borderId="20" xfId="0" applyFont="1" applyFill="1" applyBorder="1" applyAlignment="1">
      <alignment horizontal="left" vertical="top" wrapText="1"/>
    </xf>
    <xf numFmtId="3" fontId="2" fillId="0" borderId="20" xfId="0" applyNumberFormat="1" applyFont="1" applyFill="1" applyBorder="1" applyAlignment="1">
      <alignment horizontal="center" vertical="top"/>
    </xf>
    <xf numFmtId="3" fontId="2" fillId="0" borderId="22" xfId="0" applyNumberFormat="1" applyFont="1" applyFill="1" applyBorder="1" applyAlignment="1">
      <alignment horizontal="center" vertical="top"/>
    </xf>
    <xf numFmtId="0" fontId="2" fillId="0" borderId="1" xfId="0" applyFont="1" applyFill="1" applyBorder="1" applyAlignment="1">
      <alignment horizontal="left" vertical="top" wrapText="1"/>
    </xf>
    <xf numFmtId="3" fontId="2" fillId="0" borderId="1" xfId="0" applyNumberFormat="1" applyFont="1" applyFill="1" applyBorder="1" applyAlignment="1">
      <alignment horizontal="center" vertical="top"/>
    </xf>
    <xf numFmtId="3" fontId="2" fillId="0" borderId="24" xfId="0" applyNumberFormat="1" applyFont="1" applyFill="1" applyBorder="1" applyAlignment="1">
      <alignment horizontal="center" vertical="top"/>
    </xf>
    <xf numFmtId="0" fontId="7" fillId="0" borderId="1" xfId="0" applyFont="1" applyFill="1" applyBorder="1" applyAlignment="1">
      <alignment horizontal="left" vertical="top" wrapText="1"/>
    </xf>
    <xf numFmtId="0" fontId="2" fillId="0" borderId="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0" fontId="7" fillId="3" borderId="1" xfId="0" applyNumberFormat="1" applyFont="1" applyFill="1" applyBorder="1" applyAlignment="1">
      <alignment horizontal="center" vertical="center" textRotation="90"/>
    </xf>
    <xf numFmtId="0" fontId="7" fillId="3" borderId="3" xfId="0" applyNumberFormat="1" applyFont="1" applyFill="1" applyBorder="1" applyAlignment="1">
      <alignment horizontal="center" vertical="center" textRotation="90"/>
    </xf>
    <xf numFmtId="0" fontId="2" fillId="0" borderId="47" xfId="0" applyFont="1" applyFill="1" applyBorder="1" applyAlignment="1">
      <alignment vertical="top" wrapText="1"/>
    </xf>
    <xf numFmtId="0" fontId="7" fillId="3" borderId="47" xfId="0" applyNumberFormat="1" applyFont="1" applyFill="1" applyBorder="1" applyAlignment="1">
      <alignment horizontal="center" vertical="center"/>
    </xf>
    <xf numFmtId="0" fontId="7" fillId="4" borderId="47" xfId="0" applyNumberFormat="1" applyFont="1" applyFill="1" applyBorder="1" applyAlignment="1">
      <alignment horizontal="center" vertical="center"/>
    </xf>
    <xf numFmtId="0" fontId="7" fillId="3" borderId="15" xfId="0" applyNumberFormat="1" applyFont="1" applyFill="1" applyBorder="1" applyAlignment="1">
      <alignment horizontal="left" vertical="center"/>
    </xf>
    <xf numFmtId="0" fontId="7" fillId="3" borderId="1" xfId="0" applyNumberFormat="1" applyFont="1" applyFill="1" applyBorder="1" applyAlignment="1">
      <alignment horizontal="center" vertical="center"/>
    </xf>
    <xf numFmtId="3" fontId="2" fillId="0" borderId="15" xfId="0" applyNumberFormat="1" applyFont="1" applyFill="1" applyBorder="1" applyAlignment="1">
      <alignment horizontal="center" vertical="top"/>
    </xf>
    <xf numFmtId="3" fontId="2" fillId="0" borderId="40" xfId="0" applyNumberFormat="1" applyFont="1" applyFill="1" applyBorder="1" applyAlignment="1">
      <alignment horizontal="center" vertical="top"/>
    </xf>
    <xf numFmtId="165" fontId="2" fillId="0" borderId="27" xfId="0" applyNumberFormat="1" applyFont="1" applyFill="1" applyBorder="1" applyAlignment="1">
      <alignment horizontal="center" vertical="top"/>
    </xf>
    <xf numFmtId="3" fontId="2" fillId="0" borderId="28" xfId="0" applyNumberFormat="1" applyFont="1" applyFill="1" applyBorder="1" applyAlignment="1">
      <alignment horizontal="center" vertical="top"/>
    </xf>
    <xf numFmtId="3" fontId="2" fillId="0" borderId="16" xfId="0" applyNumberFormat="1" applyFont="1" applyFill="1" applyBorder="1" applyAlignment="1">
      <alignment horizontal="center" vertical="top"/>
    </xf>
    <xf numFmtId="3" fontId="2" fillId="0" borderId="39" xfId="0" applyNumberFormat="1" applyFont="1" applyFill="1" applyBorder="1" applyAlignment="1">
      <alignment horizontal="center" vertical="top"/>
    </xf>
    <xf numFmtId="0" fontId="2" fillId="0" borderId="15" xfId="0" applyFont="1" applyFill="1" applyBorder="1" applyAlignment="1">
      <alignment horizontal="left" vertical="top" wrapText="1"/>
    </xf>
    <xf numFmtId="0" fontId="2" fillId="3" borderId="37" xfId="0" applyFont="1" applyFill="1" applyBorder="1" applyAlignment="1">
      <alignment horizontal="left" vertical="top" wrapText="1"/>
    </xf>
    <xf numFmtId="0" fontId="6" fillId="0" borderId="15" xfId="0" applyFont="1" applyFill="1" applyBorder="1" applyAlignment="1">
      <alignment horizontal="center" vertical="top" wrapText="1"/>
    </xf>
    <xf numFmtId="49" fontId="4" fillId="8" borderId="8" xfId="0" applyNumberFormat="1" applyFont="1" applyFill="1" applyBorder="1" applyAlignment="1">
      <alignment horizontal="center" vertical="top"/>
    </xf>
    <xf numFmtId="49" fontId="4" fillId="8" borderId="10" xfId="0" applyNumberFormat="1" applyFont="1" applyFill="1" applyBorder="1" applyAlignment="1">
      <alignment horizontal="center" vertical="top"/>
    </xf>
    <xf numFmtId="49" fontId="4" fillId="2" borderId="35" xfId="0" applyNumberFormat="1" applyFont="1" applyFill="1" applyBorder="1" applyAlignment="1">
      <alignment horizontal="center" vertical="top"/>
    </xf>
    <xf numFmtId="49" fontId="4" fillId="2" borderId="15" xfId="0" applyNumberFormat="1" applyFont="1" applyFill="1" applyBorder="1" applyAlignment="1">
      <alignment horizontal="center" vertical="top"/>
    </xf>
    <xf numFmtId="49" fontId="4" fillId="0" borderId="35" xfId="0" applyNumberFormat="1" applyFont="1" applyBorder="1" applyAlignment="1">
      <alignment horizontal="center" vertical="top"/>
    </xf>
    <xf numFmtId="49" fontId="4" fillId="0" borderId="15" xfId="0" applyNumberFormat="1" applyFont="1" applyBorder="1" applyAlignment="1">
      <alignment horizontal="center" vertical="top"/>
    </xf>
    <xf numFmtId="49" fontId="4" fillId="0" borderId="37" xfId="0" applyNumberFormat="1" applyFont="1" applyBorder="1" applyAlignment="1">
      <alignment horizontal="center" vertical="top"/>
    </xf>
    <xf numFmtId="49" fontId="4" fillId="8" borderId="13" xfId="0" applyNumberFormat="1" applyFont="1" applyFill="1" applyBorder="1" applyAlignment="1">
      <alignment horizontal="center" vertical="top"/>
    </xf>
    <xf numFmtId="49" fontId="4" fillId="2" borderId="37" xfId="0" applyNumberFormat="1" applyFont="1" applyFill="1" applyBorder="1" applyAlignment="1">
      <alignment horizontal="center" vertical="top"/>
    </xf>
    <xf numFmtId="0" fontId="2" fillId="4" borderId="66" xfId="0" applyFont="1" applyFill="1" applyBorder="1" applyAlignment="1">
      <alignment horizontal="left" vertical="top" wrapText="1"/>
    </xf>
    <xf numFmtId="0" fontId="4" fillId="0" borderId="15" xfId="0" applyFont="1" applyFill="1" applyBorder="1" applyAlignment="1">
      <alignment horizontal="center" vertical="top" wrapText="1"/>
    </xf>
    <xf numFmtId="0" fontId="4" fillId="0" borderId="37" xfId="0" applyFont="1" applyFill="1" applyBorder="1" applyAlignment="1">
      <alignment horizontal="center" vertical="top" wrapText="1"/>
    </xf>
    <xf numFmtId="0" fontId="2" fillId="0" borderId="35" xfId="0" applyFont="1" applyFill="1" applyBorder="1" applyAlignment="1">
      <alignment horizontal="center" vertical="top" wrapText="1"/>
    </xf>
    <xf numFmtId="3" fontId="2" fillId="0" borderId="37" xfId="0" applyNumberFormat="1" applyFont="1" applyFill="1" applyBorder="1" applyAlignment="1">
      <alignment horizontal="center" vertical="top"/>
    </xf>
    <xf numFmtId="0" fontId="4" fillId="0" borderId="35" xfId="0" applyFont="1" applyFill="1" applyBorder="1" applyAlignment="1">
      <alignment horizontal="center" vertical="top" wrapText="1"/>
    </xf>
    <xf numFmtId="0" fontId="2" fillId="0" borderId="53" xfId="0" applyFont="1" applyFill="1" applyBorder="1" applyAlignment="1">
      <alignment horizontal="left" vertical="top" wrapText="1"/>
    </xf>
    <xf numFmtId="0" fontId="7" fillId="0" borderId="47" xfId="0" applyFont="1" applyFill="1" applyBorder="1" applyAlignment="1">
      <alignment horizontal="left" vertical="top" wrapText="1"/>
    </xf>
    <xf numFmtId="3" fontId="2" fillId="4" borderId="29" xfId="0" applyNumberFormat="1" applyFont="1" applyFill="1" applyBorder="1" applyAlignment="1">
      <alignment horizontal="left" vertical="top" wrapText="1"/>
    </xf>
    <xf numFmtId="0" fontId="0" fillId="0" borderId="25" xfId="0" applyBorder="1" applyAlignment="1">
      <alignment vertical="top"/>
    </xf>
    <xf numFmtId="0" fontId="0" fillId="0" borderId="57" xfId="0" applyBorder="1" applyAlignment="1">
      <alignment vertical="top"/>
    </xf>
    <xf numFmtId="0" fontId="0" fillId="0" borderId="66" xfId="0" applyBorder="1" applyAlignment="1">
      <alignment vertical="top"/>
    </xf>
    <xf numFmtId="0" fontId="3" fillId="0" borderId="0" xfId="0" applyFont="1" applyAlignment="1">
      <alignment horizontal="center" vertical="top"/>
    </xf>
    <xf numFmtId="0" fontId="2" fillId="0" borderId="15" xfId="0" applyFont="1" applyFill="1" applyBorder="1" applyAlignment="1">
      <alignment horizontal="left" vertical="top" wrapText="1"/>
    </xf>
    <xf numFmtId="0" fontId="2" fillId="0" borderId="35" xfId="0" applyFont="1" applyFill="1" applyBorder="1" applyAlignment="1">
      <alignment horizontal="left" vertical="top" wrapText="1"/>
    </xf>
    <xf numFmtId="3" fontId="2" fillId="0" borderId="15" xfId="0" applyNumberFormat="1" applyFont="1" applyFill="1" applyBorder="1" applyAlignment="1">
      <alignment horizontal="center" vertical="top"/>
    </xf>
    <xf numFmtId="3" fontId="2" fillId="0" borderId="37" xfId="0" applyNumberFormat="1" applyFont="1" applyFill="1" applyBorder="1" applyAlignment="1">
      <alignment horizontal="center" vertical="top"/>
    </xf>
    <xf numFmtId="0" fontId="2" fillId="0" borderId="15" xfId="0" applyNumberFormat="1" applyFont="1" applyFill="1" applyBorder="1" applyAlignment="1">
      <alignment horizontal="center" vertical="top"/>
    </xf>
    <xf numFmtId="0" fontId="1" fillId="0" borderId="35" xfId="0" applyNumberFormat="1" applyFont="1" applyFill="1" applyBorder="1" applyAlignment="1">
      <alignment horizontal="center" vertical="top"/>
    </xf>
    <xf numFmtId="165" fontId="2" fillId="0" borderId="29" xfId="0" applyNumberFormat="1" applyFont="1" applyFill="1" applyBorder="1" applyAlignment="1">
      <alignment horizontal="center" vertical="top"/>
    </xf>
    <xf numFmtId="3" fontId="2" fillId="0" borderId="25" xfId="0" applyNumberFormat="1" applyFont="1" applyFill="1" applyBorder="1" applyAlignment="1">
      <alignment horizontal="center" vertical="top"/>
    </xf>
    <xf numFmtId="165" fontId="2" fillId="0" borderId="54" xfId="0" applyNumberFormat="1" applyFont="1" applyFill="1" applyBorder="1" applyAlignment="1">
      <alignment horizontal="center" vertical="top"/>
    </xf>
    <xf numFmtId="3" fontId="2" fillId="0" borderId="41" xfId="0" applyNumberFormat="1" applyFont="1" applyFill="1" applyBorder="1" applyAlignment="1">
      <alignment horizontal="center" vertical="top"/>
    </xf>
    <xf numFmtId="165" fontId="2" fillId="0" borderId="43" xfId="0" applyNumberFormat="1" applyFont="1" applyFill="1" applyBorder="1" applyAlignment="1">
      <alignment horizontal="center" vertical="top"/>
    </xf>
    <xf numFmtId="165" fontId="2" fillId="0" borderId="57" xfId="0" applyNumberFormat="1" applyFont="1" applyFill="1" applyBorder="1" applyAlignment="1">
      <alignment horizontal="center" vertical="top"/>
    </xf>
    <xf numFmtId="3" fontId="2" fillId="0" borderId="57" xfId="0" applyNumberFormat="1" applyFont="1" applyFill="1" applyBorder="1" applyAlignment="1">
      <alignment horizontal="center" vertical="top"/>
    </xf>
    <xf numFmtId="165" fontId="2" fillId="0" borderId="15" xfId="0" applyNumberFormat="1" applyFont="1" applyFill="1" applyBorder="1" applyAlignment="1">
      <alignment horizontal="left" vertical="top" wrapText="1"/>
    </xf>
    <xf numFmtId="3" fontId="2" fillId="0" borderId="54" xfId="0" applyNumberFormat="1" applyFont="1" applyFill="1" applyBorder="1" applyAlignment="1">
      <alignment horizontal="center" vertical="top"/>
    </xf>
    <xf numFmtId="3" fontId="2" fillId="0" borderId="66" xfId="0" applyNumberFormat="1" applyFont="1" applyFill="1" applyBorder="1" applyAlignment="1">
      <alignment horizontal="center" vertical="top"/>
    </xf>
    <xf numFmtId="3" fontId="2" fillId="3" borderId="35" xfId="0" applyNumberFormat="1" applyFont="1" applyFill="1" applyBorder="1" applyAlignment="1">
      <alignment vertical="top" wrapText="1"/>
    </xf>
    <xf numFmtId="3" fontId="2" fillId="3" borderId="36" xfId="0" applyNumberFormat="1" applyFont="1" applyFill="1" applyBorder="1" applyAlignment="1">
      <alignment vertical="top" wrapText="1"/>
    </xf>
    <xf numFmtId="3" fontId="2" fillId="3" borderId="16" xfId="0" applyNumberFormat="1" applyFont="1" applyFill="1" applyBorder="1" applyAlignment="1">
      <alignment vertical="top" wrapText="1"/>
    </xf>
    <xf numFmtId="0" fontId="6" fillId="0" borderId="25" xfId="0" applyFont="1" applyBorder="1" applyAlignment="1">
      <alignment vertical="top" wrapText="1"/>
    </xf>
    <xf numFmtId="3" fontId="2" fillId="3" borderId="15" xfId="0" applyNumberFormat="1" applyFont="1" applyFill="1" applyBorder="1" applyAlignment="1">
      <alignment vertical="top" wrapText="1"/>
    </xf>
    <xf numFmtId="0" fontId="6" fillId="0" borderId="40" xfId="0" applyFont="1" applyBorder="1" applyAlignment="1">
      <alignment vertical="top" wrapText="1"/>
    </xf>
    <xf numFmtId="0" fontId="2" fillId="0" borderId="40" xfId="0" applyFont="1" applyBorder="1" applyAlignment="1">
      <alignment vertical="top"/>
    </xf>
    <xf numFmtId="3" fontId="2" fillId="3" borderId="40" xfId="0" applyNumberFormat="1" applyFont="1" applyFill="1" applyBorder="1" applyAlignment="1">
      <alignment vertical="top" wrapText="1"/>
    </xf>
    <xf numFmtId="0" fontId="11" fillId="0" borderId="1" xfId="0" applyFont="1" applyFill="1" applyBorder="1" applyAlignment="1">
      <alignment vertical="top" wrapText="1"/>
    </xf>
    <xf numFmtId="3" fontId="2" fillId="0" borderId="1" xfId="0" applyNumberFormat="1" applyFont="1" applyFill="1" applyBorder="1" applyAlignment="1">
      <alignment horizontal="center" vertical="top" wrapText="1"/>
    </xf>
    <xf numFmtId="3" fontId="2" fillId="3" borderId="1" xfId="0" applyNumberFormat="1" applyFont="1" applyFill="1" applyBorder="1" applyAlignment="1">
      <alignment horizontal="left" vertical="top" wrapText="1" shrinkToFit="1"/>
    </xf>
    <xf numFmtId="164" fontId="11" fillId="6" borderId="25" xfId="0" applyNumberFormat="1" applyFont="1" applyFill="1" applyBorder="1" applyAlignment="1">
      <alignment horizontal="right" vertical="top"/>
    </xf>
    <xf numFmtId="0" fontId="2" fillId="0" borderId="20" xfId="0" applyFont="1" applyFill="1" applyBorder="1" applyAlignment="1">
      <alignment horizontal="center" vertical="top" wrapText="1"/>
    </xf>
    <xf numFmtId="0" fontId="4" fillId="0" borderId="40" xfId="0" applyFont="1" applyFill="1" applyBorder="1" applyAlignment="1">
      <alignment vertical="top" wrapText="1"/>
    </xf>
    <xf numFmtId="49" fontId="4" fillId="3" borderId="40" xfId="0" applyNumberFormat="1" applyFont="1" applyFill="1" applyBorder="1" applyAlignment="1">
      <alignment horizontal="center" vertical="top"/>
    </xf>
    <xf numFmtId="3" fontId="2" fillId="0" borderId="40" xfId="0" applyNumberFormat="1" applyFont="1" applyFill="1" applyBorder="1" applyAlignment="1">
      <alignment horizontal="center" vertical="top" wrapText="1"/>
    </xf>
    <xf numFmtId="3" fontId="2" fillId="0" borderId="39" xfId="0" applyNumberFormat="1" applyFont="1" applyFill="1" applyBorder="1" applyAlignment="1">
      <alignment horizontal="center" vertical="top" wrapText="1"/>
    </xf>
    <xf numFmtId="0" fontId="2" fillId="0" borderId="1" xfId="0" applyFont="1" applyFill="1" applyBorder="1" applyAlignment="1">
      <alignment vertical="top" wrapText="1"/>
    </xf>
    <xf numFmtId="3" fontId="2" fillId="3" borderId="1" xfId="0" applyNumberFormat="1" applyFont="1" applyFill="1" applyBorder="1" applyAlignment="1">
      <alignment horizontal="center" vertical="top" wrapText="1"/>
    </xf>
    <xf numFmtId="3" fontId="2" fillId="3" borderId="24" xfId="0" applyNumberFormat="1" applyFont="1" applyFill="1" applyBorder="1" applyAlignment="1">
      <alignment horizontal="center" vertical="top" wrapText="1"/>
    </xf>
    <xf numFmtId="3" fontId="2" fillId="3" borderId="1" xfId="0" applyNumberFormat="1" applyFont="1" applyFill="1" applyBorder="1" applyAlignment="1">
      <alignment horizontal="left" vertical="top" wrapText="1"/>
    </xf>
    <xf numFmtId="0" fontId="2" fillId="7" borderId="25" xfId="0" applyFont="1" applyFill="1" applyBorder="1" applyAlignment="1">
      <alignment vertical="top" wrapText="1"/>
    </xf>
    <xf numFmtId="0" fontId="2" fillId="7" borderId="15" xfId="0" applyFont="1" applyFill="1" applyBorder="1" applyAlignment="1">
      <alignment horizontal="center" vertical="top"/>
    </xf>
    <xf numFmtId="0" fontId="7" fillId="7" borderId="37" xfId="0" applyFont="1" applyFill="1" applyBorder="1" applyAlignment="1">
      <alignment horizontal="center" vertical="center" wrapText="1"/>
    </xf>
    <xf numFmtId="0" fontId="4" fillId="8" borderId="21" xfId="0" applyFont="1" applyFill="1" applyBorder="1" applyAlignment="1">
      <alignment horizontal="left" vertical="top" wrapText="1"/>
    </xf>
    <xf numFmtId="0" fontId="2" fillId="8" borderId="25" xfId="0" applyFont="1" applyFill="1" applyBorder="1" applyAlignment="1">
      <alignment horizontal="left" vertical="top" wrapText="1"/>
    </xf>
    <xf numFmtId="0" fontId="4" fillId="8" borderId="66" xfId="0" applyFont="1" applyFill="1" applyBorder="1" applyAlignment="1">
      <alignment horizontal="left" vertical="top" wrapText="1"/>
    </xf>
    <xf numFmtId="0" fontId="2" fillId="8" borderId="35" xfId="0" applyFont="1" applyFill="1" applyBorder="1" applyAlignment="1">
      <alignment horizontal="center" vertical="top"/>
    </xf>
    <xf numFmtId="0" fontId="2" fillId="8" borderId="15" xfId="0" applyFont="1" applyFill="1" applyBorder="1" applyAlignment="1">
      <alignment horizontal="center" vertical="top"/>
    </xf>
    <xf numFmtId="0" fontId="7" fillId="8" borderId="37" xfId="0" applyFont="1" applyFill="1" applyBorder="1" applyAlignment="1">
      <alignment horizontal="center" vertical="center" wrapText="1"/>
    </xf>
    <xf numFmtId="3" fontId="2" fillId="8" borderId="15" xfId="0" applyNumberFormat="1" applyFont="1" applyFill="1" applyBorder="1" applyAlignment="1">
      <alignment horizontal="center" vertical="top"/>
    </xf>
    <xf numFmtId="3" fontId="2" fillId="8" borderId="37" xfId="0" applyNumberFormat="1" applyFont="1" applyFill="1" applyBorder="1" applyAlignment="1">
      <alignment horizontal="center" vertical="top"/>
    </xf>
    <xf numFmtId="0" fontId="11" fillId="0" borderId="40" xfId="0" applyFont="1" applyFill="1" applyBorder="1" applyAlignment="1">
      <alignment horizontal="center" vertical="top" wrapText="1"/>
    </xf>
    <xf numFmtId="0" fontId="6" fillId="3" borderId="20" xfId="0" applyFont="1" applyFill="1" applyBorder="1" applyAlignment="1">
      <alignment horizontal="center" vertical="top"/>
    </xf>
    <xf numFmtId="164" fontId="6" fillId="6" borderId="20" xfId="0" applyNumberFormat="1" applyFont="1" applyFill="1" applyBorder="1" applyAlignment="1">
      <alignment horizontal="right" vertical="top"/>
    </xf>
    <xf numFmtId="3" fontId="2" fillId="8" borderId="15" xfId="0" applyNumberFormat="1" applyFont="1" applyFill="1" applyBorder="1" applyAlignment="1">
      <alignment horizontal="center" vertical="top" wrapText="1"/>
    </xf>
    <xf numFmtId="0" fontId="6" fillId="8" borderId="20" xfId="0" applyFont="1" applyFill="1" applyBorder="1" applyAlignment="1">
      <alignment horizontal="left" vertical="top" wrapText="1"/>
    </xf>
    <xf numFmtId="3" fontId="2" fillId="8" borderId="35" xfId="0" applyNumberFormat="1" applyFont="1" applyFill="1" applyBorder="1" applyAlignment="1">
      <alignment horizontal="center" vertical="top" wrapText="1"/>
    </xf>
    <xf numFmtId="3" fontId="2" fillId="8" borderId="36" xfId="0" applyNumberFormat="1" applyFont="1" applyFill="1" applyBorder="1" applyAlignment="1">
      <alignment horizontal="center" vertical="top" wrapText="1"/>
    </xf>
    <xf numFmtId="3" fontId="2" fillId="8" borderId="1" xfId="0" applyNumberFormat="1" applyFont="1" applyFill="1" applyBorder="1" applyAlignment="1">
      <alignment horizontal="center" vertical="top" wrapText="1"/>
    </xf>
    <xf numFmtId="3" fontId="2" fillId="8" borderId="1" xfId="0" applyNumberFormat="1" applyFont="1" applyFill="1" applyBorder="1" applyAlignment="1">
      <alignment horizontal="left" vertical="top" wrapText="1"/>
    </xf>
    <xf numFmtId="0" fontId="11" fillId="6" borderId="25" xfId="0" applyFont="1" applyFill="1" applyBorder="1" applyAlignment="1">
      <alignment vertical="top"/>
    </xf>
    <xf numFmtId="164" fontId="11" fillId="6" borderId="15" xfId="0" applyNumberFormat="1" applyFont="1" applyFill="1" applyBorder="1" applyAlignment="1">
      <alignment vertical="top"/>
    </xf>
    <xf numFmtId="3" fontId="2" fillId="0" borderId="35" xfId="0" applyNumberFormat="1" applyFont="1" applyFill="1" applyBorder="1" applyAlignment="1">
      <alignment horizontal="center"/>
    </xf>
    <xf numFmtId="0" fontId="0" fillId="0" borderId="28" xfId="0" applyBorder="1" applyAlignment="1">
      <alignment vertical="top"/>
    </xf>
    <xf numFmtId="0" fontId="0" fillId="0" borderId="16" xfId="0" applyBorder="1" applyAlignment="1">
      <alignment vertical="top"/>
    </xf>
    <xf numFmtId="0" fontId="0" fillId="0" borderId="38" xfId="0" applyBorder="1" applyAlignment="1">
      <alignment vertical="top"/>
    </xf>
    <xf numFmtId="0" fontId="7" fillId="0" borderId="25" xfId="0" applyFont="1" applyFill="1" applyBorder="1" applyAlignment="1">
      <alignment horizontal="center" vertical="top" wrapText="1"/>
    </xf>
    <xf numFmtId="0" fontId="2" fillId="0" borderId="66" xfId="0" applyFont="1" applyBorder="1" applyAlignment="1">
      <alignment horizontal="center" vertical="top"/>
    </xf>
    <xf numFmtId="3" fontId="2" fillId="0" borderId="45" xfId="0" applyNumberFormat="1" applyFont="1" applyFill="1" applyBorder="1" applyAlignment="1">
      <alignment horizontal="center" vertical="top"/>
    </xf>
    <xf numFmtId="3" fontId="2" fillId="0" borderId="50" xfId="0" applyNumberFormat="1" applyFont="1" applyFill="1" applyBorder="1" applyAlignment="1">
      <alignment horizontal="center" vertical="top"/>
    </xf>
    <xf numFmtId="0" fontId="7" fillId="7" borderId="35" xfId="0" applyFont="1" applyFill="1" applyBorder="1" applyAlignment="1">
      <alignment horizontal="center" vertical="top" wrapText="1"/>
    </xf>
    <xf numFmtId="0" fontId="7" fillId="7" borderId="37" xfId="0" applyFont="1" applyFill="1" applyBorder="1" applyAlignment="1">
      <alignment horizontal="center" vertical="top" wrapText="1"/>
    </xf>
    <xf numFmtId="0" fontId="2" fillId="8" borderId="1" xfId="0" applyFont="1" applyFill="1" applyBorder="1" applyAlignment="1">
      <alignment horizontal="center" vertical="center"/>
    </xf>
    <xf numFmtId="0" fontId="2" fillId="8" borderId="1" xfId="0" applyFont="1" applyFill="1" applyBorder="1" applyAlignment="1">
      <alignment horizontal="left" vertical="center"/>
    </xf>
    <xf numFmtId="0" fontId="4" fillId="0" borderId="35" xfId="0" applyFont="1" applyBorder="1" applyAlignment="1">
      <alignment horizontal="center" vertical="top"/>
    </xf>
    <xf numFmtId="3" fontId="2" fillId="3" borderId="35" xfId="0" applyNumberFormat="1" applyFont="1" applyFill="1" applyBorder="1" applyAlignment="1">
      <alignment horizontal="center" vertical="top" wrapText="1"/>
    </xf>
    <xf numFmtId="0" fontId="6" fillId="7" borderId="54" xfId="0" applyFont="1" applyFill="1" applyBorder="1" applyAlignment="1">
      <alignment horizontal="left" vertical="top" wrapText="1"/>
    </xf>
    <xf numFmtId="0" fontId="2" fillId="7" borderId="35" xfId="0" applyFont="1" applyFill="1" applyBorder="1" applyAlignment="1">
      <alignment horizontal="center" vertical="top"/>
    </xf>
    <xf numFmtId="0" fontId="4" fillId="5" borderId="21" xfId="0" applyNumberFormat="1" applyFont="1" applyFill="1" applyBorder="1" applyAlignment="1">
      <alignment horizontal="center" vertical="top"/>
    </xf>
    <xf numFmtId="0" fontId="4" fillId="5" borderId="22" xfId="0" applyNumberFormat="1" applyFont="1" applyFill="1" applyBorder="1" applyAlignment="1">
      <alignment horizontal="center" vertical="top"/>
    </xf>
    <xf numFmtId="0" fontId="2" fillId="0" borderId="43" xfId="0" applyNumberFormat="1" applyFont="1" applyBorder="1" applyAlignment="1">
      <alignment horizontal="center" vertical="top"/>
    </xf>
    <xf numFmtId="0" fontId="2" fillId="0" borderId="24" xfId="0" applyNumberFormat="1" applyFont="1" applyBorder="1" applyAlignment="1">
      <alignment horizontal="center" vertical="top"/>
    </xf>
    <xf numFmtId="0" fontId="2" fillId="4" borderId="43" xfId="0" applyNumberFormat="1" applyFont="1" applyFill="1" applyBorder="1" applyAlignment="1">
      <alignment horizontal="center" vertical="top"/>
    </xf>
    <xf numFmtId="0" fontId="2" fillId="4" borderId="24" xfId="0" applyNumberFormat="1" applyFont="1" applyFill="1" applyBorder="1" applyAlignment="1">
      <alignment horizontal="center" vertical="top"/>
    </xf>
    <xf numFmtId="0" fontId="4" fillId="5" borderId="43" xfId="0" applyNumberFormat="1" applyFont="1" applyFill="1" applyBorder="1" applyAlignment="1">
      <alignment horizontal="center" vertical="top"/>
    </xf>
    <xf numFmtId="0" fontId="4" fillId="5" borderId="24" xfId="0" applyNumberFormat="1" applyFont="1" applyFill="1" applyBorder="1" applyAlignment="1">
      <alignment horizontal="center" vertical="top"/>
    </xf>
    <xf numFmtId="0" fontId="4" fillId="6" borderId="66" xfId="0" applyNumberFormat="1" applyFont="1" applyFill="1" applyBorder="1" applyAlignment="1">
      <alignment horizontal="center" vertical="top"/>
    </xf>
    <xf numFmtId="0" fontId="4" fillId="6" borderId="38" xfId="0" applyNumberFormat="1" applyFont="1" applyFill="1" applyBorder="1" applyAlignment="1">
      <alignment horizontal="center" vertical="top"/>
    </xf>
    <xf numFmtId="0" fontId="2" fillId="0" borderId="0" xfId="2" applyFont="1"/>
    <xf numFmtId="0" fontId="3" fillId="0" borderId="0" xfId="0" applyFont="1"/>
    <xf numFmtId="0" fontId="5" fillId="0" borderId="0" xfId="0" applyFont="1"/>
    <xf numFmtId="0" fontId="5" fillId="0" borderId="0" xfId="0" applyFont="1" applyAlignment="1">
      <alignment horizontal="center" vertical="top"/>
    </xf>
    <xf numFmtId="0" fontId="3" fillId="0" borderId="0" xfId="2" applyFont="1" applyAlignment="1">
      <alignment horizontal="right"/>
    </xf>
    <xf numFmtId="0" fontId="3" fillId="0" borderId="0" xfId="0" applyFont="1" applyAlignment="1">
      <alignment horizontal="right"/>
    </xf>
    <xf numFmtId="0" fontId="7" fillId="0" borderId="37" xfId="0" applyFont="1" applyFill="1" applyBorder="1" applyAlignment="1">
      <alignment horizontal="center" vertical="center" wrapText="1"/>
    </xf>
    <xf numFmtId="0" fontId="2" fillId="3" borderId="40" xfId="0" applyFont="1" applyFill="1" applyBorder="1" applyAlignment="1">
      <alignment vertical="top" wrapText="1"/>
    </xf>
    <xf numFmtId="49" fontId="4" fillId="8" borderId="8" xfId="0" applyNumberFormat="1" applyFont="1" applyFill="1" applyBorder="1" applyAlignment="1">
      <alignment horizontal="center" vertical="top"/>
    </xf>
    <xf numFmtId="49" fontId="4" fillId="2" borderId="35" xfId="0" applyNumberFormat="1" applyFont="1" applyFill="1" applyBorder="1" applyAlignment="1">
      <alignment horizontal="center" vertical="top"/>
    </xf>
    <xf numFmtId="49" fontId="4" fillId="0" borderId="35" xfId="0" applyNumberFormat="1" applyFont="1" applyBorder="1" applyAlignment="1">
      <alignment horizontal="center" vertical="top"/>
    </xf>
    <xf numFmtId="49" fontId="6" fillId="0" borderId="35" xfId="0" applyNumberFormat="1" applyFont="1" applyBorder="1" applyAlignment="1">
      <alignment horizontal="center" vertical="top"/>
    </xf>
    <xf numFmtId="3" fontId="2" fillId="0" borderId="15" xfId="0" applyNumberFormat="1" applyFont="1" applyFill="1" applyBorder="1" applyAlignment="1">
      <alignment horizontal="center" vertical="top"/>
    </xf>
    <xf numFmtId="3" fontId="2" fillId="0" borderId="37" xfId="0" applyNumberFormat="1" applyFont="1" applyFill="1" applyBorder="1" applyAlignment="1">
      <alignment horizontal="center" vertical="top"/>
    </xf>
    <xf numFmtId="0" fontId="2" fillId="2" borderId="14" xfId="0" applyFont="1" applyFill="1" applyBorder="1" applyAlignment="1">
      <alignment horizontal="center" vertical="top" wrapText="1"/>
    </xf>
    <xf numFmtId="0" fontId="2" fillId="2" borderId="68" xfId="0" applyFont="1" applyFill="1" applyBorder="1" applyAlignment="1">
      <alignment horizontal="center" vertical="top" wrapText="1"/>
    </xf>
    <xf numFmtId="0" fontId="2" fillId="2" borderId="67" xfId="0" applyFont="1" applyFill="1" applyBorder="1" applyAlignment="1">
      <alignment horizontal="center" vertical="top" wrapText="1"/>
    </xf>
    <xf numFmtId="3" fontId="2" fillId="0" borderId="16" xfId="0" applyNumberFormat="1" applyFont="1" applyFill="1" applyBorder="1" applyAlignment="1">
      <alignment horizontal="center" vertical="top"/>
    </xf>
    <xf numFmtId="0" fontId="2" fillId="0" borderId="15" xfId="0" applyNumberFormat="1" applyFont="1" applyFill="1" applyBorder="1" applyAlignment="1">
      <alignment horizontal="center" vertical="top"/>
    </xf>
    <xf numFmtId="3" fontId="2" fillId="8" borderId="24" xfId="0" applyNumberFormat="1" applyFont="1" applyFill="1" applyBorder="1" applyAlignment="1">
      <alignment horizontal="left" vertical="top" wrapText="1"/>
    </xf>
    <xf numFmtId="0" fontId="2" fillId="0" borderId="35" xfId="0" applyNumberFormat="1" applyFont="1" applyFill="1" applyBorder="1" applyAlignment="1">
      <alignment horizontal="center" vertical="top"/>
    </xf>
    <xf numFmtId="0" fontId="3" fillId="0" borderId="0" xfId="2" applyFont="1" applyAlignment="1">
      <alignment horizontal="right" vertical="top"/>
    </xf>
    <xf numFmtId="0" fontId="3" fillId="0" borderId="0" xfId="0" applyFont="1" applyAlignment="1">
      <alignment horizontal="right" vertical="top"/>
    </xf>
    <xf numFmtId="0" fontId="3" fillId="0" borderId="0" xfId="2" applyFont="1" applyAlignment="1">
      <alignment horizontal="left" vertical="top" wrapText="1"/>
    </xf>
    <xf numFmtId="0" fontId="5" fillId="0" borderId="0" xfId="2" applyFont="1" applyAlignment="1">
      <alignment horizontal="center"/>
    </xf>
    <xf numFmtId="49" fontId="5" fillId="0" borderId="0" xfId="2" applyNumberFormat="1" applyFont="1" applyAlignment="1">
      <alignment horizontal="left" vertical="top" wrapText="1"/>
    </xf>
    <xf numFmtId="0" fontId="20" fillId="0" borderId="0" xfId="0" applyFont="1" applyAlignment="1">
      <alignment horizontal="left" vertical="center" wrapText="1"/>
    </xf>
    <xf numFmtId="0" fontId="3" fillId="0" borderId="0" xfId="2" applyFont="1" applyAlignment="1">
      <alignment horizontal="left"/>
    </xf>
    <xf numFmtId="0" fontId="3" fillId="0" borderId="0" xfId="0" applyFont="1" applyAlignment="1">
      <alignment horizontal="left" vertical="top"/>
    </xf>
    <xf numFmtId="0" fontId="3" fillId="0" borderId="0" xfId="0" applyFont="1" applyAlignment="1">
      <alignment horizontal="left"/>
    </xf>
    <xf numFmtId="0" fontId="20" fillId="0" borderId="0" xfId="0" applyFont="1" applyBorder="1" applyAlignment="1">
      <alignment horizontal="left" vertical="top" wrapText="1"/>
    </xf>
    <xf numFmtId="49" fontId="4" fillId="0" borderId="15" xfId="0" applyNumberFormat="1" applyFont="1" applyBorder="1" applyAlignment="1">
      <alignment horizontal="center" vertical="top"/>
    </xf>
    <xf numFmtId="49" fontId="4" fillId="0" borderId="37" xfId="0" applyNumberFormat="1" applyFont="1" applyBorder="1" applyAlignment="1">
      <alignment horizontal="center" vertical="top"/>
    </xf>
    <xf numFmtId="49" fontId="4" fillId="8" borderId="8" xfId="0" applyNumberFormat="1" applyFont="1" applyFill="1" applyBorder="1" applyAlignment="1">
      <alignment horizontal="center" vertical="top"/>
    </xf>
    <xf numFmtId="49" fontId="4" fillId="8" borderId="10"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49" fontId="4" fillId="2" borderId="35" xfId="0" applyNumberFormat="1" applyFont="1" applyFill="1" applyBorder="1" applyAlignment="1">
      <alignment horizontal="center" vertical="top"/>
    </xf>
    <xf numFmtId="49" fontId="4" fillId="2" borderId="15" xfId="0" applyNumberFormat="1" applyFont="1" applyFill="1" applyBorder="1" applyAlignment="1">
      <alignment horizontal="center" vertical="top"/>
    </xf>
    <xf numFmtId="49" fontId="4" fillId="2" borderId="37" xfId="0" applyNumberFormat="1" applyFont="1" applyFill="1" applyBorder="1" applyAlignment="1">
      <alignment horizontal="center" vertical="top"/>
    </xf>
    <xf numFmtId="0" fontId="2" fillId="0" borderId="29" xfId="0" applyFont="1" applyFill="1" applyBorder="1" applyAlignment="1">
      <alignment vertical="top" wrapText="1"/>
    </xf>
    <xf numFmtId="0" fontId="2" fillId="0" borderId="25" xfId="0" applyFont="1" applyFill="1" applyBorder="1" applyAlignment="1">
      <alignment vertical="top" wrapText="1"/>
    </xf>
    <xf numFmtId="0" fontId="2" fillId="0" borderId="25" xfId="0" applyFont="1" applyFill="1" applyBorder="1" applyAlignment="1">
      <alignment horizontal="left" vertical="top" wrapText="1"/>
    </xf>
    <xf numFmtId="0" fontId="2" fillId="0" borderId="66" xfId="0" applyFont="1" applyFill="1" applyBorder="1" applyAlignment="1">
      <alignment horizontal="left" vertical="top" wrapText="1"/>
    </xf>
    <xf numFmtId="49" fontId="4" fillId="0" borderId="35" xfId="0" applyNumberFormat="1" applyFont="1" applyBorder="1" applyAlignment="1">
      <alignment horizontal="center" vertical="top"/>
    </xf>
    <xf numFmtId="0" fontId="4" fillId="0" borderId="54" xfId="0" applyFont="1" applyFill="1" applyBorder="1" applyAlignment="1">
      <alignment vertical="top" wrapText="1"/>
    </xf>
    <xf numFmtId="0" fontId="4" fillId="0" borderId="25" xfId="0" applyFont="1" applyFill="1" applyBorder="1" applyAlignment="1">
      <alignment vertical="top" wrapText="1"/>
    </xf>
    <xf numFmtId="0" fontId="4" fillId="0" borderId="66" xfId="0" applyFont="1" applyFill="1" applyBorder="1" applyAlignment="1">
      <alignment vertical="top" wrapText="1"/>
    </xf>
    <xf numFmtId="0" fontId="4" fillId="0" borderId="15" xfId="0" applyFont="1" applyFill="1" applyBorder="1" applyAlignment="1">
      <alignment horizontal="center" vertical="top" wrapText="1"/>
    </xf>
    <xf numFmtId="0" fontId="4" fillId="0" borderId="37" xfId="0" applyFont="1" applyFill="1" applyBorder="1" applyAlignment="1">
      <alignment horizontal="center" vertical="top" wrapText="1"/>
    </xf>
    <xf numFmtId="0" fontId="2" fillId="0" borderId="61" xfId="0" applyFont="1" applyBorder="1" applyAlignment="1">
      <alignment horizontal="left" vertical="top" wrapText="1"/>
    </xf>
    <xf numFmtId="0" fontId="2" fillId="0" borderId="73" xfId="0" applyFont="1" applyBorder="1" applyAlignment="1">
      <alignment horizontal="left" vertical="top" wrapText="1"/>
    </xf>
    <xf numFmtId="49" fontId="2" fillId="0" borderId="65" xfId="0" applyNumberFormat="1" applyFont="1" applyFill="1" applyBorder="1" applyAlignment="1">
      <alignment horizontal="left" vertical="top" wrapText="1"/>
    </xf>
    <xf numFmtId="0" fontId="8" fillId="0" borderId="65" xfId="0" applyFont="1" applyBorder="1" applyAlignment="1">
      <alignment horizontal="left" vertical="top" wrapText="1"/>
    </xf>
    <xf numFmtId="49" fontId="2" fillId="0" borderId="0" xfId="0" applyNumberFormat="1" applyFont="1" applyFill="1" applyBorder="1" applyAlignment="1">
      <alignment horizontal="left" vertical="top" wrapText="1"/>
    </xf>
    <xf numFmtId="0" fontId="8" fillId="0" borderId="0" xfId="0" applyFont="1" applyAlignment="1">
      <alignment horizontal="left" vertical="top" wrapText="1"/>
    </xf>
    <xf numFmtId="0" fontId="4" fillId="6" borderId="62" xfId="0" applyFont="1" applyFill="1" applyBorder="1" applyAlignment="1">
      <alignment horizontal="right" vertical="top" wrapText="1"/>
    </xf>
    <xf numFmtId="0" fontId="4" fillId="6" borderId="44" xfId="0" applyFont="1" applyFill="1" applyBorder="1" applyAlignment="1">
      <alignment horizontal="right" vertical="top" wrapText="1"/>
    </xf>
    <xf numFmtId="0" fontId="2" fillId="0" borderId="74" xfId="0" applyFont="1" applyBorder="1" applyAlignment="1">
      <alignment horizontal="left" vertical="top" wrapText="1"/>
    </xf>
    <xf numFmtId="0" fontId="2" fillId="0" borderId="75" xfId="0" applyFont="1" applyBorder="1" applyAlignment="1">
      <alignment horizontal="left" vertical="top" wrapText="1"/>
    </xf>
    <xf numFmtId="0" fontId="4" fillId="5" borderId="61" xfId="0" applyFont="1" applyFill="1" applyBorder="1" applyAlignment="1">
      <alignment horizontal="right" vertical="top" wrapText="1"/>
    </xf>
    <xf numFmtId="0" fontId="4" fillId="5" borderId="73" xfId="0" applyFont="1" applyFill="1" applyBorder="1" applyAlignment="1">
      <alignment horizontal="right" vertical="top" wrapText="1"/>
    </xf>
    <xf numFmtId="0" fontId="2" fillId="3" borderId="74" xfId="0" applyFont="1" applyFill="1" applyBorder="1" applyAlignment="1">
      <alignment horizontal="left" vertical="top" wrapText="1"/>
    </xf>
    <xf numFmtId="0" fontId="2" fillId="3" borderId="75" xfId="0" applyFont="1" applyFill="1" applyBorder="1" applyAlignment="1">
      <alignment horizontal="left" vertical="top" wrapText="1"/>
    </xf>
    <xf numFmtId="0" fontId="2" fillId="3" borderId="61" xfId="0" applyFont="1" applyFill="1" applyBorder="1" applyAlignment="1">
      <alignment horizontal="left" vertical="top" wrapText="1"/>
    </xf>
    <xf numFmtId="0" fontId="2" fillId="3" borderId="73" xfId="0" applyFont="1" applyFill="1" applyBorder="1" applyAlignment="1">
      <alignment horizontal="left" vertical="top" wrapText="1"/>
    </xf>
    <xf numFmtId="0" fontId="2" fillId="4" borderId="61" xfId="0" applyFont="1" applyFill="1" applyBorder="1" applyAlignment="1">
      <alignment horizontal="left" vertical="top" wrapText="1"/>
    </xf>
    <xf numFmtId="0" fontId="2" fillId="4" borderId="73" xfId="0" applyFont="1" applyFill="1" applyBorder="1" applyAlignment="1">
      <alignment horizontal="left" vertical="top" wrapText="1"/>
    </xf>
    <xf numFmtId="0" fontId="11" fillId="0" borderId="54" xfId="0" applyFont="1" applyFill="1" applyBorder="1" applyAlignment="1">
      <alignment horizontal="left" vertical="top" wrapText="1"/>
    </xf>
    <xf numFmtId="0" fontId="14" fillId="0" borderId="25" xfId="0" applyFont="1" applyFill="1" applyBorder="1" applyAlignment="1">
      <alignment horizontal="left" vertical="top" wrapText="1"/>
    </xf>
    <xf numFmtId="0" fontId="11" fillId="0" borderId="35" xfId="0" applyFont="1" applyFill="1" applyBorder="1" applyAlignment="1">
      <alignment horizontal="center" vertical="center" textRotation="90" wrapText="1"/>
    </xf>
    <xf numFmtId="0" fontId="11" fillId="0" borderId="15" xfId="0" applyFont="1" applyFill="1" applyBorder="1" applyAlignment="1">
      <alignment horizontal="center" vertical="center" textRotation="90" wrapText="1"/>
    </xf>
    <xf numFmtId="0" fontId="11" fillId="0" borderId="37" xfId="0" applyFont="1" applyFill="1" applyBorder="1" applyAlignment="1">
      <alignment horizontal="center" vertical="center" textRotation="90" wrapText="1"/>
    </xf>
    <xf numFmtId="49" fontId="6" fillId="0" borderId="35" xfId="0" applyNumberFormat="1" applyFont="1" applyBorder="1" applyAlignment="1">
      <alignment horizontal="center" vertical="top"/>
    </xf>
    <xf numFmtId="49" fontId="6" fillId="0" borderId="15" xfId="0" applyNumberFormat="1" applyFont="1" applyBorder="1" applyAlignment="1">
      <alignment horizontal="center" vertical="top"/>
    </xf>
    <xf numFmtId="49" fontId="6" fillId="0" borderId="37" xfId="0" applyNumberFormat="1" applyFont="1" applyBorder="1" applyAlignment="1">
      <alignment horizontal="center" vertical="top"/>
    </xf>
    <xf numFmtId="0" fontId="2" fillId="0" borderId="54" xfId="0" applyFont="1" applyFill="1" applyBorder="1" applyAlignment="1">
      <alignment vertical="top" wrapText="1"/>
    </xf>
    <xf numFmtId="0" fontId="2" fillId="0" borderId="66" xfId="0" applyFont="1" applyFill="1" applyBorder="1" applyAlignment="1">
      <alignment vertical="top" wrapText="1"/>
    </xf>
    <xf numFmtId="0" fontId="2" fillId="0" borderId="35"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37" xfId="0" applyFont="1" applyFill="1" applyBorder="1" applyAlignment="1">
      <alignment horizontal="center" vertical="top" wrapText="1"/>
    </xf>
    <xf numFmtId="0" fontId="7" fillId="0" borderId="15" xfId="0" applyFont="1" applyFill="1" applyBorder="1" applyAlignment="1">
      <alignment horizontal="left" vertical="top" wrapText="1"/>
    </xf>
    <xf numFmtId="0" fontId="11" fillId="0" borderId="25" xfId="0" applyFont="1" applyFill="1" applyBorder="1" applyAlignment="1">
      <alignment horizontal="left" vertical="top" wrapText="1"/>
    </xf>
    <xf numFmtId="0" fontId="7" fillId="0" borderId="27" xfId="0" applyFont="1" applyFill="1" applyBorder="1" applyAlignment="1">
      <alignment horizontal="left" vertical="top" wrapText="1"/>
    </xf>
    <xf numFmtId="0" fontId="11" fillId="0" borderId="66"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0" borderId="40" xfId="0" applyFont="1" applyFill="1" applyBorder="1" applyAlignment="1">
      <alignment horizontal="left" vertical="top" wrapText="1"/>
    </xf>
    <xf numFmtId="0" fontId="2" fillId="0" borderId="54" xfId="0" applyFont="1" applyFill="1" applyBorder="1" applyAlignment="1">
      <alignment horizontal="left" vertical="top" wrapText="1"/>
    </xf>
    <xf numFmtId="0" fontId="4" fillId="3" borderId="35" xfId="0" applyFont="1" applyFill="1" applyBorder="1" applyAlignment="1">
      <alignment horizontal="center" vertical="top" wrapText="1"/>
    </xf>
    <xf numFmtId="0" fontId="4" fillId="3" borderId="37" xfId="0" applyFont="1" applyFill="1" applyBorder="1" applyAlignment="1">
      <alignment horizontal="center" vertical="top" wrapText="1"/>
    </xf>
    <xf numFmtId="0" fontId="2" fillId="8" borderId="25" xfId="0" applyFont="1" applyFill="1" applyBorder="1" applyAlignment="1">
      <alignment horizontal="left" vertical="top" wrapText="1"/>
    </xf>
    <xf numFmtId="165" fontId="2" fillId="0" borderId="28" xfId="0" applyNumberFormat="1" applyFont="1" applyFill="1" applyBorder="1" applyAlignment="1">
      <alignment horizontal="left" vertical="top" wrapText="1"/>
    </xf>
    <xf numFmtId="165" fontId="2" fillId="0" borderId="39" xfId="0" applyNumberFormat="1" applyFont="1" applyFill="1" applyBorder="1" applyAlignment="1">
      <alignment horizontal="left" vertical="top" wrapText="1"/>
    </xf>
    <xf numFmtId="0" fontId="2" fillId="0" borderId="41" xfId="0" applyFont="1" applyFill="1" applyBorder="1" applyAlignment="1">
      <alignment vertical="top" wrapText="1"/>
    </xf>
    <xf numFmtId="0" fontId="2" fillId="3" borderId="27"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29" xfId="0" applyFont="1" applyFill="1" applyBorder="1" applyAlignment="1">
      <alignment vertical="top" wrapText="1"/>
    </xf>
    <xf numFmtId="0" fontId="2" fillId="3" borderId="25" xfId="0" applyFont="1" applyFill="1" applyBorder="1" applyAlignment="1">
      <alignment vertical="top" wrapText="1"/>
    </xf>
    <xf numFmtId="0" fontId="2" fillId="3" borderId="41" xfId="0" applyFont="1" applyFill="1" applyBorder="1" applyAlignment="1">
      <alignment vertical="top" wrapText="1"/>
    </xf>
    <xf numFmtId="165" fontId="2" fillId="0" borderId="29" xfId="0" applyNumberFormat="1" applyFont="1" applyFill="1" applyBorder="1" applyAlignment="1">
      <alignment horizontal="center" vertical="center"/>
    </xf>
    <xf numFmtId="165" fontId="2" fillId="0" borderId="25" xfId="0" applyNumberFormat="1" applyFont="1" applyFill="1" applyBorder="1" applyAlignment="1">
      <alignment horizontal="center" vertical="center"/>
    </xf>
    <xf numFmtId="0" fontId="2" fillId="3" borderId="15" xfId="0" applyFont="1" applyFill="1" applyBorder="1" applyAlignment="1">
      <alignment horizontal="left" vertical="top" wrapText="1"/>
    </xf>
    <xf numFmtId="3" fontId="2" fillId="4" borderId="27" xfId="0" applyNumberFormat="1" applyFont="1" applyFill="1" applyBorder="1" applyAlignment="1">
      <alignment horizontal="center" vertical="top"/>
    </xf>
    <xf numFmtId="3" fontId="2" fillId="4" borderId="15" xfId="0" applyNumberFormat="1" applyFont="1" applyFill="1" applyBorder="1" applyAlignment="1">
      <alignment horizontal="center" vertical="top"/>
    </xf>
    <xf numFmtId="3" fontId="2" fillId="4" borderId="37" xfId="0" applyNumberFormat="1" applyFont="1" applyFill="1" applyBorder="1" applyAlignment="1">
      <alignment horizontal="center" vertical="top"/>
    </xf>
    <xf numFmtId="3" fontId="2" fillId="0" borderId="27" xfId="0" applyNumberFormat="1" applyFont="1" applyFill="1" applyBorder="1" applyAlignment="1">
      <alignment horizontal="center" vertical="top"/>
    </xf>
    <xf numFmtId="3" fontId="2" fillId="0" borderId="15" xfId="0" applyNumberFormat="1" applyFont="1" applyFill="1" applyBorder="1" applyAlignment="1">
      <alignment horizontal="center" vertical="top"/>
    </xf>
    <xf numFmtId="3" fontId="2" fillId="0" borderId="37" xfId="0" applyNumberFormat="1" applyFont="1" applyFill="1" applyBorder="1" applyAlignment="1">
      <alignment horizontal="center" vertical="top"/>
    </xf>
    <xf numFmtId="49" fontId="4" fillId="2" borderId="68" xfId="0" applyNumberFormat="1" applyFont="1" applyFill="1" applyBorder="1" applyAlignment="1">
      <alignment horizontal="right" vertical="top"/>
    </xf>
    <xf numFmtId="49" fontId="4" fillId="2" borderId="67" xfId="0" applyNumberFormat="1" applyFont="1" applyFill="1" applyBorder="1" applyAlignment="1">
      <alignment horizontal="right" vertical="top"/>
    </xf>
    <xf numFmtId="49" fontId="4" fillId="2" borderId="69" xfId="0" applyNumberFormat="1" applyFont="1" applyFill="1" applyBorder="1" applyAlignment="1">
      <alignment horizontal="left" vertical="top"/>
    </xf>
    <xf numFmtId="49" fontId="4" fillId="2" borderId="68" xfId="0" applyNumberFormat="1" applyFont="1" applyFill="1" applyBorder="1" applyAlignment="1">
      <alignment horizontal="left" vertical="top"/>
    </xf>
    <xf numFmtId="49" fontId="4" fillId="2" borderId="67" xfId="0" applyNumberFormat="1" applyFont="1" applyFill="1" applyBorder="1" applyAlignment="1">
      <alignment horizontal="left" vertical="top"/>
    </xf>
    <xf numFmtId="0" fontId="2" fillId="0" borderId="15" xfId="0" applyFont="1" applyFill="1" applyBorder="1" applyAlignment="1">
      <alignment horizontal="left" vertical="top" wrapText="1"/>
    </xf>
    <xf numFmtId="0" fontId="2" fillId="0" borderId="37" xfId="0" applyFont="1" applyFill="1" applyBorder="1" applyAlignment="1">
      <alignment horizontal="left" vertical="top" wrapText="1"/>
    </xf>
    <xf numFmtId="0" fontId="4" fillId="3" borderId="3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37" xfId="0" applyFont="1" applyFill="1" applyBorder="1" applyAlignment="1">
      <alignment horizontal="center" vertical="center" wrapText="1"/>
    </xf>
    <xf numFmtId="164" fontId="4" fillId="0" borderId="35" xfId="0" applyNumberFormat="1" applyFont="1" applyFill="1" applyBorder="1" applyAlignment="1">
      <alignment horizontal="center" vertical="top" wrapText="1"/>
    </xf>
    <xf numFmtId="164" fontId="4" fillId="0" borderId="15" xfId="0" applyNumberFormat="1" applyFont="1" applyFill="1" applyBorder="1" applyAlignment="1">
      <alignment horizontal="center" vertical="top" wrapText="1"/>
    </xf>
    <xf numFmtId="164" fontId="4" fillId="0" borderId="37" xfId="0" applyNumberFormat="1" applyFont="1" applyFill="1" applyBorder="1" applyAlignment="1">
      <alignment horizontal="center" vertical="top" wrapText="1"/>
    </xf>
    <xf numFmtId="0" fontId="2" fillId="3" borderId="35" xfId="0" applyFont="1" applyFill="1" applyBorder="1" applyAlignment="1">
      <alignment horizontal="center" vertical="center" textRotation="90" wrapText="1"/>
    </xf>
    <xf numFmtId="0" fontId="2" fillId="3" borderId="15" xfId="0" applyFont="1" applyFill="1" applyBorder="1" applyAlignment="1">
      <alignment horizontal="center" vertical="center" textRotation="90" wrapText="1"/>
    </xf>
    <xf numFmtId="0" fontId="2" fillId="3" borderId="37" xfId="0" applyFont="1" applyFill="1" applyBorder="1" applyAlignment="1">
      <alignment horizontal="center" vertical="center" textRotation="90" wrapText="1"/>
    </xf>
    <xf numFmtId="43" fontId="2" fillId="0" borderId="35" xfId="1" applyFont="1" applyFill="1" applyBorder="1" applyAlignment="1">
      <alignment horizontal="left" vertical="top" wrapText="1"/>
    </xf>
    <xf numFmtId="43" fontId="2" fillId="0" borderId="15" xfId="1" applyFont="1" applyFill="1" applyBorder="1" applyAlignment="1">
      <alignment horizontal="left" vertical="top" wrapText="1"/>
    </xf>
    <xf numFmtId="0" fontId="15" fillId="0" borderId="15" xfId="0" applyFont="1" applyFill="1" applyBorder="1" applyAlignment="1">
      <alignment horizontal="center" vertical="top" wrapText="1"/>
    </xf>
    <xf numFmtId="0" fontId="15" fillId="0" borderId="37" xfId="0" applyFont="1" applyFill="1" applyBorder="1" applyAlignment="1">
      <alignment horizontal="center" vertical="top" wrapText="1"/>
    </xf>
    <xf numFmtId="49" fontId="6" fillId="0" borderId="25" xfId="0" applyNumberFormat="1" applyFont="1" applyBorder="1" applyAlignment="1">
      <alignment horizontal="center" vertical="top"/>
    </xf>
    <xf numFmtId="0" fontId="4" fillId="8" borderId="29" xfId="0" applyFont="1" applyFill="1" applyBorder="1" applyAlignment="1">
      <alignment horizontal="left" vertical="top" wrapText="1"/>
    </xf>
    <xf numFmtId="0" fontId="4" fillId="8" borderId="25" xfId="0" applyFont="1" applyFill="1" applyBorder="1" applyAlignment="1">
      <alignment horizontal="left" vertical="top" wrapText="1"/>
    </xf>
    <xf numFmtId="0" fontId="11" fillId="8" borderId="25" xfId="0" applyFont="1" applyFill="1" applyBorder="1" applyAlignment="1">
      <alignment horizontal="left" vertical="top" wrapText="1"/>
    </xf>
    <xf numFmtId="0" fontId="11" fillId="8" borderId="41" xfId="0" applyFont="1" applyFill="1" applyBorder="1" applyAlignment="1">
      <alignment horizontal="left" vertical="top" wrapText="1"/>
    </xf>
    <xf numFmtId="0" fontId="2" fillId="0" borderId="47" xfId="0" applyFont="1" applyFill="1" applyBorder="1" applyAlignment="1">
      <alignment horizontal="left" vertical="top" wrapText="1"/>
    </xf>
    <xf numFmtId="0" fontId="7" fillId="0" borderId="35" xfId="0" applyFont="1" applyFill="1" applyBorder="1" applyAlignment="1">
      <alignment horizontal="left" vertical="top" wrapText="1"/>
    </xf>
    <xf numFmtId="0" fontId="4" fillId="0" borderId="54" xfId="0" applyFont="1" applyFill="1" applyBorder="1" applyAlignment="1">
      <alignment horizontal="left" vertical="top" wrapText="1"/>
    </xf>
    <xf numFmtId="0" fontId="4" fillId="0" borderId="25" xfId="0" applyFont="1" applyFill="1" applyBorder="1" applyAlignment="1">
      <alignment horizontal="left" vertical="top" wrapText="1"/>
    </xf>
    <xf numFmtId="0" fontId="2" fillId="0" borderId="35" xfId="0" applyFont="1" applyFill="1" applyBorder="1" applyAlignment="1">
      <alignment horizontal="left" vertical="top" wrapText="1"/>
    </xf>
    <xf numFmtId="0" fontId="4" fillId="5" borderId="72" xfId="0" applyFont="1" applyFill="1" applyBorder="1" applyAlignment="1">
      <alignment horizontal="right" vertical="top" wrapText="1"/>
    </xf>
    <xf numFmtId="0" fontId="4" fillId="5" borderId="70" xfId="0" applyFont="1" applyFill="1" applyBorder="1" applyAlignment="1">
      <alignment horizontal="right" vertical="top" wrapText="1"/>
    </xf>
    <xf numFmtId="0" fontId="2" fillId="0" borderId="35" xfId="0" applyFont="1" applyFill="1" applyBorder="1" applyAlignment="1">
      <alignment horizontal="center" vertical="center" textRotation="90" wrapText="1"/>
    </xf>
    <xf numFmtId="0" fontId="2" fillId="0" borderId="15" xfId="0" applyFont="1" applyFill="1" applyBorder="1" applyAlignment="1">
      <alignment horizontal="center" vertical="center" textRotation="90" wrapText="1"/>
    </xf>
    <xf numFmtId="0" fontId="2" fillId="0" borderId="37" xfId="0" applyFont="1" applyFill="1" applyBorder="1" applyAlignment="1">
      <alignment horizontal="center" vertical="center" textRotation="90" wrapText="1"/>
    </xf>
    <xf numFmtId="0" fontId="2" fillId="2" borderId="14" xfId="0" applyFont="1" applyFill="1" applyBorder="1" applyAlignment="1">
      <alignment horizontal="center" vertical="top" wrapText="1"/>
    </xf>
    <xf numFmtId="0" fontId="2" fillId="2" borderId="68" xfId="0" applyFont="1" applyFill="1" applyBorder="1" applyAlignment="1">
      <alignment horizontal="center" vertical="top" wrapText="1"/>
    </xf>
    <xf numFmtId="0" fontId="2" fillId="2" borderId="67" xfId="0" applyFont="1" applyFill="1" applyBorder="1" applyAlignment="1">
      <alignment horizontal="center" vertical="top" wrapText="1"/>
    </xf>
    <xf numFmtId="49" fontId="4" fillId="8" borderId="69" xfId="0" applyNumberFormat="1" applyFont="1" applyFill="1" applyBorder="1" applyAlignment="1">
      <alignment horizontal="right" vertical="top"/>
    </xf>
    <xf numFmtId="49" fontId="4" fillId="8" borderId="68" xfId="0" applyNumberFormat="1" applyFont="1" applyFill="1" applyBorder="1" applyAlignment="1">
      <alignment horizontal="right" vertical="top"/>
    </xf>
    <xf numFmtId="0" fontId="2" fillId="8" borderId="14" xfId="0" applyFont="1" applyFill="1" applyBorder="1" applyAlignment="1">
      <alignment horizontal="center" vertical="top"/>
    </xf>
    <xf numFmtId="0" fontId="2" fillId="8" borderId="68" xfId="0" applyFont="1" applyFill="1" applyBorder="1" applyAlignment="1">
      <alignment horizontal="center" vertical="top"/>
    </xf>
    <xf numFmtId="0" fontId="2" fillId="8" borderId="67" xfId="0" applyFont="1" applyFill="1" applyBorder="1" applyAlignment="1">
      <alignment horizontal="center" vertical="top"/>
    </xf>
    <xf numFmtId="49" fontId="4" fillId="5" borderId="69" xfId="0" applyNumberFormat="1" applyFont="1" applyFill="1" applyBorder="1" applyAlignment="1">
      <alignment horizontal="right" vertical="top"/>
    </xf>
    <xf numFmtId="49" fontId="4" fillId="5" borderId="68" xfId="0" applyNumberFormat="1" applyFont="1" applyFill="1" applyBorder="1" applyAlignment="1">
      <alignment horizontal="right" vertical="top"/>
    </xf>
    <xf numFmtId="0" fontId="2" fillId="5" borderId="14" xfId="0" applyFont="1" applyFill="1" applyBorder="1" applyAlignment="1">
      <alignment horizontal="center" vertical="top"/>
    </xf>
    <xf numFmtId="0" fontId="2" fillId="5" borderId="68" xfId="0" applyFont="1" applyFill="1" applyBorder="1" applyAlignment="1">
      <alignment horizontal="center" vertical="top"/>
    </xf>
    <xf numFmtId="0" fontId="2" fillId="5" borderId="67" xfId="0" applyFont="1" applyFill="1" applyBorder="1" applyAlignment="1">
      <alignment horizontal="center" vertical="top"/>
    </xf>
    <xf numFmtId="49" fontId="4" fillId="0" borderId="44" xfId="0" applyNumberFormat="1" applyFont="1" applyFill="1" applyBorder="1" applyAlignment="1">
      <alignment horizontal="center" vertical="top" wrapText="1"/>
    </xf>
    <xf numFmtId="0" fontId="4" fillId="0" borderId="14" xfId="0" applyFont="1" applyBorder="1" applyAlignment="1">
      <alignment horizontal="center" vertical="center" wrapText="1"/>
    </xf>
    <xf numFmtId="0" fontId="4" fillId="0" borderId="68" xfId="0" applyFont="1" applyBorder="1" applyAlignment="1">
      <alignment horizontal="center" vertical="center" wrapText="1"/>
    </xf>
    <xf numFmtId="0" fontId="2" fillId="3" borderId="66" xfId="0" applyFont="1" applyFill="1" applyBorder="1" applyAlignment="1">
      <alignment vertical="top" wrapText="1"/>
    </xf>
    <xf numFmtId="3" fontId="2" fillId="0" borderId="25" xfId="0" applyNumberFormat="1" applyFont="1" applyFill="1" applyBorder="1" applyAlignment="1">
      <alignment vertical="top" wrapText="1"/>
    </xf>
    <xf numFmtId="0" fontId="0" fillId="0" borderId="57" xfId="0" applyBorder="1" applyAlignment="1">
      <alignment vertical="top" wrapText="1"/>
    </xf>
    <xf numFmtId="0" fontId="0" fillId="0" borderId="25" xfId="0" applyBorder="1" applyAlignment="1">
      <alignment vertical="top" wrapText="1"/>
    </xf>
    <xf numFmtId="0" fontId="7" fillId="0" borderId="47" xfId="0" applyFont="1" applyFill="1" applyBorder="1" applyAlignment="1">
      <alignment horizontal="left" vertical="top" wrapText="1"/>
    </xf>
    <xf numFmtId="0" fontId="7" fillId="0" borderId="78" xfId="0" applyFont="1" applyFill="1" applyBorder="1" applyAlignment="1">
      <alignment horizontal="left" vertical="top" wrapText="1"/>
    </xf>
    <xf numFmtId="0" fontId="2" fillId="3" borderId="43" xfId="0" applyNumberFormat="1" applyFont="1" applyFill="1" applyBorder="1" applyAlignment="1">
      <alignment horizontal="left" vertical="top" wrapText="1"/>
    </xf>
    <xf numFmtId="0" fontId="8" fillId="0" borderId="56" xfId="0" applyFont="1" applyBorder="1" applyAlignment="1">
      <alignment horizontal="left" vertical="top" wrapText="1"/>
    </xf>
    <xf numFmtId="0" fontId="4" fillId="7" borderId="54" xfId="0" applyFont="1" applyFill="1" applyBorder="1" applyAlignment="1">
      <alignment horizontal="left" vertical="top" wrapText="1"/>
    </xf>
    <xf numFmtId="0" fontId="4" fillId="7" borderId="66" xfId="0" applyFont="1" applyFill="1" applyBorder="1" applyAlignment="1">
      <alignment horizontal="left" vertical="top" wrapText="1"/>
    </xf>
    <xf numFmtId="49" fontId="4" fillId="0" borderId="27" xfId="0" applyNumberFormat="1" applyFont="1" applyBorder="1" applyAlignment="1">
      <alignment horizontal="center" vertical="top"/>
    </xf>
    <xf numFmtId="0" fontId="2" fillId="0" borderId="27" xfId="0" applyFont="1" applyFill="1" applyBorder="1" applyAlignment="1">
      <alignment horizontal="center" vertical="top" textRotation="90" wrapText="1"/>
    </xf>
    <xf numFmtId="0" fontId="2" fillId="0" borderId="15" xfId="0" applyFont="1" applyFill="1" applyBorder="1" applyAlignment="1">
      <alignment horizontal="center" vertical="top" textRotation="90" wrapText="1"/>
    </xf>
    <xf numFmtId="0" fontId="2" fillId="0" borderId="37" xfId="0" applyFont="1" applyFill="1" applyBorder="1" applyAlignment="1">
      <alignment horizontal="center" vertical="top" textRotation="90" wrapText="1"/>
    </xf>
    <xf numFmtId="3" fontId="2" fillId="0" borderId="29" xfId="0" applyNumberFormat="1" applyFont="1" applyFill="1" applyBorder="1" applyAlignment="1">
      <alignment horizontal="center" vertical="top"/>
    </xf>
    <xf numFmtId="3" fontId="2" fillId="0" borderId="25" xfId="0" applyNumberFormat="1" applyFont="1" applyFill="1" applyBorder="1" applyAlignment="1">
      <alignment horizontal="center" vertical="top"/>
    </xf>
    <xf numFmtId="3" fontId="2" fillId="0" borderId="41" xfId="0" applyNumberFormat="1" applyFont="1" applyFill="1" applyBorder="1" applyAlignment="1">
      <alignment horizontal="center" vertical="top"/>
    </xf>
    <xf numFmtId="3" fontId="2" fillId="0" borderId="28" xfId="0" applyNumberFormat="1" applyFont="1" applyFill="1" applyBorder="1" applyAlignment="1">
      <alignment horizontal="center" vertical="top"/>
    </xf>
    <xf numFmtId="3" fontId="2" fillId="0" borderId="16" xfId="0" applyNumberFormat="1" applyFont="1" applyFill="1" applyBorder="1" applyAlignment="1">
      <alignment horizontal="center" vertical="top"/>
    </xf>
    <xf numFmtId="3" fontId="2" fillId="0" borderId="39" xfId="0" applyNumberFormat="1" applyFont="1" applyFill="1" applyBorder="1" applyAlignment="1">
      <alignment horizontal="center" vertical="top"/>
    </xf>
    <xf numFmtId="3" fontId="2" fillId="0" borderId="29" xfId="0" applyNumberFormat="1" applyFont="1" applyFill="1" applyBorder="1" applyAlignment="1">
      <alignment horizontal="left" vertical="top" wrapText="1"/>
    </xf>
    <xf numFmtId="0" fontId="0" fillId="0" borderId="41" xfId="0" applyBorder="1" applyAlignment="1">
      <alignment vertical="top"/>
    </xf>
    <xf numFmtId="3" fontId="2" fillId="0" borderId="40" xfId="0" applyNumberFormat="1" applyFont="1" applyFill="1" applyBorder="1" applyAlignment="1">
      <alignment horizontal="center" vertical="top"/>
    </xf>
    <xf numFmtId="165" fontId="2" fillId="0" borderId="27" xfId="0" applyNumberFormat="1" applyFont="1" applyFill="1" applyBorder="1" applyAlignment="1">
      <alignment horizontal="center" vertical="top"/>
    </xf>
    <xf numFmtId="165" fontId="2" fillId="0" borderId="15" xfId="0" applyNumberFormat="1" applyFont="1" applyFill="1" applyBorder="1" applyAlignment="1">
      <alignment horizontal="center" vertical="top"/>
    </xf>
    <xf numFmtId="165" fontId="2" fillId="0" borderId="40" xfId="0" applyNumberFormat="1" applyFont="1" applyFill="1" applyBorder="1" applyAlignment="1">
      <alignment horizontal="center" vertical="top"/>
    </xf>
    <xf numFmtId="3" fontId="2" fillId="0" borderId="25" xfId="0" applyNumberFormat="1" applyFont="1" applyFill="1" applyBorder="1" applyAlignment="1">
      <alignment horizontal="left" vertical="top" wrapText="1"/>
    </xf>
    <xf numFmtId="3" fontId="2" fillId="0" borderId="41" xfId="0" applyNumberFormat="1" applyFont="1" applyFill="1" applyBorder="1" applyAlignment="1">
      <alignment horizontal="left" vertical="top" wrapText="1"/>
    </xf>
    <xf numFmtId="0" fontId="4" fillId="4" borderId="54" xfId="0" applyFont="1" applyFill="1" applyBorder="1" applyAlignment="1">
      <alignment vertical="top" wrapText="1"/>
    </xf>
    <xf numFmtId="0" fontId="4" fillId="4" borderId="25" xfId="0" applyFont="1" applyFill="1" applyBorder="1" applyAlignment="1">
      <alignment vertical="top" wrapText="1"/>
    </xf>
    <xf numFmtId="0" fontId="4" fillId="4" borderId="66" xfId="0" applyFont="1" applyFill="1" applyBorder="1" applyAlignment="1">
      <alignment vertical="top" wrapText="1"/>
    </xf>
    <xf numFmtId="0" fontId="4" fillId="0" borderId="35" xfId="0" applyFont="1" applyFill="1" applyBorder="1" applyAlignment="1">
      <alignment horizontal="center" vertical="top" wrapText="1"/>
    </xf>
    <xf numFmtId="0" fontId="2" fillId="0" borderId="53" xfId="0" applyFont="1" applyFill="1" applyBorder="1" applyAlignment="1">
      <alignment horizontal="left" vertical="top" wrapText="1"/>
    </xf>
    <xf numFmtId="0" fontId="2" fillId="0" borderId="78" xfId="0" applyFont="1" applyFill="1" applyBorder="1" applyAlignment="1">
      <alignment horizontal="left" vertical="top" wrapText="1"/>
    </xf>
    <xf numFmtId="49" fontId="4" fillId="2" borderId="65" xfId="0" applyNumberFormat="1" applyFont="1" applyFill="1" applyBorder="1" applyAlignment="1">
      <alignment horizontal="left" vertical="top"/>
    </xf>
    <xf numFmtId="165" fontId="2" fillId="0" borderId="1" xfId="0" applyNumberFormat="1" applyFont="1" applyFill="1" applyBorder="1" applyAlignment="1">
      <alignment horizontal="center" vertical="top"/>
    </xf>
    <xf numFmtId="165" fontId="2" fillId="0" borderId="2" xfId="0" applyNumberFormat="1" applyFont="1" applyFill="1" applyBorder="1" applyAlignment="1">
      <alignment horizontal="center" vertical="top"/>
    </xf>
    <xf numFmtId="165" fontId="2" fillId="0" borderId="39" xfId="0" applyNumberFormat="1" applyFont="1" applyFill="1" applyBorder="1" applyAlignment="1">
      <alignment horizontal="center" vertical="top"/>
    </xf>
    <xf numFmtId="165" fontId="2" fillId="0" borderId="3" xfId="0" applyNumberFormat="1" applyFont="1" applyFill="1" applyBorder="1" applyAlignment="1">
      <alignment horizontal="center" vertical="top"/>
    </xf>
    <xf numFmtId="0" fontId="4" fillId="0" borderId="66" xfId="0" applyFont="1" applyFill="1" applyBorder="1" applyAlignment="1">
      <alignment horizontal="left" vertical="top" wrapText="1"/>
    </xf>
    <xf numFmtId="164" fontId="4" fillId="0" borderId="35" xfId="0" applyNumberFormat="1" applyFont="1" applyBorder="1" applyAlignment="1">
      <alignment horizontal="center" vertical="top" wrapText="1"/>
    </xf>
    <xf numFmtId="164" fontId="4" fillId="0" borderId="15" xfId="0" applyNumberFormat="1" applyFont="1" applyBorder="1" applyAlignment="1">
      <alignment horizontal="center" vertical="top" wrapText="1"/>
    </xf>
    <xf numFmtId="164" fontId="4" fillId="0" borderId="37" xfId="0" applyNumberFormat="1" applyFont="1" applyBorder="1" applyAlignment="1">
      <alignment horizontal="center" vertical="top" wrapText="1"/>
    </xf>
    <xf numFmtId="49" fontId="4" fillId="2" borderId="5" xfId="0" applyNumberFormat="1" applyFont="1" applyFill="1" applyBorder="1" applyAlignment="1">
      <alignment horizontal="left" vertical="top"/>
    </xf>
    <xf numFmtId="49" fontId="4" fillId="2" borderId="35" xfId="0" applyNumberFormat="1" applyFont="1" applyFill="1" applyBorder="1" applyAlignment="1">
      <alignment horizontal="left" vertical="top"/>
    </xf>
    <xf numFmtId="49" fontId="4" fillId="2" borderId="18" xfId="0" applyNumberFormat="1" applyFont="1" applyFill="1" applyBorder="1" applyAlignment="1">
      <alignment horizontal="left" vertical="top"/>
    </xf>
    <xf numFmtId="0" fontId="2" fillId="0" borderId="27" xfId="0" applyFont="1" applyFill="1" applyBorder="1" applyAlignment="1">
      <alignment horizontal="left" vertical="top" wrapText="1"/>
    </xf>
    <xf numFmtId="0" fontId="2" fillId="0" borderId="40" xfId="0" applyFont="1" applyFill="1" applyBorder="1" applyAlignment="1">
      <alignment horizontal="left" vertical="top" wrapText="1"/>
    </xf>
    <xf numFmtId="0" fontId="4" fillId="8" borderId="54" xfId="0" applyFont="1" applyFill="1" applyBorder="1" applyAlignment="1">
      <alignment horizontal="left" vertical="top" wrapText="1"/>
    </xf>
    <xf numFmtId="0" fontId="4" fillId="8" borderId="66" xfId="0" applyFont="1" applyFill="1" applyBorder="1" applyAlignment="1">
      <alignment horizontal="left" vertical="top" wrapText="1"/>
    </xf>
    <xf numFmtId="3" fontId="2" fillId="8" borderId="27" xfId="0" applyNumberFormat="1" applyFont="1" applyFill="1" applyBorder="1" applyAlignment="1">
      <alignment horizontal="left" vertical="top" wrapText="1"/>
    </xf>
    <xf numFmtId="0" fontId="0" fillId="8" borderId="15" xfId="0" applyFill="1" applyBorder="1" applyAlignment="1">
      <alignment horizontal="left" vertical="top" wrapText="1"/>
    </xf>
    <xf numFmtId="0" fontId="0" fillId="8" borderId="37" xfId="0" applyFill="1" applyBorder="1" applyAlignment="1">
      <alignment horizontal="left" vertical="top" wrapText="1"/>
    </xf>
    <xf numFmtId="3" fontId="2" fillId="8" borderId="28" xfId="0" applyNumberFormat="1" applyFont="1" applyFill="1" applyBorder="1" applyAlignment="1">
      <alignment horizontal="left" vertical="top" wrapText="1"/>
    </xf>
    <xf numFmtId="0" fontId="0" fillId="8" borderId="16" xfId="0" applyFill="1" applyBorder="1" applyAlignment="1">
      <alignment horizontal="left" vertical="top" wrapText="1"/>
    </xf>
    <xf numFmtId="0" fontId="0" fillId="8" borderId="38" xfId="0" applyFill="1" applyBorder="1" applyAlignment="1">
      <alignment horizontal="left" vertical="top" wrapText="1"/>
    </xf>
    <xf numFmtId="3" fontId="2" fillId="0" borderId="35" xfId="0" applyNumberFormat="1" applyFont="1" applyFill="1" applyBorder="1" applyAlignment="1">
      <alignment horizontal="left" vertical="top" wrapText="1"/>
    </xf>
    <xf numFmtId="3" fontId="2" fillId="0" borderId="15" xfId="0" applyNumberFormat="1" applyFont="1" applyFill="1" applyBorder="1" applyAlignment="1">
      <alignment horizontal="left" vertical="top" wrapText="1"/>
    </xf>
    <xf numFmtId="3" fontId="2" fillId="0" borderId="37" xfId="0" applyNumberFormat="1" applyFont="1" applyFill="1" applyBorder="1" applyAlignment="1">
      <alignment horizontal="left" vertical="top" wrapText="1"/>
    </xf>
    <xf numFmtId="3" fontId="2" fillId="0" borderId="36" xfId="0" applyNumberFormat="1" applyFont="1" applyFill="1" applyBorder="1" applyAlignment="1">
      <alignment horizontal="left" vertical="top" wrapText="1"/>
    </xf>
    <xf numFmtId="3" fontId="2" fillId="0" borderId="16" xfId="0" applyNumberFormat="1" applyFont="1" applyFill="1" applyBorder="1" applyAlignment="1">
      <alignment horizontal="left" vertical="top" wrapText="1"/>
    </xf>
    <xf numFmtId="3" fontId="2" fillId="0" borderId="38" xfId="0" applyNumberFormat="1" applyFont="1" applyFill="1" applyBorder="1" applyAlignment="1">
      <alignment horizontal="left" vertical="top" wrapText="1"/>
    </xf>
    <xf numFmtId="49" fontId="4" fillId="0" borderId="25" xfId="0" applyNumberFormat="1" applyFont="1" applyBorder="1" applyAlignment="1">
      <alignment horizontal="center" vertical="top"/>
    </xf>
    <xf numFmtId="0" fontId="6" fillId="0" borderId="35" xfId="0" applyFont="1" applyBorder="1" applyAlignment="1">
      <alignment vertical="top" wrapText="1"/>
    </xf>
    <xf numFmtId="0" fontId="0" fillId="0" borderId="15" xfId="0" applyBorder="1" applyAlignment="1">
      <alignment vertical="top" wrapText="1"/>
    </xf>
    <xf numFmtId="3" fontId="2" fillId="3" borderId="28" xfId="0" applyNumberFormat="1" applyFont="1" applyFill="1" applyBorder="1" applyAlignment="1">
      <alignment vertical="top" wrapText="1"/>
    </xf>
    <xf numFmtId="0" fontId="0" fillId="0" borderId="39" xfId="0" applyBorder="1" applyAlignment="1">
      <alignment vertical="top" wrapText="1"/>
    </xf>
    <xf numFmtId="3" fontId="2" fillId="3" borderId="43" xfId="0" applyNumberFormat="1" applyFont="1" applyFill="1" applyBorder="1" applyAlignment="1">
      <alignment vertical="top" wrapText="1"/>
    </xf>
    <xf numFmtId="0" fontId="0" fillId="0" borderId="56" xfId="0" applyBorder="1" applyAlignment="1">
      <alignment vertical="top" wrapText="1"/>
    </xf>
    <xf numFmtId="49" fontId="4" fillId="8" borderId="46" xfId="0" applyNumberFormat="1" applyFont="1" applyFill="1" applyBorder="1" applyAlignment="1">
      <alignment horizontal="center" vertical="top"/>
    </xf>
    <xf numFmtId="49" fontId="4" fillId="8" borderId="62" xfId="0" applyNumberFormat="1" applyFont="1" applyFill="1" applyBorder="1" applyAlignment="1">
      <alignment horizontal="center" vertical="top"/>
    </xf>
    <xf numFmtId="3" fontId="2" fillId="3" borderId="29" xfId="0" applyNumberFormat="1" applyFont="1" applyFill="1" applyBorder="1" applyAlignment="1">
      <alignment horizontal="left" vertical="top" wrapText="1"/>
    </xf>
    <xf numFmtId="0" fontId="0" fillId="0" borderId="51" xfId="0" applyBorder="1" applyAlignment="1">
      <alignment horizontal="left" vertical="top" wrapText="1"/>
    </xf>
    <xf numFmtId="3" fontId="2" fillId="3" borderId="25" xfId="0" applyNumberFormat="1" applyFont="1" applyFill="1" applyBorder="1" applyAlignment="1">
      <alignment horizontal="left" vertical="top" wrapText="1"/>
    </xf>
    <xf numFmtId="0" fontId="0" fillId="0" borderId="57" xfId="0" applyBorder="1" applyAlignment="1">
      <alignment horizontal="left" vertical="top" wrapText="1"/>
    </xf>
    <xf numFmtId="0" fontId="0" fillId="0" borderId="66" xfId="0" applyBorder="1" applyAlignment="1">
      <alignment horizontal="left" vertical="top" wrapText="1"/>
    </xf>
    <xf numFmtId="0" fontId="0" fillId="0" borderId="45" xfId="0" applyBorder="1" applyAlignment="1">
      <alignment horizontal="left" vertical="top" wrapText="1"/>
    </xf>
    <xf numFmtId="3" fontId="2" fillId="0" borderId="35" xfId="0" applyNumberFormat="1" applyFont="1" applyFill="1" applyBorder="1" applyAlignment="1">
      <alignment vertical="top" wrapText="1"/>
    </xf>
    <xf numFmtId="3" fontId="2" fillId="0" borderId="15" xfId="0" applyNumberFormat="1" applyFont="1" applyFill="1" applyBorder="1" applyAlignment="1">
      <alignment vertical="top" wrapText="1"/>
    </xf>
    <xf numFmtId="3" fontId="2" fillId="0" borderId="37" xfId="0" applyNumberFormat="1" applyFont="1" applyFill="1" applyBorder="1" applyAlignment="1">
      <alignment vertical="top" wrapText="1"/>
    </xf>
    <xf numFmtId="0" fontId="11" fillId="0" borderId="27" xfId="0" applyFont="1" applyFill="1" applyBorder="1" applyAlignment="1">
      <alignment vertical="top" wrapText="1"/>
    </xf>
    <xf numFmtId="0" fontId="0" fillId="0" borderId="37" xfId="0" applyBorder="1" applyAlignment="1">
      <alignment vertical="top" wrapText="1"/>
    </xf>
    <xf numFmtId="0" fontId="20" fillId="0" borderId="0" xfId="0" applyFont="1" applyAlignment="1">
      <alignment horizontal="center" vertical="top" wrapText="1"/>
    </xf>
    <xf numFmtId="0" fontId="0" fillId="0" borderId="0" xfId="0" applyAlignment="1">
      <alignment vertical="top" wrapText="1"/>
    </xf>
    <xf numFmtId="0" fontId="5" fillId="0" borderId="0" xfId="0" applyFont="1" applyAlignment="1">
      <alignment horizontal="center" vertical="top" wrapText="1"/>
    </xf>
    <xf numFmtId="0" fontId="2" fillId="0" borderId="44" xfId="0" applyFont="1" applyBorder="1" applyAlignment="1">
      <alignment horizontal="center" vertical="top"/>
    </xf>
    <xf numFmtId="0" fontId="2" fillId="0" borderId="35"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35" xfId="0" applyNumberFormat="1" applyFont="1" applyBorder="1" applyAlignment="1">
      <alignment horizontal="center" vertical="center" textRotation="90" wrapText="1"/>
    </xf>
    <xf numFmtId="0" fontId="2" fillId="0" borderId="15" xfId="0" applyNumberFormat="1" applyFont="1" applyBorder="1" applyAlignment="1">
      <alignment horizontal="center" vertical="center" textRotation="90" wrapText="1"/>
    </xf>
    <xf numFmtId="0" fontId="2" fillId="4" borderId="5"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5" xfId="0" applyFont="1" applyBorder="1" applyAlignment="1">
      <alignment horizontal="center" vertical="center" wrapText="1"/>
    </xf>
    <xf numFmtId="0" fontId="1" fillId="0" borderId="54"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9" fillId="0" borderId="35" xfId="0" applyFont="1" applyBorder="1" applyAlignment="1">
      <alignment horizontal="center" vertical="center" wrapText="1"/>
    </xf>
    <xf numFmtId="0" fontId="19" fillId="0" borderId="15" xfId="0" applyFont="1" applyBorder="1" applyAlignment="1">
      <alignment horizontal="center" vertical="center" wrapText="1"/>
    </xf>
    <xf numFmtId="0" fontId="7" fillId="0" borderId="8" xfId="0" applyFont="1" applyBorder="1" applyAlignment="1">
      <alignment horizontal="center" vertical="center" textRotation="90" wrapText="1"/>
    </xf>
    <xf numFmtId="0" fontId="7" fillId="0" borderId="10" xfId="0" applyFont="1" applyBorder="1" applyAlignment="1">
      <alignment horizontal="center" vertical="center" textRotation="90" wrapText="1"/>
    </xf>
    <xf numFmtId="0" fontId="2" fillId="0" borderId="5" xfId="0" applyFont="1" applyBorder="1" applyAlignment="1">
      <alignment horizontal="center" vertical="center"/>
    </xf>
    <xf numFmtId="0" fontId="2" fillId="0" borderId="50" xfId="0" applyFont="1" applyBorder="1" applyAlignment="1">
      <alignment horizontal="center" vertical="center" wrapText="1"/>
    </xf>
    <xf numFmtId="0" fontId="2" fillId="0" borderId="57" xfId="0" applyFont="1" applyBorder="1" applyAlignment="1">
      <alignment horizontal="center" vertical="center" wrapText="1"/>
    </xf>
    <xf numFmtId="0" fontId="2" fillId="7" borderId="36" xfId="0" applyFont="1" applyFill="1" applyBorder="1" applyAlignment="1">
      <alignment horizontal="left" vertical="top" wrapText="1"/>
    </xf>
    <xf numFmtId="0" fontId="0" fillId="7" borderId="16" xfId="0" applyFill="1" applyBorder="1" applyAlignment="1">
      <alignment horizontal="left" wrapText="1"/>
    </xf>
    <xf numFmtId="0" fontId="0" fillId="7" borderId="38" xfId="0" applyFill="1" applyBorder="1" applyAlignment="1">
      <alignment horizontal="left" wrapText="1"/>
    </xf>
    <xf numFmtId="0" fontId="2" fillId="8" borderId="35" xfId="0" applyFont="1" applyFill="1" applyBorder="1" applyAlignment="1">
      <alignment horizontal="left" vertical="top" wrapText="1"/>
    </xf>
    <xf numFmtId="0" fontId="2" fillId="8" borderId="15" xfId="0" applyFont="1" applyFill="1" applyBorder="1" applyAlignment="1">
      <alignment horizontal="left" vertical="top" wrapText="1"/>
    </xf>
    <xf numFmtId="0" fontId="2" fillId="8" borderId="37" xfId="0" applyFont="1" applyFill="1" applyBorder="1" applyAlignment="1">
      <alignment horizontal="left" vertical="top" wrapText="1"/>
    </xf>
    <xf numFmtId="0" fontId="2" fillId="8" borderId="36" xfId="0" applyFont="1" applyFill="1" applyBorder="1" applyAlignment="1">
      <alignment horizontal="left" vertical="top" wrapText="1"/>
    </xf>
    <xf numFmtId="0" fontId="2" fillId="8" borderId="16" xfId="0" applyFont="1" applyFill="1" applyBorder="1" applyAlignment="1">
      <alignment horizontal="left" vertical="top" wrapText="1"/>
    </xf>
    <xf numFmtId="0" fontId="2" fillId="8" borderId="38" xfId="0" applyFont="1" applyFill="1" applyBorder="1" applyAlignment="1">
      <alignment horizontal="left" vertical="top" wrapText="1"/>
    </xf>
    <xf numFmtId="3" fontId="2" fillId="8" borderId="54" xfId="0" applyNumberFormat="1" applyFont="1" applyFill="1" applyBorder="1" applyAlignment="1">
      <alignment horizontal="left" vertical="top" wrapText="1"/>
    </xf>
    <xf numFmtId="0" fontId="0" fillId="8" borderId="50" xfId="0" applyFill="1" applyBorder="1" applyAlignment="1">
      <alignment horizontal="left" vertical="top" wrapText="1"/>
    </xf>
    <xf numFmtId="0" fontId="0" fillId="8" borderId="25" xfId="0" applyFill="1" applyBorder="1" applyAlignment="1">
      <alignment horizontal="left" vertical="top" wrapText="1"/>
    </xf>
    <xf numFmtId="0" fontId="0" fillId="8" borderId="57" xfId="0" applyFill="1" applyBorder="1" applyAlignment="1">
      <alignment horizontal="left" vertical="top" wrapText="1"/>
    </xf>
    <xf numFmtId="0" fontId="0" fillId="8" borderId="66" xfId="0" applyFill="1" applyBorder="1" applyAlignment="1">
      <alignment horizontal="left" vertical="top" wrapText="1"/>
    </xf>
    <xf numFmtId="0" fontId="0" fillId="8" borderId="45" xfId="0" applyFill="1" applyBorder="1" applyAlignment="1">
      <alignment horizontal="left" vertical="top" wrapText="1"/>
    </xf>
    <xf numFmtId="0" fontId="2" fillId="8" borderId="20" xfId="0" applyFont="1" applyFill="1" applyBorder="1" applyAlignment="1">
      <alignment vertical="center" wrapText="1"/>
    </xf>
    <xf numFmtId="0" fontId="2" fillId="8" borderId="43" xfId="0" applyFont="1" applyFill="1" applyBorder="1" applyAlignment="1">
      <alignment horizontal="left" vertical="top" wrapText="1"/>
    </xf>
    <xf numFmtId="0" fontId="8" fillId="8" borderId="73" xfId="0" applyFont="1" applyFill="1" applyBorder="1" applyAlignment="1">
      <alignment horizontal="left" vertical="top" wrapText="1"/>
    </xf>
    <xf numFmtId="0" fontId="8" fillId="8" borderId="48" xfId="0" applyFont="1" applyFill="1" applyBorder="1" applyAlignment="1">
      <alignment horizontal="left" vertical="top" wrapText="1"/>
    </xf>
    <xf numFmtId="0" fontId="2" fillId="0" borderId="35" xfId="0" applyNumberFormat="1" applyFont="1" applyBorder="1" applyAlignment="1">
      <alignment horizontal="center" vertical="center" textRotation="90"/>
    </xf>
    <xf numFmtId="0" fontId="2" fillId="0" borderId="15" xfId="0" applyNumberFormat="1" applyFont="1" applyBorder="1" applyAlignment="1">
      <alignment horizontal="center" vertical="center" textRotation="90"/>
    </xf>
    <xf numFmtId="0" fontId="2" fillId="8" borderId="1" xfId="0" applyFont="1" applyFill="1" applyBorder="1" applyAlignment="1">
      <alignment vertical="center" wrapText="1"/>
    </xf>
    <xf numFmtId="0" fontId="4" fillId="2" borderId="66" xfId="0" applyFont="1" applyFill="1" applyBorder="1" applyAlignment="1">
      <alignment horizontal="left" vertical="top" wrapText="1"/>
    </xf>
    <xf numFmtId="0" fontId="4" fillId="2" borderId="44" xfId="0" applyFont="1" applyFill="1" applyBorder="1" applyAlignment="1">
      <alignment horizontal="left" vertical="top" wrapText="1"/>
    </xf>
    <xf numFmtId="0" fontId="4" fillId="2" borderId="45" xfId="0" applyFont="1" applyFill="1" applyBorder="1" applyAlignment="1">
      <alignment horizontal="left" vertical="top" wrapText="1"/>
    </xf>
    <xf numFmtId="0" fontId="6" fillId="0" borderId="15" xfId="0" applyFont="1" applyFill="1" applyBorder="1" applyAlignment="1">
      <alignment horizontal="center" vertical="top" wrapText="1"/>
    </xf>
    <xf numFmtId="0" fontId="6" fillId="0" borderId="37" xfId="0" applyFont="1" applyFill="1" applyBorder="1" applyAlignment="1">
      <alignment horizontal="center" vertical="top" wrapText="1"/>
    </xf>
    <xf numFmtId="0" fontId="6" fillId="0" borderId="35" xfId="0" applyFont="1" applyFill="1" applyBorder="1" applyAlignment="1">
      <alignment horizontal="left" vertical="top" wrapText="1"/>
    </xf>
    <xf numFmtId="0" fontId="0" fillId="0" borderId="40" xfId="0" applyBorder="1" applyAlignment="1">
      <alignment horizontal="left" vertical="top" wrapText="1"/>
    </xf>
    <xf numFmtId="0" fontId="2" fillId="4" borderId="27" xfId="0" applyFont="1" applyFill="1" applyBorder="1" applyAlignment="1">
      <alignment horizontal="left" vertical="top" wrapText="1"/>
    </xf>
    <xf numFmtId="0" fontId="0" fillId="0" borderId="37" xfId="0" applyBorder="1" applyAlignment="1">
      <alignment horizontal="left" vertical="top" wrapText="1"/>
    </xf>
    <xf numFmtId="0" fontId="2" fillId="0" borderId="35" xfId="0" applyFont="1" applyFill="1" applyBorder="1" applyAlignment="1">
      <alignment vertical="top" wrapText="1"/>
    </xf>
    <xf numFmtId="3" fontId="2" fillId="7" borderId="36" xfId="0" applyNumberFormat="1" applyFont="1" applyFill="1" applyBorder="1" applyAlignment="1">
      <alignment horizontal="left" vertical="top" wrapText="1"/>
    </xf>
    <xf numFmtId="0" fontId="0" fillId="7" borderId="38" xfId="0" applyFill="1" applyBorder="1" applyAlignment="1">
      <alignment horizontal="left" vertical="top" wrapText="1"/>
    </xf>
    <xf numFmtId="165" fontId="2" fillId="0" borderId="35" xfId="0" applyNumberFormat="1" applyFont="1" applyFill="1" applyBorder="1" applyAlignment="1">
      <alignment horizontal="left" vertical="top" wrapText="1"/>
    </xf>
    <xf numFmtId="165" fontId="2" fillId="0" borderId="15" xfId="0" applyNumberFormat="1" applyFont="1" applyFill="1" applyBorder="1" applyAlignment="1">
      <alignment horizontal="left" vertical="top" wrapText="1"/>
    </xf>
    <xf numFmtId="165" fontId="2" fillId="0" borderId="37" xfId="0" applyNumberFormat="1" applyFont="1" applyFill="1" applyBorder="1" applyAlignment="1">
      <alignment horizontal="left" vertical="top" wrapText="1"/>
    </xf>
    <xf numFmtId="165" fontId="2" fillId="0" borderId="37" xfId="0" applyNumberFormat="1" applyFont="1" applyFill="1" applyBorder="1" applyAlignment="1">
      <alignment horizontal="center" vertical="top"/>
    </xf>
    <xf numFmtId="165" fontId="2" fillId="0" borderId="35" xfId="0" applyNumberFormat="1" applyFont="1" applyFill="1" applyBorder="1" applyAlignment="1">
      <alignment horizontal="center" vertical="top"/>
    </xf>
    <xf numFmtId="0" fontId="8" fillId="0" borderId="37" xfId="0" applyFont="1" applyBorder="1" applyAlignment="1">
      <alignment horizontal="left" vertical="top" wrapText="1"/>
    </xf>
    <xf numFmtId="0" fontId="2" fillId="0" borderId="35" xfId="0" applyNumberFormat="1" applyFont="1" applyFill="1" applyBorder="1" applyAlignment="1">
      <alignment horizontal="left" vertical="top" wrapText="1"/>
    </xf>
    <xf numFmtId="0" fontId="2" fillId="0" borderId="15" xfId="0" applyNumberFormat="1" applyFont="1" applyFill="1" applyBorder="1" applyAlignment="1">
      <alignment horizontal="left" vertical="top" wrapText="1"/>
    </xf>
    <xf numFmtId="0" fontId="2" fillId="0" borderId="29" xfId="0" applyNumberFormat="1" applyFont="1" applyFill="1" applyBorder="1" applyAlignment="1">
      <alignment horizontal="left" vertical="top" wrapText="1"/>
    </xf>
    <xf numFmtId="0" fontId="2" fillId="0" borderId="41" xfId="0" applyNumberFormat="1" applyFont="1" applyFill="1" applyBorder="1" applyAlignment="1">
      <alignment horizontal="left" vertical="top" wrapText="1"/>
    </xf>
    <xf numFmtId="0" fontId="2" fillId="0" borderId="28" xfId="0" applyNumberFormat="1" applyFont="1" applyFill="1" applyBorder="1" applyAlignment="1">
      <alignment horizontal="left" vertical="top" wrapText="1"/>
    </xf>
    <xf numFmtId="0" fontId="2" fillId="0" borderId="39" xfId="0" applyNumberFormat="1" applyFont="1" applyFill="1" applyBorder="1" applyAlignment="1">
      <alignment horizontal="left" vertical="top" wrapText="1"/>
    </xf>
    <xf numFmtId="0" fontId="2" fillId="0" borderId="35" xfId="0" applyNumberFormat="1" applyFont="1" applyFill="1" applyBorder="1" applyAlignment="1">
      <alignment horizontal="center" vertical="top"/>
    </xf>
    <xf numFmtId="0" fontId="2" fillId="0" borderId="15"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0" fontId="2" fillId="0" borderId="40" xfId="0" applyNumberFormat="1" applyFont="1" applyFill="1" applyBorder="1" applyAlignment="1">
      <alignment horizontal="center" vertical="top"/>
    </xf>
    <xf numFmtId="3" fontId="2" fillId="0" borderId="28" xfId="0" applyNumberFormat="1" applyFont="1" applyFill="1" applyBorder="1" applyAlignment="1">
      <alignment horizontal="left" vertical="top" wrapText="1"/>
    </xf>
    <xf numFmtId="3" fontId="2" fillId="0" borderId="39" xfId="0" applyNumberFormat="1" applyFont="1" applyFill="1" applyBorder="1" applyAlignment="1">
      <alignment horizontal="left" vertical="top" wrapText="1"/>
    </xf>
    <xf numFmtId="165" fontId="2" fillId="4" borderId="27" xfId="0" applyNumberFormat="1" applyFont="1" applyFill="1" applyBorder="1" applyAlignment="1">
      <alignment horizontal="center" vertical="top"/>
    </xf>
    <xf numFmtId="165" fontId="2" fillId="4" borderId="40" xfId="0" applyNumberFormat="1" applyFont="1" applyFill="1" applyBorder="1" applyAlignment="1">
      <alignment horizontal="center" vertical="top"/>
    </xf>
    <xf numFmtId="0" fontId="3" fillId="0" borderId="0" xfId="0" applyFont="1" applyAlignment="1">
      <alignment horizontal="center" vertical="top" wrapText="1"/>
    </xf>
    <xf numFmtId="0" fontId="3" fillId="0" borderId="0" xfId="0" applyFont="1" applyAlignment="1">
      <alignment horizontal="center" vertical="top"/>
    </xf>
    <xf numFmtId="165" fontId="2" fillId="0" borderId="63" xfId="0" applyNumberFormat="1" applyFont="1" applyBorder="1" applyAlignment="1">
      <alignment horizontal="center" vertical="top" wrapText="1"/>
    </xf>
    <xf numFmtId="165" fontId="2" fillId="0" borderId="77" xfId="0" applyNumberFormat="1" applyFont="1" applyBorder="1" applyAlignment="1">
      <alignment horizontal="center" vertical="top" wrapText="1"/>
    </xf>
    <xf numFmtId="165" fontId="2" fillId="0" borderId="51" xfId="0" applyNumberFormat="1" applyFont="1" applyBorder="1" applyAlignment="1">
      <alignment horizontal="center" vertical="top" wrapText="1"/>
    </xf>
    <xf numFmtId="165" fontId="4" fillId="6" borderId="64" xfId="0" applyNumberFormat="1" applyFont="1" applyFill="1" applyBorder="1" applyAlignment="1">
      <alignment horizontal="center" vertical="top" wrapText="1"/>
    </xf>
    <xf numFmtId="165" fontId="4" fillId="6" borderId="59" xfId="0" applyNumberFormat="1" applyFont="1" applyFill="1" applyBorder="1" applyAlignment="1">
      <alignment horizontal="center" vertical="top" wrapText="1"/>
    </xf>
    <xf numFmtId="165" fontId="4" fillId="6" borderId="58" xfId="0" applyNumberFormat="1" applyFont="1" applyFill="1" applyBorder="1" applyAlignment="1">
      <alignment horizontal="center" vertical="top" wrapText="1"/>
    </xf>
    <xf numFmtId="165" fontId="2" fillId="0" borderId="61" xfId="0" applyNumberFormat="1" applyFont="1" applyBorder="1" applyAlignment="1">
      <alignment horizontal="center" vertical="top" wrapText="1"/>
    </xf>
    <xf numFmtId="165" fontId="2" fillId="0" borderId="73" xfId="0" applyNumberFormat="1" applyFont="1" applyBorder="1" applyAlignment="1">
      <alignment horizontal="center" vertical="top" wrapText="1"/>
    </xf>
    <xf numFmtId="165" fontId="2" fillId="0" borderId="56" xfId="0" applyNumberFormat="1" applyFont="1" applyBorder="1" applyAlignment="1">
      <alignment horizontal="center" vertical="top" wrapText="1"/>
    </xf>
    <xf numFmtId="165" fontId="4" fillId="5" borderId="61" xfId="0" applyNumberFormat="1" applyFont="1" applyFill="1" applyBorder="1" applyAlignment="1">
      <alignment horizontal="center" vertical="top" wrapText="1"/>
    </xf>
    <xf numFmtId="165" fontId="4" fillId="5" borderId="73" xfId="0" applyNumberFormat="1" applyFont="1" applyFill="1" applyBorder="1" applyAlignment="1">
      <alignment horizontal="center" vertical="top" wrapText="1"/>
    </xf>
    <xf numFmtId="165" fontId="4" fillId="5" borderId="56" xfId="0" applyNumberFormat="1" applyFont="1" applyFill="1" applyBorder="1" applyAlignment="1">
      <alignment horizontal="center" vertical="top" wrapText="1"/>
    </xf>
    <xf numFmtId="0" fontId="4" fillId="0" borderId="72"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2" fillId="0" borderId="4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43"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Fill="1" applyBorder="1" applyAlignment="1">
      <alignment horizontal="center" vertical="center" textRotation="90" wrapText="1"/>
    </xf>
    <xf numFmtId="0" fontId="2" fillId="0" borderId="16" xfId="0" applyFont="1" applyFill="1" applyBorder="1" applyAlignment="1">
      <alignment horizontal="center" vertical="center" textRotation="90" wrapText="1"/>
    </xf>
    <xf numFmtId="0" fontId="4" fillId="0" borderId="67" xfId="0" applyFont="1" applyBorder="1" applyAlignment="1">
      <alignment horizontal="center" vertical="center" wrapText="1"/>
    </xf>
    <xf numFmtId="165" fontId="4" fillId="5" borderId="72" xfId="0" applyNumberFormat="1" applyFont="1" applyFill="1" applyBorder="1" applyAlignment="1">
      <alignment horizontal="center" vertical="top" wrapText="1"/>
    </xf>
    <xf numFmtId="165" fontId="4" fillId="5" borderId="70" xfId="0" applyNumberFormat="1" applyFont="1" applyFill="1" applyBorder="1" applyAlignment="1">
      <alignment horizontal="center" vertical="top" wrapText="1"/>
    </xf>
    <xf numFmtId="165" fontId="4" fillId="5" borderId="71" xfId="0" applyNumberFormat="1" applyFont="1" applyFill="1" applyBorder="1" applyAlignment="1">
      <alignment horizontal="center" vertical="top" wrapText="1"/>
    </xf>
    <xf numFmtId="165" fontId="2" fillId="4" borderId="61" xfId="0" applyNumberFormat="1" applyFont="1" applyFill="1" applyBorder="1" applyAlignment="1">
      <alignment horizontal="center" vertical="top" wrapText="1"/>
    </xf>
    <xf numFmtId="165" fontId="2" fillId="4" borderId="73" xfId="0" applyNumberFormat="1" applyFont="1" applyFill="1" applyBorder="1" applyAlignment="1">
      <alignment horizontal="center" vertical="top" wrapText="1"/>
    </xf>
    <xf numFmtId="165" fontId="2" fillId="4" borderId="56" xfId="0" applyNumberFormat="1" applyFont="1" applyFill="1" applyBorder="1" applyAlignment="1">
      <alignment horizontal="center" vertical="top" wrapText="1"/>
    </xf>
    <xf numFmtId="49" fontId="4" fillId="2" borderId="14" xfId="0" applyNumberFormat="1" applyFont="1" applyFill="1" applyBorder="1" applyAlignment="1">
      <alignment horizontal="left" vertical="top"/>
    </xf>
    <xf numFmtId="164" fontId="4" fillId="6" borderId="27" xfId="0" applyNumberFormat="1" applyFont="1" applyFill="1" applyBorder="1" applyAlignment="1">
      <alignment horizontal="center" vertical="top"/>
    </xf>
    <xf numFmtId="164" fontId="4" fillId="6" borderId="15" xfId="0" applyNumberFormat="1" applyFont="1" applyFill="1" applyBorder="1" applyAlignment="1">
      <alignment horizontal="center" vertical="top"/>
    </xf>
    <xf numFmtId="164" fontId="4" fillId="6" borderId="37" xfId="0" applyNumberFormat="1" applyFont="1" applyFill="1" applyBorder="1" applyAlignment="1">
      <alignment horizontal="center" vertical="top"/>
    </xf>
    <xf numFmtId="164" fontId="4" fillId="6" borderId="28" xfId="0" applyNumberFormat="1" applyFont="1" applyFill="1" applyBorder="1" applyAlignment="1">
      <alignment horizontal="center" vertical="top"/>
    </xf>
    <xf numFmtId="164" fontId="4" fillId="6" borderId="16" xfId="0" applyNumberFormat="1" applyFont="1" applyFill="1" applyBorder="1" applyAlignment="1">
      <alignment horizontal="center" vertical="top"/>
    </xf>
    <xf numFmtId="164" fontId="4" fillId="6" borderId="38" xfId="0" applyNumberFormat="1" applyFont="1" applyFill="1" applyBorder="1" applyAlignment="1">
      <alignment horizontal="center" vertical="top"/>
    </xf>
    <xf numFmtId="164" fontId="4" fillId="6" borderId="49" xfId="0" applyNumberFormat="1" applyFont="1" applyFill="1" applyBorder="1" applyAlignment="1">
      <alignment horizontal="center" vertical="top"/>
    </xf>
    <xf numFmtId="164" fontId="4" fillId="6" borderId="10" xfId="0" applyNumberFormat="1" applyFont="1" applyFill="1" applyBorder="1" applyAlignment="1">
      <alignment horizontal="center" vertical="top"/>
    </xf>
    <xf numFmtId="164" fontId="4" fillId="6" borderId="13" xfId="0" applyNumberFormat="1" applyFont="1" applyFill="1" applyBorder="1" applyAlignment="1">
      <alignment horizontal="center" vertical="top"/>
    </xf>
    <xf numFmtId="49" fontId="4" fillId="7" borderId="70" xfId="0" applyNumberFormat="1" applyFont="1" applyFill="1" applyBorder="1" applyAlignment="1">
      <alignment horizontal="left" vertical="top" wrapText="1"/>
    </xf>
    <xf numFmtId="49" fontId="4" fillId="7" borderId="71" xfId="0" applyNumberFormat="1" applyFont="1" applyFill="1" applyBorder="1" applyAlignment="1">
      <alignment horizontal="left" vertical="top" wrapText="1"/>
    </xf>
    <xf numFmtId="0" fontId="4" fillId="8" borderId="73" xfId="0" applyFont="1" applyFill="1" applyBorder="1" applyAlignment="1">
      <alignment horizontal="left" vertical="top"/>
    </xf>
    <xf numFmtId="0" fontId="4" fillId="8" borderId="56" xfId="0" applyFont="1" applyFill="1" applyBorder="1" applyAlignment="1">
      <alignment horizontal="left" vertical="top"/>
    </xf>
    <xf numFmtId="0" fontId="4" fillId="2" borderId="73" xfId="0" applyFont="1" applyFill="1" applyBorder="1" applyAlignment="1">
      <alignment horizontal="left" vertical="top" wrapText="1"/>
    </xf>
    <xf numFmtId="0" fontId="4" fillId="2" borderId="56" xfId="0" applyFont="1" applyFill="1" applyBorder="1" applyAlignment="1">
      <alignment horizontal="left" vertical="top" wrapText="1"/>
    </xf>
    <xf numFmtId="0" fontId="2" fillId="0" borderId="56" xfId="0" applyFont="1" applyBorder="1" applyAlignment="1">
      <alignment horizontal="left" vertical="top" wrapText="1"/>
    </xf>
    <xf numFmtId="0" fontId="4" fillId="6" borderId="64" xfId="0" applyFont="1" applyFill="1" applyBorder="1" applyAlignment="1">
      <alignment horizontal="right" vertical="top" wrapText="1"/>
    </xf>
    <xf numFmtId="0" fontId="4" fillId="6" borderId="59" xfId="0" applyFont="1" applyFill="1" applyBorder="1" applyAlignment="1">
      <alignment horizontal="right" vertical="top" wrapText="1"/>
    </xf>
    <xf numFmtId="0" fontId="4" fillId="6" borderId="58" xfId="0" applyFont="1" applyFill="1" applyBorder="1" applyAlignment="1">
      <alignment horizontal="right" vertical="top" wrapText="1"/>
    </xf>
    <xf numFmtId="0" fontId="2" fillId="3" borderId="56" xfId="0" applyFont="1" applyFill="1" applyBorder="1" applyAlignment="1">
      <alignment horizontal="left" vertical="top" wrapText="1"/>
    </xf>
    <xf numFmtId="0" fontId="2" fillId="4" borderId="56" xfId="0" applyFont="1" applyFill="1" applyBorder="1" applyAlignment="1">
      <alignment horizontal="left" vertical="top" wrapText="1"/>
    </xf>
    <xf numFmtId="0" fontId="4" fillId="5" borderId="56" xfId="0" applyFont="1" applyFill="1" applyBorder="1" applyAlignment="1">
      <alignment horizontal="right" vertical="top" wrapText="1"/>
    </xf>
    <xf numFmtId="0" fontId="4" fillId="5" borderId="71" xfId="0" applyFont="1" applyFill="1" applyBorder="1" applyAlignment="1">
      <alignment horizontal="right" vertical="top" wrapText="1"/>
    </xf>
    <xf numFmtId="49" fontId="4" fillId="5" borderId="67" xfId="0" applyNumberFormat="1" applyFont="1" applyFill="1" applyBorder="1" applyAlignment="1">
      <alignment horizontal="right" vertical="top"/>
    </xf>
    <xf numFmtId="0" fontId="1" fillId="0" borderId="65" xfId="0" applyNumberFormat="1" applyFont="1" applyBorder="1" applyAlignment="1">
      <alignment vertical="top" wrapText="1"/>
    </xf>
    <xf numFmtId="0" fontId="2" fillId="0" borderId="0" xfId="0" applyNumberFormat="1" applyFont="1" applyFill="1" applyBorder="1" applyAlignment="1">
      <alignment horizontal="left" vertical="top" wrapText="1"/>
    </xf>
    <xf numFmtId="49" fontId="4" fillId="0" borderId="36"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0" borderId="38" xfId="0" applyNumberFormat="1" applyFont="1" applyBorder="1" applyAlignment="1">
      <alignment horizontal="center" vertical="top"/>
    </xf>
    <xf numFmtId="49" fontId="4" fillId="2" borderId="69" xfId="0" applyNumberFormat="1" applyFont="1" applyFill="1" applyBorder="1" applyAlignment="1">
      <alignment horizontal="right" vertical="top"/>
    </xf>
    <xf numFmtId="49" fontId="4" fillId="8" borderId="67" xfId="0" applyNumberFormat="1" applyFont="1" applyFill="1" applyBorder="1" applyAlignment="1">
      <alignment horizontal="right" vertical="top"/>
    </xf>
    <xf numFmtId="0" fontId="2" fillId="0" borderId="36" xfId="0" applyFont="1" applyFill="1" applyBorder="1" applyAlignment="1">
      <alignment vertical="top" wrapText="1"/>
    </xf>
    <xf numFmtId="0" fontId="2" fillId="0" borderId="16" xfId="0" applyFont="1" applyFill="1" applyBorder="1" applyAlignment="1">
      <alignment vertical="top" wrapText="1"/>
    </xf>
    <xf numFmtId="0" fontId="2" fillId="0" borderId="38" xfId="0" applyFont="1" applyFill="1" applyBorder="1" applyAlignment="1">
      <alignment vertical="top" wrapText="1"/>
    </xf>
    <xf numFmtId="0" fontId="2" fillId="0" borderId="8" xfId="0" applyFont="1" applyFill="1" applyBorder="1" applyAlignment="1">
      <alignment horizontal="center" vertical="center" textRotation="90" wrapText="1"/>
    </xf>
    <xf numFmtId="0" fontId="2" fillId="0" borderId="10"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49" fontId="2" fillId="0" borderId="35"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2" fillId="0" borderId="37" xfId="0" applyNumberFormat="1" applyFont="1" applyBorder="1" applyAlignment="1">
      <alignment horizontal="center" vertical="top" wrapText="1"/>
    </xf>
    <xf numFmtId="0" fontId="2" fillId="3" borderId="36" xfId="0" applyFont="1" applyFill="1" applyBorder="1" applyAlignment="1">
      <alignment vertical="top" wrapText="1"/>
    </xf>
    <xf numFmtId="0" fontId="2" fillId="3" borderId="16" xfId="0" applyFont="1" applyFill="1" applyBorder="1" applyAlignment="1">
      <alignment vertical="top" wrapText="1"/>
    </xf>
    <xf numFmtId="0" fontId="2" fillId="3" borderId="38" xfId="0" applyFont="1" applyFill="1" applyBorder="1" applyAlignment="1">
      <alignment vertical="top" wrapText="1"/>
    </xf>
    <xf numFmtId="0" fontId="4" fillId="0" borderId="36" xfId="0" applyFont="1" applyFill="1" applyBorder="1" applyAlignment="1">
      <alignment vertical="top" wrapText="1"/>
    </xf>
    <xf numFmtId="0" fontId="4" fillId="0" borderId="16" xfId="0" applyFont="1" applyFill="1" applyBorder="1" applyAlignment="1">
      <alignment vertical="top" wrapText="1"/>
    </xf>
    <xf numFmtId="0" fontId="2" fillId="0" borderId="28"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38" xfId="0" applyFont="1" applyFill="1" applyBorder="1" applyAlignment="1">
      <alignment horizontal="left" vertical="top" wrapText="1"/>
    </xf>
    <xf numFmtId="49" fontId="4" fillId="0" borderId="54" xfId="0" applyNumberFormat="1" applyFont="1" applyBorder="1" applyAlignment="1">
      <alignment horizontal="center" vertical="top"/>
    </xf>
    <xf numFmtId="49" fontId="4" fillId="0" borderId="66" xfId="0" applyNumberFormat="1" applyFont="1" applyBorder="1" applyAlignment="1">
      <alignment horizontal="center" vertical="top"/>
    </xf>
    <xf numFmtId="0" fontId="4" fillId="6" borderId="11" xfId="0" applyFont="1" applyFill="1" applyBorder="1" applyAlignment="1">
      <alignment horizontal="center" vertical="top"/>
    </xf>
    <xf numFmtId="0" fontId="4" fillId="6" borderId="9" xfId="0" applyFont="1" applyFill="1" applyBorder="1" applyAlignment="1">
      <alignment horizontal="center" vertical="top"/>
    </xf>
    <xf numFmtId="0" fontId="4" fillId="6" borderId="34" xfId="0" applyFont="1" applyFill="1" applyBorder="1" applyAlignment="1">
      <alignment horizontal="center" vertical="top"/>
    </xf>
    <xf numFmtId="0" fontId="2" fillId="0" borderId="36" xfId="0" applyFont="1" applyFill="1" applyBorder="1" applyAlignment="1">
      <alignment horizontal="left" vertical="top" wrapText="1"/>
    </xf>
    <xf numFmtId="0" fontId="4" fillId="3" borderId="8"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0" borderId="38" xfId="0" applyFont="1" applyFill="1" applyBorder="1" applyAlignment="1">
      <alignment vertical="top" wrapText="1"/>
    </xf>
    <xf numFmtId="0" fontId="4" fillId="0" borderId="8"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3"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28" xfId="0" applyFont="1" applyFill="1" applyBorder="1" applyAlignment="1">
      <alignment vertical="top" wrapText="1"/>
    </xf>
    <xf numFmtId="0" fontId="2" fillId="0" borderId="49" xfId="0" applyFont="1" applyFill="1" applyBorder="1" applyAlignment="1">
      <alignment horizontal="center" vertical="top" textRotation="90" wrapText="1"/>
    </xf>
    <xf numFmtId="0" fontId="2" fillId="0" borderId="10" xfId="0" applyFont="1" applyFill="1" applyBorder="1" applyAlignment="1">
      <alignment horizontal="center" vertical="top" textRotation="90" wrapText="1"/>
    </xf>
    <xf numFmtId="0" fontId="2" fillId="0" borderId="13" xfId="0" applyFont="1" applyFill="1" applyBorder="1" applyAlignment="1">
      <alignment horizontal="center" vertical="top" textRotation="90" wrapText="1"/>
    </xf>
    <xf numFmtId="49" fontId="2" fillId="0" borderId="27" xfId="0" applyNumberFormat="1" applyFont="1" applyBorder="1" applyAlignment="1">
      <alignment horizontal="center" vertical="top" wrapText="1"/>
    </xf>
    <xf numFmtId="49" fontId="4" fillId="0" borderId="28" xfId="0" applyNumberFormat="1" applyFont="1" applyBorder="1" applyAlignment="1">
      <alignment horizontal="center" vertical="top"/>
    </xf>
    <xf numFmtId="0" fontId="4" fillId="4" borderId="36" xfId="0" applyFont="1" applyFill="1" applyBorder="1" applyAlignment="1">
      <alignment vertical="top" wrapText="1"/>
    </xf>
    <xf numFmtId="0" fontId="4" fillId="4" borderId="16" xfId="0" applyFont="1" applyFill="1" applyBorder="1" applyAlignment="1">
      <alignment vertical="top" wrapText="1"/>
    </xf>
    <xf numFmtId="0" fontId="4" fillId="4" borderId="38" xfId="0" applyFont="1" applyFill="1" applyBorder="1" applyAlignment="1">
      <alignment vertical="top" wrapText="1"/>
    </xf>
    <xf numFmtId="0" fontId="2" fillId="0" borderId="10" xfId="0" applyFont="1" applyFill="1" applyBorder="1" applyAlignment="1">
      <alignment horizontal="center" vertical="top" wrapText="1"/>
    </xf>
    <xf numFmtId="0" fontId="2" fillId="3" borderId="28" xfId="0" applyFont="1" applyFill="1" applyBorder="1" applyAlignment="1">
      <alignment vertical="top" wrapText="1"/>
    </xf>
    <xf numFmtId="0" fontId="2" fillId="3" borderId="39" xfId="0" applyFont="1" applyFill="1" applyBorder="1" applyAlignment="1">
      <alignment vertical="top" wrapText="1"/>
    </xf>
    <xf numFmtId="0" fontId="2" fillId="0" borderId="39" xfId="0" applyFont="1" applyFill="1" applyBorder="1" applyAlignment="1">
      <alignment vertical="top" wrapText="1"/>
    </xf>
    <xf numFmtId="164" fontId="4" fillId="0" borderId="8" xfId="0" applyNumberFormat="1" applyFont="1" applyBorder="1" applyAlignment="1">
      <alignment horizontal="center" vertical="top" wrapText="1"/>
    </xf>
    <xf numFmtId="164" fontId="4" fillId="0" borderId="10" xfId="0" applyNumberFormat="1" applyFont="1" applyBorder="1" applyAlignment="1">
      <alignment horizontal="center" vertical="top" wrapText="1"/>
    </xf>
    <xf numFmtId="164" fontId="4" fillId="0" borderId="13" xfId="0" applyNumberFormat="1" applyFont="1" applyBorder="1" applyAlignment="1">
      <alignment horizontal="center" vertical="top" wrapText="1"/>
    </xf>
    <xf numFmtId="0" fontId="4" fillId="0" borderId="28"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36" xfId="0" applyFont="1" applyFill="1" applyBorder="1" applyAlignment="1">
      <alignment horizontal="left" vertical="top" wrapText="1"/>
    </xf>
    <xf numFmtId="164" fontId="4" fillId="0" borderId="8" xfId="0" applyNumberFormat="1" applyFont="1" applyFill="1" applyBorder="1" applyAlignment="1">
      <alignment horizontal="center" vertical="top" wrapText="1"/>
    </xf>
    <xf numFmtId="164" fontId="4" fillId="0" borderId="10" xfId="0" applyNumberFormat="1" applyFont="1" applyFill="1" applyBorder="1" applyAlignment="1">
      <alignment horizontal="center" vertical="top" wrapText="1"/>
    </xf>
    <xf numFmtId="164" fontId="4" fillId="0" borderId="13" xfId="0" applyNumberFormat="1" applyFont="1" applyFill="1" applyBorder="1" applyAlignment="1">
      <alignment horizontal="center" vertical="top" wrapText="1"/>
    </xf>
    <xf numFmtId="0" fontId="4" fillId="0" borderId="39" xfId="0" applyFont="1" applyFill="1" applyBorder="1" applyAlignment="1">
      <alignment horizontal="left" vertical="top" wrapText="1"/>
    </xf>
    <xf numFmtId="0" fontId="9" fillId="0" borderId="10" xfId="0" applyFont="1" applyFill="1" applyBorder="1" applyAlignment="1">
      <alignment horizontal="center" vertical="top" wrapText="1"/>
    </xf>
    <xf numFmtId="0" fontId="9" fillId="0" borderId="13" xfId="0" applyFont="1" applyFill="1" applyBorder="1" applyAlignment="1">
      <alignment horizontal="center" vertical="top" wrapText="1"/>
    </xf>
    <xf numFmtId="49" fontId="2" fillId="0" borderId="15" xfId="0" applyNumberFormat="1" applyFont="1" applyBorder="1" applyAlignment="1">
      <alignment horizontal="center" vertical="top"/>
    </xf>
    <xf numFmtId="49" fontId="2" fillId="0" borderId="37" xfId="0" applyNumberFormat="1" applyFont="1" applyBorder="1" applyAlignment="1">
      <alignment horizontal="center" vertical="top"/>
    </xf>
    <xf numFmtId="0" fontId="2" fillId="3" borderId="8"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3" borderId="13" xfId="0" applyFont="1" applyFill="1" applyBorder="1" applyAlignment="1">
      <alignment horizontal="center" vertical="center" textRotation="90" wrapText="1"/>
    </xf>
    <xf numFmtId="49" fontId="2" fillId="0" borderId="35" xfId="0" applyNumberFormat="1" applyFont="1" applyBorder="1" applyAlignment="1">
      <alignment horizontal="center" vertical="top"/>
    </xf>
    <xf numFmtId="0" fontId="4" fillId="0" borderId="47" xfId="0" applyFont="1" applyFill="1" applyBorder="1" applyAlignment="1">
      <alignment horizontal="center" vertical="top" wrapText="1"/>
    </xf>
    <xf numFmtId="0" fontId="2" fillId="4" borderId="25" xfId="0" applyFont="1" applyFill="1" applyBorder="1" applyAlignment="1">
      <alignment horizontal="left" vertical="top" wrapText="1"/>
    </xf>
    <xf numFmtId="0" fontId="2" fillId="4" borderId="28" xfId="0" applyFont="1" applyFill="1" applyBorder="1" applyAlignment="1">
      <alignment vertical="top"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3" xfId="0" applyFont="1" applyFill="1" applyBorder="1" applyAlignment="1">
      <alignment horizontal="center" vertical="center" wrapText="1"/>
    </xf>
    <xf numFmtId="49" fontId="4" fillId="7" borderId="72" xfId="0" applyNumberFormat="1" applyFont="1" applyFill="1" applyBorder="1" applyAlignment="1">
      <alignment horizontal="left" vertical="top" wrapText="1"/>
    </xf>
    <xf numFmtId="0" fontId="2" fillId="0" borderId="36" xfId="0" applyNumberFormat="1" applyFont="1" applyBorder="1" applyAlignment="1">
      <alignment horizontal="center" vertical="center" textRotation="90" wrapText="1"/>
    </xf>
    <xf numFmtId="0" fontId="2" fillId="0" borderId="16" xfId="0" applyNumberFormat="1" applyFont="1" applyBorder="1" applyAlignment="1">
      <alignment horizontal="center" vertical="center" textRotation="90" wrapText="1"/>
    </xf>
    <xf numFmtId="0" fontId="2" fillId="0" borderId="38" xfId="0" applyNumberFormat="1"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34"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29" xfId="0" applyFont="1" applyFill="1" applyBorder="1" applyAlignment="1">
      <alignment horizontal="center" vertical="center" textRotation="90" wrapText="1"/>
    </xf>
    <xf numFmtId="0" fontId="2" fillId="0" borderId="66" xfId="0" applyFont="1" applyFill="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8" xfId="0" applyFont="1" applyBorder="1" applyAlignment="1">
      <alignment horizontal="center" vertical="center" wrapText="1"/>
    </xf>
    <xf numFmtId="0" fontId="2" fillId="4" borderId="66" xfId="0" applyFont="1" applyFill="1" applyBorder="1" applyAlignment="1">
      <alignment horizontal="left" vertical="top" wrapText="1"/>
    </xf>
    <xf numFmtId="0" fontId="4" fillId="5" borderId="61" xfId="0" applyFont="1" applyFill="1" applyBorder="1" applyAlignment="1">
      <alignment horizontal="left" vertical="top" wrapText="1"/>
    </xf>
    <xf numFmtId="0" fontId="4" fillId="5" borderId="73" xfId="0" applyFont="1" applyFill="1" applyBorder="1" applyAlignment="1">
      <alignment horizontal="left" vertical="top" wrapText="1"/>
    </xf>
    <xf numFmtId="0" fontId="4" fillId="8" borderId="43" xfId="0" applyFont="1" applyFill="1" applyBorder="1" applyAlignment="1">
      <alignment horizontal="left" vertical="top"/>
    </xf>
    <xf numFmtId="0" fontId="4" fillId="2" borderId="43" xfId="0" applyFont="1" applyFill="1" applyBorder="1" applyAlignment="1">
      <alignment horizontal="left" vertical="top" wrapText="1"/>
    </xf>
    <xf numFmtId="0" fontId="4" fillId="0" borderId="78" xfId="0" applyFont="1" applyFill="1" applyBorder="1" applyAlignment="1">
      <alignment horizontal="center" vertical="top" wrapText="1"/>
    </xf>
  </cellXfs>
  <cellStyles count="3">
    <cellStyle name="Įprastas" xfId="0" builtinId="0"/>
    <cellStyle name="Įprastas 2" xfId="2"/>
    <cellStyle name="Kablelis" xfId="1" builtinId="3"/>
  </cellStyles>
  <dxfs count="0"/>
  <tableStyles count="0" defaultTableStyle="TableStyleMedium2" defaultPivotStyle="PivotStyleLight16"/>
  <colors>
    <mruColors>
      <color rgb="FFFFCCFF"/>
      <color rgb="FFCCECFF"/>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75"/>
      <c:rotY val="0"/>
      <c:rAngAx val="0"/>
      <c:perspective val="0"/>
    </c:view3D>
    <c:floor>
      <c:thickness val="0"/>
    </c:floor>
    <c:sideWall>
      <c:thickness val="0"/>
    </c:sideWall>
    <c:backWall>
      <c:thickness val="0"/>
    </c:backWall>
    <c:plotArea>
      <c:layout>
        <c:manualLayout>
          <c:layoutTarget val="inner"/>
          <c:xMode val="edge"/>
          <c:yMode val="edge"/>
          <c:x val="8.1944444444444445E-2"/>
          <c:y val="9.4907407407407413E-2"/>
          <c:w val="0.86944444444444446"/>
          <c:h val="0.81944444444444442"/>
        </c:manualLayout>
      </c:layout>
      <c:pie3DChart>
        <c:varyColors val="1"/>
        <c:ser>
          <c:idx val="0"/>
          <c:order val="0"/>
          <c:explosion val="34"/>
          <c:dPt>
            <c:idx val="0"/>
            <c:bubble3D val="0"/>
            <c:spPr>
              <a:solidFill>
                <a:schemeClr val="bg1"/>
              </a:solidFill>
            </c:spPr>
          </c:dPt>
          <c:dPt>
            <c:idx val="1"/>
            <c:bubble3D val="0"/>
            <c:spPr>
              <a:solidFill>
                <a:srgbClr val="CCECFF"/>
              </a:solidFill>
            </c:spPr>
          </c:dPt>
          <c:dPt>
            <c:idx val="2"/>
            <c:bubble3D val="0"/>
            <c:spPr>
              <a:solidFill>
                <a:srgbClr val="FFCCFF"/>
              </a:solidFill>
            </c:spPr>
          </c:dPt>
          <c:dLbls>
            <c:dLbl>
              <c:idx val="0"/>
              <c:layout>
                <c:manualLayout>
                  <c:x val="5.833333333333323E-2"/>
                  <c:y val="-0.10185185185185194"/>
                </c:manualLayout>
              </c:layout>
              <c:tx>
                <c:rich>
                  <a:bodyPr/>
                  <a:lstStyle/>
                  <a:p>
                    <a:r>
                      <a:rPr lang="en-US"/>
                      <a:t>faktiškai įvykdyta -</a:t>
                    </a:r>
                    <a:r>
                      <a:rPr lang="lt-LT" baseline="0"/>
                      <a:t> </a:t>
                    </a:r>
                    <a:r>
                      <a:rPr lang="en-US"/>
                      <a:t>18; 78%</a:t>
                    </a:r>
                  </a:p>
                </c:rich>
              </c:tx>
              <c:dLblPos val="bestFit"/>
              <c:showLegendKey val="0"/>
              <c:showVal val="1"/>
              <c:showCatName val="1"/>
              <c:showSerName val="0"/>
              <c:showPercent val="1"/>
              <c:showBubbleSize val="0"/>
            </c:dLbl>
            <c:dLbl>
              <c:idx val="1"/>
              <c:layout>
                <c:manualLayout>
                  <c:x val="-4.1666666666666678E-2"/>
                  <c:y val="1.8518518518518517E-2"/>
                </c:manualLayout>
              </c:layout>
              <c:tx>
                <c:rich>
                  <a:bodyPr/>
                  <a:lstStyle/>
                  <a:p>
                    <a:r>
                      <a:rPr lang="en-US"/>
                      <a:t>iš dalies įvykdyta -</a:t>
                    </a:r>
                    <a:r>
                      <a:rPr lang="lt-LT" baseline="0"/>
                      <a:t> </a:t>
                    </a:r>
                    <a:r>
                      <a:rPr lang="en-US"/>
                      <a:t>3; 13%</a:t>
                    </a:r>
                  </a:p>
                </c:rich>
              </c:tx>
              <c:dLblPos val="bestFit"/>
              <c:showLegendKey val="0"/>
              <c:showVal val="1"/>
              <c:showCatName val="1"/>
              <c:showSerName val="0"/>
              <c:showPercent val="1"/>
              <c:showBubbleSize val="0"/>
            </c:dLbl>
            <c:dLbl>
              <c:idx val="2"/>
              <c:layout>
                <c:manualLayout>
                  <c:x val="0.24166666666666667"/>
                  <c:y val="6.9444444444444448E-2"/>
                </c:manualLayout>
              </c:layout>
              <c:tx>
                <c:rich>
                  <a:bodyPr/>
                  <a:lstStyle/>
                  <a:p>
                    <a:r>
                      <a:rPr lang="en-US"/>
                      <a:t>neįvykdyta - 2; 9%</a:t>
                    </a:r>
                  </a:p>
                </c:rich>
              </c:tx>
              <c:dLblPos val="bestFit"/>
              <c:showLegendKey val="0"/>
              <c:showVal val="1"/>
              <c:showCatName val="1"/>
              <c:showSerName val="0"/>
              <c:showPercent val="1"/>
              <c:showBubbleSize val="0"/>
            </c:dLbl>
            <c:txPr>
              <a:bodyPr/>
              <a:lstStyle/>
              <a:p>
                <a:pPr>
                  <a:defRPr sz="1100">
                    <a:latin typeface="Times New Roman" panose="02020603050405020304" pitchFamily="18" charset="0"/>
                    <a:cs typeface="Times New Roman" panose="02020603050405020304" pitchFamily="18" charset="0"/>
                  </a:defRPr>
                </a:pPr>
                <a:endParaRPr lang="lt-LT"/>
              </a:p>
            </c:txPr>
            <c:dLblPos val="outEnd"/>
            <c:showLegendKey val="0"/>
            <c:showVal val="1"/>
            <c:showCatName val="1"/>
            <c:showSerName val="0"/>
            <c:showPercent val="1"/>
            <c:showBubbleSize val="0"/>
            <c:showLeaderLines val="0"/>
          </c:dLbls>
          <c:cat>
            <c:multiLvlStrRef>
              <c:f>Ataskaita!$B$10:$D$12</c:f>
              <c:multiLvlStrCache>
                <c:ptCount val="3"/>
                <c:lvl>
                  <c:pt idx="0">
                    <c:v>–</c:v>
                  </c:pt>
                  <c:pt idx="1">
                    <c:v>–</c:v>
                  </c:pt>
                  <c:pt idx="2">
                    <c:v>–</c:v>
                  </c:pt>
                </c:lvl>
                <c:lvl>
                  <c:pt idx="0">
                    <c:v>faktiškai įvykdyta</c:v>
                  </c:pt>
                  <c:pt idx="1">
                    <c:v>iš dalies įvykdyta</c:v>
                  </c:pt>
                  <c:pt idx="2">
                    <c:v>neįvykdyta</c:v>
                  </c:pt>
                </c:lvl>
              </c:multiLvlStrCache>
            </c:multiLvlStrRef>
          </c:cat>
          <c:val>
            <c:numRef>
              <c:f>Ataskaita!$E$10:$E$12</c:f>
              <c:numCache>
                <c:formatCode>General</c:formatCode>
                <c:ptCount val="3"/>
                <c:pt idx="0">
                  <c:v>18</c:v>
                </c:pt>
                <c:pt idx="1">
                  <c:v>3</c:v>
                </c:pt>
                <c:pt idx="2">
                  <c:v>2</c:v>
                </c:pt>
              </c:numCache>
            </c:numRef>
          </c:val>
        </c:ser>
        <c:dLbls>
          <c:showLegendKey val="0"/>
          <c:showVal val="0"/>
          <c:showCatName val="0"/>
          <c:showSerName val="0"/>
          <c:showPercent val="0"/>
          <c:showBubbleSize val="0"/>
          <c:showLeaderLines val="0"/>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371475</xdr:colOff>
      <xdr:row>13</xdr:row>
      <xdr:rowOff>80962</xdr:rowOff>
    </xdr:from>
    <xdr:to>
      <xdr:col>9</xdr:col>
      <xdr:colOff>285750</xdr:colOff>
      <xdr:row>27</xdr:row>
      <xdr:rowOff>23812</xdr:rowOff>
    </xdr:to>
    <xdr:graphicFrame macro="">
      <xdr:nvGraphicFramePr>
        <xdr:cNvPr id="14" name="Diagrama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zoomScale="120" zoomScaleNormal="120" zoomScaleSheetLayoutView="100" workbookViewId="0">
      <selection activeCell="O26" sqref="O26"/>
    </sheetView>
  </sheetViews>
  <sheetFormatPr defaultRowHeight="15.75" x14ac:dyDescent="0.25"/>
  <cols>
    <col min="1" max="3" width="9.140625" style="584"/>
    <col min="4" max="4" width="2.140625" style="584" customWidth="1"/>
    <col min="5" max="5" width="3.7109375" style="497" customWidth="1"/>
    <col min="6" max="10" width="9.140625" style="584"/>
    <col min="11" max="11" width="7.140625" style="584" customWidth="1"/>
    <col min="12" max="16384" width="9.140625" style="584"/>
  </cols>
  <sheetData>
    <row r="1" spans="1:11" customFormat="1" x14ac:dyDescent="0.25">
      <c r="A1" s="607" t="s">
        <v>211</v>
      </c>
      <c r="B1" s="607"/>
      <c r="C1" s="607"/>
      <c r="D1" s="607"/>
      <c r="E1" s="607"/>
      <c r="F1" s="607"/>
      <c r="G1" s="607"/>
      <c r="H1" s="607"/>
      <c r="I1" s="607"/>
      <c r="J1" s="607"/>
      <c r="K1" s="607"/>
    </row>
    <row r="2" spans="1:11" customFormat="1" x14ac:dyDescent="0.25">
      <c r="A2" s="607" t="s">
        <v>33</v>
      </c>
      <c r="B2" s="607"/>
      <c r="C2" s="607"/>
      <c r="D2" s="607"/>
      <c r="E2" s="607"/>
      <c r="F2" s="607"/>
      <c r="G2" s="607"/>
      <c r="H2" s="607"/>
      <c r="I2" s="607"/>
      <c r="J2" s="607"/>
      <c r="K2" s="607"/>
    </row>
    <row r="3" spans="1:11" customFormat="1" x14ac:dyDescent="0.25">
      <c r="A3" s="607" t="s">
        <v>204</v>
      </c>
      <c r="B3" s="607"/>
      <c r="C3" s="607"/>
      <c r="D3" s="607"/>
      <c r="E3" s="607"/>
      <c r="F3" s="607"/>
      <c r="G3" s="607"/>
      <c r="H3" s="607"/>
      <c r="I3" s="607"/>
      <c r="J3" s="607"/>
      <c r="K3" s="607"/>
    </row>
    <row r="4" spans="1:11" customFormat="1" ht="12.75" x14ac:dyDescent="0.2"/>
    <row r="5" spans="1:11" customFormat="1" ht="34.5" customHeight="1" x14ac:dyDescent="0.2">
      <c r="A5" s="608" t="s">
        <v>217</v>
      </c>
      <c r="B5" s="608"/>
      <c r="C5" s="608"/>
      <c r="D5" s="608"/>
      <c r="E5" s="608"/>
      <c r="F5" s="608"/>
      <c r="G5" s="608"/>
      <c r="H5" s="608"/>
      <c r="I5" s="608"/>
      <c r="J5" s="608"/>
      <c r="K5" s="608"/>
    </row>
    <row r="6" spans="1:11" customFormat="1" ht="12.75" x14ac:dyDescent="0.2"/>
    <row r="7" spans="1:11" customFormat="1" ht="53.25" customHeight="1" x14ac:dyDescent="0.2">
      <c r="A7" s="606" t="s">
        <v>254</v>
      </c>
      <c r="B7" s="606"/>
      <c r="C7" s="606"/>
      <c r="D7" s="606"/>
      <c r="E7" s="606"/>
      <c r="F7" s="606"/>
      <c r="G7" s="606"/>
      <c r="H7" s="606"/>
      <c r="I7" s="606"/>
      <c r="J7" s="606"/>
      <c r="K7" s="606"/>
    </row>
    <row r="8" spans="1:11" customFormat="1" ht="12.75" x14ac:dyDescent="0.2"/>
    <row r="9" spans="1:11" customFormat="1" x14ac:dyDescent="0.2">
      <c r="A9" s="606" t="s">
        <v>222</v>
      </c>
      <c r="B9" s="606"/>
      <c r="C9" s="606"/>
      <c r="D9" s="606"/>
      <c r="E9" s="606"/>
      <c r="F9" s="606"/>
      <c r="G9" s="606"/>
      <c r="H9" s="606"/>
      <c r="I9" s="606"/>
      <c r="J9" s="606"/>
      <c r="K9" s="606"/>
    </row>
    <row r="10" spans="1:11" customFormat="1" x14ac:dyDescent="0.25">
      <c r="A10" s="583"/>
      <c r="B10" s="610" t="s">
        <v>205</v>
      </c>
      <c r="C10" s="610"/>
      <c r="D10" s="587" t="s">
        <v>218</v>
      </c>
      <c r="E10" s="604">
        <v>18</v>
      </c>
      <c r="F10" s="611" t="s">
        <v>220</v>
      </c>
      <c r="G10" s="611"/>
      <c r="H10" s="611"/>
      <c r="I10" s="611"/>
      <c r="J10" s="611"/>
      <c r="K10" s="611"/>
    </row>
    <row r="11" spans="1:11" customFormat="1" x14ac:dyDescent="0.25">
      <c r="A11" s="583"/>
      <c r="B11" s="610" t="s">
        <v>206</v>
      </c>
      <c r="C11" s="610"/>
      <c r="D11" s="587" t="s">
        <v>218</v>
      </c>
      <c r="E11" s="604">
        <v>3</v>
      </c>
      <c r="F11" s="611" t="s">
        <v>219</v>
      </c>
      <c r="G11" s="611"/>
      <c r="H11" s="611"/>
      <c r="I11" s="611"/>
      <c r="J11" s="611"/>
      <c r="K11" s="611"/>
    </row>
    <row r="12" spans="1:11" x14ac:dyDescent="0.25">
      <c r="B12" s="612" t="s">
        <v>207</v>
      </c>
      <c r="C12" s="612"/>
      <c r="D12" s="588" t="s">
        <v>218</v>
      </c>
      <c r="E12" s="605">
        <v>2</v>
      </c>
      <c r="F12" s="584" t="s">
        <v>251</v>
      </c>
    </row>
    <row r="13" spans="1:11" x14ac:dyDescent="0.25">
      <c r="B13" s="585" t="s">
        <v>221</v>
      </c>
      <c r="C13" s="585"/>
      <c r="D13" s="585"/>
      <c r="E13" s="586"/>
      <c r="F13" s="585"/>
      <c r="G13" s="585"/>
    </row>
    <row r="14" spans="1:11" x14ac:dyDescent="0.25">
      <c r="B14" s="585"/>
      <c r="C14" s="585"/>
      <c r="D14" s="585"/>
      <c r="E14" s="586"/>
      <c r="F14" s="585"/>
      <c r="G14" s="585"/>
    </row>
    <row r="29" spans="1:11" customFormat="1" ht="12.75" x14ac:dyDescent="0.2"/>
    <row r="30" spans="1:11" customFormat="1" ht="31.5" customHeight="1" x14ac:dyDescent="0.2">
      <c r="A30" s="613" t="s">
        <v>212</v>
      </c>
      <c r="B30" s="613"/>
      <c r="C30" s="613"/>
      <c r="D30" s="613"/>
      <c r="E30" s="613"/>
      <c r="F30" s="613"/>
      <c r="G30" s="613"/>
      <c r="H30" s="613"/>
      <c r="I30" s="613"/>
      <c r="J30" s="613"/>
      <c r="K30" s="613"/>
    </row>
    <row r="31" spans="1:11" customFormat="1" ht="32.25" customHeight="1" x14ac:dyDescent="0.2">
      <c r="A31" s="609" t="s">
        <v>208</v>
      </c>
      <c r="B31" s="609"/>
      <c r="C31" s="609"/>
      <c r="D31" s="609"/>
      <c r="E31" s="609"/>
      <c r="F31" s="609"/>
      <c r="G31" s="609"/>
      <c r="H31" s="609"/>
      <c r="I31" s="609"/>
      <c r="J31" s="609"/>
      <c r="K31" s="609"/>
    </row>
    <row r="32" spans="1:11" customFormat="1" ht="32.25" customHeight="1" x14ac:dyDescent="0.2">
      <c r="A32" s="609" t="s">
        <v>209</v>
      </c>
      <c r="B32" s="609"/>
      <c r="C32" s="609"/>
      <c r="D32" s="609"/>
      <c r="E32" s="609"/>
      <c r="F32" s="609"/>
      <c r="G32" s="609"/>
      <c r="H32" s="609"/>
      <c r="I32" s="609"/>
      <c r="J32" s="609"/>
      <c r="K32" s="609"/>
    </row>
    <row r="33" spans="1:11" customFormat="1" ht="27" customHeight="1" x14ac:dyDescent="0.2">
      <c r="A33" s="609" t="s">
        <v>210</v>
      </c>
      <c r="B33" s="609"/>
      <c r="C33" s="609"/>
      <c r="D33" s="609"/>
      <c r="E33" s="609"/>
      <c r="F33" s="609"/>
      <c r="G33" s="609"/>
      <c r="H33" s="609"/>
      <c r="I33" s="609"/>
      <c r="J33" s="609"/>
      <c r="K33" s="609"/>
    </row>
  </sheetData>
  <mergeCells count="15">
    <mergeCell ref="A31:K31"/>
    <mergeCell ref="A32:K32"/>
    <mergeCell ref="A33:K33"/>
    <mergeCell ref="B10:C10"/>
    <mergeCell ref="F10:K10"/>
    <mergeCell ref="B11:C11"/>
    <mergeCell ref="F11:K11"/>
    <mergeCell ref="B12:C12"/>
    <mergeCell ref="A30:K30"/>
    <mergeCell ref="A9:K9"/>
    <mergeCell ref="A1:K1"/>
    <mergeCell ref="A2:K2"/>
    <mergeCell ref="A3:K3"/>
    <mergeCell ref="A5:K5"/>
    <mergeCell ref="A7:K7"/>
  </mergeCells>
  <pageMargins left="1.1811023622047245" right="0.39370078740157483"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4"/>
  <sheetViews>
    <sheetView view="pageBreakPreview" zoomScale="120" zoomScaleNormal="120" zoomScaleSheetLayoutView="120" workbookViewId="0">
      <selection activeCell="R139" sqref="R139"/>
    </sheetView>
  </sheetViews>
  <sheetFormatPr defaultRowHeight="12.75" x14ac:dyDescent="0.2"/>
  <cols>
    <col min="1" max="3" width="2.7109375" style="5" customWidth="1"/>
    <col min="4" max="4" width="33.5703125" style="5" customWidth="1"/>
    <col min="5" max="5" width="3.28515625" style="34" customWidth="1"/>
    <col min="6" max="6" width="3.85546875" style="53" customWidth="1"/>
    <col min="7" max="7" width="7.7109375" style="6" customWidth="1"/>
    <col min="8" max="10" width="9.7109375" style="5" customWidth="1"/>
    <col min="11" max="11" width="24.85546875" style="5" customWidth="1"/>
    <col min="12" max="13" width="4.42578125" style="6" customWidth="1"/>
    <col min="14" max="14" width="22.28515625" style="6" customWidth="1"/>
    <col min="15" max="15" width="21.7109375" style="6" customWidth="1"/>
    <col min="16" max="253" width="9.140625" style="2"/>
    <col min="254" max="256" width="2.7109375" style="2" customWidth="1"/>
    <col min="257" max="257" width="35.85546875" style="2" customWidth="1"/>
    <col min="258" max="258" width="2.7109375" style="2" customWidth="1"/>
    <col min="259" max="259" width="3.5703125" style="2" customWidth="1"/>
    <col min="260" max="260" width="4.140625" style="2" customWidth="1"/>
    <col min="261" max="267" width="7.7109375" style="2" customWidth="1"/>
    <col min="268" max="268" width="28.140625" style="2" customWidth="1"/>
    <col min="269" max="271" width="3.7109375" style="2" customWidth="1"/>
    <col min="272" max="509" width="9.140625" style="2"/>
    <col min="510" max="512" width="2.7109375" style="2" customWidth="1"/>
    <col min="513" max="513" width="35.85546875" style="2" customWidth="1"/>
    <col min="514" max="514" width="2.7109375" style="2" customWidth="1"/>
    <col min="515" max="515" width="3.5703125" style="2" customWidth="1"/>
    <col min="516" max="516" width="4.140625" style="2" customWidth="1"/>
    <col min="517" max="523" width="7.7109375" style="2" customWidth="1"/>
    <col min="524" max="524" width="28.140625" style="2" customWidth="1"/>
    <col min="525" max="527" width="3.7109375" style="2" customWidth="1"/>
    <col min="528" max="765" width="9.140625" style="2"/>
    <col min="766" max="768" width="2.7109375" style="2" customWidth="1"/>
    <col min="769" max="769" width="35.85546875" style="2" customWidth="1"/>
    <col min="770" max="770" width="2.7109375" style="2" customWidth="1"/>
    <col min="771" max="771" width="3.5703125" style="2" customWidth="1"/>
    <col min="772" max="772" width="4.140625" style="2" customWidth="1"/>
    <col min="773" max="779" width="7.7109375" style="2" customWidth="1"/>
    <col min="780" max="780" width="28.140625" style="2" customWidth="1"/>
    <col min="781" max="783" width="3.7109375" style="2" customWidth="1"/>
    <col min="784" max="1021" width="9.140625" style="2"/>
    <col min="1022" max="1024" width="2.7109375" style="2" customWidth="1"/>
    <col min="1025" max="1025" width="35.85546875" style="2" customWidth="1"/>
    <col min="1026" max="1026" width="2.7109375" style="2" customWidth="1"/>
    <col min="1027" max="1027" width="3.5703125" style="2" customWidth="1"/>
    <col min="1028" max="1028" width="4.140625" style="2" customWidth="1"/>
    <col min="1029" max="1035" width="7.7109375" style="2" customWidth="1"/>
    <col min="1036" max="1036" width="28.140625" style="2" customWidth="1"/>
    <col min="1037" max="1039" width="3.7109375" style="2" customWidth="1"/>
    <col min="1040" max="1277" width="9.140625" style="2"/>
    <col min="1278" max="1280" width="2.7109375" style="2" customWidth="1"/>
    <col min="1281" max="1281" width="35.85546875" style="2" customWidth="1"/>
    <col min="1282" max="1282" width="2.7109375" style="2" customWidth="1"/>
    <col min="1283" max="1283" width="3.5703125" style="2" customWidth="1"/>
    <col min="1284" max="1284" width="4.140625" style="2" customWidth="1"/>
    <col min="1285" max="1291" width="7.7109375" style="2" customWidth="1"/>
    <col min="1292" max="1292" width="28.140625" style="2" customWidth="1"/>
    <col min="1293" max="1295" width="3.7109375" style="2" customWidth="1"/>
    <col min="1296" max="1533" width="9.140625" style="2"/>
    <col min="1534" max="1536" width="2.7109375" style="2" customWidth="1"/>
    <col min="1537" max="1537" width="35.85546875" style="2" customWidth="1"/>
    <col min="1538" max="1538" width="2.7109375" style="2" customWidth="1"/>
    <col min="1539" max="1539" width="3.5703125" style="2" customWidth="1"/>
    <col min="1540" max="1540" width="4.140625" style="2" customWidth="1"/>
    <col min="1541" max="1547" width="7.7109375" style="2" customWidth="1"/>
    <col min="1548" max="1548" width="28.140625" style="2" customWidth="1"/>
    <col min="1549" max="1551" width="3.7109375" style="2" customWidth="1"/>
    <col min="1552" max="1789" width="9.140625" style="2"/>
    <col min="1790" max="1792" width="2.7109375" style="2" customWidth="1"/>
    <col min="1793" max="1793" width="35.85546875" style="2" customWidth="1"/>
    <col min="1794" max="1794" width="2.7109375" style="2" customWidth="1"/>
    <col min="1795" max="1795" width="3.5703125" style="2" customWidth="1"/>
    <col min="1796" max="1796" width="4.140625" style="2" customWidth="1"/>
    <col min="1797" max="1803" width="7.7109375" style="2" customWidth="1"/>
    <col min="1804" max="1804" width="28.140625" style="2" customWidth="1"/>
    <col min="1805" max="1807" width="3.7109375" style="2" customWidth="1"/>
    <col min="1808" max="2045" width="9.140625" style="2"/>
    <col min="2046" max="2048" width="2.7109375" style="2" customWidth="1"/>
    <col min="2049" max="2049" width="35.85546875" style="2" customWidth="1"/>
    <col min="2050" max="2050" width="2.7109375" style="2" customWidth="1"/>
    <col min="2051" max="2051" width="3.5703125" style="2" customWidth="1"/>
    <col min="2052" max="2052" width="4.140625" style="2" customWidth="1"/>
    <col min="2053" max="2059" width="7.7109375" style="2" customWidth="1"/>
    <col min="2060" max="2060" width="28.140625" style="2" customWidth="1"/>
    <col min="2061" max="2063" width="3.7109375" style="2" customWidth="1"/>
    <col min="2064" max="2301" width="9.140625" style="2"/>
    <col min="2302" max="2304" width="2.7109375" style="2" customWidth="1"/>
    <col min="2305" max="2305" width="35.85546875" style="2" customWidth="1"/>
    <col min="2306" max="2306" width="2.7109375" style="2" customWidth="1"/>
    <col min="2307" max="2307" width="3.5703125" style="2" customWidth="1"/>
    <col min="2308" max="2308" width="4.140625" style="2" customWidth="1"/>
    <col min="2309" max="2315" width="7.7109375" style="2" customWidth="1"/>
    <col min="2316" max="2316" width="28.140625" style="2" customWidth="1"/>
    <col min="2317" max="2319" width="3.7109375" style="2" customWidth="1"/>
    <col min="2320" max="2557" width="9.140625" style="2"/>
    <col min="2558" max="2560" width="2.7109375" style="2" customWidth="1"/>
    <col min="2561" max="2561" width="35.85546875" style="2" customWidth="1"/>
    <col min="2562" max="2562" width="2.7109375" style="2" customWidth="1"/>
    <col min="2563" max="2563" width="3.5703125" style="2" customWidth="1"/>
    <col min="2564" max="2564" width="4.140625" style="2" customWidth="1"/>
    <col min="2565" max="2571" width="7.7109375" style="2" customWidth="1"/>
    <col min="2572" max="2572" width="28.140625" style="2" customWidth="1"/>
    <col min="2573" max="2575" width="3.7109375" style="2" customWidth="1"/>
    <col min="2576" max="2813" width="9.140625" style="2"/>
    <col min="2814" max="2816" width="2.7109375" style="2" customWidth="1"/>
    <col min="2817" max="2817" width="35.85546875" style="2" customWidth="1"/>
    <col min="2818" max="2818" width="2.7109375" style="2" customWidth="1"/>
    <col min="2819" max="2819" width="3.5703125" style="2" customWidth="1"/>
    <col min="2820" max="2820" width="4.140625" style="2" customWidth="1"/>
    <col min="2821" max="2827" width="7.7109375" style="2" customWidth="1"/>
    <col min="2828" max="2828" width="28.140625" style="2" customWidth="1"/>
    <col min="2829" max="2831" width="3.7109375" style="2" customWidth="1"/>
    <col min="2832" max="3069" width="9.140625" style="2"/>
    <col min="3070" max="3072" width="2.7109375" style="2" customWidth="1"/>
    <col min="3073" max="3073" width="35.85546875" style="2" customWidth="1"/>
    <col min="3074" max="3074" width="2.7109375" style="2" customWidth="1"/>
    <col min="3075" max="3075" width="3.5703125" style="2" customWidth="1"/>
    <col min="3076" max="3076" width="4.140625" style="2" customWidth="1"/>
    <col min="3077" max="3083" width="7.7109375" style="2" customWidth="1"/>
    <col min="3084" max="3084" width="28.140625" style="2" customWidth="1"/>
    <col min="3085" max="3087" width="3.7109375" style="2" customWidth="1"/>
    <col min="3088" max="3325" width="9.140625" style="2"/>
    <col min="3326" max="3328" width="2.7109375" style="2" customWidth="1"/>
    <col min="3329" max="3329" width="35.85546875" style="2" customWidth="1"/>
    <col min="3330" max="3330" width="2.7109375" style="2" customWidth="1"/>
    <col min="3331" max="3331" width="3.5703125" style="2" customWidth="1"/>
    <col min="3332" max="3332" width="4.140625" style="2" customWidth="1"/>
    <col min="3333" max="3339" width="7.7109375" style="2" customWidth="1"/>
    <col min="3340" max="3340" width="28.140625" style="2" customWidth="1"/>
    <col min="3341" max="3343" width="3.7109375" style="2" customWidth="1"/>
    <col min="3344" max="3581" width="9.140625" style="2"/>
    <col min="3582" max="3584" width="2.7109375" style="2" customWidth="1"/>
    <col min="3585" max="3585" width="35.85546875" style="2" customWidth="1"/>
    <col min="3586" max="3586" width="2.7109375" style="2" customWidth="1"/>
    <col min="3587" max="3587" width="3.5703125" style="2" customWidth="1"/>
    <col min="3588" max="3588" width="4.140625" style="2" customWidth="1"/>
    <col min="3589" max="3595" width="7.7109375" style="2" customWidth="1"/>
    <col min="3596" max="3596" width="28.140625" style="2" customWidth="1"/>
    <col min="3597" max="3599" width="3.7109375" style="2" customWidth="1"/>
    <col min="3600" max="3837" width="9.140625" style="2"/>
    <col min="3838" max="3840" width="2.7109375" style="2" customWidth="1"/>
    <col min="3841" max="3841" width="35.85546875" style="2" customWidth="1"/>
    <col min="3842" max="3842" width="2.7109375" style="2" customWidth="1"/>
    <col min="3843" max="3843" width="3.5703125" style="2" customWidth="1"/>
    <col min="3844" max="3844" width="4.140625" style="2" customWidth="1"/>
    <col min="3845" max="3851" width="7.7109375" style="2" customWidth="1"/>
    <col min="3852" max="3852" width="28.140625" style="2" customWidth="1"/>
    <col min="3853" max="3855" width="3.7109375" style="2" customWidth="1"/>
    <col min="3856" max="4093" width="9.140625" style="2"/>
    <col min="4094" max="4096" width="2.7109375" style="2" customWidth="1"/>
    <col min="4097" max="4097" width="35.85546875" style="2" customWidth="1"/>
    <col min="4098" max="4098" width="2.7109375" style="2" customWidth="1"/>
    <col min="4099" max="4099" width="3.5703125" style="2" customWidth="1"/>
    <col min="4100" max="4100" width="4.140625" style="2" customWidth="1"/>
    <col min="4101" max="4107" width="7.7109375" style="2" customWidth="1"/>
    <col min="4108" max="4108" width="28.140625" style="2" customWidth="1"/>
    <col min="4109" max="4111" width="3.7109375" style="2" customWidth="1"/>
    <col min="4112" max="4349" width="9.140625" style="2"/>
    <col min="4350" max="4352" width="2.7109375" style="2" customWidth="1"/>
    <col min="4353" max="4353" width="35.85546875" style="2" customWidth="1"/>
    <col min="4354" max="4354" width="2.7109375" style="2" customWidth="1"/>
    <col min="4355" max="4355" width="3.5703125" style="2" customWidth="1"/>
    <col min="4356" max="4356" width="4.140625" style="2" customWidth="1"/>
    <col min="4357" max="4363" width="7.7109375" style="2" customWidth="1"/>
    <col min="4364" max="4364" width="28.140625" style="2" customWidth="1"/>
    <col min="4365" max="4367" width="3.7109375" style="2" customWidth="1"/>
    <col min="4368" max="4605" width="9.140625" style="2"/>
    <col min="4606" max="4608" width="2.7109375" style="2" customWidth="1"/>
    <col min="4609" max="4609" width="35.85546875" style="2" customWidth="1"/>
    <col min="4610" max="4610" width="2.7109375" style="2" customWidth="1"/>
    <col min="4611" max="4611" width="3.5703125" style="2" customWidth="1"/>
    <col min="4612" max="4612" width="4.140625" style="2" customWidth="1"/>
    <col min="4613" max="4619" width="7.7109375" style="2" customWidth="1"/>
    <col min="4620" max="4620" width="28.140625" style="2" customWidth="1"/>
    <col min="4621" max="4623" width="3.7109375" style="2" customWidth="1"/>
    <col min="4624" max="4861" width="9.140625" style="2"/>
    <col min="4862" max="4864" width="2.7109375" style="2" customWidth="1"/>
    <col min="4865" max="4865" width="35.85546875" style="2" customWidth="1"/>
    <col min="4866" max="4866" width="2.7109375" style="2" customWidth="1"/>
    <col min="4867" max="4867" width="3.5703125" style="2" customWidth="1"/>
    <col min="4868" max="4868" width="4.140625" style="2" customWidth="1"/>
    <col min="4869" max="4875" width="7.7109375" style="2" customWidth="1"/>
    <col min="4876" max="4876" width="28.140625" style="2" customWidth="1"/>
    <col min="4877" max="4879" width="3.7109375" style="2" customWidth="1"/>
    <col min="4880" max="5117" width="9.140625" style="2"/>
    <col min="5118" max="5120" width="2.7109375" style="2" customWidth="1"/>
    <col min="5121" max="5121" width="35.85546875" style="2" customWidth="1"/>
    <col min="5122" max="5122" width="2.7109375" style="2" customWidth="1"/>
    <col min="5123" max="5123" width="3.5703125" style="2" customWidth="1"/>
    <col min="5124" max="5124" width="4.140625" style="2" customWidth="1"/>
    <col min="5125" max="5131" width="7.7109375" style="2" customWidth="1"/>
    <col min="5132" max="5132" width="28.140625" style="2" customWidth="1"/>
    <col min="5133" max="5135" width="3.7109375" style="2" customWidth="1"/>
    <col min="5136" max="5373" width="9.140625" style="2"/>
    <col min="5374" max="5376" width="2.7109375" style="2" customWidth="1"/>
    <col min="5377" max="5377" width="35.85546875" style="2" customWidth="1"/>
    <col min="5378" max="5378" width="2.7109375" style="2" customWidth="1"/>
    <col min="5379" max="5379" width="3.5703125" style="2" customWidth="1"/>
    <col min="5380" max="5380" width="4.140625" style="2" customWidth="1"/>
    <col min="5381" max="5387" width="7.7109375" style="2" customWidth="1"/>
    <col min="5388" max="5388" width="28.140625" style="2" customWidth="1"/>
    <col min="5389" max="5391" width="3.7109375" style="2" customWidth="1"/>
    <col min="5392" max="5629" width="9.140625" style="2"/>
    <col min="5630" max="5632" width="2.7109375" style="2" customWidth="1"/>
    <col min="5633" max="5633" width="35.85546875" style="2" customWidth="1"/>
    <col min="5634" max="5634" width="2.7109375" style="2" customWidth="1"/>
    <col min="5635" max="5635" width="3.5703125" style="2" customWidth="1"/>
    <col min="5636" max="5636" width="4.140625" style="2" customWidth="1"/>
    <col min="5637" max="5643" width="7.7109375" style="2" customWidth="1"/>
    <col min="5644" max="5644" width="28.140625" style="2" customWidth="1"/>
    <col min="5645" max="5647" width="3.7109375" style="2" customWidth="1"/>
    <col min="5648" max="5885" width="9.140625" style="2"/>
    <col min="5886" max="5888" width="2.7109375" style="2" customWidth="1"/>
    <col min="5889" max="5889" width="35.85546875" style="2" customWidth="1"/>
    <col min="5890" max="5890" width="2.7109375" style="2" customWidth="1"/>
    <col min="5891" max="5891" width="3.5703125" style="2" customWidth="1"/>
    <col min="5892" max="5892" width="4.140625" style="2" customWidth="1"/>
    <col min="5893" max="5899" width="7.7109375" style="2" customWidth="1"/>
    <col min="5900" max="5900" width="28.140625" style="2" customWidth="1"/>
    <col min="5901" max="5903" width="3.7109375" style="2" customWidth="1"/>
    <col min="5904" max="6141" width="9.140625" style="2"/>
    <col min="6142" max="6144" width="2.7109375" style="2" customWidth="1"/>
    <col min="6145" max="6145" width="35.85546875" style="2" customWidth="1"/>
    <col min="6146" max="6146" width="2.7109375" style="2" customWidth="1"/>
    <col min="6147" max="6147" width="3.5703125" style="2" customWidth="1"/>
    <col min="6148" max="6148" width="4.140625" style="2" customWidth="1"/>
    <col min="6149" max="6155" width="7.7109375" style="2" customWidth="1"/>
    <col min="6156" max="6156" width="28.140625" style="2" customWidth="1"/>
    <col min="6157" max="6159" width="3.7109375" style="2" customWidth="1"/>
    <col min="6160" max="6397" width="9.140625" style="2"/>
    <col min="6398" max="6400" width="2.7109375" style="2" customWidth="1"/>
    <col min="6401" max="6401" width="35.85546875" style="2" customWidth="1"/>
    <col min="6402" max="6402" width="2.7109375" style="2" customWidth="1"/>
    <col min="6403" max="6403" width="3.5703125" style="2" customWidth="1"/>
    <col min="6404" max="6404" width="4.140625" style="2" customWidth="1"/>
    <col min="6405" max="6411" width="7.7109375" style="2" customWidth="1"/>
    <col min="6412" max="6412" width="28.140625" style="2" customWidth="1"/>
    <col min="6413" max="6415" width="3.7109375" style="2" customWidth="1"/>
    <col min="6416" max="6653" width="9.140625" style="2"/>
    <col min="6654" max="6656" width="2.7109375" style="2" customWidth="1"/>
    <col min="6657" max="6657" width="35.85546875" style="2" customWidth="1"/>
    <col min="6658" max="6658" width="2.7109375" style="2" customWidth="1"/>
    <col min="6659" max="6659" width="3.5703125" style="2" customWidth="1"/>
    <col min="6660" max="6660" width="4.140625" style="2" customWidth="1"/>
    <col min="6661" max="6667" width="7.7109375" style="2" customWidth="1"/>
    <col min="6668" max="6668" width="28.140625" style="2" customWidth="1"/>
    <col min="6669" max="6671" width="3.7109375" style="2" customWidth="1"/>
    <col min="6672" max="6909" width="9.140625" style="2"/>
    <col min="6910" max="6912" width="2.7109375" style="2" customWidth="1"/>
    <col min="6913" max="6913" width="35.85546875" style="2" customWidth="1"/>
    <col min="6914" max="6914" width="2.7109375" style="2" customWidth="1"/>
    <col min="6915" max="6915" width="3.5703125" style="2" customWidth="1"/>
    <col min="6916" max="6916" width="4.140625" style="2" customWidth="1"/>
    <col min="6917" max="6923" width="7.7109375" style="2" customWidth="1"/>
    <col min="6924" max="6924" width="28.140625" style="2" customWidth="1"/>
    <col min="6925" max="6927" width="3.7109375" style="2" customWidth="1"/>
    <col min="6928" max="7165" width="9.140625" style="2"/>
    <col min="7166" max="7168" width="2.7109375" style="2" customWidth="1"/>
    <col min="7169" max="7169" width="35.85546875" style="2" customWidth="1"/>
    <col min="7170" max="7170" width="2.7109375" style="2" customWidth="1"/>
    <col min="7171" max="7171" width="3.5703125" style="2" customWidth="1"/>
    <col min="7172" max="7172" width="4.140625" style="2" customWidth="1"/>
    <col min="7173" max="7179" width="7.7109375" style="2" customWidth="1"/>
    <col min="7180" max="7180" width="28.140625" style="2" customWidth="1"/>
    <col min="7181" max="7183" width="3.7109375" style="2" customWidth="1"/>
    <col min="7184" max="7421" width="9.140625" style="2"/>
    <col min="7422" max="7424" width="2.7109375" style="2" customWidth="1"/>
    <col min="7425" max="7425" width="35.85546875" style="2" customWidth="1"/>
    <col min="7426" max="7426" width="2.7109375" style="2" customWidth="1"/>
    <col min="7427" max="7427" width="3.5703125" style="2" customWidth="1"/>
    <col min="7428" max="7428" width="4.140625" style="2" customWidth="1"/>
    <col min="7429" max="7435" width="7.7109375" style="2" customWidth="1"/>
    <col min="7436" max="7436" width="28.140625" style="2" customWidth="1"/>
    <col min="7437" max="7439" width="3.7109375" style="2" customWidth="1"/>
    <col min="7440" max="7677" width="9.140625" style="2"/>
    <col min="7678" max="7680" width="2.7109375" style="2" customWidth="1"/>
    <col min="7681" max="7681" width="35.85546875" style="2" customWidth="1"/>
    <col min="7682" max="7682" width="2.7109375" style="2" customWidth="1"/>
    <col min="7683" max="7683" width="3.5703125" style="2" customWidth="1"/>
    <col min="7684" max="7684" width="4.140625" style="2" customWidth="1"/>
    <col min="7685" max="7691" width="7.7109375" style="2" customWidth="1"/>
    <col min="7692" max="7692" width="28.140625" style="2" customWidth="1"/>
    <col min="7693" max="7695" width="3.7109375" style="2" customWidth="1"/>
    <col min="7696" max="7933" width="9.140625" style="2"/>
    <col min="7934" max="7936" width="2.7109375" style="2" customWidth="1"/>
    <col min="7937" max="7937" width="35.85546875" style="2" customWidth="1"/>
    <col min="7938" max="7938" width="2.7109375" style="2" customWidth="1"/>
    <col min="7939" max="7939" width="3.5703125" style="2" customWidth="1"/>
    <col min="7940" max="7940" width="4.140625" style="2" customWidth="1"/>
    <col min="7941" max="7947" width="7.7109375" style="2" customWidth="1"/>
    <col min="7948" max="7948" width="28.140625" style="2" customWidth="1"/>
    <col min="7949" max="7951" width="3.7109375" style="2" customWidth="1"/>
    <col min="7952" max="8189" width="9.140625" style="2"/>
    <col min="8190" max="8192" width="2.7109375" style="2" customWidth="1"/>
    <col min="8193" max="8193" width="35.85546875" style="2" customWidth="1"/>
    <col min="8194" max="8194" width="2.7109375" style="2" customWidth="1"/>
    <col min="8195" max="8195" width="3.5703125" style="2" customWidth="1"/>
    <col min="8196" max="8196" width="4.140625" style="2" customWidth="1"/>
    <col min="8197" max="8203" width="7.7109375" style="2" customWidth="1"/>
    <col min="8204" max="8204" width="28.140625" style="2" customWidth="1"/>
    <col min="8205" max="8207" width="3.7109375" style="2" customWidth="1"/>
    <col min="8208" max="8445" width="9.140625" style="2"/>
    <col min="8446" max="8448" width="2.7109375" style="2" customWidth="1"/>
    <col min="8449" max="8449" width="35.85546875" style="2" customWidth="1"/>
    <col min="8450" max="8450" width="2.7109375" style="2" customWidth="1"/>
    <col min="8451" max="8451" width="3.5703125" style="2" customWidth="1"/>
    <col min="8452" max="8452" width="4.140625" style="2" customWidth="1"/>
    <col min="8453" max="8459" width="7.7109375" style="2" customWidth="1"/>
    <col min="8460" max="8460" width="28.140625" style="2" customWidth="1"/>
    <col min="8461" max="8463" width="3.7109375" style="2" customWidth="1"/>
    <col min="8464" max="8701" width="9.140625" style="2"/>
    <col min="8702" max="8704" width="2.7109375" style="2" customWidth="1"/>
    <col min="8705" max="8705" width="35.85546875" style="2" customWidth="1"/>
    <col min="8706" max="8706" width="2.7109375" style="2" customWidth="1"/>
    <col min="8707" max="8707" width="3.5703125" style="2" customWidth="1"/>
    <col min="8708" max="8708" width="4.140625" style="2" customWidth="1"/>
    <col min="8709" max="8715" width="7.7109375" style="2" customWidth="1"/>
    <col min="8716" max="8716" width="28.140625" style="2" customWidth="1"/>
    <col min="8717" max="8719" width="3.7109375" style="2" customWidth="1"/>
    <col min="8720" max="8957" width="9.140625" style="2"/>
    <col min="8958" max="8960" width="2.7109375" style="2" customWidth="1"/>
    <col min="8961" max="8961" width="35.85546875" style="2" customWidth="1"/>
    <col min="8962" max="8962" width="2.7109375" style="2" customWidth="1"/>
    <col min="8963" max="8963" width="3.5703125" style="2" customWidth="1"/>
    <col min="8964" max="8964" width="4.140625" style="2" customWidth="1"/>
    <col min="8965" max="8971" width="7.7109375" style="2" customWidth="1"/>
    <col min="8972" max="8972" width="28.140625" style="2" customWidth="1"/>
    <col min="8973" max="8975" width="3.7109375" style="2" customWidth="1"/>
    <col min="8976" max="9213" width="9.140625" style="2"/>
    <col min="9214" max="9216" width="2.7109375" style="2" customWidth="1"/>
    <col min="9217" max="9217" width="35.85546875" style="2" customWidth="1"/>
    <col min="9218" max="9218" width="2.7109375" style="2" customWidth="1"/>
    <col min="9219" max="9219" width="3.5703125" style="2" customWidth="1"/>
    <col min="9220" max="9220" width="4.140625" style="2" customWidth="1"/>
    <col min="9221" max="9227" width="7.7109375" style="2" customWidth="1"/>
    <col min="9228" max="9228" width="28.140625" style="2" customWidth="1"/>
    <col min="9229" max="9231" width="3.7109375" style="2" customWidth="1"/>
    <col min="9232" max="9469" width="9.140625" style="2"/>
    <col min="9470" max="9472" width="2.7109375" style="2" customWidth="1"/>
    <col min="9473" max="9473" width="35.85546875" style="2" customWidth="1"/>
    <col min="9474" max="9474" width="2.7109375" style="2" customWidth="1"/>
    <col min="9475" max="9475" width="3.5703125" style="2" customWidth="1"/>
    <col min="9476" max="9476" width="4.140625" style="2" customWidth="1"/>
    <col min="9477" max="9483" width="7.7109375" style="2" customWidth="1"/>
    <col min="9484" max="9484" width="28.140625" style="2" customWidth="1"/>
    <col min="9485" max="9487" width="3.7109375" style="2" customWidth="1"/>
    <col min="9488" max="9725" width="9.140625" style="2"/>
    <col min="9726" max="9728" width="2.7109375" style="2" customWidth="1"/>
    <col min="9729" max="9729" width="35.85546875" style="2" customWidth="1"/>
    <col min="9730" max="9730" width="2.7109375" style="2" customWidth="1"/>
    <col min="9731" max="9731" width="3.5703125" style="2" customWidth="1"/>
    <col min="9732" max="9732" width="4.140625" style="2" customWidth="1"/>
    <col min="9733" max="9739" width="7.7109375" style="2" customWidth="1"/>
    <col min="9740" max="9740" width="28.140625" style="2" customWidth="1"/>
    <col min="9741" max="9743" width="3.7109375" style="2" customWidth="1"/>
    <col min="9744" max="9981" width="9.140625" style="2"/>
    <col min="9982" max="9984" width="2.7109375" style="2" customWidth="1"/>
    <col min="9985" max="9985" width="35.85546875" style="2" customWidth="1"/>
    <col min="9986" max="9986" width="2.7109375" style="2" customWidth="1"/>
    <col min="9987" max="9987" width="3.5703125" style="2" customWidth="1"/>
    <col min="9988" max="9988" width="4.140625" style="2" customWidth="1"/>
    <col min="9989" max="9995" width="7.7109375" style="2" customWidth="1"/>
    <col min="9996" max="9996" width="28.140625" style="2" customWidth="1"/>
    <col min="9997" max="9999" width="3.7109375" style="2" customWidth="1"/>
    <col min="10000" max="10237" width="9.140625" style="2"/>
    <col min="10238" max="10240" width="2.7109375" style="2" customWidth="1"/>
    <col min="10241" max="10241" width="35.85546875" style="2" customWidth="1"/>
    <col min="10242" max="10242" width="2.7109375" style="2" customWidth="1"/>
    <col min="10243" max="10243" width="3.5703125" style="2" customWidth="1"/>
    <col min="10244" max="10244" width="4.140625" style="2" customWidth="1"/>
    <col min="10245" max="10251" width="7.7109375" style="2" customWidth="1"/>
    <col min="10252" max="10252" width="28.140625" style="2" customWidth="1"/>
    <col min="10253" max="10255" width="3.7109375" style="2" customWidth="1"/>
    <col min="10256" max="10493" width="9.140625" style="2"/>
    <col min="10494" max="10496" width="2.7109375" style="2" customWidth="1"/>
    <col min="10497" max="10497" width="35.85546875" style="2" customWidth="1"/>
    <col min="10498" max="10498" width="2.7109375" style="2" customWidth="1"/>
    <col min="10499" max="10499" width="3.5703125" style="2" customWidth="1"/>
    <col min="10500" max="10500" width="4.140625" style="2" customWidth="1"/>
    <col min="10501" max="10507" width="7.7109375" style="2" customWidth="1"/>
    <col min="10508" max="10508" width="28.140625" style="2" customWidth="1"/>
    <col min="10509" max="10511" width="3.7109375" style="2" customWidth="1"/>
    <col min="10512" max="10749" width="9.140625" style="2"/>
    <col min="10750" max="10752" width="2.7109375" style="2" customWidth="1"/>
    <col min="10753" max="10753" width="35.85546875" style="2" customWidth="1"/>
    <col min="10754" max="10754" width="2.7109375" style="2" customWidth="1"/>
    <col min="10755" max="10755" width="3.5703125" style="2" customWidth="1"/>
    <col min="10756" max="10756" width="4.140625" style="2" customWidth="1"/>
    <col min="10757" max="10763" width="7.7109375" style="2" customWidth="1"/>
    <col min="10764" max="10764" width="28.140625" style="2" customWidth="1"/>
    <col min="10765" max="10767" width="3.7109375" style="2" customWidth="1"/>
    <col min="10768" max="11005" width="9.140625" style="2"/>
    <col min="11006" max="11008" width="2.7109375" style="2" customWidth="1"/>
    <col min="11009" max="11009" width="35.85546875" style="2" customWidth="1"/>
    <col min="11010" max="11010" width="2.7109375" style="2" customWidth="1"/>
    <col min="11011" max="11011" width="3.5703125" style="2" customWidth="1"/>
    <col min="11012" max="11012" width="4.140625" style="2" customWidth="1"/>
    <col min="11013" max="11019" width="7.7109375" style="2" customWidth="1"/>
    <col min="11020" max="11020" width="28.140625" style="2" customWidth="1"/>
    <col min="11021" max="11023" width="3.7109375" style="2" customWidth="1"/>
    <col min="11024" max="11261" width="9.140625" style="2"/>
    <col min="11262" max="11264" width="2.7109375" style="2" customWidth="1"/>
    <col min="11265" max="11265" width="35.85546875" style="2" customWidth="1"/>
    <col min="11266" max="11266" width="2.7109375" style="2" customWidth="1"/>
    <col min="11267" max="11267" width="3.5703125" style="2" customWidth="1"/>
    <col min="11268" max="11268" width="4.140625" style="2" customWidth="1"/>
    <col min="11269" max="11275" width="7.7109375" style="2" customWidth="1"/>
    <col min="11276" max="11276" width="28.140625" style="2" customWidth="1"/>
    <col min="11277" max="11279" width="3.7109375" style="2" customWidth="1"/>
    <col min="11280" max="11517" width="9.140625" style="2"/>
    <col min="11518" max="11520" width="2.7109375" style="2" customWidth="1"/>
    <col min="11521" max="11521" width="35.85546875" style="2" customWidth="1"/>
    <col min="11522" max="11522" width="2.7109375" style="2" customWidth="1"/>
    <col min="11523" max="11523" width="3.5703125" style="2" customWidth="1"/>
    <col min="11524" max="11524" width="4.140625" style="2" customWidth="1"/>
    <col min="11525" max="11531" width="7.7109375" style="2" customWidth="1"/>
    <col min="11532" max="11532" width="28.140625" style="2" customWidth="1"/>
    <col min="11533" max="11535" width="3.7109375" style="2" customWidth="1"/>
    <col min="11536" max="11773" width="9.140625" style="2"/>
    <col min="11774" max="11776" width="2.7109375" style="2" customWidth="1"/>
    <col min="11777" max="11777" width="35.85546875" style="2" customWidth="1"/>
    <col min="11778" max="11778" width="2.7109375" style="2" customWidth="1"/>
    <col min="11779" max="11779" width="3.5703125" style="2" customWidth="1"/>
    <col min="11780" max="11780" width="4.140625" style="2" customWidth="1"/>
    <col min="11781" max="11787" width="7.7109375" style="2" customWidth="1"/>
    <col min="11788" max="11788" width="28.140625" style="2" customWidth="1"/>
    <col min="11789" max="11791" width="3.7109375" style="2" customWidth="1"/>
    <col min="11792" max="12029" width="9.140625" style="2"/>
    <col min="12030" max="12032" width="2.7109375" style="2" customWidth="1"/>
    <col min="12033" max="12033" width="35.85546875" style="2" customWidth="1"/>
    <col min="12034" max="12034" width="2.7109375" style="2" customWidth="1"/>
    <col min="12035" max="12035" width="3.5703125" style="2" customWidth="1"/>
    <col min="12036" max="12036" width="4.140625" style="2" customWidth="1"/>
    <col min="12037" max="12043" width="7.7109375" style="2" customWidth="1"/>
    <col min="12044" max="12044" width="28.140625" style="2" customWidth="1"/>
    <col min="12045" max="12047" width="3.7109375" style="2" customWidth="1"/>
    <col min="12048" max="12285" width="9.140625" style="2"/>
    <col min="12286" max="12288" width="2.7109375" style="2" customWidth="1"/>
    <col min="12289" max="12289" width="35.85546875" style="2" customWidth="1"/>
    <col min="12290" max="12290" width="2.7109375" style="2" customWidth="1"/>
    <col min="12291" max="12291" width="3.5703125" style="2" customWidth="1"/>
    <col min="12292" max="12292" width="4.140625" style="2" customWidth="1"/>
    <col min="12293" max="12299" width="7.7109375" style="2" customWidth="1"/>
    <col min="12300" max="12300" width="28.140625" style="2" customWidth="1"/>
    <col min="12301" max="12303" width="3.7109375" style="2" customWidth="1"/>
    <col min="12304" max="12541" width="9.140625" style="2"/>
    <col min="12542" max="12544" width="2.7109375" style="2" customWidth="1"/>
    <col min="12545" max="12545" width="35.85546875" style="2" customWidth="1"/>
    <col min="12546" max="12546" width="2.7109375" style="2" customWidth="1"/>
    <col min="12547" max="12547" width="3.5703125" style="2" customWidth="1"/>
    <col min="12548" max="12548" width="4.140625" style="2" customWidth="1"/>
    <col min="12549" max="12555" width="7.7109375" style="2" customWidth="1"/>
    <col min="12556" max="12556" width="28.140625" style="2" customWidth="1"/>
    <col min="12557" max="12559" width="3.7109375" style="2" customWidth="1"/>
    <col min="12560" max="12797" width="9.140625" style="2"/>
    <col min="12798" max="12800" width="2.7109375" style="2" customWidth="1"/>
    <col min="12801" max="12801" width="35.85546875" style="2" customWidth="1"/>
    <col min="12802" max="12802" width="2.7109375" style="2" customWidth="1"/>
    <col min="12803" max="12803" width="3.5703125" style="2" customWidth="1"/>
    <col min="12804" max="12804" width="4.140625" style="2" customWidth="1"/>
    <col min="12805" max="12811" width="7.7109375" style="2" customWidth="1"/>
    <col min="12812" max="12812" width="28.140625" style="2" customWidth="1"/>
    <col min="12813" max="12815" width="3.7109375" style="2" customWidth="1"/>
    <col min="12816" max="13053" width="9.140625" style="2"/>
    <col min="13054" max="13056" width="2.7109375" style="2" customWidth="1"/>
    <col min="13057" max="13057" width="35.85546875" style="2" customWidth="1"/>
    <col min="13058" max="13058" width="2.7109375" style="2" customWidth="1"/>
    <col min="13059" max="13059" width="3.5703125" style="2" customWidth="1"/>
    <col min="13060" max="13060" width="4.140625" style="2" customWidth="1"/>
    <col min="13061" max="13067" width="7.7109375" style="2" customWidth="1"/>
    <col min="13068" max="13068" width="28.140625" style="2" customWidth="1"/>
    <col min="13069" max="13071" width="3.7109375" style="2" customWidth="1"/>
    <col min="13072" max="13309" width="9.140625" style="2"/>
    <col min="13310" max="13312" width="2.7109375" style="2" customWidth="1"/>
    <col min="13313" max="13313" width="35.85546875" style="2" customWidth="1"/>
    <col min="13314" max="13314" width="2.7109375" style="2" customWidth="1"/>
    <col min="13315" max="13315" width="3.5703125" style="2" customWidth="1"/>
    <col min="13316" max="13316" width="4.140625" style="2" customWidth="1"/>
    <col min="13317" max="13323" width="7.7109375" style="2" customWidth="1"/>
    <col min="13324" max="13324" width="28.140625" style="2" customWidth="1"/>
    <col min="13325" max="13327" width="3.7109375" style="2" customWidth="1"/>
    <col min="13328" max="13565" width="9.140625" style="2"/>
    <col min="13566" max="13568" width="2.7109375" style="2" customWidth="1"/>
    <col min="13569" max="13569" width="35.85546875" style="2" customWidth="1"/>
    <col min="13570" max="13570" width="2.7109375" style="2" customWidth="1"/>
    <col min="13571" max="13571" width="3.5703125" style="2" customWidth="1"/>
    <col min="13572" max="13572" width="4.140625" style="2" customWidth="1"/>
    <col min="13573" max="13579" width="7.7109375" style="2" customWidth="1"/>
    <col min="13580" max="13580" width="28.140625" style="2" customWidth="1"/>
    <col min="13581" max="13583" width="3.7109375" style="2" customWidth="1"/>
    <col min="13584" max="13821" width="9.140625" style="2"/>
    <col min="13822" max="13824" width="2.7109375" style="2" customWidth="1"/>
    <col min="13825" max="13825" width="35.85546875" style="2" customWidth="1"/>
    <col min="13826" max="13826" width="2.7109375" style="2" customWidth="1"/>
    <col min="13827" max="13827" width="3.5703125" style="2" customWidth="1"/>
    <col min="13828" max="13828" width="4.140625" style="2" customWidth="1"/>
    <col min="13829" max="13835" width="7.7109375" style="2" customWidth="1"/>
    <col min="13836" max="13836" width="28.140625" style="2" customWidth="1"/>
    <col min="13837" max="13839" width="3.7109375" style="2" customWidth="1"/>
    <col min="13840" max="14077" width="9.140625" style="2"/>
    <col min="14078" max="14080" width="2.7109375" style="2" customWidth="1"/>
    <col min="14081" max="14081" width="35.85546875" style="2" customWidth="1"/>
    <col min="14082" max="14082" width="2.7109375" style="2" customWidth="1"/>
    <col min="14083" max="14083" width="3.5703125" style="2" customWidth="1"/>
    <col min="14084" max="14084" width="4.140625" style="2" customWidth="1"/>
    <col min="14085" max="14091" width="7.7109375" style="2" customWidth="1"/>
    <col min="14092" max="14092" width="28.140625" style="2" customWidth="1"/>
    <col min="14093" max="14095" width="3.7109375" style="2" customWidth="1"/>
    <col min="14096" max="14333" width="9.140625" style="2"/>
    <col min="14334" max="14336" width="2.7109375" style="2" customWidth="1"/>
    <col min="14337" max="14337" width="35.85546875" style="2" customWidth="1"/>
    <col min="14338" max="14338" width="2.7109375" style="2" customWidth="1"/>
    <col min="14339" max="14339" width="3.5703125" style="2" customWidth="1"/>
    <col min="14340" max="14340" width="4.140625" style="2" customWidth="1"/>
    <col min="14341" max="14347" width="7.7109375" style="2" customWidth="1"/>
    <col min="14348" max="14348" width="28.140625" style="2" customWidth="1"/>
    <col min="14349" max="14351" width="3.7109375" style="2" customWidth="1"/>
    <col min="14352" max="14589" width="9.140625" style="2"/>
    <col min="14590" max="14592" width="2.7109375" style="2" customWidth="1"/>
    <col min="14593" max="14593" width="35.85546875" style="2" customWidth="1"/>
    <col min="14594" max="14594" width="2.7109375" style="2" customWidth="1"/>
    <col min="14595" max="14595" width="3.5703125" style="2" customWidth="1"/>
    <col min="14596" max="14596" width="4.140625" style="2" customWidth="1"/>
    <col min="14597" max="14603" width="7.7109375" style="2" customWidth="1"/>
    <col min="14604" max="14604" width="28.140625" style="2" customWidth="1"/>
    <col min="14605" max="14607" width="3.7109375" style="2" customWidth="1"/>
    <col min="14608" max="14845" width="9.140625" style="2"/>
    <col min="14846" max="14848" width="2.7109375" style="2" customWidth="1"/>
    <col min="14849" max="14849" width="35.85546875" style="2" customWidth="1"/>
    <col min="14850" max="14850" width="2.7109375" style="2" customWidth="1"/>
    <col min="14851" max="14851" width="3.5703125" style="2" customWidth="1"/>
    <col min="14852" max="14852" width="4.140625" style="2" customWidth="1"/>
    <col min="14853" max="14859" width="7.7109375" style="2" customWidth="1"/>
    <col min="14860" max="14860" width="28.140625" style="2" customWidth="1"/>
    <col min="14861" max="14863" width="3.7109375" style="2" customWidth="1"/>
    <col min="14864" max="15101" width="9.140625" style="2"/>
    <col min="15102" max="15104" width="2.7109375" style="2" customWidth="1"/>
    <col min="15105" max="15105" width="35.85546875" style="2" customWidth="1"/>
    <col min="15106" max="15106" width="2.7109375" style="2" customWidth="1"/>
    <col min="15107" max="15107" width="3.5703125" style="2" customWidth="1"/>
    <col min="15108" max="15108" width="4.140625" style="2" customWidth="1"/>
    <col min="15109" max="15115" width="7.7109375" style="2" customWidth="1"/>
    <col min="15116" max="15116" width="28.140625" style="2" customWidth="1"/>
    <col min="15117" max="15119" width="3.7109375" style="2" customWidth="1"/>
    <col min="15120" max="15357" width="9.140625" style="2"/>
    <col min="15358" max="15360" width="2.7109375" style="2" customWidth="1"/>
    <col min="15361" max="15361" width="35.85546875" style="2" customWidth="1"/>
    <col min="15362" max="15362" width="2.7109375" style="2" customWidth="1"/>
    <col min="15363" max="15363" width="3.5703125" style="2" customWidth="1"/>
    <col min="15364" max="15364" width="4.140625" style="2" customWidth="1"/>
    <col min="15365" max="15371" width="7.7109375" style="2" customWidth="1"/>
    <col min="15372" max="15372" width="28.140625" style="2" customWidth="1"/>
    <col min="15373" max="15375" width="3.7109375" style="2" customWidth="1"/>
    <col min="15376" max="15613" width="9.140625" style="2"/>
    <col min="15614" max="15616" width="2.7109375" style="2" customWidth="1"/>
    <col min="15617" max="15617" width="35.85546875" style="2" customWidth="1"/>
    <col min="15618" max="15618" width="2.7109375" style="2" customWidth="1"/>
    <col min="15619" max="15619" width="3.5703125" style="2" customWidth="1"/>
    <col min="15620" max="15620" width="4.140625" style="2" customWidth="1"/>
    <col min="15621" max="15627" width="7.7109375" style="2" customWidth="1"/>
    <col min="15628" max="15628" width="28.140625" style="2" customWidth="1"/>
    <col min="15629" max="15631" width="3.7109375" style="2" customWidth="1"/>
    <col min="15632" max="15869" width="9.140625" style="2"/>
    <col min="15870" max="15872" width="2.7109375" style="2" customWidth="1"/>
    <col min="15873" max="15873" width="35.85546875" style="2" customWidth="1"/>
    <col min="15874" max="15874" width="2.7109375" style="2" customWidth="1"/>
    <col min="15875" max="15875" width="3.5703125" style="2" customWidth="1"/>
    <col min="15876" max="15876" width="4.140625" style="2" customWidth="1"/>
    <col min="15877" max="15883" width="7.7109375" style="2" customWidth="1"/>
    <col min="15884" max="15884" width="28.140625" style="2" customWidth="1"/>
    <col min="15885" max="15887" width="3.7109375" style="2" customWidth="1"/>
    <col min="15888" max="16125" width="9.140625" style="2"/>
    <col min="16126" max="16128" width="2.7109375" style="2" customWidth="1"/>
    <col min="16129" max="16129" width="35.85546875" style="2" customWidth="1"/>
    <col min="16130" max="16130" width="2.7109375" style="2" customWidth="1"/>
    <col min="16131" max="16131" width="3.5703125" style="2" customWidth="1"/>
    <col min="16132" max="16132" width="4.140625" style="2" customWidth="1"/>
    <col min="16133" max="16139" width="7.7109375" style="2" customWidth="1"/>
    <col min="16140" max="16140" width="28.140625" style="2" customWidth="1"/>
    <col min="16141" max="16143" width="3.7109375" style="2" customWidth="1"/>
    <col min="16144" max="16384" width="9.140625" style="2"/>
  </cols>
  <sheetData>
    <row r="1" spans="1:16" s="362" customFormat="1" ht="17.25" customHeight="1" x14ac:dyDescent="0.2">
      <c r="A1" s="824" t="s">
        <v>249</v>
      </c>
      <c r="B1" s="824"/>
      <c r="C1" s="824"/>
      <c r="D1" s="824"/>
      <c r="E1" s="824"/>
      <c r="F1" s="824"/>
      <c r="G1" s="824"/>
      <c r="H1" s="824"/>
      <c r="I1" s="825"/>
      <c r="J1" s="825"/>
      <c r="K1" s="825"/>
      <c r="L1" s="825"/>
      <c r="M1" s="825"/>
      <c r="N1" s="825"/>
      <c r="O1" s="825"/>
    </row>
    <row r="2" spans="1:16" ht="15.75" x14ac:dyDescent="0.2">
      <c r="A2" s="826" t="s">
        <v>176</v>
      </c>
      <c r="B2" s="826"/>
      <c r="C2" s="826"/>
      <c r="D2" s="826"/>
      <c r="E2" s="826"/>
      <c r="F2" s="826"/>
      <c r="G2" s="826"/>
      <c r="H2" s="826"/>
      <c r="I2" s="826"/>
      <c r="J2" s="826"/>
      <c r="K2" s="826"/>
      <c r="L2" s="826"/>
      <c r="M2" s="826"/>
      <c r="N2" s="826"/>
      <c r="O2" s="826"/>
    </row>
    <row r="3" spans="1:16" ht="13.5" thickBot="1" x14ac:dyDescent="0.25">
      <c r="L3" s="827"/>
      <c r="M3" s="827"/>
      <c r="N3" s="827"/>
      <c r="O3" s="827"/>
    </row>
    <row r="4" spans="1:16" s="362" customFormat="1" ht="22.5" customHeight="1" thickBot="1" x14ac:dyDescent="0.25">
      <c r="A4" s="840" t="s">
        <v>158</v>
      </c>
      <c r="B4" s="828" t="s">
        <v>0</v>
      </c>
      <c r="C4" s="828" t="s">
        <v>1</v>
      </c>
      <c r="D4" s="835" t="s">
        <v>13</v>
      </c>
      <c r="E4" s="836" t="s">
        <v>2</v>
      </c>
      <c r="F4" s="830" t="s">
        <v>3</v>
      </c>
      <c r="G4" s="828" t="s">
        <v>4</v>
      </c>
      <c r="H4" s="832" t="s">
        <v>159</v>
      </c>
      <c r="I4" s="832"/>
      <c r="J4" s="832"/>
      <c r="K4" s="842" t="s">
        <v>160</v>
      </c>
      <c r="L4" s="842"/>
      <c r="M4" s="842"/>
      <c r="N4" s="835" t="s">
        <v>161</v>
      </c>
      <c r="O4" s="843" t="s">
        <v>162</v>
      </c>
    </row>
    <row r="5" spans="1:16" s="362" customFormat="1" ht="15" customHeight="1" x14ac:dyDescent="0.2">
      <c r="A5" s="841"/>
      <c r="B5" s="829"/>
      <c r="C5" s="829"/>
      <c r="D5" s="834"/>
      <c r="E5" s="837"/>
      <c r="F5" s="831"/>
      <c r="G5" s="829"/>
      <c r="H5" s="833" t="s">
        <v>163</v>
      </c>
      <c r="I5" s="835" t="s">
        <v>164</v>
      </c>
      <c r="J5" s="833" t="s">
        <v>165</v>
      </c>
      <c r="K5" s="838" t="s">
        <v>166</v>
      </c>
      <c r="L5" s="864" t="s">
        <v>167</v>
      </c>
      <c r="M5" s="864" t="s">
        <v>168</v>
      </c>
      <c r="N5" s="834"/>
      <c r="O5" s="844"/>
    </row>
    <row r="6" spans="1:16" s="362" customFormat="1" ht="92.25" customHeight="1" thickBot="1" x14ac:dyDescent="0.25">
      <c r="A6" s="841"/>
      <c r="B6" s="829"/>
      <c r="C6" s="829"/>
      <c r="D6" s="834"/>
      <c r="E6" s="837"/>
      <c r="F6" s="831"/>
      <c r="G6" s="829"/>
      <c r="H6" s="834"/>
      <c r="I6" s="834"/>
      <c r="J6" s="834"/>
      <c r="K6" s="839"/>
      <c r="L6" s="865"/>
      <c r="M6" s="865"/>
      <c r="N6" s="834"/>
      <c r="O6" s="844"/>
    </row>
    <row r="7" spans="1:16" ht="42.75" customHeight="1" x14ac:dyDescent="0.2">
      <c r="A7" s="429" t="s">
        <v>7</v>
      </c>
      <c r="B7" s="437" t="s">
        <v>34</v>
      </c>
      <c r="C7" s="430"/>
      <c r="D7" s="430"/>
      <c r="E7" s="430"/>
      <c r="F7" s="430"/>
      <c r="G7" s="430"/>
      <c r="H7" s="860" t="s">
        <v>174</v>
      </c>
      <c r="I7" s="860"/>
      <c r="J7" s="860"/>
      <c r="K7" s="431" t="s">
        <v>170</v>
      </c>
      <c r="L7" s="432">
        <v>82</v>
      </c>
      <c r="M7" s="432">
        <v>82</v>
      </c>
      <c r="N7" s="433"/>
      <c r="O7" s="434"/>
    </row>
    <row r="8" spans="1:16" ht="24.75" customHeight="1" x14ac:dyDescent="0.2">
      <c r="A8" s="306"/>
      <c r="B8" s="861"/>
      <c r="C8" s="862"/>
      <c r="D8" s="862"/>
      <c r="E8" s="862"/>
      <c r="F8" s="862"/>
      <c r="G8" s="863"/>
      <c r="H8" s="866" t="s">
        <v>174</v>
      </c>
      <c r="I8" s="866"/>
      <c r="J8" s="866"/>
      <c r="K8" s="426" t="s">
        <v>171</v>
      </c>
      <c r="L8" s="427">
        <v>3.05</v>
      </c>
      <c r="M8" s="427">
        <v>3.05</v>
      </c>
      <c r="N8" s="428"/>
      <c r="O8" s="423"/>
    </row>
    <row r="9" spans="1:16" ht="42" customHeight="1" x14ac:dyDescent="0.2">
      <c r="A9" s="306"/>
      <c r="B9" s="424"/>
      <c r="C9" s="425"/>
      <c r="D9" s="425"/>
      <c r="E9" s="425"/>
      <c r="F9" s="425"/>
      <c r="G9" s="425"/>
      <c r="H9" s="866" t="s">
        <v>169</v>
      </c>
      <c r="I9" s="866"/>
      <c r="J9" s="866"/>
      <c r="K9" s="426" t="s">
        <v>172</v>
      </c>
      <c r="L9" s="427">
        <v>33</v>
      </c>
      <c r="M9" s="567">
        <v>44</v>
      </c>
      <c r="N9" s="428"/>
      <c r="O9" s="423"/>
    </row>
    <row r="10" spans="1:16" ht="29.25" customHeight="1" x14ac:dyDescent="0.2">
      <c r="A10" s="306"/>
      <c r="B10" s="424"/>
      <c r="C10" s="425"/>
      <c r="D10" s="425"/>
      <c r="E10" s="425"/>
      <c r="F10" s="425"/>
      <c r="G10" s="425"/>
      <c r="H10" s="866" t="s">
        <v>169</v>
      </c>
      <c r="I10" s="866"/>
      <c r="J10" s="866"/>
      <c r="K10" s="426" t="s">
        <v>173</v>
      </c>
      <c r="L10" s="427">
        <v>121</v>
      </c>
      <c r="M10" s="568">
        <v>119</v>
      </c>
      <c r="N10" s="428"/>
      <c r="O10" s="423"/>
    </row>
    <row r="11" spans="1:16" ht="18" customHeight="1" thickBot="1" x14ac:dyDescent="0.25">
      <c r="A11" s="421" t="s">
        <v>7</v>
      </c>
      <c r="B11" s="422" t="s">
        <v>7</v>
      </c>
      <c r="C11" s="867" t="s">
        <v>35</v>
      </c>
      <c r="D11" s="868"/>
      <c r="E11" s="868"/>
      <c r="F11" s="868"/>
      <c r="G11" s="868"/>
      <c r="H11" s="868"/>
      <c r="I11" s="868"/>
      <c r="J11" s="868"/>
      <c r="K11" s="868"/>
      <c r="L11" s="868"/>
      <c r="M11" s="868"/>
      <c r="N11" s="868"/>
      <c r="O11" s="869"/>
    </row>
    <row r="12" spans="1:16" ht="16.5" customHeight="1" x14ac:dyDescent="0.2">
      <c r="A12" s="616" t="s">
        <v>7</v>
      </c>
      <c r="B12" s="619" t="s">
        <v>7</v>
      </c>
      <c r="C12" s="626" t="s">
        <v>7</v>
      </c>
      <c r="D12" s="805" t="s">
        <v>74</v>
      </c>
      <c r="E12" s="366" t="s">
        <v>67</v>
      </c>
      <c r="F12" s="655" t="s">
        <v>62</v>
      </c>
      <c r="G12" s="367" t="s">
        <v>65</v>
      </c>
      <c r="H12" s="241">
        <v>2411.1999999999998</v>
      </c>
      <c r="I12" s="241">
        <v>2411.1999999999998</v>
      </c>
      <c r="J12" s="241">
        <f>925.9+1340.7+6.4</f>
        <v>2273</v>
      </c>
      <c r="K12" s="368" t="s">
        <v>100</v>
      </c>
      <c r="L12" s="57">
        <v>2</v>
      </c>
      <c r="M12" s="57">
        <v>2</v>
      </c>
      <c r="N12" s="514"/>
      <c r="O12" s="515"/>
    </row>
    <row r="13" spans="1:16" x14ac:dyDescent="0.2">
      <c r="A13" s="617"/>
      <c r="B13" s="620"/>
      <c r="C13" s="614"/>
      <c r="D13" s="806"/>
      <c r="E13" s="475"/>
      <c r="F13" s="656"/>
      <c r="G13" s="369" t="s">
        <v>63</v>
      </c>
      <c r="H13" s="176">
        <v>9081.2999999999993</v>
      </c>
      <c r="I13" s="176">
        <v>9081.2999999999993</v>
      </c>
      <c r="J13" s="176">
        <f>1101.1+6203.9</f>
        <v>7305</v>
      </c>
      <c r="K13" s="390"/>
      <c r="L13" s="103"/>
      <c r="M13" s="103"/>
      <c r="N13" s="518"/>
      <c r="O13" s="516"/>
    </row>
    <row r="14" spans="1:16" x14ac:dyDescent="0.2">
      <c r="A14" s="617"/>
      <c r="B14" s="620"/>
      <c r="C14" s="614"/>
      <c r="D14" s="517"/>
      <c r="E14" s="475"/>
      <c r="F14" s="656"/>
      <c r="G14" s="371" t="s">
        <v>66</v>
      </c>
      <c r="H14" s="243">
        <v>1121.8</v>
      </c>
      <c r="I14" s="243">
        <v>1121.8</v>
      </c>
      <c r="J14" s="243">
        <f>136+766.4</f>
        <v>902.4</v>
      </c>
      <c r="K14" s="390"/>
      <c r="L14" s="103"/>
      <c r="M14" s="103"/>
      <c r="N14" s="518"/>
      <c r="O14" s="516"/>
    </row>
    <row r="15" spans="1:16" x14ac:dyDescent="0.2">
      <c r="A15" s="617"/>
      <c r="B15" s="620"/>
      <c r="C15" s="614"/>
      <c r="D15" s="519"/>
      <c r="E15" s="475"/>
      <c r="F15" s="656"/>
      <c r="G15" s="371" t="s">
        <v>64</v>
      </c>
      <c r="H15" s="243">
        <v>188</v>
      </c>
      <c r="I15" s="243">
        <v>188</v>
      </c>
      <c r="J15" s="243">
        <f>54.5</f>
        <v>54.5</v>
      </c>
      <c r="K15" s="520"/>
      <c r="L15" s="393"/>
      <c r="M15" s="393"/>
      <c r="N15" s="521"/>
      <c r="O15" s="516"/>
    </row>
    <row r="16" spans="1:16" ht="37.5" customHeight="1" x14ac:dyDescent="0.2">
      <c r="A16" s="617"/>
      <c r="B16" s="620"/>
      <c r="C16" s="614"/>
      <c r="D16" s="363" t="s">
        <v>223</v>
      </c>
      <c r="E16" s="870"/>
      <c r="F16" s="656"/>
      <c r="G16" s="371" t="s">
        <v>46</v>
      </c>
      <c r="H16" s="176"/>
      <c r="I16" s="176">
        <v>100</v>
      </c>
      <c r="J16" s="176">
        <v>100</v>
      </c>
      <c r="K16" s="590" t="s">
        <v>185</v>
      </c>
      <c r="L16" s="20">
        <v>100</v>
      </c>
      <c r="M16" s="20">
        <v>100</v>
      </c>
      <c r="N16" s="518"/>
      <c r="O16" s="807" t="s">
        <v>234</v>
      </c>
      <c r="P16" s="33"/>
    </row>
    <row r="17" spans="1:21" ht="27.75" customHeight="1" x14ac:dyDescent="0.2">
      <c r="A17" s="617"/>
      <c r="B17" s="620"/>
      <c r="C17" s="614"/>
      <c r="D17" s="522" t="s">
        <v>224</v>
      </c>
      <c r="E17" s="870"/>
      <c r="F17" s="656"/>
      <c r="G17" s="371"/>
      <c r="H17" s="243"/>
      <c r="I17" s="243"/>
      <c r="J17" s="243"/>
      <c r="K17" s="370" t="s">
        <v>186</v>
      </c>
      <c r="L17" s="523">
        <v>100</v>
      </c>
      <c r="M17" s="523">
        <v>100</v>
      </c>
      <c r="N17" s="524"/>
      <c r="O17" s="808"/>
    </row>
    <row r="18" spans="1:21" ht="42" customHeight="1" x14ac:dyDescent="0.2">
      <c r="A18" s="617"/>
      <c r="B18" s="620"/>
      <c r="C18" s="804"/>
      <c r="D18" s="364" t="s">
        <v>225</v>
      </c>
      <c r="E18" s="870"/>
      <c r="F18" s="656"/>
      <c r="G18" s="371"/>
      <c r="H18" s="243"/>
      <c r="I18" s="243"/>
      <c r="J18" s="243"/>
      <c r="K18" s="454" t="s">
        <v>97</v>
      </c>
      <c r="L18" s="523">
        <v>1</v>
      </c>
      <c r="M18" s="523">
        <v>1</v>
      </c>
      <c r="N18" s="809" t="s">
        <v>235</v>
      </c>
      <c r="O18" s="810"/>
    </row>
    <row r="19" spans="1:21" ht="15.75" customHeight="1" x14ac:dyDescent="0.2">
      <c r="A19" s="617"/>
      <c r="B19" s="620"/>
      <c r="C19" s="614"/>
      <c r="D19" s="822" t="s">
        <v>226</v>
      </c>
      <c r="E19" s="870"/>
      <c r="F19" s="656"/>
      <c r="G19" s="371" t="s">
        <v>63</v>
      </c>
      <c r="H19" s="175"/>
      <c r="I19" s="175"/>
      <c r="J19" s="525"/>
      <c r="K19" s="788" t="s">
        <v>187</v>
      </c>
      <c r="L19" s="20"/>
      <c r="M19" s="20"/>
      <c r="N19" s="813" t="s">
        <v>215</v>
      </c>
      <c r="O19" s="814"/>
    </row>
    <row r="20" spans="1:21" ht="16.5" customHeight="1" x14ac:dyDescent="0.2">
      <c r="A20" s="477"/>
      <c r="B20" s="479"/>
      <c r="C20" s="481"/>
      <c r="D20" s="806"/>
      <c r="E20" s="870"/>
      <c r="F20" s="656"/>
      <c r="G20" s="371" t="s">
        <v>65</v>
      </c>
      <c r="H20" s="175"/>
      <c r="I20" s="175"/>
      <c r="J20" s="525"/>
      <c r="K20" s="696"/>
      <c r="L20" s="20">
        <v>30</v>
      </c>
      <c r="M20" s="20">
        <v>30</v>
      </c>
      <c r="N20" s="815"/>
      <c r="O20" s="816"/>
    </row>
    <row r="21" spans="1:21" ht="13.5" thickBot="1" x14ac:dyDescent="0.25">
      <c r="A21" s="483"/>
      <c r="B21" s="484"/>
      <c r="C21" s="482"/>
      <c r="D21" s="823"/>
      <c r="E21" s="871"/>
      <c r="F21" s="657"/>
      <c r="G21" s="372" t="s">
        <v>8</v>
      </c>
      <c r="H21" s="219">
        <f>SUM(H12:H19)</f>
        <v>12802.3</v>
      </c>
      <c r="I21" s="219">
        <f>SUM(I12:I19)</f>
        <v>12902.3</v>
      </c>
      <c r="J21" s="219">
        <f>SUM(J12:J19)</f>
        <v>10634.9</v>
      </c>
      <c r="K21" s="373"/>
      <c r="L21" s="58"/>
      <c r="M21" s="58"/>
      <c r="N21" s="817"/>
      <c r="O21" s="818"/>
    </row>
    <row r="22" spans="1:21" ht="24.75" customHeight="1" x14ac:dyDescent="0.2">
      <c r="A22" s="476" t="s">
        <v>7</v>
      </c>
      <c r="B22" s="478" t="s">
        <v>7</v>
      </c>
      <c r="C22" s="480" t="s">
        <v>9</v>
      </c>
      <c r="D22" s="365" t="s">
        <v>75</v>
      </c>
      <c r="E22" s="569" t="s">
        <v>67</v>
      </c>
      <c r="F22" s="480" t="s">
        <v>62</v>
      </c>
      <c r="G22" s="374"/>
      <c r="H22" s="179"/>
      <c r="I22" s="179"/>
      <c r="J22" s="179"/>
      <c r="K22" s="876" t="s">
        <v>252</v>
      </c>
      <c r="L22" s="26"/>
      <c r="M22" s="570"/>
      <c r="N22" s="819" t="s">
        <v>188</v>
      </c>
      <c r="O22" s="27"/>
      <c r="P22" s="10"/>
      <c r="R22" s="9"/>
    </row>
    <row r="23" spans="1:21" ht="12.75" customHeight="1" x14ac:dyDescent="0.2">
      <c r="A23" s="811"/>
      <c r="B23" s="620"/>
      <c r="C23" s="614"/>
      <c r="D23" s="89" t="s">
        <v>227</v>
      </c>
      <c r="E23" s="375"/>
      <c r="F23" s="376"/>
      <c r="G23" s="377" t="s">
        <v>46</v>
      </c>
      <c r="H23" s="182">
        <v>100</v>
      </c>
      <c r="I23" s="182">
        <v>33</v>
      </c>
      <c r="J23" s="182">
        <v>33</v>
      </c>
      <c r="K23" s="806"/>
      <c r="L23" s="59">
        <v>1</v>
      </c>
      <c r="M23" s="59">
        <v>1</v>
      </c>
      <c r="N23" s="820"/>
      <c r="O23" s="25"/>
    </row>
    <row r="24" spans="1:21" ht="15" customHeight="1" thickBot="1" x14ac:dyDescent="0.25">
      <c r="A24" s="812"/>
      <c r="B24" s="621"/>
      <c r="C24" s="615"/>
      <c r="D24" s="485"/>
      <c r="E24" s="380"/>
      <c r="F24" s="381"/>
      <c r="G24" s="382" t="s">
        <v>8</v>
      </c>
      <c r="H24" s="187">
        <f>SUM(H23:H23)</f>
        <v>100</v>
      </c>
      <c r="I24" s="187">
        <f>SUM(I23:I23)</f>
        <v>33</v>
      </c>
      <c r="J24" s="187">
        <f>SUM(J23:J23)</f>
        <v>33</v>
      </c>
      <c r="K24" s="823"/>
      <c r="L24" s="31"/>
      <c r="M24" s="31"/>
      <c r="N24" s="821"/>
      <c r="O24" s="32"/>
    </row>
    <row r="25" spans="1:21" ht="16.5" customHeight="1" x14ac:dyDescent="0.2">
      <c r="A25" s="279" t="s">
        <v>7</v>
      </c>
      <c r="B25" s="249" t="s">
        <v>7</v>
      </c>
      <c r="C25" s="250" t="s">
        <v>32</v>
      </c>
      <c r="D25" s="872" t="s">
        <v>127</v>
      </c>
      <c r="E25" s="490" t="s">
        <v>67</v>
      </c>
      <c r="F25" s="385" t="s">
        <v>62</v>
      </c>
      <c r="G25" s="526" t="s">
        <v>46</v>
      </c>
      <c r="H25" s="211">
        <v>592.70000000000005</v>
      </c>
      <c r="I25" s="211">
        <v>1547</v>
      </c>
      <c r="J25" s="211">
        <f>283.5+762+400</f>
        <v>1445.5</v>
      </c>
      <c r="K25" s="386"/>
      <c r="L25" s="44"/>
      <c r="M25" s="44"/>
      <c r="N25" s="44"/>
      <c r="O25" s="45"/>
    </row>
    <row r="26" spans="1:21" ht="16.5" customHeight="1" x14ac:dyDescent="0.2">
      <c r="A26" s="477"/>
      <c r="B26" s="479"/>
      <c r="C26" s="481"/>
      <c r="D26" s="873"/>
      <c r="E26" s="527"/>
      <c r="F26" s="528"/>
      <c r="G26" s="388" t="s">
        <v>68</v>
      </c>
      <c r="H26" s="182">
        <v>6371.1</v>
      </c>
      <c r="I26" s="182">
        <v>4000</v>
      </c>
      <c r="J26" s="182">
        <v>4000</v>
      </c>
      <c r="K26" s="408"/>
      <c r="L26" s="529"/>
      <c r="M26" s="529"/>
      <c r="N26" s="529"/>
      <c r="O26" s="530"/>
    </row>
    <row r="27" spans="1:21" ht="105.75" customHeight="1" x14ac:dyDescent="0.2">
      <c r="A27" s="617"/>
      <c r="B27" s="620"/>
      <c r="C27" s="614"/>
      <c r="D27" s="531" t="s">
        <v>228</v>
      </c>
      <c r="E27" s="387"/>
      <c r="F27" s="614"/>
      <c r="G27" s="388"/>
      <c r="H27" s="235"/>
      <c r="I27" s="235"/>
      <c r="J27" s="235"/>
      <c r="K27" s="531" t="s">
        <v>253</v>
      </c>
      <c r="L27" s="532">
        <v>43</v>
      </c>
      <c r="M27" s="532">
        <v>43</v>
      </c>
      <c r="N27" s="534" t="s">
        <v>189</v>
      </c>
      <c r="O27" s="533"/>
    </row>
    <row r="28" spans="1:21" ht="64.5" customHeight="1" x14ac:dyDescent="0.2">
      <c r="A28" s="617"/>
      <c r="B28" s="620"/>
      <c r="C28" s="614"/>
      <c r="D28" s="274" t="s">
        <v>229</v>
      </c>
      <c r="E28" s="389"/>
      <c r="F28" s="614"/>
      <c r="G28" s="379"/>
      <c r="H28" s="193"/>
      <c r="I28" s="193"/>
      <c r="J28" s="193"/>
      <c r="K28" s="531" t="s">
        <v>190</v>
      </c>
      <c r="L28" s="532">
        <v>100</v>
      </c>
      <c r="M28" s="532">
        <v>100</v>
      </c>
      <c r="N28" s="534" t="s">
        <v>192</v>
      </c>
      <c r="O28" s="533"/>
    </row>
    <row r="29" spans="1:21" ht="32.25" customHeight="1" x14ac:dyDescent="0.2">
      <c r="A29" s="617"/>
      <c r="B29" s="620"/>
      <c r="C29" s="614"/>
      <c r="D29" s="874" t="s">
        <v>230</v>
      </c>
      <c r="E29" s="389"/>
      <c r="F29" s="614"/>
      <c r="G29" s="377" t="s">
        <v>64</v>
      </c>
      <c r="H29" s="182"/>
      <c r="I29" s="182"/>
      <c r="J29" s="182"/>
      <c r="K29" s="378" t="s">
        <v>191</v>
      </c>
      <c r="L29" s="59">
        <v>1</v>
      </c>
      <c r="M29" s="59">
        <v>1</v>
      </c>
      <c r="N29" s="59"/>
      <c r="O29" s="62"/>
      <c r="P29" s="33"/>
    </row>
    <row r="30" spans="1:21" ht="19.5" customHeight="1" thickBot="1" x14ac:dyDescent="0.25">
      <c r="A30" s="483"/>
      <c r="B30" s="484"/>
      <c r="C30" s="482"/>
      <c r="D30" s="875"/>
      <c r="E30" s="391"/>
      <c r="F30" s="615"/>
      <c r="G30" s="392" t="s">
        <v>8</v>
      </c>
      <c r="H30" s="206">
        <f>SUM(H25:H29)</f>
        <v>6963.8</v>
      </c>
      <c r="I30" s="206">
        <f>SUM(I25:I29)</f>
        <v>5547</v>
      </c>
      <c r="J30" s="206">
        <f>SUM(J25:J29)</f>
        <v>5445.5</v>
      </c>
      <c r="K30" s="474"/>
      <c r="L30" s="23"/>
      <c r="M30" s="23"/>
      <c r="N30" s="489"/>
      <c r="O30" s="101"/>
      <c r="P30" s="10"/>
      <c r="R30" s="9"/>
    </row>
    <row r="31" spans="1:21" ht="25.5" customHeight="1" x14ac:dyDescent="0.2">
      <c r="A31" s="476" t="s">
        <v>7</v>
      </c>
      <c r="B31" s="478" t="s">
        <v>7</v>
      </c>
      <c r="C31" s="480" t="s">
        <v>38</v>
      </c>
      <c r="D31" s="571" t="s">
        <v>76</v>
      </c>
      <c r="E31" s="384"/>
      <c r="F31" s="480"/>
      <c r="G31" s="526" t="s">
        <v>46</v>
      </c>
      <c r="H31" s="211">
        <v>100</v>
      </c>
      <c r="I31" s="211">
        <v>0</v>
      </c>
      <c r="J31" s="211"/>
      <c r="K31" s="499" t="s">
        <v>191</v>
      </c>
      <c r="L31" s="400">
        <v>1</v>
      </c>
      <c r="M31" s="572">
        <v>0</v>
      </c>
      <c r="N31" s="572"/>
      <c r="O31" s="845" t="s">
        <v>236</v>
      </c>
    </row>
    <row r="32" spans="1:21" ht="16.5" customHeight="1" x14ac:dyDescent="0.2">
      <c r="A32" s="477"/>
      <c r="B32" s="479"/>
      <c r="C32" s="481"/>
      <c r="D32" s="535" t="s">
        <v>231</v>
      </c>
      <c r="E32" s="486" t="s">
        <v>67</v>
      </c>
      <c r="F32" s="481" t="s">
        <v>62</v>
      </c>
      <c r="G32" s="377"/>
      <c r="H32" s="182"/>
      <c r="I32" s="182"/>
      <c r="J32" s="182"/>
      <c r="K32" s="498"/>
      <c r="L32" s="403"/>
      <c r="M32" s="536"/>
      <c r="N32" s="536"/>
      <c r="O32" s="846"/>
      <c r="U32" s="10"/>
    </row>
    <row r="33" spans="1:18" ht="15" customHeight="1" thickBot="1" x14ac:dyDescent="0.25">
      <c r="A33" s="477"/>
      <c r="B33" s="479"/>
      <c r="C33" s="481"/>
      <c r="D33" s="535"/>
      <c r="E33" s="487"/>
      <c r="F33" s="481"/>
      <c r="G33" s="392" t="s">
        <v>8</v>
      </c>
      <c r="H33" s="206">
        <f>H31</f>
        <v>100</v>
      </c>
      <c r="I33" s="206">
        <f>I31</f>
        <v>0</v>
      </c>
      <c r="J33" s="206">
        <f>J31</f>
        <v>0</v>
      </c>
      <c r="K33" s="498"/>
      <c r="L33" s="589"/>
      <c r="M33" s="537"/>
      <c r="N33" s="537"/>
      <c r="O33" s="847"/>
    </row>
    <row r="34" spans="1:18" ht="35.25" customHeight="1" x14ac:dyDescent="0.2">
      <c r="A34" s="616" t="s">
        <v>7</v>
      </c>
      <c r="B34" s="619" t="s">
        <v>7</v>
      </c>
      <c r="C34" s="626" t="s">
        <v>40</v>
      </c>
      <c r="D34" s="538" t="s">
        <v>129</v>
      </c>
      <c r="E34" s="773" t="s">
        <v>67</v>
      </c>
      <c r="F34" s="626" t="s">
        <v>62</v>
      </c>
      <c r="G34" s="388" t="s">
        <v>46</v>
      </c>
      <c r="H34" s="211">
        <v>4140</v>
      </c>
      <c r="I34" s="211">
        <v>709</v>
      </c>
      <c r="J34" s="211">
        <f>74.1+600</f>
        <v>674.1</v>
      </c>
      <c r="K34" s="720" t="s">
        <v>146</v>
      </c>
      <c r="L34" s="400">
        <v>37</v>
      </c>
      <c r="M34" s="541">
        <v>20</v>
      </c>
      <c r="N34" s="848" t="s">
        <v>237</v>
      </c>
      <c r="O34" s="851" t="s">
        <v>238</v>
      </c>
    </row>
    <row r="35" spans="1:18" ht="25.5" customHeight="1" x14ac:dyDescent="0.2">
      <c r="A35" s="617"/>
      <c r="B35" s="620"/>
      <c r="C35" s="614"/>
      <c r="D35" s="539" t="s">
        <v>156</v>
      </c>
      <c r="E35" s="630"/>
      <c r="F35" s="614"/>
      <c r="G35" s="377" t="s">
        <v>46</v>
      </c>
      <c r="H35" s="182"/>
      <c r="I35" s="182"/>
      <c r="J35" s="182"/>
      <c r="K35" s="696"/>
      <c r="L35" s="403"/>
      <c r="M35" s="542"/>
      <c r="N35" s="849"/>
      <c r="O35" s="852"/>
    </row>
    <row r="36" spans="1:18" ht="18.75" customHeight="1" thickBot="1" x14ac:dyDescent="0.25">
      <c r="A36" s="618"/>
      <c r="B36" s="621"/>
      <c r="C36" s="615"/>
      <c r="D36" s="540"/>
      <c r="E36" s="631"/>
      <c r="F36" s="615"/>
      <c r="G36" s="392" t="s">
        <v>8</v>
      </c>
      <c r="H36" s="206">
        <f>SUM(H34:H35)</f>
        <v>4140</v>
      </c>
      <c r="I36" s="206">
        <f>SUM(I34:I35)</f>
        <v>709</v>
      </c>
      <c r="J36" s="206">
        <f>SUM(J34:J35)</f>
        <v>674.1</v>
      </c>
      <c r="K36" s="697"/>
      <c r="L36" s="589"/>
      <c r="M36" s="543"/>
      <c r="N36" s="850"/>
      <c r="O36" s="853"/>
    </row>
    <row r="37" spans="1:18" ht="24.75" customHeight="1" x14ac:dyDescent="0.2">
      <c r="A37" s="616" t="s">
        <v>7</v>
      </c>
      <c r="B37" s="619" t="s">
        <v>7</v>
      </c>
      <c r="C37" s="626" t="s">
        <v>42</v>
      </c>
      <c r="D37" s="790" t="s">
        <v>83</v>
      </c>
      <c r="E37" s="698"/>
      <c r="F37" s="626" t="s">
        <v>62</v>
      </c>
      <c r="G37" s="488" t="s">
        <v>63</v>
      </c>
      <c r="H37" s="214">
        <v>149.4</v>
      </c>
      <c r="I37" s="214">
        <v>149.4</v>
      </c>
      <c r="J37" s="214"/>
      <c r="K37" s="696" t="s">
        <v>193</v>
      </c>
      <c r="L37" s="502">
        <v>0.5</v>
      </c>
      <c r="M37" s="544">
        <v>0</v>
      </c>
      <c r="N37" s="854" t="s">
        <v>239</v>
      </c>
      <c r="O37" s="855"/>
    </row>
    <row r="38" spans="1:18" ht="19.5" customHeight="1" x14ac:dyDescent="0.2">
      <c r="A38" s="617"/>
      <c r="B38" s="620"/>
      <c r="C38" s="614"/>
      <c r="D38" s="713"/>
      <c r="E38" s="699"/>
      <c r="F38" s="614"/>
      <c r="G38" s="377" t="s">
        <v>66</v>
      </c>
      <c r="H38" s="182">
        <v>31.4</v>
      </c>
      <c r="I38" s="182">
        <v>31.4</v>
      </c>
      <c r="J38" s="182"/>
      <c r="K38" s="696"/>
      <c r="L38" s="500"/>
      <c r="M38" s="544"/>
      <c r="N38" s="856"/>
      <c r="O38" s="857"/>
    </row>
    <row r="39" spans="1:18" ht="16.5" customHeight="1" thickBot="1" x14ac:dyDescent="0.25">
      <c r="A39" s="618"/>
      <c r="B39" s="621"/>
      <c r="C39" s="615"/>
      <c r="D39" s="791"/>
      <c r="E39" s="700"/>
      <c r="F39" s="615"/>
      <c r="G39" s="392" t="s">
        <v>8</v>
      </c>
      <c r="H39" s="206">
        <f>SUM(H37:H38)</f>
        <v>180.8</v>
      </c>
      <c r="I39" s="206">
        <f>SUM(I37:I38)</f>
        <v>180.8</v>
      </c>
      <c r="J39" s="206">
        <f>SUM(J37:J38)</f>
        <v>0</v>
      </c>
      <c r="K39" s="383"/>
      <c r="L39" s="501"/>
      <c r="M39" s="545"/>
      <c r="N39" s="858"/>
      <c r="O39" s="859"/>
      <c r="P39" s="10"/>
      <c r="R39" s="9"/>
    </row>
    <row r="40" spans="1:18" s="38" customFormat="1" ht="18" customHeight="1" x14ac:dyDescent="0.2">
      <c r="A40" s="616" t="s">
        <v>7</v>
      </c>
      <c r="B40" s="619" t="s">
        <v>7</v>
      </c>
      <c r="C40" s="626" t="s">
        <v>43</v>
      </c>
      <c r="D40" s="670" t="s">
        <v>140</v>
      </c>
      <c r="E40" s="704"/>
      <c r="F40" s="626" t="s">
        <v>62</v>
      </c>
      <c r="G40" s="394" t="s">
        <v>30</v>
      </c>
      <c r="H40" s="217">
        <v>20</v>
      </c>
      <c r="I40" s="217">
        <v>20</v>
      </c>
      <c r="J40" s="217">
        <v>20</v>
      </c>
      <c r="K40" s="707"/>
      <c r="L40" s="36"/>
      <c r="M40" s="36"/>
      <c r="N40" s="36"/>
      <c r="O40" s="37"/>
    </row>
    <row r="41" spans="1:18" ht="18" customHeight="1" x14ac:dyDescent="0.2">
      <c r="A41" s="617"/>
      <c r="B41" s="620"/>
      <c r="C41" s="614"/>
      <c r="D41" s="624"/>
      <c r="E41" s="705"/>
      <c r="F41" s="614"/>
      <c r="G41" s="377"/>
      <c r="H41" s="182"/>
      <c r="I41" s="182"/>
      <c r="J41" s="182"/>
      <c r="K41" s="708"/>
      <c r="L41" s="24"/>
      <c r="M41" s="24"/>
      <c r="N41" s="24"/>
      <c r="O41" s="25"/>
    </row>
    <row r="42" spans="1:18" ht="18" customHeight="1" thickBot="1" x14ac:dyDescent="0.25">
      <c r="A42" s="618"/>
      <c r="B42" s="621"/>
      <c r="C42" s="615"/>
      <c r="D42" s="625"/>
      <c r="E42" s="706"/>
      <c r="F42" s="615"/>
      <c r="G42" s="382" t="s">
        <v>8</v>
      </c>
      <c r="H42" s="187">
        <f t="shared" ref="H42" si="0">SUM(H40:H41)</f>
        <v>20</v>
      </c>
      <c r="I42" s="187">
        <f t="shared" ref="I42:J42" si="1">SUM(I40:I41)</f>
        <v>20</v>
      </c>
      <c r="J42" s="187">
        <f t="shared" si="1"/>
        <v>20</v>
      </c>
      <c r="K42" s="383"/>
      <c r="L42" s="31"/>
      <c r="M42" s="31"/>
      <c r="N42" s="31"/>
      <c r="O42" s="32"/>
    </row>
    <row r="43" spans="1:18" ht="27.75" customHeight="1" x14ac:dyDescent="0.2">
      <c r="A43" s="591" t="s">
        <v>7</v>
      </c>
      <c r="B43" s="592" t="s">
        <v>7</v>
      </c>
      <c r="C43" s="593" t="s">
        <v>79</v>
      </c>
      <c r="D43" s="550" t="s">
        <v>130</v>
      </c>
      <c r="E43" s="594" t="s">
        <v>67</v>
      </c>
      <c r="F43" s="594" t="s">
        <v>62</v>
      </c>
      <c r="G43" s="547"/>
      <c r="H43" s="548"/>
      <c r="I43" s="548"/>
      <c r="J43" s="548"/>
      <c r="K43" s="386"/>
      <c r="L43" s="44"/>
      <c r="M43" s="551"/>
      <c r="N43" s="551"/>
      <c r="O43" s="552"/>
    </row>
    <row r="44" spans="1:18" ht="57" customHeight="1" x14ac:dyDescent="0.2">
      <c r="A44" s="617"/>
      <c r="B44" s="620"/>
      <c r="C44" s="614"/>
      <c r="D44" s="673" t="s">
        <v>69</v>
      </c>
      <c r="E44" s="709"/>
      <c r="F44" s="656"/>
      <c r="G44" s="395" t="s">
        <v>64</v>
      </c>
      <c r="H44" s="175">
        <v>150</v>
      </c>
      <c r="I44" s="175">
        <v>350</v>
      </c>
      <c r="J44" s="175">
        <v>0</v>
      </c>
      <c r="K44" s="454" t="s">
        <v>200</v>
      </c>
      <c r="L44" s="523">
        <v>1</v>
      </c>
      <c r="M44" s="553">
        <v>0</v>
      </c>
      <c r="N44" s="554" t="s">
        <v>196</v>
      </c>
      <c r="O44" s="602" t="s">
        <v>241</v>
      </c>
    </row>
    <row r="45" spans="1:18" ht="66.75" customHeight="1" x14ac:dyDescent="0.2">
      <c r="A45" s="617"/>
      <c r="B45" s="620"/>
      <c r="C45" s="614"/>
      <c r="D45" s="673"/>
      <c r="E45" s="709"/>
      <c r="F45" s="656"/>
      <c r="G45" s="546"/>
      <c r="H45" s="243"/>
      <c r="I45" s="243"/>
      <c r="J45" s="243"/>
      <c r="K45" s="454" t="s">
        <v>199</v>
      </c>
      <c r="L45" s="523">
        <v>1</v>
      </c>
      <c r="M45" s="553">
        <v>0</v>
      </c>
      <c r="N45" s="554" t="s">
        <v>197</v>
      </c>
      <c r="O45" s="602" t="s">
        <v>198</v>
      </c>
    </row>
    <row r="46" spans="1:18" ht="12.75" customHeight="1" x14ac:dyDescent="0.2">
      <c r="A46" s="617"/>
      <c r="B46" s="620"/>
      <c r="C46" s="614"/>
      <c r="D46" s="712" t="s">
        <v>70</v>
      </c>
      <c r="E46" s="709"/>
      <c r="F46" s="656"/>
      <c r="G46" s="395" t="s">
        <v>63</v>
      </c>
      <c r="H46" s="175">
        <v>5000</v>
      </c>
      <c r="I46" s="175">
        <v>5000</v>
      </c>
      <c r="J46" s="176">
        <v>0</v>
      </c>
      <c r="K46" s="378" t="s">
        <v>106</v>
      </c>
      <c r="L46" s="24"/>
      <c r="M46" s="549"/>
      <c r="N46" s="792" t="s">
        <v>240</v>
      </c>
      <c r="O46" s="795" t="s">
        <v>194</v>
      </c>
    </row>
    <row r="47" spans="1:18" x14ac:dyDescent="0.2">
      <c r="A47" s="617"/>
      <c r="B47" s="620"/>
      <c r="C47" s="614"/>
      <c r="D47" s="713"/>
      <c r="E47" s="709"/>
      <c r="F47" s="711"/>
      <c r="G47" s="371" t="s">
        <v>68</v>
      </c>
      <c r="H47" s="177">
        <v>1000</v>
      </c>
      <c r="I47" s="177">
        <v>1000</v>
      </c>
      <c r="J47" s="177">
        <v>0</v>
      </c>
      <c r="K47" s="462" t="s">
        <v>195</v>
      </c>
      <c r="L47" s="24">
        <v>30</v>
      </c>
      <c r="M47" s="549">
        <v>0</v>
      </c>
      <c r="N47" s="793"/>
      <c r="O47" s="796"/>
    </row>
    <row r="48" spans="1:18" x14ac:dyDescent="0.2">
      <c r="A48" s="617"/>
      <c r="B48" s="620"/>
      <c r="C48" s="614"/>
      <c r="D48" s="714" t="s">
        <v>71</v>
      </c>
      <c r="E48" s="709"/>
      <c r="F48" s="711"/>
      <c r="G48" s="396"/>
      <c r="H48" s="556"/>
      <c r="I48" s="556"/>
      <c r="J48" s="556"/>
      <c r="K48" s="716"/>
      <c r="L48" s="24"/>
      <c r="M48" s="549"/>
      <c r="N48" s="793"/>
      <c r="O48" s="796"/>
    </row>
    <row r="49" spans="1:18" x14ac:dyDescent="0.2">
      <c r="A49" s="617"/>
      <c r="B49" s="620"/>
      <c r="C49" s="614"/>
      <c r="D49" s="714"/>
      <c r="E49" s="709"/>
      <c r="F49" s="711"/>
      <c r="G49" s="396"/>
      <c r="H49" s="242"/>
      <c r="I49" s="242"/>
      <c r="J49" s="242"/>
      <c r="K49" s="716"/>
      <c r="L49" s="24"/>
      <c r="M49" s="549"/>
      <c r="N49" s="793"/>
      <c r="O49" s="796"/>
    </row>
    <row r="50" spans="1:18" x14ac:dyDescent="0.2">
      <c r="A50" s="617"/>
      <c r="B50" s="620"/>
      <c r="C50" s="614"/>
      <c r="D50" s="714"/>
      <c r="E50" s="709"/>
      <c r="F50" s="656"/>
      <c r="G50" s="396"/>
      <c r="H50" s="555"/>
      <c r="I50" s="242"/>
      <c r="J50" s="242"/>
      <c r="K50" s="716"/>
      <c r="L50" s="24"/>
      <c r="M50" s="549"/>
      <c r="N50" s="793"/>
      <c r="O50" s="796"/>
    </row>
    <row r="51" spans="1:18" ht="17.25" customHeight="1" thickBot="1" x14ac:dyDescent="0.25">
      <c r="A51" s="617"/>
      <c r="B51" s="620"/>
      <c r="C51" s="614"/>
      <c r="D51" s="715"/>
      <c r="E51" s="710"/>
      <c r="F51" s="657"/>
      <c r="G51" s="372" t="s">
        <v>8</v>
      </c>
      <c r="H51" s="219">
        <f>SUM(H44:H48)</f>
        <v>6150</v>
      </c>
      <c r="I51" s="219">
        <f>SUM(I44:I48)</f>
        <v>6350</v>
      </c>
      <c r="J51" s="219">
        <f>SUM(J44:J48)</f>
        <v>0</v>
      </c>
      <c r="K51" s="697"/>
      <c r="L51" s="31"/>
      <c r="M51" s="549"/>
      <c r="N51" s="794"/>
      <c r="O51" s="797"/>
    </row>
    <row r="52" spans="1:18" ht="13.5" thickBot="1" x14ac:dyDescent="0.25">
      <c r="A52" s="277" t="s">
        <v>7</v>
      </c>
      <c r="B52" s="7" t="s">
        <v>7</v>
      </c>
      <c r="C52" s="691" t="s">
        <v>10</v>
      </c>
      <c r="D52" s="691"/>
      <c r="E52" s="691"/>
      <c r="F52" s="691"/>
      <c r="G52" s="692"/>
      <c r="H52" s="16">
        <f>H51+H42+H39+H36+H33+H30+H24+H21</f>
        <v>30456.899999999998</v>
      </c>
      <c r="I52" s="16">
        <f>I51+I42+I39+I36+I33+I30+I24+I21</f>
        <v>25742.1</v>
      </c>
      <c r="J52" s="16">
        <f>J51+J42+J39+J36+J33+J30+J24+J21</f>
        <v>16807.5</v>
      </c>
      <c r="K52" s="597"/>
      <c r="L52" s="598"/>
      <c r="M52" s="598"/>
      <c r="N52" s="598"/>
      <c r="O52" s="599"/>
    </row>
    <row r="53" spans="1:18" ht="18" customHeight="1" thickBot="1" x14ac:dyDescent="0.25">
      <c r="A53" s="277" t="s">
        <v>7</v>
      </c>
      <c r="B53" s="7" t="s">
        <v>9</v>
      </c>
      <c r="C53" s="693" t="s">
        <v>36</v>
      </c>
      <c r="D53" s="694"/>
      <c r="E53" s="694"/>
      <c r="F53" s="694"/>
      <c r="G53" s="694"/>
      <c r="H53" s="694"/>
      <c r="I53" s="694"/>
      <c r="J53" s="694"/>
      <c r="K53" s="694"/>
      <c r="L53" s="694"/>
      <c r="M53" s="694"/>
      <c r="N53" s="694"/>
      <c r="O53" s="695"/>
    </row>
    <row r="54" spans="1:18" ht="42" customHeight="1" x14ac:dyDescent="0.2">
      <c r="A54" s="616" t="s">
        <v>7</v>
      </c>
      <c r="B54" s="619" t="s">
        <v>9</v>
      </c>
      <c r="C54" s="626" t="s">
        <v>7</v>
      </c>
      <c r="D54" s="718" t="s">
        <v>157</v>
      </c>
      <c r="E54" s="701" t="s">
        <v>67</v>
      </c>
      <c r="F54" s="626" t="s">
        <v>62</v>
      </c>
      <c r="G54" s="397" t="s">
        <v>30</v>
      </c>
      <c r="H54" s="211"/>
      <c r="I54" s="211"/>
      <c r="J54" s="211"/>
      <c r="K54" s="720" t="s">
        <v>145</v>
      </c>
      <c r="L54" s="557">
        <v>55</v>
      </c>
      <c r="M54" s="557">
        <v>55</v>
      </c>
      <c r="N54" s="798" t="s">
        <v>242</v>
      </c>
      <c r="O54" s="27"/>
      <c r="R54" s="9"/>
    </row>
    <row r="55" spans="1:18" ht="25.5" customHeight="1" x14ac:dyDescent="0.2">
      <c r="A55" s="617"/>
      <c r="B55" s="620"/>
      <c r="C55" s="614"/>
      <c r="D55" s="719"/>
      <c r="E55" s="702"/>
      <c r="F55" s="614"/>
      <c r="G55" s="398" t="s">
        <v>65</v>
      </c>
      <c r="H55" s="182"/>
      <c r="I55" s="182"/>
      <c r="J55" s="182"/>
      <c r="K55" s="696"/>
      <c r="L55" s="595"/>
      <c r="M55" s="595"/>
      <c r="N55" s="799"/>
      <c r="O55" s="600"/>
      <c r="R55" s="9"/>
    </row>
    <row r="56" spans="1:18" ht="21" customHeight="1" x14ac:dyDescent="0.2">
      <c r="A56" s="617"/>
      <c r="B56" s="620"/>
      <c r="C56" s="614"/>
      <c r="D56" s="719"/>
      <c r="E56" s="702"/>
      <c r="F56" s="614"/>
      <c r="G56" s="398" t="s">
        <v>46</v>
      </c>
      <c r="H56" s="235">
        <v>4000</v>
      </c>
      <c r="I56" s="235">
        <v>1700</v>
      </c>
      <c r="J56" s="235">
        <v>1833.2</v>
      </c>
      <c r="K56" s="696"/>
      <c r="L56" s="595"/>
      <c r="M56" s="595"/>
      <c r="N56" s="799"/>
      <c r="O56" s="600"/>
      <c r="R56" s="9"/>
    </row>
    <row r="57" spans="1:18" ht="30.75" customHeight="1" thickBot="1" x14ac:dyDescent="0.25">
      <c r="A57" s="618"/>
      <c r="B57" s="621"/>
      <c r="C57" s="615"/>
      <c r="D57" s="781"/>
      <c r="E57" s="703"/>
      <c r="F57" s="615"/>
      <c r="G57" s="382" t="s">
        <v>8</v>
      </c>
      <c r="H57" s="187">
        <f t="shared" ref="H57" si="2">SUM(H54:H56)</f>
        <v>4000</v>
      </c>
      <c r="I57" s="187">
        <f t="shared" ref="I57:J57" si="3">SUM(I54:I56)</f>
        <v>1700</v>
      </c>
      <c r="J57" s="187">
        <f t="shared" si="3"/>
        <v>1833.2</v>
      </c>
      <c r="K57" s="697"/>
      <c r="L57" s="596"/>
      <c r="M57" s="596"/>
      <c r="N57" s="800"/>
      <c r="O57" s="101"/>
      <c r="R57" s="9"/>
    </row>
    <row r="58" spans="1:18" ht="41.25" customHeight="1" x14ac:dyDescent="0.2">
      <c r="A58" s="616" t="s">
        <v>7</v>
      </c>
      <c r="B58" s="619" t="s">
        <v>9</v>
      </c>
      <c r="C58" s="626" t="s">
        <v>9</v>
      </c>
      <c r="D58" s="718" t="s">
        <v>141</v>
      </c>
      <c r="E58" s="782" t="s">
        <v>67</v>
      </c>
      <c r="F58" s="626" t="s">
        <v>62</v>
      </c>
      <c r="G58" s="397" t="s">
        <v>30</v>
      </c>
      <c r="H58" s="211"/>
      <c r="I58" s="211"/>
      <c r="J58" s="211"/>
      <c r="K58" s="386" t="s">
        <v>250</v>
      </c>
      <c r="L58" s="603">
        <v>10</v>
      </c>
      <c r="M58" s="603">
        <v>10</v>
      </c>
      <c r="N58" s="798"/>
      <c r="O58" s="801"/>
      <c r="R58" s="9"/>
    </row>
    <row r="59" spans="1:18" ht="27" customHeight="1" x14ac:dyDescent="0.2">
      <c r="A59" s="617"/>
      <c r="B59" s="620"/>
      <c r="C59" s="614"/>
      <c r="D59" s="719"/>
      <c r="E59" s="783"/>
      <c r="F59" s="614"/>
      <c r="G59" s="398" t="s">
        <v>65</v>
      </c>
      <c r="H59" s="182"/>
      <c r="I59" s="182"/>
      <c r="J59" s="182"/>
      <c r="K59" s="378" t="s">
        <v>201</v>
      </c>
      <c r="L59" s="601">
        <v>677.22</v>
      </c>
      <c r="M59" s="601">
        <v>677</v>
      </c>
      <c r="N59" s="799"/>
      <c r="O59" s="802"/>
      <c r="R59" s="9"/>
    </row>
    <row r="60" spans="1:18" ht="26.25" customHeight="1" x14ac:dyDescent="0.2">
      <c r="A60" s="617"/>
      <c r="B60" s="620"/>
      <c r="C60" s="614"/>
      <c r="D60" s="719"/>
      <c r="E60" s="783"/>
      <c r="F60" s="614"/>
      <c r="G60" s="398" t="s">
        <v>63</v>
      </c>
      <c r="H60" s="235">
        <v>2665.5</v>
      </c>
      <c r="I60" s="235">
        <v>2665.5</v>
      </c>
      <c r="J60" s="235">
        <v>2665.5</v>
      </c>
      <c r="K60" s="696" t="s">
        <v>202</v>
      </c>
      <c r="L60" s="595">
        <v>7</v>
      </c>
      <c r="M60" s="595">
        <v>7</v>
      </c>
      <c r="N60" s="799"/>
      <c r="O60" s="802"/>
      <c r="R60" s="9"/>
    </row>
    <row r="61" spans="1:18" ht="17.25" customHeight="1" thickBot="1" x14ac:dyDescent="0.25">
      <c r="A61" s="618"/>
      <c r="B61" s="621"/>
      <c r="C61" s="615"/>
      <c r="D61" s="781"/>
      <c r="E61" s="784"/>
      <c r="F61" s="615"/>
      <c r="G61" s="382" t="s">
        <v>8</v>
      </c>
      <c r="H61" s="187">
        <f>H60</f>
        <v>2665.5</v>
      </c>
      <c r="I61" s="187">
        <f>I60</f>
        <v>2665.5</v>
      </c>
      <c r="J61" s="187">
        <f>J60</f>
        <v>2665.5</v>
      </c>
      <c r="K61" s="697"/>
      <c r="L61" s="596"/>
      <c r="M61" s="596"/>
      <c r="N61" s="800"/>
      <c r="O61" s="803"/>
      <c r="R61" s="9"/>
    </row>
    <row r="62" spans="1:18" ht="13.5" thickBot="1" x14ac:dyDescent="0.25">
      <c r="A62" s="281" t="s">
        <v>7</v>
      </c>
      <c r="B62" s="7" t="s">
        <v>9</v>
      </c>
      <c r="C62" s="691" t="s">
        <v>10</v>
      </c>
      <c r="D62" s="691"/>
      <c r="E62" s="691"/>
      <c r="F62" s="691"/>
      <c r="G62" s="692"/>
      <c r="H62" s="16">
        <f t="shared" ref="H62" si="4">SUM(H57,H61)</f>
        <v>6665.5</v>
      </c>
      <c r="I62" s="16">
        <f t="shared" ref="I62:J62" si="5">SUM(I57,I61)</f>
        <v>4365.5</v>
      </c>
      <c r="J62" s="16">
        <f t="shared" si="5"/>
        <v>4498.7</v>
      </c>
      <c r="K62" s="726"/>
      <c r="L62" s="727"/>
      <c r="M62" s="727"/>
      <c r="N62" s="727"/>
      <c r="O62" s="728"/>
    </row>
    <row r="63" spans="1:18" ht="13.5" thickBot="1" x14ac:dyDescent="0.25">
      <c r="A63" s="277" t="s">
        <v>7</v>
      </c>
      <c r="B63" s="7" t="s">
        <v>32</v>
      </c>
      <c r="C63" s="785" t="s">
        <v>37</v>
      </c>
      <c r="D63" s="785"/>
      <c r="E63" s="786"/>
      <c r="F63" s="786"/>
      <c r="G63" s="785"/>
      <c r="H63" s="785"/>
      <c r="I63" s="785"/>
      <c r="J63" s="785"/>
      <c r="K63" s="785"/>
      <c r="L63" s="785"/>
      <c r="M63" s="785"/>
      <c r="N63" s="785"/>
      <c r="O63" s="787"/>
    </row>
    <row r="64" spans="1:18" ht="25.5" customHeight="1" x14ac:dyDescent="0.2">
      <c r="A64" s="280" t="s">
        <v>7</v>
      </c>
      <c r="B64" s="85" t="s">
        <v>32</v>
      </c>
      <c r="C64" s="86" t="s">
        <v>7</v>
      </c>
      <c r="D64" s="96" t="s">
        <v>108</v>
      </c>
      <c r="E64" s="399"/>
      <c r="F64" s="361" t="s">
        <v>45</v>
      </c>
      <c r="G64" s="400" t="s">
        <v>30</v>
      </c>
      <c r="H64" s="329">
        <v>13739.2</v>
      </c>
      <c r="I64" s="329">
        <v>15089.2</v>
      </c>
      <c r="J64" s="329">
        <v>15076.1</v>
      </c>
      <c r="K64" s="368"/>
      <c r="L64" s="57"/>
      <c r="M64" s="57"/>
      <c r="N64" s="57"/>
      <c r="O64" s="105"/>
      <c r="R64" s="9"/>
    </row>
    <row r="65" spans="1:18" x14ac:dyDescent="0.2">
      <c r="A65" s="280"/>
      <c r="B65" s="85"/>
      <c r="C65" s="86"/>
      <c r="D65" s="97" t="s">
        <v>78</v>
      </c>
      <c r="E65" s="387"/>
      <c r="F65" s="360"/>
      <c r="G65" s="401" t="s">
        <v>125</v>
      </c>
      <c r="H65" s="402">
        <v>1742.8</v>
      </c>
      <c r="I65" s="402">
        <v>1742.8</v>
      </c>
      <c r="J65" s="402">
        <v>202.2</v>
      </c>
      <c r="K65" s="788" t="s">
        <v>57</v>
      </c>
      <c r="L65" s="688">
        <v>5</v>
      </c>
      <c r="M65" s="765">
        <v>5.7</v>
      </c>
      <c r="N65" s="762" t="s">
        <v>243</v>
      </c>
      <c r="O65" s="895"/>
      <c r="R65" s="9"/>
    </row>
    <row r="66" spans="1:18" ht="25.5" x14ac:dyDescent="0.2">
      <c r="A66" s="280"/>
      <c r="B66" s="85"/>
      <c r="C66" s="86"/>
      <c r="D66" s="98" t="s">
        <v>85</v>
      </c>
      <c r="E66" s="387"/>
      <c r="F66" s="360"/>
      <c r="G66" s="403"/>
      <c r="H66" s="404"/>
      <c r="I66" s="404"/>
      <c r="J66" s="404"/>
      <c r="K66" s="696"/>
      <c r="L66" s="689"/>
      <c r="M66" s="766"/>
      <c r="N66" s="768"/>
      <c r="O66" s="802"/>
      <c r="R66" s="9"/>
    </row>
    <row r="67" spans="1:18" x14ac:dyDescent="0.2">
      <c r="A67" s="280"/>
      <c r="B67" s="85"/>
      <c r="C67" s="86"/>
      <c r="D67" s="97" t="s">
        <v>86</v>
      </c>
      <c r="E67" s="387"/>
      <c r="F67" s="360"/>
      <c r="G67" s="403"/>
      <c r="H67" s="404"/>
      <c r="I67" s="404"/>
      <c r="J67" s="404"/>
      <c r="K67" s="696"/>
      <c r="L67" s="689"/>
      <c r="M67" s="766"/>
      <c r="N67" s="768"/>
      <c r="O67" s="802"/>
      <c r="R67" s="9"/>
    </row>
    <row r="68" spans="1:18" x14ac:dyDescent="0.2">
      <c r="A68" s="280"/>
      <c r="B68" s="85"/>
      <c r="C68" s="86"/>
      <c r="D68" s="99" t="s">
        <v>232</v>
      </c>
      <c r="E68" s="387"/>
      <c r="F68" s="360"/>
      <c r="G68" s="405"/>
      <c r="H68" s="406"/>
      <c r="I68" s="406"/>
      <c r="J68" s="406"/>
      <c r="K68" s="789"/>
      <c r="L68" s="764"/>
      <c r="M68" s="767"/>
      <c r="N68" s="769"/>
      <c r="O68" s="896"/>
      <c r="Q68" s="71"/>
      <c r="R68" s="9"/>
    </row>
    <row r="69" spans="1:18" ht="12.75" customHeight="1" x14ac:dyDescent="0.2">
      <c r="A69" s="617"/>
      <c r="B69" s="620"/>
      <c r="C69" s="614"/>
      <c r="D69" s="622" t="s">
        <v>58</v>
      </c>
      <c r="E69" s="630"/>
      <c r="F69" s="614"/>
      <c r="G69" s="407"/>
      <c r="H69" s="404"/>
      <c r="I69" s="404"/>
      <c r="J69" s="404"/>
      <c r="K69" s="788" t="s">
        <v>89</v>
      </c>
      <c r="L69" s="765">
        <v>7.6</v>
      </c>
      <c r="M69" s="897">
        <v>7.4</v>
      </c>
      <c r="N69" s="682"/>
      <c r="O69" s="674"/>
      <c r="R69" s="9"/>
    </row>
    <row r="70" spans="1:18" x14ac:dyDescent="0.2">
      <c r="A70" s="617"/>
      <c r="B70" s="620"/>
      <c r="C70" s="614"/>
      <c r="D70" s="623"/>
      <c r="E70" s="630"/>
      <c r="F70" s="614"/>
      <c r="G70" s="407"/>
      <c r="H70" s="404"/>
      <c r="I70" s="404"/>
      <c r="J70" s="404"/>
      <c r="K70" s="696"/>
      <c r="L70" s="767"/>
      <c r="M70" s="898"/>
      <c r="N70" s="683"/>
      <c r="O70" s="675"/>
      <c r="R70" s="9"/>
    </row>
    <row r="71" spans="1:18" ht="15.75" customHeight="1" x14ac:dyDescent="0.2">
      <c r="A71" s="617"/>
      <c r="B71" s="620"/>
      <c r="C71" s="614"/>
      <c r="D71" s="622" t="s">
        <v>59</v>
      </c>
      <c r="E71" s="630"/>
      <c r="F71" s="614"/>
      <c r="G71" s="407"/>
      <c r="H71" s="404"/>
      <c r="I71" s="404"/>
      <c r="J71" s="404"/>
      <c r="K71" s="677" t="s">
        <v>91</v>
      </c>
      <c r="L71" s="72">
        <v>8</v>
      </c>
      <c r="M71" s="444">
        <v>8</v>
      </c>
      <c r="N71" s="762"/>
      <c r="O71" s="470"/>
      <c r="R71" s="9"/>
    </row>
    <row r="72" spans="1:18" ht="21.75" customHeight="1" x14ac:dyDescent="0.2">
      <c r="A72" s="617"/>
      <c r="B72" s="620"/>
      <c r="C72" s="614"/>
      <c r="D72" s="676"/>
      <c r="E72" s="630"/>
      <c r="F72" s="614"/>
      <c r="G72" s="405"/>
      <c r="H72" s="406"/>
      <c r="I72" s="406"/>
      <c r="J72" s="406"/>
      <c r="K72" s="678"/>
      <c r="L72" s="40"/>
      <c r="M72" s="40"/>
      <c r="N72" s="763"/>
      <c r="O72" s="472"/>
      <c r="R72" s="9"/>
    </row>
    <row r="73" spans="1:18" ht="20.25" customHeight="1" x14ac:dyDescent="0.2">
      <c r="A73" s="617"/>
      <c r="B73" s="620"/>
      <c r="C73" s="614"/>
      <c r="D73" s="679" t="s">
        <v>131</v>
      </c>
      <c r="E73" s="630"/>
      <c r="F73" s="614"/>
      <c r="G73" s="407"/>
      <c r="H73" s="404"/>
      <c r="I73" s="404"/>
      <c r="J73" s="404"/>
      <c r="K73" s="677" t="s">
        <v>60</v>
      </c>
      <c r="L73" s="688">
        <v>3</v>
      </c>
      <c r="M73" s="685">
        <v>3</v>
      </c>
      <c r="N73" s="756"/>
      <c r="O73" s="759"/>
      <c r="R73" s="9"/>
    </row>
    <row r="74" spans="1:18" ht="20.25" customHeight="1" x14ac:dyDescent="0.2">
      <c r="A74" s="617"/>
      <c r="B74" s="620"/>
      <c r="C74" s="614"/>
      <c r="D74" s="680"/>
      <c r="E74" s="630"/>
      <c r="F74" s="614"/>
      <c r="G74" s="407"/>
      <c r="H74" s="404"/>
      <c r="I74" s="404"/>
      <c r="J74" s="404"/>
      <c r="K74" s="684"/>
      <c r="L74" s="689"/>
      <c r="M74" s="686"/>
      <c r="N74" s="757"/>
      <c r="O74" s="760"/>
      <c r="R74" s="9"/>
    </row>
    <row r="75" spans="1:18" x14ac:dyDescent="0.2">
      <c r="A75" s="617"/>
      <c r="B75" s="620"/>
      <c r="C75" s="614"/>
      <c r="D75" s="681"/>
      <c r="E75" s="630"/>
      <c r="F75" s="614"/>
      <c r="G75" s="405"/>
      <c r="H75" s="406"/>
      <c r="I75" s="406"/>
      <c r="J75" s="406"/>
      <c r="K75" s="408"/>
      <c r="L75" s="764"/>
      <c r="M75" s="40"/>
      <c r="N75" s="758"/>
      <c r="O75" s="761"/>
      <c r="R75" s="9"/>
    </row>
    <row r="76" spans="1:18" ht="12.75" customHeight="1" x14ac:dyDescent="0.2">
      <c r="A76" s="617"/>
      <c r="B76" s="620"/>
      <c r="C76" s="614"/>
      <c r="D76" s="680" t="s">
        <v>94</v>
      </c>
      <c r="E76" s="630"/>
      <c r="F76" s="614"/>
      <c r="G76" s="403"/>
      <c r="H76" s="404"/>
      <c r="I76" s="404"/>
      <c r="J76" s="404"/>
      <c r="K76" s="684" t="s">
        <v>88</v>
      </c>
      <c r="L76" s="688">
        <v>4</v>
      </c>
      <c r="M76" s="685">
        <v>4</v>
      </c>
      <c r="N76" s="493"/>
      <c r="O76" s="558"/>
      <c r="R76" s="9"/>
    </row>
    <row r="77" spans="1:18" x14ac:dyDescent="0.2">
      <c r="A77" s="617"/>
      <c r="B77" s="620"/>
      <c r="C77" s="614"/>
      <c r="D77" s="680"/>
      <c r="E77" s="630"/>
      <c r="F77" s="614"/>
      <c r="G77" s="409"/>
      <c r="H77" s="410"/>
      <c r="I77" s="410"/>
      <c r="J77" s="410"/>
      <c r="K77" s="684"/>
      <c r="L77" s="689"/>
      <c r="M77" s="686"/>
      <c r="N77" s="494"/>
      <c r="O77" s="559"/>
      <c r="R77" s="9"/>
    </row>
    <row r="78" spans="1:18" ht="13.5" thickBot="1" x14ac:dyDescent="0.25">
      <c r="A78" s="618"/>
      <c r="B78" s="621"/>
      <c r="C78" s="615"/>
      <c r="D78" s="742"/>
      <c r="E78" s="631"/>
      <c r="F78" s="615"/>
      <c r="G78" s="392" t="s">
        <v>8</v>
      </c>
      <c r="H78" s="411">
        <f>SUM(H64:H77)</f>
        <v>15482</v>
      </c>
      <c r="I78" s="411">
        <f>SUM(I64:I77)</f>
        <v>16832</v>
      </c>
      <c r="J78" s="411">
        <f>SUM(J64:J77)</f>
        <v>15278.300000000001</v>
      </c>
      <c r="K78" s="383"/>
      <c r="L78" s="690"/>
      <c r="M78" s="687"/>
      <c r="N78" s="496"/>
      <c r="O78" s="560"/>
      <c r="R78" s="9"/>
    </row>
    <row r="79" spans="1:18" x14ac:dyDescent="0.2">
      <c r="A79" s="616" t="s">
        <v>7</v>
      </c>
      <c r="B79" s="619" t="s">
        <v>32</v>
      </c>
      <c r="C79" s="626" t="s">
        <v>9</v>
      </c>
      <c r="D79" s="627" t="s">
        <v>90</v>
      </c>
      <c r="E79" s="630" t="s">
        <v>67</v>
      </c>
      <c r="F79" s="614" t="s">
        <v>62</v>
      </c>
      <c r="G79" s="398" t="s">
        <v>63</v>
      </c>
      <c r="H79" s="211">
        <v>7303.2</v>
      </c>
      <c r="I79" s="211">
        <v>7303.2</v>
      </c>
      <c r="J79" s="211">
        <v>7303.2</v>
      </c>
      <c r="K79" s="386" t="s">
        <v>98</v>
      </c>
      <c r="L79" s="26">
        <v>12</v>
      </c>
      <c r="M79" s="26">
        <v>12</v>
      </c>
      <c r="N79" s="26"/>
      <c r="O79" s="27"/>
      <c r="R79" s="9"/>
    </row>
    <row r="80" spans="1:18" x14ac:dyDescent="0.2">
      <c r="A80" s="617"/>
      <c r="B80" s="620"/>
      <c r="C80" s="614"/>
      <c r="D80" s="628"/>
      <c r="E80" s="630"/>
      <c r="F80" s="614"/>
      <c r="G80" s="403" t="s">
        <v>64</v>
      </c>
      <c r="H80" s="235">
        <v>3334.6</v>
      </c>
      <c r="I80" s="235">
        <v>3334.6</v>
      </c>
      <c r="J80" s="235"/>
      <c r="K80" s="378"/>
      <c r="L80" s="21"/>
      <c r="M80" s="21"/>
      <c r="N80" s="21"/>
      <c r="O80" s="22"/>
      <c r="R80" s="9"/>
    </row>
    <row r="81" spans="1:18" ht="13.5" thickBot="1" x14ac:dyDescent="0.25">
      <c r="A81" s="618"/>
      <c r="B81" s="621"/>
      <c r="C81" s="615"/>
      <c r="D81" s="629"/>
      <c r="E81" s="631"/>
      <c r="F81" s="615"/>
      <c r="G81" s="382" t="s">
        <v>8</v>
      </c>
      <c r="H81" s="187">
        <f>SUM(H79:H80)</f>
        <v>10637.8</v>
      </c>
      <c r="I81" s="187">
        <f>SUM(I79:I80)</f>
        <v>10637.8</v>
      </c>
      <c r="J81" s="187">
        <f t="shared" ref="J81" si="6">SUM(J79:J80)</f>
        <v>7303.2</v>
      </c>
      <c r="K81" s="383"/>
      <c r="L81" s="23"/>
      <c r="M81" s="23"/>
      <c r="N81" s="23"/>
      <c r="O81" s="101"/>
      <c r="R81" s="9"/>
    </row>
    <row r="82" spans="1:18" ht="13.5" thickBot="1" x14ac:dyDescent="0.25">
      <c r="A82" s="281" t="s">
        <v>7</v>
      </c>
      <c r="B82" s="7" t="s">
        <v>32</v>
      </c>
      <c r="C82" s="691" t="s">
        <v>10</v>
      </c>
      <c r="D82" s="691"/>
      <c r="E82" s="691"/>
      <c r="F82" s="691"/>
      <c r="G82" s="692"/>
      <c r="H82" s="16">
        <f>H81+H78</f>
        <v>26119.8</v>
      </c>
      <c r="I82" s="16">
        <f t="shared" ref="I82:J82" si="7">I81+I78</f>
        <v>27469.8</v>
      </c>
      <c r="J82" s="16">
        <f t="shared" si="7"/>
        <v>22581.5</v>
      </c>
      <c r="K82" s="726"/>
      <c r="L82" s="727"/>
      <c r="M82" s="727"/>
      <c r="N82" s="727"/>
      <c r="O82" s="728"/>
    </row>
    <row r="83" spans="1:18" ht="13.5" thickBot="1" x14ac:dyDescent="0.25">
      <c r="A83" s="277" t="s">
        <v>7</v>
      </c>
      <c r="B83" s="7" t="s">
        <v>38</v>
      </c>
      <c r="C83" s="693" t="s">
        <v>39</v>
      </c>
      <c r="D83" s="694"/>
      <c r="E83" s="694"/>
      <c r="F83" s="694"/>
      <c r="G83" s="694"/>
      <c r="H83" s="694"/>
      <c r="I83" s="694"/>
      <c r="J83" s="694"/>
      <c r="K83" s="694"/>
      <c r="L83" s="694"/>
      <c r="M83" s="694"/>
      <c r="N83" s="694"/>
      <c r="O83" s="695"/>
    </row>
    <row r="84" spans="1:18" ht="18.75" customHeight="1" x14ac:dyDescent="0.2">
      <c r="A84" s="616" t="s">
        <v>7</v>
      </c>
      <c r="B84" s="619" t="s">
        <v>38</v>
      </c>
      <c r="C84" s="626" t="s">
        <v>7</v>
      </c>
      <c r="D84" s="658" t="s">
        <v>41</v>
      </c>
      <c r="E84" s="660" t="s">
        <v>114</v>
      </c>
      <c r="F84" s="626" t="s">
        <v>45</v>
      </c>
      <c r="G84" s="400" t="s">
        <v>30</v>
      </c>
      <c r="H84" s="214">
        <v>191.2</v>
      </c>
      <c r="I84" s="214">
        <v>191.2</v>
      </c>
      <c r="J84" s="214">
        <v>191.2</v>
      </c>
      <c r="K84" s="720" t="s">
        <v>135</v>
      </c>
      <c r="L84" s="891">
        <v>2000</v>
      </c>
      <c r="M84" s="891">
        <v>2000</v>
      </c>
      <c r="N84" s="885" t="s">
        <v>180</v>
      </c>
      <c r="O84" s="445"/>
      <c r="R84" s="9"/>
    </row>
    <row r="85" spans="1:18" ht="21.75" customHeight="1" x14ac:dyDescent="0.2">
      <c r="A85" s="617"/>
      <c r="B85" s="620"/>
      <c r="C85" s="614"/>
      <c r="D85" s="623"/>
      <c r="E85" s="661"/>
      <c r="F85" s="614"/>
      <c r="G85" s="401" t="s">
        <v>46</v>
      </c>
      <c r="H85" s="193"/>
      <c r="I85" s="193">
        <v>825.5</v>
      </c>
      <c r="J85" s="193">
        <v>825.5</v>
      </c>
      <c r="K85" s="696"/>
      <c r="L85" s="892"/>
      <c r="M85" s="892"/>
      <c r="N85" s="886"/>
      <c r="O85" s="446"/>
      <c r="R85" s="9"/>
    </row>
    <row r="86" spans="1:18" ht="25.5" x14ac:dyDescent="0.2">
      <c r="A86" s="617"/>
      <c r="B86" s="620"/>
      <c r="C86" s="614"/>
      <c r="D86" s="623"/>
      <c r="E86" s="661"/>
      <c r="F86" s="614"/>
      <c r="G86" s="403"/>
      <c r="H86" s="184"/>
      <c r="I86" s="184"/>
      <c r="J86" s="184"/>
      <c r="K86" s="473" t="s">
        <v>47</v>
      </c>
      <c r="L86" s="467">
        <v>66</v>
      </c>
      <c r="M86" s="467">
        <v>66</v>
      </c>
      <c r="N86" s="450"/>
      <c r="O86" s="472"/>
      <c r="R86" s="9"/>
    </row>
    <row r="87" spans="1:18" ht="10.5" customHeight="1" x14ac:dyDescent="0.2">
      <c r="A87" s="617"/>
      <c r="B87" s="620"/>
      <c r="C87" s="614"/>
      <c r="D87" s="623"/>
      <c r="E87" s="661"/>
      <c r="F87" s="614"/>
      <c r="G87" s="403"/>
      <c r="H87" s="184"/>
      <c r="I87" s="184"/>
      <c r="J87" s="184"/>
      <c r="K87" s="788" t="s">
        <v>177</v>
      </c>
      <c r="L87" s="893">
        <v>1000</v>
      </c>
      <c r="M87" s="893">
        <v>463</v>
      </c>
      <c r="N87" s="887" t="s">
        <v>181</v>
      </c>
      <c r="O87" s="889"/>
      <c r="R87" s="9"/>
    </row>
    <row r="88" spans="1:18" ht="18" customHeight="1" x14ac:dyDescent="0.2">
      <c r="A88" s="617"/>
      <c r="B88" s="620"/>
      <c r="C88" s="614"/>
      <c r="D88" s="623"/>
      <c r="E88" s="661"/>
      <c r="F88" s="614"/>
      <c r="G88" s="409"/>
      <c r="H88" s="235"/>
      <c r="I88" s="235"/>
      <c r="J88" s="235"/>
      <c r="K88" s="789"/>
      <c r="L88" s="894"/>
      <c r="M88" s="894"/>
      <c r="N88" s="888"/>
      <c r="O88" s="890"/>
      <c r="R88" s="9"/>
    </row>
    <row r="89" spans="1:18" ht="28.5" customHeight="1" thickBot="1" x14ac:dyDescent="0.25">
      <c r="A89" s="618"/>
      <c r="B89" s="621"/>
      <c r="C89" s="615"/>
      <c r="D89" s="659"/>
      <c r="E89" s="662"/>
      <c r="F89" s="615"/>
      <c r="G89" s="392" t="s">
        <v>8</v>
      </c>
      <c r="H89" s="206">
        <f>SUM(H84:H88)</f>
        <v>191.2</v>
      </c>
      <c r="I89" s="206">
        <f>SUM(I84:I88)</f>
        <v>1016.7</v>
      </c>
      <c r="J89" s="206">
        <f>SUM(J84:J88)</f>
        <v>1016.7</v>
      </c>
      <c r="K89" s="383" t="s">
        <v>48</v>
      </c>
      <c r="L89" s="447">
        <v>0.7</v>
      </c>
      <c r="M89" s="447">
        <v>0.5</v>
      </c>
      <c r="N89" s="448" t="s">
        <v>178</v>
      </c>
      <c r="O89" s="449"/>
      <c r="R89" s="9"/>
    </row>
    <row r="90" spans="1:18" ht="30" customHeight="1" x14ac:dyDescent="0.2">
      <c r="A90" s="616" t="s">
        <v>7</v>
      </c>
      <c r="B90" s="619" t="s">
        <v>38</v>
      </c>
      <c r="C90" s="626" t="s">
        <v>9</v>
      </c>
      <c r="D90" s="658" t="s">
        <v>49</v>
      </c>
      <c r="E90" s="660"/>
      <c r="F90" s="626" t="s">
        <v>45</v>
      </c>
      <c r="G90" s="400" t="s">
        <v>30</v>
      </c>
      <c r="H90" s="214">
        <v>1991.8</v>
      </c>
      <c r="I90" s="214">
        <v>1991.8</v>
      </c>
      <c r="J90" s="214">
        <v>1991.8</v>
      </c>
      <c r="K90" s="451" t="s">
        <v>182</v>
      </c>
      <c r="L90" s="452">
        <v>150</v>
      </c>
      <c r="M90" s="452">
        <v>150</v>
      </c>
      <c r="N90" s="452"/>
      <c r="O90" s="453"/>
      <c r="R90" s="9"/>
    </row>
    <row r="91" spans="1:18" ht="27" customHeight="1" x14ac:dyDescent="0.2">
      <c r="A91" s="617"/>
      <c r="B91" s="620"/>
      <c r="C91" s="614"/>
      <c r="D91" s="623"/>
      <c r="E91" s="661"/>
      <c r="F91" s="614"/>
      <c r="G91" s="403"/>
      <c r="H91" s="184"/>
      <c r="I91" s="184"/>
      <c r="J91" s="184"/>
      <c r="K91" s="454" t="s">
        <v>77</v>
      </c>
      <c r="L91" s="455">
        <v>85</v>
      </c>
      <c r="M91" s="455">
        <v>192</v>
      </c>
      <c r="N91" s="455"/>
      <c r="O91" s="456"/>
      <c r="R91" s="9"/>
    </row>
    <row r="92" spans="1:18" ht="24" x14ac:dyDescent="0.2">
      <c r="A92" s="617"/>
      <c r="B92" s="620"/>
      <c r="C92" s="614"/>
      <c r="D92" s="623"/>
      <c r="E92" s="661"/>
      <c r="F92" s="614"/>
      <c r="G92" s="403"/>
      <c r="H92" s="184"/>
      <c r="I92" s="184"/>
      <c r="J92" s="184"/>
      <c r="K92" s="457" t="s">
        <v>148</v>
      </c>
      <c r="L92" s="458">
        <v>2</v>
      </c>
      <c r="M92" s="458">
        <v>2</v>
      </c>
      <c r="N92" s="458"/>
      <c r="O92" s="459"/>
      <c r="R92" s="9"/>
    </row>
    <row r="93" spans="1:18" ht="37.5" customHeight="1" x14ac:dyDescent="0.2">
      <c r="A93" s="617"/>
      <c r="B93" s="620"/>
      <c r="C93" s="614"/>
      <c r="D93" s="623"/>
      <c r="E93" s="661"/>
      <c r="F93" s="614"/>
      <c r="G93" s="409"/>
      <c r="H93" s="235"/>
      <c r="I93" s="235"/>
      <c r="J93" s="235"/>
      <c r="K93" s="454" t="s">
        <v>143</v>
      </c>
      <c r="L93" s="460">
        <v>1724</v>
      </c>
      <c r="M93" s="466">
        <v>131</v>
      </c>
      <c r="N93" s="748" t="s">
        <v>244</v>
      </c>
      <c r="O93" s="749"/>
      <c r="R93" s="9"/>
    </row>
    <row r="94" spans="1:18" ht="23.25" customHeight="1" thickBot="1" x14ac:dyDescent="0.25">
      <c r="A94" s="618"/>
      <c r="B94" s="621"/>
      <c r="C94" s="615"/>
      <c r="D94" s="659"/>
      <c r="E94" s="662"/>
      <c r="F94" s="615"/>
      <c r="G94" s="392" t="s">
        <v>8</v>
      </c>
      <c r="H94" s="206">
        <f>SUM(H90:H93)</f>
        <v>1991.8</v>
      </c>
      <c r="I94" s="206">
        <f t="shared" ref="I94:J94" si="8">SUM(I90:I93)</f>
        <v>1991.8</v>
      </c>
      <c r="J94" s="206">
        <f t="shared" si="8"/>
        <v>1991.8</v>
      </c>
      <c r="K94" s="462" t="s">
        <v>179</v>
      </c>
      <c r="L94" s="463">
        <v>0</v>
      </c>
      <c r="M94" s="464">
        <v>592</v>
      </c>
      <c r="N94" s="465"/>
      <c r="O94" s="461"/>
      <c r="R94" s="9"/>
    </row>
    <row r="95" spans="1:18" x14ac:dyDescent="0.2">
      <c r="A95" s="616" t="s">
        <v>7</v>
      </c>
      <c r="B95" s="619" t="s">
        <v>38</v>
      </c>
      <c r="C95" s="626" t="s">
        <v>32</v>
      </c>
      <c r="D95" s="770" t="s">
        <v>124</v>
      </c>
      <c r="E95" s="773" t="s">
        <v>67</v>
      </c>
      <c r="F95" s="626" t="s">
        <v>62</v>
      </c>
      <c r="G95" s="397" t="s">
        <v>30</v>
      </c>
      <c r="H95" s="211"/>
      <c r="I95" s="211"/>
      <c r="J95" s="211"/>
      <c r="K95" s="774" t="s">
        <v>203</v>
      </c>
      <c r="L95" s="26">
        <v>1</v>
      </c>
      <c r="M95" s="26">
        <v>1</v>
      </c>
      <c r="N95" s="26"/>
      <c r="O95" s="27"/>
      <c r="R95" s="9"/>
    </row>
    <row r="96" spans="1:18" x14ac:dyDescent="0.2">
      <c r="A96" s="617"/>
      <c r="B96" s="620"/>
      <c r="C96" s="614"/>
      <c r="D96" s="771"/>
      <c r="E96" s="630"/>
      <c r="F96" s="614"/>
      <c r="G96" s="403" t="s">
        <v>64</v>
      </c>
      <c r="H96" s="235">
        <v>170</v>
      </c>
      <c r="I96" s="235">
        <v>170</v>
      </c>
      <c r="J96" s="235">
        <v>71.400000000000006</v>
      </c>
      <c r="K96" s="716"/>
      <c r="L96" s="467"/>
      <c r="M96" s="467"/>
      <c r="N96" s="467"/>
      <c r="O96" s="471"/>
      <c r="R96" s="9"/>
    </row>
    <row r="97" spans="1:18" ht="13.5" thickBot="1" x14ac:dyDescent="0.25">
      <c r="A97" s="618"/>
      <c r="B97" s="621"/>
      <c r="C97" s="615"/>
      <c r="D97" s="772"/>
      <c r="E97" s="631"/>
      <c r="F97" s="615"/>
      <c r="G97" s="382" t="s">
        <v>8</v>
      </c>
      <c r="H97" s="187">
        <f t="shared" ref="H97" si="9">SUM(H95:H96)</f>
        <v>170</v>
      </c>
      <c r="I97" s="187">
        <f>SUM(I95:I96)</f>
        <v>170</v>
      </c>
      <c r="J97" s="187">
        <f t="shared" ref="J97" si="10">SUM(J95:J96)</f>
        <v>71.400000000000006</v>
      </c>
      <c r="K97" s="775"/>
      <c r="L97" s="489"/>
      <c r="M97" s="489"/>
      <c r="N97" s="489"/>
      <c r="O97" s="101"/>
      <c r="R97" s="9"/>
    </row>
    <row r="98" spans="1:18" x14ac:dyDescent="0.2">
      <c r="A98" s="476" t="s">
        <v>7</v>
      </c>
      <c r="B98" s="478" t="s">
        <v>38</v>
      </c>
      <c r="C98" s="480" t="s">
        <v>38</v>
      </c>
      <c r="D98" s="412" t="s">
        <v>109</v>
      </c>
      <c r="E98" s="486"/>
      <c r="F98" s="481"/>
      <c r="G98" s="405"/>
      <c r="H98" s="179"/>
      <c r="I98" s="179"/>
      <c r="J98" s="179"/>
      <c r="K98" s="491"/>
      <c r="L98" s="26"/>
      <c r="M98" s="26"/>
      <c r="N98" s="512"/>
      <c r="O98" s="564"/>
      <c r="R98" s="9"/>
    </row>
    <row r="99" spans="1:18" ht="26.25" customHeight="1" x14ac:dyDescent="0.2">
      <c r="A99" s="617"/>
      <c r="B99" s="620"/>
      <c r="C99" s="614"/>
      <c r="D99" s="622" t="s">
        <v>233</v>
      </c>
      <c r="E99" s="753"/>
      <c r="F99" s="752" t="s">
        <v>62</v>
      </c>
      <c r="G99" s="413" t="s">
        <v>30</v>
      </c>
      <c r="H99" s="182">
        <v>50.8</v>
      </c>
      <c r="I99" s="182">
        <v>50.8</v>
      </c>
      <c r="J99" s="182">
        <v>35.5</v>
      </c>
      <c r="K99" s="716" t="s">
        <v>111</v>
      </c>
      <c r="L99" s="467">
        <v>1</v>
      </c>
      <c r="M99" s="467">
        <v>1</v>
      </c>
      <c r="N99" s="743" t="s">
        <v>245</v>
      </c>
      <c r="O99" s="744"/>
      <c r="R99" s="9"/>
    </row>
    <row r="100" spans="1:18" ht="13.5" customHeight="1" x14ac:dyDescent="0.2">
      <c r="A100" s="617"/>
      <c r="B100" s="620"/>
      <c r="C100" s="614"/>
      <c r="D100" s="623"/>
      <c r="E100" s="754"/>
      <c r="F100" s="614"/>
      <c r="G100" s="414" t="s">
        <v>63</v>
      </c>
      <c r="H100" s="193">
        <v>62.4</v>
      </c>
      <c r="I100" s="193">
        <v>62.4</v>
      </c>
      <c r="J100" s="193"/>
      <c r="K100" s="716"/>
      <c r="L100" s="467"/>
      <c r="M100" s="467"/>
      <c r="N100" s="745"/>
      <c r="O100" s="744"/>
      <c r="R100" s="9"/>
    </row>
    <row r="101" spans="1:18" ht="17.25" customHeight="1" x14ac:dyDescent="0.2">
      <c r="A101" s="477"/>
      <c r="B101" s="479"/>
      <c r="C101" s="481"/>
      <c r="D101" s="624" t="s">
        <v>132</v>
      </c>
      <c r="E101" s="754"/>
      <c r="F101" s="614"/>
      <c r="G101" s="398" t="s">
        <v>46</v>
      </c>
      <c r="H101" s="182">
        <v>50</v>
      </c>
      <c r="I101" s="182">
        <v>21</v>
      </c>
      <c r="J101" s="182"/>
      <c r="K101" s="492" t="s">
        <v>95</v>
      </c>
      <c r="L101" s="74">
        <v>2</v>
      </c>
      <c r="M101" s="74">
        <v>1</v>
      </c>
      <c r="N101" s="561"/>
      <c r="O101" s="510"/>
      <c r="R101" s="9"/>
    </row>
    <row r="102" spans="1:18" ht="15" customHeight="1" x14ac:dyDescent="0.2">
      <c r="A102" s="617"/>
      <c r="B102" s="620"/>
      <c r="C102" s="614"/>
      <c r="D102" s="624"/>
      <c r="E102" s="754"/>
      <c r="F102" s="614"/>
      <c r="G102" s="403"/>
      <c r="H102" s="184"/>
      <c r="I102" s="184"/>
      <c r="J102" s="184"/>
      <c r="K102" s="746"/>
      <c r="L102" s="74"/>
      <c r="M102" s="74"/>
      <c r="N102" s="561"/>
      <c r="O102" s="510"/>
      <c r="R102" s="9"/>
    </row>
    <row r="103" spans="1:18" ht="21" customHeight="1" thickBot="1" x14ac:dyDescent="0.25">
      <c r="A103" s="618"/>
      <c r="B103" s="621"/>
      <c r="C103" s="615"/>
      <c r="D103" s="625"/>
      <c r="E103" s="755"/>
      <c r="F103" s="615"/>
      <c r="G103" s="382" t="s">
        <v>8</v>
      </c>
      <c r="H103" s="187">
        <f>SUM(H99:H102)</f>
        <v>163.19999999999999</v>
      </c>
      <c r="I103" s="187">
        <f>SUM(I99:I102)</f>
        <v>134.19999999999999</v>
      </c>
      <c r="J103" s="187">
        <f t="shared" ref="J103" si="11">SUM(J99:J102)</f>
        <v>35.5</v>
      </c>
      <c r="K103" s="747"/>
      <c r="L103" s="106"/>
      <c r="M103" s="106"/>
      <c r="N103" s="562"/>
      <c r="O103" s="563"/>
      <c r="R103" s="9"/>
    </row>
    <row r="104" spans="1:18" x14ac:dyDescent="0.2">
      <c r="A104" s="616" t="s">
        <v>7</v>
      </c>
      <c r="B104" s="619" t="s">
        <v>38</v>
      </c>
      <c r="C104" s="626" t="s">
        <v>40</v>
      </c>
      <c r="D104" s="658" t="s">
        <v>73</v>
      </c>
      <c r="E104" s="660" t="s">
        <v>115</v>
      </c>
      <c r="F104" s="626" t="s">
        <v>107</v>
      </c>
      <c r="G104" s="397" t="s">
        <v>30</v>
      </c>
      <c r="H104" s="211">
        <v>233.3</v>
      </c>
      <c r="I104" s="211">
        <v>233.3</v>
      </c>
      <c r="J104" s="211">
        <v>233.3</v>
      </c>
      <c r="K104" s="438" t="s">
        <v>147</v>
      </c>
      <c r="L104" s="26">
        <v>18</v>
      </c>
      <c r="M104" s="26">
        <v>18</v>
      </c>
      <c r="N104" s="26"/>
      <c r="O104" s="27"/>
      <c r="R104" s="9"/>
    </row>
    <row r="105" spans="1:18" ht="13.5" thickBot="1" x14ac:dyDescent="0.25">
      <c r="A105" s="618"/>
      <c r="B105" s="621"/>
      <c r="C105" s="615"/>
      <c r="D105" s="659"/>
      <c r="E105" s="662"/>
      <c r="F105" s="615"/>
      <c r="G105" s="382" t="s">
        <v>8</v>
      </c>
      <c r="H105" s="187">
        <f t="shared" ref="H105" si="12">SUM(H104:H104)</f>
        <v>233.3</v>
      </c>
      <c r="I105" s="187">
        <f t="shared" ref="I105:J105" si="13">SUM(I104:I104)</f>
        <v>233.3</v>
      </c>
      <c r="J105" s="187">
        <f t="shared" si="13"/>
        <v>233.3</v>
      </c>
      <c r="K105" s="439"/>
      <c r="L105" s="489"/>
      <c r="M105" s="489"/>
      <c r="N105" s="489"/>
      <c r="O105" s="101"/>
      <c r="R105" s="9"/>
    </row>
    <row r="106" spans="1:18" ht="23.25" customHeight="1" x14ac:dyDescent="0.2">
      <c r="A106" s="616" t="s">
        <v>7</v>
      </c>
      <c r="B106" s="619" t="s">
        <v>38</v>
      </c>
      <c r="C106" s="626" t="s">
        <v>42</v>
      </c>
      <c r="D106" s="750" t="s">
        <v>84</v>
      </c>
      <c r="E106" s="671" t="s">
        <v>67</v>
      </c>
      <c r="F106" s="626" t="s">
        <v>62</v>
      </c>
      <c r="G106" s="400" t="s">
        <v>46</v>
      </c>
      <c r="H106" s="214">
        <v>250</v>
      </c>
      <c r="I106" s="214"/>
      <c r="J106" s="214"/>
      <c r="K106" s="438" t="s">
        <v>175</v>
      </c>
      <c r="L106" s="26">
        <v>10</v>
      </c>
      <c r="M106" s="565">
        <v>0</v>
      </c>
      <c r="N106" s="565"/>
      <c r="O106" s="877" t="s">
        <v>246</v>
      </c>
      <c r="R106" s="9"/>
    </row>
    <row r="107" spans="1:18" ht="29.25" customHeight="1" thickBot="1" x14ac:dyDescent="0.25">
      <c r="A107" s="618"/>
      <c r="B107" s="621"/>
      <c r="C107" s="615"/>
      <c r="D107" s="751"/>
      <c r="E107" s="672"/>
      <c r="F107" s="615"/>
      <c r="G107" s="382" t="s">
        <v>8</v>
      </c>
      <c r="H107" s="187">
        <f>H106</f>
        <v>250</v>
      </c>
      <c r="I107" s="187">
        <f>I106</f>
        <v>0</v>
      </c>
      <c r="J107" s="187">
        <f>J106</f>
        <v>0</v>
      </c>
      <c r="K107" s="440"/>
      <c r="L107" s="100"/>
      <c r="M107" s="566"/>
      <c r="N107" s="566"/>
      <c r="O107" s="878"/>
      <c r="R107" s="9"/>
    </row>
    <row r="108" spans="1:18" ht="30.75" customHeight="1" x14ac:dyDescent="0.2">
      <c r="A108" s="616" t="s">
        <v>7</v>
      </c>
      <c r="B108" s="619" t="s">
        <v>38</v>
      </c>
      <c r="C108" s="626" t="s">
        <v>79</v>
      </c>
      <c r="D108" s="670" t="s">
        <v>116</v>
      </c>
      <c r="E108" s="671"/>
      <c r="F108" s="626" t="s">
        <v>45</v>
      </c>
      <c r="G108" s="400" t="s">
        <v>46</v>
      </c>
      <c r="H108" s="214">
        <v>46.7</v>
      </c>
      <c r="I108" s="214">
        <v>44.3</v>
      </c>
      <c r="J108" s="214">
        <v>44.3</v>
      </c>
      <c r="K108" s="441" t="s">
        <v>144</v>
      </c>
      <c r="L108" s="88">
        <v>2</v>
      </c>
      <c r="M108" s="88">
        <v>2</v>
      </c>
      <c r="N108" s="720" t="s">
        <v>216</v>
      </c>
      <c r="O108" s="27"/>
      <c r="R108" s="9"/>
    </row>
    <row r="109" spans="1:18" ht="34.5" customHeight="1" thickBot="1" x14ac:dyDescent="0.25">
      <c r="A109" s="618"/>
      <c r="B109" s="621"/>
      <c r="C109" s="615"/>
      <c r="D109" s="625"/>
      <c r="E109" s="672"/>
      <c r="F109" s="615"/>
      <c r="G109" s="382" t="s">
        <v>8</v>
      </c>
      <c r="H109" s="187">
        <f>H108</f>
        <v>46.7</v>
      </c>
      <c r="I109" s="187">
        <f t="shared" ref="I109:J109" si="14">I108</f>
        <v>44.3</v>
      </c>
      <c r="J109" s="187">
        <f t="shared" si="14"/>
        <v>44.3</v>
      </c>
      <c r="K109" s="440"/>
      <c r="L109" s="100"/>
      <c r="M109" s="74"/>
      <c r="N109" s="884"/>
      <c r="O109" s="101"/>
      <c r="R109" s="9"/>
    </row>
    <row r="110" spans="1:18" ht="13.5" thickBot="1" x14ac:dyDescent="0.25">
      <c r="A110" s="281" t="s">
        <v>7</v>
      </c>
      <c r="B110" s="7" t="s">
        <v>38</v>
      </c>
      <c r="C110" s="691" t="s">
        <v>10</v>
      </c>
      <c r="D110" s="691"/>
      <c r="E110" s="691"/>
      <c r="F110" s="691"/>
      <c r="G110" s="692"/>
      <c r="H110" s="120">
        <f>H109+H107+H105+H103+H97+H94+H89</f>
        <v>3046.2</v>
      </c>
      <c r="I110" s="120">
        <f t="shared" ref="I110:J110" si="15">I109+I107+I105+I103+I97+I94+I89</f>
        <v>3590.3</v>
      </c>
      <c r="J110" s="120">
        <f t="shared" si="15"/>
        <v>3393</v>
      </c>
      <c r="K110" s="727"/>
      <c r="L110" s="727"/>
      <c r="M110" s="727"/>
      <c r="N110" s="727"/>
      <c r="O110" s="728"/>
    </row>
    <row r="111" spans="1:18" ht="13.5" thickBot="1" x14ac:dyDescent="0.25">
      <c r="A111" s="277" t="s">
        <v>7</v>
      </c>
      <c r="B111" s="7" t="s">
        <v>40</v>
      </c>
      <c r="C111" s="693" t="s">
        <v>41</v>
      </c>
      <c r="D111" s="694"/>
      <c r="E111" s="694"/>
      <c r="F111" s="694"/>
      <c r="G111" s="694"/>
      <c r="H111" s="776"/>
      <c r="I111" s="776"/>
      <c r="J111" s="776"/>
      <c r="K111" s="694"/>
      <c r="L111" s="694"/>
      <c r="M111" s="694"/>
      <c r="N111" s="694"/>
      <c r="O111" s="695"/>
    </row>
    <row r="112" spans="1:18" ht="12.75" customHeight="1" x14ac:dyDescent="0.2">
      <c r="A112" s="616" t="s">
        <v>7</v>
      </c>
      <c r="B112" s="619" t="s">
        <v>40</v>
      </c>
      <c r="C112" s="626" t="s">
        <v>7</v>
      </c>
      <c r="D112" s="718" t="s">
        <v>153</v>
      </c>
      <c r="E112" s="723"/>
      <c r="F112" s="626" t="s">
        <v>45</v>
      </c>
      <c r="G112" s="397" t="s">
        <v>30</v>
      </c>
      <c r="H112" s="211"/>
      <c r="I112" s="211"/>
      <c r="J112" s="211"/>
      <c r="K112" s="720" t="s">
        <v>183</v>
      </c>
      <c r="L112" s="503">
        <v>2130</v>
      </c>
      <c r="M112" s="503">
        <v>2130</v>
      </c>
      <c r="N112" s="879" t="s">
        <v>184</v>
      </c>
      <c r="O112" s="30"/>
      <c r="R112" s="9"/>
    </row>
    <row r="113" spans="1:18" ht="30.75" customHeight="1" x14ac:dyDescent="0.2">
      <c r="A113" s="617"/>
      <c r="B113" s="620"/>
      <c r="C113" s="614"/>
      <c r="D113" s="719"/>
      <c r="E113" s="724"/>
      <c r="F113" s="614"/>
      <c r="G113" s="398" t="s">
        <v>46</v>
      </c>
      <c r="H113" s="182">
        <v>0</v>
      </c>
      <c r="I113" s="182">
        <v>216.3</v>
      </c>
      <c r="J113" s="182">
        <v>206.3</v>
      </c>
      <c r="K113" s="696"/>
      <c r="L113" s="467"/>
      <c r="M113" s="467"/>
      <c r="N113" s="880"/>
      <c r="O113" s="471"/>
      <c r="R113" s="9"/>
    </row>
    <row r="114" spans="1:18" ht="24" customHeight="1" x14ac:dyDescent="0.2">
      <c r="A114" s="617"/>
      <c r="B114" s="620"/>
      <c r="C114" s="614"/>
      <c r="D114" s="624" t="s">
        <v>155</v>
      </c>
      <c r="E114" s="724"/>
      <c r="F114" s="614"/>
      <c r="G114" s="403"/>
      <c r="H114" s="182"/>
      <c r="I114" s="182"/>
      <c r="J114" s="182"/>
      <c r="K114" s="378"/>
      <c r="L114" s="467"/>
      <c r="M114" s="467"/>
      <c r="N114" s="880"/>
      <c r="O114" s="471"/>
      <c r="R114" s="9"/>
    </row>
    <row r="115" spans="1:18" ht="15.75" customHeight="1" thickBot="1" x14ac:dyDescent="0.25">
      <c r="A115" s="618"/>
      <c r="B115" s="621"/>
      <c r="C115" s="615"/>
      <c r="D115" s="625"/>
      <c r="E115" s="725"/>
      <c r="F115" s="615"/>
      <c r="G115" s="382" t="s">
        <v>8</v>
      </c>
      <c r="H115" s="187">
        <f>SUM(H112:H113)</f>
        <v>0</v>
      </c>
      <c r="I115" s="187">
        <f t="shared" ref="I115:J115" si="16">SUM(I112:I113)</f>
        <v>216.3</v>
      </c>
      <c r="J115" s="187">
        <f t="shared" si="16"/>
        <v>206.3</v>
      </c>
      <c r="K115" s="383"/>
      <c r="L115" s="489"/>
      <c r="M115" s="489"/>
      <c r="N115" s="881"/>
      <c r="O115" s="101"/>
      <c r="R115" s="9"/>
    </row>
    <row r="116" spans="1:18" ht="12.75" customHeight="1" x14ac:dyDescent="0.2">
      <c r="A116" s="616" t="s">
        <v>7</v>
      </c>
      <c r="B116" s="619" t="s">
        <v>40</v>
      </c>
      <c r="C116" s="626" t="s">
        <v>9</v>
      </c>
      <c r="D116" s="650" t="s">
        <v>82</v>
      </c>
      <c r="E116" s="652"/>
      <c r="F116" s="655" t="s">
        <v>45</v>
      </c>
      <c r="G116" s="415"/>
      <c r="H116" s="241"/>
      <c r="I116" s="241"/>
      <c r="J116" s="241"/>
      <c r="K116" s="717" t="s">
        <v>55</v>
      </c>
      <c r="L116" s="29">
        <v>0.8</v>
      </c>
      <c r="M116" s="506">
        <v>0.8</v>
      </c>
      <c r="N116" s="879" t="s">
        <v>247</v>
      </c>
      <c r="O116" s="509"/>
      <c r="R116" s="9"/>
    </row>
    <row r="117" spans="1:18" x14ac:dyDescent="0.2">
      <c r="A117" s="617"/>
      <c r="B117" s="620"/>
      <c r="C117" s="614"/>
      <c r="D117" s="651"/>
      <c r="E117" s="653"/>
      <c r="F117" s="656"/>
      <c r="G117" s="416"/>
      <c r="H117" s="242"/>
      <c r="I117" s="242"/>
      <c r="J117" s="242"/>
      <c r="K117" s="669"/>
      <c r="L117" s="468"/>
      <c r="M117" s="507"/>
      <c r="N117" s="880"/>
      <c r="O117" s="510"/>
      <c r="R117" s="9"/>
    </row>
    <row r="118" spans="1:18" ht="12.75" customHeight="1" x14ac:dyDescent="0.2">
      <c r="A118" s="617"/>
      <c r="B118" s="620"/>
      <c r="C118" s="614"/>
      <c r="D118" s="651"/>
      <c r="E118" s="653"/>
      <c r="F118" s="656"/>
      <c r="G118" s="417"/>
      <c r="H118" s="175"/>
      <c r="I118" s="175"/>
      <c r="J118" s="175"/>
      <c r="K118" s="665" t="s">
        <v>53</v>
      </c>
      <c r="L118" s="469">
        <v>2</v>
      </c>
      <c r="M118" s="504">
        <v>3.1</v>
      </c>
      <c r="N118" s="880"/>
      <c r="O118" s="509"/>
    </row>
    <row r="119" spans="1:18" x14ac:dyDescent="0.2">
      <c r="A119" s="617"/>
      <c r="B119" s="620"/>
      <c r="C119" s="614"/>
      <c r="D119" s="651"/>
      <c r="E119" s="653"/>
      <c r="F119" s="656"/>
      <c r="G119" s="418"/>
      <c r="H119" s="243"/>
      <c r="I119" s="243"/>
      <c r="J119" s="243"/>
      <c r="K119" s="669"/>
      <c r="L119" s="468"/>
      <c r="M119" s="507"/>
      <c r="N119" s="880"/>
      <c r="O119" s="510"/>
    </row>
    <row r="120" spans="1:18" ht="16.5" customHeight="1" x14ac:dyDescent="0.2">
      <c r="A120" s="617"/>
      <c r="B120" s="620"/>
      <c r="C120" s="614"/>
      <c r="D120" s="664" t="s">
        <v>142</v>
      </c>
      <c r="E120" s="653"/>
      <c r="F120" s="656"/>
      <c r="G120" s="419" t="s">
        <v>46</v>
      </c>
      <c r="H120" s="177">
        <v>0</v>
      </c>
      <c r="I120" s="177">
        <v>2333.3000000000002</v>
      </c>
      <c r="J120" s="177">
        <v>2391.3000000000002</v>
      </c>
      <c r="K120" s="457" t="s">
        <v>54</v>
      </c>
      <c r="L120" s="455">
        <v>0.95</v>
      </c>
      <c r="M120" s="508">
        <v>0.3</v>
      </c>
      <c r="N120" s="880"/>
      <c r="O120" s="510"/>
    </row>
    <row r="121" spans="1:18" ht="12.75" customHeight="1" x14ac:dyDescent="0.2">
      <c r="A121" s="617"/>
      <c r="B121" s="620"/>
      <c r="C121" s="614"/>
      <c r="D121" s="664"/>
      <c r="E121" s="653"/>
      <c r="F121" s="656"/>
      <c r="G121" s="417"/>
      <c r="H121" s="175"/>
      <c r="I121" s="175"/>
      <c r="J121" s="175"/>
      <c r="K121" s="663" t="s">
        <v>136</v>
      </c>
      <c r="L121" s="467">
        <v>5</v>
      </c>
      <c r="M121" s="505">
        <v>2.16</v>
      </c>
      <c r="N121" s="880"/>
      <c r="O121" s="510"/>
    </row>
    <row r="122" spans="1:18" x14ac:dyDescent="0.2">
      <c r="A122" s="617"/>
      <c r="B122" s="620"/>
      <c r="C122" s="614"/>
      <c r="D122" s="664"/>
      <c r="E122" s="653"/>
      <c r="F122" s="656"/>
      <c r="G122" s="417"/>
      <c r="H122" s="175"/>
      <c r="I122" s="175"/>
      <c r="J122" s="175"/>
      <c r="K122" s="663"/>
      <c r="L122" s="467"/>
      <c r="M122" s="505"/>
      <c r="N122" s="880"/>
      <c r="O122" s="510"/>
    </row>
    <row r="123" spans="1:18" ht="12.75" customHeight="1" x14ac:dyDescent="0.2">
      <c r="A123" s="617"/>
      <c r="B123" s="620"/>
      <c r="C123" s="614"/>
      <c r="D123" s="664" t="s">
        <v>81</v>
      </c>
      <c r="E123" s="653"/>
      <c r="F123" s="656"/>
      <c r="G123" s="419" t="s">
        <v>30</v>
      </c>
      <c r="H123" s="177">
        <v>150</v>
      </c>
      <c r="I123" s="177">
        <v>150</v>
      </c>
      <c r="J123" s="177">
        <v>150</v>
      </c>
      <c r="K123" s="665" t="s">
        <v>52</v>
      </c>
      <c r="L123" s="469">
        <v>0.74</v>
      </c>
      <c r="M123" s="504">
        <v>0.2</v>
      </c>
      <c r="N123" s="511"/>
      <c r="O123" s="495"/>
    </row>
    <row r="124" spans="1:18" ht="16.5" customHeight="1" x14ac:dyDescent="0.2">
      <c r="A124" s="617"/>
      <c r="B124" s="620"/>
      <c r="C124" s="614"/>
      <c r="D124" s="664"/>
      <c r="E124" s="653"/>
      <c r="F124" s="656"/>
      <c r="G124" s="420"/>
      <c r="H124" s="243"/>
      <c r="I124" s="243"/>
      <c r="J124" s="243"/>
      <c r="K124" s="663"/>
      <c r="L124" s="467"/>
      <c r="M124" s="505"/>
      <c r="N124" s="511"/>
      <c r="O124" s="495"/>
    </row>
    <row r="125" spans="1:18" ht="12.75" customHeight="1" x14ac:dyDescent="0.2">
      <c r="A125" s="617"/>
      <c r="B125" s="620"/>
      <c r="C125" s="614"/>
      <c r="D125" s="664" t="s">
        <v>80</v>
      </c>
      <c r="E125" s="653"/>
      <c r="F125" s="656"/>
      <c r="G125" s="419"/>
      <c r="H125" s="177"/>
      <c r="I125" s="177"/>
      <c r="J125" s="177"/>
      <c r="K125" s="667" t="s">
        <v>61</v>
      </c>
      <c r="L125" s="777">
        <v>0.3</v>
      </c>
      <c r="M125" s="765">
        <v>0.3</v>
      </c>
      <c r="N125" s="767"/>
      <c r="O125" s="779"/>
      <c r="R125" s="9"/>
    </row>
    <row r="126" spans="1:18" ht="17.25" customHeight="1" thickBot="1" x14ac:dyDescent="0.25">
      <c r="A126" s="618"/>
      <c r="B126" s="621"/>
      <c r="C126" s="615"/>
      <c r="D126" s="666"/>
      <c r="E126" s="654"/>
      <c r="F126" s="657"/>
      <c r="G126" s="372" t="s">
        <v>8</v>
      </c>
      <c r="H126" s="219">
        <f t="shared" ref="H126:J126" si="17">SUM(H116:H125)</f>
        <v>150</v>
      </c>
      <c r="I126" s="219">
        <f t="shared" si="17"/>
        <v>2483.3000000000002</v>
      </c>
      <c r="J126" s="219">
        <f t="shared" si="17"/>
        <v>2541.3000000000002</v>
      </c>
      <c r="K126" s="668"/>
      <c r="L126" s="778"/>
      <c r="M126" s="882"/>
      <c r="N126" s="778"/>
      <c r="O126" s="780"/>
      <c r="R126" s="9"/>
    </row>
    <row r="127" spans="1:18" x14ac:dyDescent="0.2">
      <c r="A127" s="616" t="s">
        <v>7</v>
      </c>
      <c r="B127" s="619" t="s">
        <v>40</v>
      </c>
      <c r="C127" s="626" t="s">
        <v>38</v>
      </c>
      <c r="D127" s="658" t="s">
        <v>134</v>
      </c>
      <c r="E127" s="723"/>
      <c r="F127" s="626" t="s">
        <v>45</v>
      </c>
      <c r="G127" s="397" t="s">
        <v>30</v>
      </c>
      <c r="H127" s="211">
        <v>45</v>
      </c>
      <c r="I127" s="211">
        <v>45</v>
      </c>
      <c r="J127" s="211">
        <v>45</v>
      </c>
      <c r="K127" s="720" t="s">
        <v>51</v>
      </c>
      <c r="L127" s="883">
        <v>0.38</v>
      </c>
      <c r="M127" s="883">
        <v>0.6</v>
      </c>
      <c r="N127" s="879" t="s">
        <v>248</v>
      </c>
      <c r="O127" s="30"/>
      <c r="R127" s="9"/>
    </row>
    <row r="128" spans="1:18" ht="19.5" customHeight="1" x14ac:dyDescent="0.2">
      <c r="A128" s="617"/>
      <c r="B128" s="620"/>
      <c r="C128" s="614"/>
      <c r="D128" s="623"/>
      <c r="E128" s="724"/>
      <c r="F128" s="614"/>
      <c r="G128" s="398" t="s">
        <v>46</v>
      </c>
      <c r="H128" s="182"/>
      <c r="I128" s="182">
        <v>301.39999999999998</v>
      </c>
      <c r="J128" s="182">
        <f>243.4+206.3</f>
        <v>449.70000000000005</v>
      </c>
      <c r="K128" s="696"/>
      <c r="L128" s="766"/>
      <c r="M128" s="766"/>
      <c r="N128" s="880"/>
      <c r="O128" s="471"/>
      <c r="R128" s="9"/>
    </row>
    <row r="129" spans="1:37" ht="33" customHeight="1" thickBot="1" x14ac:dyDescent="0.25">
      <c r="A129" s="618"/>
      <c r="B129" s="621"/>
      <c r="C129" s="615"/>
      <c r="D129" s="659"/>
      <c r="E129" s="725"/>
      <c r="F129" s="615"/>
      <c r="G129" s="382" t="s">
        <v>8</v>
      </c>
      <c r="H129" s="187">
        <f t="shared" ref="H129:J129" si="18">SUM(H127:H128)</f>
        <v>45</v>
      </c>
      <c r="I129" s="187">
        <f t="shared" si="18"/>
        <v>346.4</v>
      </c>
      <c r="J129" s="187">
        <f t="shared" si="18"/>
        <v>494.70000000000005</v>
      </c>
      <c r="K129" s="383"/>
      <c r="L129" s="489"/>
      <c r="M129" s="489"/>
      <c r="N129" s="881"/>
      <c r="O129" s="101"/>
      <c r="R129" s="9"/>
    </row>
    <row r="130" spans="1:37" x14ac:dyDescent="0.2">
      <c r="A130" s="616" t="s">
        <v>7</v>
      </c>
      <c r="B130" s="619" t="s">
        <v>40</v>
      </c>
      <c r="C130" s="626" t="s">
        <v>40</v>
      </c>
      <c r="D130" s="658" t="s">
        <v>50</v>
      </c>
      <c r="E130" s="723"/>
      <c r="F130" s="626" t="s">
        <v>45</v>
      </c>
      <c r="G130" s="397" t="s">
        <v>30</v>
      </c>
      <c r="H130" s="211"/>
      <c r="I130" s="211"/>
      <c r="J130" s="211"/>
      <c r="K130" s="720" t="s">
        <v>92</v>
      </c>
      <c r="L130" s="26">
        <v>14</v>
      </c>
      <c r="M130" s="26">
        <v>14</v>
      </c>
      <c r="N130" s="512"/>
      <c r="O130" s="27"/>
      <c r="R130" s="9"/>
    </row>
    <row r="131" spans="1:37" x14ac:dyDescent="0.2">
      <c r="A131" s="617"/>
      <c r="B131" s="620"/>
      <c r="C131" s="614"/>
      <c r="D131" s="623"/>
      <c r="E131" s="724"/>
      <c r="F131" s="614"/>
      <c r="G131" s="398" t="s">
        <v>46</v>
      </c>
      <c r="H131" s="182">
        <v>0</v>
      </c>
      <c r="I131" s="182">
        <v>321.3</v>
      </c>
      <c r="J131" s="182">
        <v>321.3</v>
      </c>
      <c r="K131" s="696"/>
      <c r="L131" s="467"/>
      <c r="M131" s="467"/>
      <c r="N131" s="505"/>
      <c r="O131" s="471"/>
      <c r="R131" s="9"/>
    </row>
    <row r="132" spans="1:37" ht="14.25" customHeight="1" thickBot="1" x14ac:dyDescent="0.25">
      <c r="A132" s="618"/>
      <c r="B132" s="621"/>
      <c r="C132" s="615"/>
      <c r="D132" s="659"/>
      <c r="E132" s="725"/>
      <c r="F132" s="615"/>
      <c r="G132" s="382" t="s">
        <v>8</v>
      </c>
      <c r="H132" s="187">
        <f t="shared" ref="H132" si="19">SUM(H130:H131)</f>
        <v>0</v>
      </c>
      <c r="I132" s="187">
        <f>SUM(I130:I131)</f>
        <v>321.3</v>
      </c>
      <c r="J132" s="187">
        <f t="shared" ref="J132" si="20">SUM(J130:J131)</f>
        <v>321.3</v>
      </c>
      <c r="K132" s="383"/>
      <c r="L132" s="489"/>
      <c r="M132" s="489"/>
      <c r="N132" s="513"/>
      <c r="O132" s="101"/>
      <c r="R132" s="9"/>
    </row>
    <row r="133" spans="1:37" ht="14.25" customHeight="1" thickBot="1" x14ac:dyDescent="0.25">
      <c r="A133" s="281" t="s">
        <v>7</v>
      </c>
      <c r="B133" s="7" t="s">
        <v>40</v>
      </c>
      <c r="C133" s="691" t="s">
        <v>10</v>
      </c>
      <c r="D133" s="691"/>
      <c r="E133" s="691"/>
      <c r="F133" s="691"/>
      <c r="G133" s="691"/>
      <c r="H133" s="442">
        <f>SUM(H132,H129,H126,H115)</f>
        <v>195</v>
      </c>
      <c r="I133" s="16">
        <f>SUM(I132,I129,I126,I115)</f>
        <v>3367.3</v>
      </c>
      <c r="J133" s="16">
        <f>SUM(J132,J129,J126,J115)</f>
        <v>3563.6000000000004</v>
      </c>
      <c r="K133" s="726"/>
      <c r="L133" s="727"/>
      <c r="M133" s="727"/>
      <c r="N133" s="727"/>
      <c r="O133" s="728"/>
    </row>
    <row r="134" spans="1:37" ht="14.25" customHeight="1" thickBot="1" x14ac:dyDescent="0.25">
      <c r="A134" s="281" t="s">
        <v>7</v>
      </c>
      <c r="B134" s="729" t="s">
        <v>11</v>
      </c>
      <c r="C134" s="730"/>
      <c r="D134" s="730"/>
      <c r="E134" s="730"/>
      <c r="F134" s="730"/>
      <c r="G134" s="730"/>
      <c r="H134" s="443">
        <f>SUM(H52,H62,H82,H110,H133)</f>
        <v>66483.399999999994</v>
      </c>
      <c r="I134" s="282">
        <f>I133+I110+I82+I62+I52</f>
        <v>64535</v>
      </c>
      <c r="J134" s="282">
        <f>J133+J110+J82+J62+J52</f>
        <v>50844.299999999996</v>
      </c>
      <c r="K134" s="731"/>
      <c r="L134" s="732"/>
      <c r="M134" s="732"/>
      <c r="N134" s="732"/>
      <c r="O134" s="733"/>
    </row>
    <row r="135" spans="1:37" ht="14.25" customHeight="1" thickBot="1" x14ac:dyDescent="0.25">
      <c r="A135" s="284" t="s">
        <v>42</v>
      </c>
      <c r="B135" s="734" t="s">
        <v>113</v>
      </c>
      <c r="C135" s="735"/>
      <c r="D135" s="735"/>
      <c r="E135" s="735"/>
      <c r="F135" s="735"/>
      <c r="G135" s="735"/>
      <c r="H135" s="286">
        <f t="shared" ref="H135" si="21">SUM(H134)</f>
        <v>66483.399999999994</v>
      </c>
      <c r="I135" s="285">
        <f t="shared" ref="I135:J135" si="22">SUM(I134)</f>
        <v>64535</v>
      </c>
      <c r="J135" s="285">
        <f t="shared" si="22"/>
        <v>50844.299999999996</v>
      </c>
      <c r="K135" s="736"/>
      <c r="L135" s="737"/>
      <c r="M135" s="737"/>
      <c r="N135" s="737"/>
      <c r="O135" s="738"/>
    </row>
    <row r="136" spans="1:37" ht="14.25" customHeight="1" x14ac:dyDescent="0.2">
      <c r="A136" s="634" t="s">
        <v>213</v>
      </c>
      <c r="B136" s="635"/>
      <c r="C136" s="635"/>
      <c r="D136" s="635"/>
      <c r="E136" s="635"/>
      <c r="F136" s="635"/>
      <c r="G136" s="635"/>
      <c r="H136" s="635"/>
      <c r="I136" s="635"/>
      <c r="J136" s="635"/>
      <c r="K136" s="635"/>
      <c r="L136" s="1"/>
      <c r="M136" s="1"/>
      <c r="N136" s="1"/>
      <c r="O136" s="1"/>
    </row>
    <row r="137" spans="1:37" ht="15.75" customHeight="1" x14ac:dyDescent="0.2">
      <c r="A137" s="636" t="s">
        <v>214</v>
      </c>
      <c r="B137" s="637"/>
      <c r="C137" s="637"/>
      <c r="D137" s="637"/>
      <c r="E137" s="637"/>
      <c r="F137" s="637"/>
      <c r="G137" s="637"/>
      <c r="H137" s="637"/>
      <c r="I137" s="637"/>
      <c r="J137" s="637"/>
      <c r="K137" s="637"/>
      <c r="L137" s="1"/>
      <c r="M137" s="1"/>
      <c r="N137" s="1"/>
      <c r="O137" s="1"/>
    </row>
    <row r="138" spans="1:37" s="15" customFormat="1" ht="19.5" customHeight="1" thickBot="1" x14ac:dyDescent="0.25">
      <c r="A138" s="739" t="s">
        <v>15</v>
      </c>
      <c r="B138" s="739"/>
      <c r="C138" s="739"/>
      <c r="D138" s="739"/>
      <c r="E138" s="739"/>
      <c r="F138" s="739"/>
      <c r="G138" s="739"/>
      <c r="H138" s="739"/>
      <c r="I138" s="739"/>
      <c r="J138" s="739"/>
      <c r="K138" s="1"/>
      <c r="L138" s="1"/>
      <c r="M138" s="1"/>
      <c r="N138" s="1"/>
      <c r="O138" s="1"/>
      <c r="P138" s="14"/>
      <c r="Q138" s="14"/>
      <c r="R138" s="14"/>
      <c r="S138" s="14"/>
      <c r="T138" s="14"/>
      <c r="U138" s="14"/>
      <c r="V138" s="14"/>
      <c r="W138" s="14"/>
      <c r="X138" s="14"/>
      <c r="Y138" s="14"/>
      <c r="Z138" s="14"/>
      <c r="AA138" s="14"/>
      <c r="AB138" s="14"/>
      <c r="AC138" s="14"/>
      <c r="AD138" s="14"/>
      <c r="AE138" s="14"/>
      <c r="AF138" s="14"/>
      <c r="AG138" s="14"/>
      <c r="AH138" s="14"/>
      <c r="AI138" s="14"/>
      <c r="AJ138" s="14"/>
      <c r="AK138" s="14"/>
    </row>
    <row r="139" spans="1:37" ht="61.5" customHeight="1" thickBot="1" x14ac:dyDescent="0.25">
      <c r="A139" s="740" t="s">
        <v>12</v>
      </c>
      <c r="B139" s="741"/>
      <c r="C139" s="741"/>
      <c r="D139" s="741"/>
      <c r="E139" s="741"/>
      <c r="F139" s="741"/>
      <c r="G139" s="741"/>
      <c r="H139" s="435" t="s">
        <v>163</v>
      </c>
      <c r="I139" s="435" t="s">
        <v>164</v>
      </c>
      <c r="J139" s="436" t="s">
        <v>165</v>
      </c>
    </row>
    <row r="140" spans="1:37" ht="14.25" customHeight="1" x14ac:dyDescent="0.2">
      <c r="A140" s="721" t="s">
        <v>16</v>
      </c>
      <c r="B140" s="722"/>
      <c r="C140" s="722"/>
      <c r="D140" s="722"/>
      <c r="E140" s="722"/>
      <c r="F140" s="722"/>
      <c r="G140" s="722"/>
      <c r="H140" s="573">
        <f>H141+H142+H143</f>
        <v>20575.3</v>
      </c>
      <c r="I140" s="573">
        <f>I141+I142+I143</f>
        <v>21925.3</v>
      </c>
      <c r="J140" s="574">
        <f t="shared" ref="J140" ca="1" si="23">J141+J142+J143</f>
        <v>20218.100000000002</v>
      </c>
    </row>
    <row r="141" spans="1:37" ht="14.25" customHeight="1" x14ac:dyDescent="0.2">
      <c r="A141" s="640" t="s">
        <v>23</v>
      </c>
      <c r="B141" s="641"/>
      <c r="C141" s="641"/>
      <c r="D141" s="641"/>
      <c r="E141" s="641"/>
      <c r="F141" s="641"/>
      <c r="G141" s="641"/>
      <c r="H141" s="575">
        <f>SUMIF(G12:G135,"SB",H12:H135)</f>
        <v>16421.3</v>
      </c>
      <c r="I141" s="575">
        <f>SUMIF(G12:G135,"SB",I12:I135)</f>
        <v>17771.3</v>
      </c>
      <c r="J141" s="576">
        <f>SUMIF(G12:G134,"SB",J12:J135)</f>
        <v>17742.900000000001</v>
      </c>
    </row>
    <row r="142" spans="1:37" ht="14.25" customHeight="1" x14ac:dyDescent="0.2">
      <c r="A142" s="632" t="s">
        <v>24</v>
      </c>
      <c r="B142" s="633"/>
      <c r="C142" s="633"/>
      <c r="D142" s="633"/>
      <c r="E142" s="633"/>
      <c r="F142" s="633"/>
      <c r="G142" s="633"/>
      <c r="H142" s="575">
        <f>SUMIF(G12:G135,"SB(P)",H12:H135)</f>
        <v>2411.1999999999998</v>
      </c>
      <c r="I142" s="575">
        <f>SUMIF(G12:G135,"SB(P)",I12:I135)</f>
        <v>2411.1999999999998</v>
      </c>
      <c r="J142" s="576">
        <f>SUMIF(G12:G133,"SB(P)",J12:J135)</f>
        <v>2273</v>
      </c>
    </row>
    <row r="143" spans="1:37" ht="14.25" customHeight="1" x14ac:dyDescent="0.2">
      <c r="A143" s="648" t="s">
        <v>126</v>
      </c>
      <c r="B143" s="649"/>
      <c r="C143" s="649"/>
      <c r="D143" s="649"/>
      <c r="E143" s="649"/>
      <c r="F143" s="649"/>
      <c r="G143" s="649"/>
      <c r="H143" s="577">
        <f>SUMIF(G12:G131,"sb(l)",H12:H131)</f>
        <v>1742.8</v>
      </c>
      <c r="I143" s="577">
        <f>SUMIF(G12:G135,"SB(L)",I12:I135)</f>
        <v>1742.8</v>
      </c>
      <c r="J143" s="578">
        <f ca="1">SUMIF(G12:G133,"sb(l)",J12:J131)</f>
        <v>202.2</v>
      </c>
    </row>
    <row r="144" spans="1:37" ht="14.25" customHeight="1" x14ac:dyDescent="0.2">
      <c r="A144" s="642" t="s">
        <v>17</v>
      </c>
      <c r="B144" s="643"/>
      <c r="C144" s="643"/>
      <c r="D144" s="643"/>
      <c r="E144" s="643"/>
      <c r="F144" s="643"/>
      <c r="G144" s="643"/>
      <c r="H144" s="579">
        <f>H145+H146+H147+H148+H149</f>
        <v>45908.099999999991</v>
      </c>
      <c r="I144" s="579">
        <f>I145+I146+I147+I148+I149</f>
        <v>42609.7</v>
      </c>
      <c r="J144" s="580">
        <f t="shared" ref="J144" si="24">J145+J146+J147+J148+J149</f>
        <v>30626.200000000004</v>
      </c>
    </row>
    <row r="145" spans="1:15" ht="14.25" customHeight="1" x14ac:dyDescent="0.2">
      <c r="A145" s="644" t="s">
        <v>25</v>
      </c>
      <c r="B145" s="645"/>
      <c r="C145" s="645"/>
      <c r="D145" s="645"/>
      <c r="E145" s="645"/>
      <c r="F145" s="645"/>
      <c r="G145" s="645"/>
      <c r="H145" s="575">
        <f>SUMIF(G12:G135,"ES",H12:H135)</f>
        <v>24261.8</v>
      </c>
      <c r="I145" s="575">
        <f>SUMIF(G12:G135,"ES",I12:I135)</f>
        <v>24261.8</v>
      </c>
      <c r="J145" s="576">
        <f>SUMIF(G12:G135,"ES",J12:J135)</f>
        <v>17273.7</v>
      </c>
    </row>
    <row r="146" spans="1:15" ht="14.25" customHeight="1" x14ac:dyDescent="0.2">
      <c r="A146" s="646" t="s">
        <v>26</v>
      </c>
      <c r="B146" s="647"/>
      <c r="C146" s="647"/>
      <c r="D146" s="647"/>
      <c r="E146" s="647"/>
      <c r="F146" s="647"/>
      <c r="G146" s="647"/>
      <c r="H146" s="575">
        <f>SUMIF(G12:G135,"KPP",H12:H135)</f>
        <v>9279.4000000000015</v>
      </c>
      <c r="I146" s="575">
        <f>SUMIF(G12:G135,"KPP",I12:I135)</f>
        <v>8152.1</v>
      </c>
      <c r="J146" s="576">
        <f>SUMIF(G12:G135,"KPP",J12:J135)</f>
        <v>8324.2000000000007</v>
      </c>
    </row>
    <row r="147" spans="1:15" x14ac:dyDescent="0.2">
      <c r="A147" s="646" t="s">
        <v>27</v>
      </c>
      <c r="B147" s="647"/>
      <c r="C147" s="647"/>
      <c r="D147" s="647"/>
      <c r="E147" s="647"/>
      <c r="F147" s="647"/>
      <c r="G147" s="647"/>
      <c r="H147" s="575">
        <f>SUMIF(G12:G135,"KVJUD",H12:H135)</f>
        <v>7371.1</v>
      </c>
      <c r="I147" s="575">
        <f>SUMIF(G12:G135,"KVJUD",I12:I135)</f>
        <v>5000</v>
      </c>
      <c r="J147" s="576">
        <f>SUMIF(G12:G135,"KVJUD",J12:J135)</f>
        <v>4000</v>
      </c>
      <c r="K147" s="2"/>
      <c r="L147" s="104"/>
      <c r="M147" s="104"/>
      <c r="N147" s="104"/>
      <c r="O147" s="104"/>
    </row>
    <row r="148" spans="1:15" x14ac:dyDescent="0.2">
      <c r="A148" s="632" t="s">
        <v>28</v>
      </c>
      <c r="B148" s="633"/>
      <c r="C148" s="633"/>
      <c r="D148" s="633"/>
      <c r="E148" s="633"/>
      <c r="F148" s="633"/>
      <c r="G148" s="633"/>
      <c r="H148" s="575">
        <f>SUMIF(G12:G135,"LRVB",H12:H135)</f>
        <v>1153.2</v>
      </c>
      <c r="I148" s="575">
        <f>SUMIF(G12:G135,"LRVB",I12:I135)</f>
        <v>1153.2</v>
      </c>
      <c r="J148" s="576">
        <f>SUMIF(G12:G135,"LRVB",J12:J135)</f>
        <v>902.4</v>
      </c>
      <c r="K148" s="2"/>
      <c r="L148" s="104"/>
      <c r="M148" s="104"/>
      <c r="N148" s="104"/>
      <c r="O148" s="104"/>
    </row>
    <row r="149" spans="1:15" x14ac:dyDescent="0.2">
      <c r="A149" s="632" t="s">
        <v>29</v>
      </c>
      <c r="B149" s="633"/>
      <c r="C149" s="633"/>
      <c r="D149" s="633"/>
      <c r="E149" s="633"/>
      <c r="F149" s="633"/>
      <c r="G149" s="633"/>
      <c r="H149" s="575">
        <f>SUMIF(G12:G135,"Kt",H12:H135)</f>
        <v>3842.6</v>
      </c>
      <c r="I149" s="575">
        <f>SUMIF(G12:G135,"Kt",I12:I135)</f>
        <v>4042.6</v>
      </c>
      <c r="J149" s="576">
        <f>SUMIF(G12:G135,"Kt",J12:J135)</f>
        <v>125.9</v>
      </c>
      <c r="K149" s="2"/>
      <c r="L149" s="104"/>
      <c r="M149" s="104"/>
      <c r="N149" s="104"/>
      <c r="O149" s="104"/>
    </row>
    <row r="150" spans="1:15" ht="13.5" thickBot="1" x14ac:dyDescent="0.25">
      <c r="A150" s="638" t="s">
        <v>18</v>
      </c>
      <c r="B150" s="639"/>
      <c r="C150" s="639"/>
      <c r="D150" s="639"/>
      <c r="E150" s="639"/>
      <c r="F150" s="639"/>
      <c r="G150" s="639"/>
      <c r="H150" s="581">
        <f>H140+H144</f>
        <v>66483.399999999994</v>
      </c>
      <c r="I150" s="581">
        <f t="shared" ref="I150:J150" si="25">I140+I144</f>
        <v>64535</v>
      </c>
      <c r="J150" s="582">
        <f t="shared" ca="1" si="25"/>
        <v>50844.3</v>
      </c>
      <c r="K150" s="2"/>
      <c r="L150" s="104"/>
      <c r="M150" s="104"/>
      <c r="N150" s="104"/>
      <c r="O150" s="104"/>
    </row>
    <row r="152" spans="1:15" x14ac:dyDescent="0.2">
      <c r="G152" s="84"/>
      <c r="H152" s="82"/>
      <c r="I152" s="82"/>
      <c r="J152" s="82"/>
    </row>
    <row r="153" spans="1:15" x14ac:dyDescent="0.2">
      <c r="G153" s="84"/>
    </row>
    <row r="154" spans="1:15" x14ac:dyDescent="0.2">
      <c r="I154" s="322"/>
    </row>
  </sheetData>
  <mergeCells count="292">
    <mergeCell ref="O106:O107"/>
    <mergeCell ref="N112:N115"/>
    <mergeCell ref="N116:N122"/>
    <mergeCell ref="M125:M126"/>
    <mergeCell ref="L127:L128"/>
    <mergeCell ref="M127:M128"/>
    <mergeCell ref="N127:N129"/>
    <mergeCell ref="N108:N109"/>
    <mergeCell ref="C62:G62"/>
    <mergeCell ref="K82:O82"/>
    <mergeCell ref="C83:O83"/>
    <mergeCell ref="N84:N85"/>
    <mergeCell ref="N87:N88"/>
    <mergeCell ref="O87:O88"/>
    <mergeCell ref="L84:L85"/>
    <mergeCell ref="K87:K88"/>
    <mergeCell ref="L87:L88"/>
    <mergeCell ref="K84:K85"/>
    <mergeCell ref="M84:M85"/>
    <mergeCell ref="M87:M88"/>
    <mergeCell ref="O65:O68"/>
    <mergeCell ref="M69:M70"/>
    <mergeCell ref="L73:L75"/>
    <mergeCell ref="M73:M74"/>
    <mergeCell ref="O31:O33"/>
    <mergeCell ref="N34:N36"/>
    <mergeCell ref="O34:O36"/>
    <mergeCell ref="N37:O39"/>
    <mergeCell ref="H7:J7"/>
    <mergeCell ref="B8:G8"/>
    <mergeCell ref="I5:I6"/>
    <mergeCell ref="J5:J6"/>
    <mergeCell ref="L5:L6"/>
    <mergeCell ref="M5:M6"/>
    <mergeCell ref="H8:J8"/>
    <mergeCell ref="C11:O11"/>
    <mergeCell ref="F12:F21"/>
    <mergeCell ref="E16:E21"/>
    <mergeCell ref="F27:F30"/>
    <mergeCell ref="D25:D26"/>
    <mergeCell ref="D29:D30"/>
    <mergeCell ref="E34:E36"/>
    <mergeCell ref="F34:F36"/>
    <mergeCell ref="K34:K36"/>
    <mergeCell ref="F37:F39"/>
    <mergeCell ref="H9:J9"/>
    <mergeCell ref="H10:J10"/>
    <mergeCell ref="K22:K24"/>
    <mergeCell ref="A1:O1"/>
    <mergeCell ref="A2:O2"/>
    <mergeCell ref="L3:O3"/>
    <mergeCell ref="C4:C6"/>
    <mergeCell ref="F4:F6"/>
    <mergeCell ref="G4:G6"/>
    <mergeCell ref="H4:J4"/>
    <mergeCell ref="H5:H6"/>
    <mergeCell ref="D4:D6"/>
    <mergeCell ref="E4:E6"/>
    <mergeCell ref="K5:K6"/>
    <mergeCell ref="A4:A6"/>
    <mergeCell ref="B4:B6"/>
    <mergeCell ref="K4:M4"/>
    <mergeCell ref="N4:N6"/>
    <mergeCell ref="O4:O6"/>
    <mergeCell ref="A12:A19"/>
    <mergeCell ref="B12:B19"/>
    <mergeCell ref="C12:C19"/>
    <mergeCell ref="D12:D13"/>
    <mergeCell ref="O16:O17"/>
    <mergeCell ref="N18:O18"/>
    <mergeCell ref="A23:A24"/>
    <mergeCell ref="B23:B24"/>
    <mergeCell ref="C23:C24"/>
    <mergeCell ref="K19:K20"/>
    <mergeCell ref="N19:O21"/>
    <mergeCell ref="N22:N24"/>
    <mergeCell ref="D19:D21"/>
    <mergeCell ref="A34:A36"/>
    <mergeCell ref="B34:B36"/>
    <mergeCell ref="C34:C36"/>
    <mergeCell ref="A27:A29"/>
    <mergeCell ref="B27:B29"/>
    <mergeCell ref="C27:C29"/>
    <mergeCell ref="A73:A75"/>
    <mergeCell ref="B73:B75"/>
    <mergeCell ref="K54:K57"/>
    <mergeCell ref="K62:O62"/>
    <mergeCell ref="C63:O63"/>
    <mergeCell ref="L69:L70"/>
    <mergeCell ref="K65:K68"/>
    <mergeCell ref="B37:B39"/>
    <mergeCell ref="C37:C39"/>
    <mergeCell ref="D37:D39"/>
    <mergeCell ref="A37:A39"/>
    <mergeCell ref="N46:N51"/>
    <mergeCell ref="O46:O51"/>
    <mergeCell ref="N54:N57"/>
    <mergeCell ref="N58:N61"/>
    <mergeCell ref="O58:O61"/>
    <mergeCell ref="F69:F70"/>
    <mergeCell ref="K69:K70"/>
    <mergeCell ref="A54:A57"/>
    <mergeCell ref="B54:B57"/>
    <mergeCell ref="C54:C57"/>
    <mergeCell ref="D54:D57"/>
    <mergeCell ref="F54:F57"/>
    <mergeCell ref="A58:A61"/>
    <mergeCell ref="B58:B61"/>
    <mergeCell ref="C58:C61"/>
    <mergeCell ref="D58:D61"/>
    <mergeCell ref="F58:F61"/>
    <mergeCell ref="E58:E61"/>
    <mergeCell ref="N73:N75"/>
    <mergeCell ref="O73:O75"/>
    <mergeCell ref="N71:N72"/>
    <mergeCell ref="L65:L68"/>
    <mergeCell ref="M65:M68"/>
    <mergeCell ref="N65:N68"/>
    <mergeCell ref="A76:A78"/>
    <mergeCell ref="K130:K131"/>
    <mergeCell ref="A95:A97"/>
    <mergeCell ref="B95:B97"/>
    <mergeCell ref="C95:C97"/>
    <mergeCell ref="D95:D97"/>
    <mergeCell ref="E95:E97"/>
    <mergeCell ref="F95:F97"/>
    <mergeCell ref="K95:K97"/>
    <mergeCell ref="A99:A100"/>
    <mergeCell ref="B99:B100"/>
    <mergeCell ref="C99:C100"/>
    <mergeCell ref="C110:G110"/>
    <mergeCell ref="K110:O110"/>
    <mergeCell ref="C111:O111"/>
    <mergeCell ref="L125:L126"/>
    <mergeCell ref="N125:N126"/>
    <mergeCell ref="O125:O126"/>
    <mergeCell ref="D76:D78"/>
    <mergeCell ref="E76:E78"/>
    <mergeCell ref="F76:F78"/>
    <mergeCell ref="K76:K77"/>
    <mergeCell ref="C82:G82"/>
    <mergeCell ref="N99:O100"/>
    <mergeCell ref="D114:D115"/>
    <mergeCell ref="K112:K113"/>
    <mergeCell ref="A112:A115"/>
    <mergeCell ref="B112:B115"/>
    <mergeCell ref="C112:C115"/>
    <mergeCell ref="E112:E115"/>
    <mergeCell ref="F112:F115"/>
    <mergeCell ref="K102:K103"/>
    <mergeCell ref="N93:O93"/>
    <mergeCell ref="A106:A107"/>
    <mergeCell ref="B106:B107"/>
    <mergeCell ref="C106:C107"/>
    <mergeCell ref="D106:D107"/>
    <mergeCell ref="E106:E107"/>
    <mergeCell ref="F106:F107"/>
    <mergeCell ref="F99:F103"/>
    <mergeCell ref="E99:E103"/>
    <mergeCell ref="A102:A103"/>
    <mergeCell ref="K116:K117"/>
    <mergeCell ref="K99:K100"/>
    <mergeCell ref="D112:D113"/>
    <mergeCell ref="K127:K128"/>
    <mergeCell ref="A127:A129"/>
    <mergeCell ref="B127:B129"/>
    <mergeCell ref="C127:C129"/>
    <mergeCell ref="D127:D129"/>
    <mergeCell ref="A140:G140"/>
    <mergeCell ref="A130:A132"/>
    <mergeCell ref="B130:B132"/>
    <mergeCell ref="C130:C132"/>
    <mergeCell ref="D130:D132"/>
    <mergeCell ref="E130:E132"/>
    <mergeCell ref="F130:F132"/>
    <mergeCell ref="C133:G133"/>
    <mergeCell ref="K133:O133"/>
    <mergeCell ref="B134:G134"/>
    <mergeCell ref="K134:O134"/>
    <mergeCell ref="B135:G135"/>
    <mergeCell ref="K135:O135"/>
    <mergeCell ref="A138:J138"/>
    <mergeCell ref="A139:G139"/>
    <mergeCell ref="E127:E129"/>
    <mergeCell ref="F127:F129"/>
    <mergeCell ref="C52:G52"/>
    <mergeCell ref="C53:O53"/>
    <mergeCell ref="K60:K61"/>
    <mergeCell ref="E37:E39"/>
    <mergeCell ref="E54:E57"/>
    <mergeCell ref="K37:K38"/>
    <mergeCell ref="A40:A42"/>
    <mergeCell ref="B40:B42"/>
    <mergeCell ref="C40:C42"/>
    <mergeCell ref="D40:D42"/>
    <mergeCell ref="E40:E42"/>
    <mergeCell ref="F40:F42"/>
    <mergeCell ref="K40:K41"/>
    <mergeCell ref="E44:E51"/>
    <mergeCell ref="F44:F51"/>
    <mergeCell ref="D46:D47"/>
    <mergeCell ref="D48:D51"/>
    <mergeCell ref="K48:K51"/>
    <mergeCell ref="A46:A51"/>
    <mergeCell ref="B46:B51"/>
    <mergeCell ref="A44:A45"/>
    <mergeCell ref="B44:B45"/>
    <mergeCell ref="C46:C51"/>
    <mergeCell ref="D44:D45"/>
    <mergeCell ref="C44:C45"/>
    <mergeCell ref="B76:B78"/>
    <mergeCell ref="C76:C78"/>
    <mergeCell ref="O69:O70"/>
    <mergeCell ref="A71:A72"/>
    <mergeCell ref="B71:B72"/>
    <mergeCell ref="C71:C72"/>
    <mergeCell ref="D71:D72"/>
    <mergeCell ref="E71:E72"/>
    <mergeCell ref="F71:F72"/>
    <mergeCell ref="K71:K72"/>
    <mergeCell ref="C69:C70"/>
    <mergeCell ref="D69:D70"/>
    <mergeCell ref="E69:E70"/>
    <mergeCell ref="C73:C75"/>
    <mergeCell ref="D73:D75"/>
    <mergeCell ref="N69:N70"/>
    <mergeCell ref="F73:F75"/>
    <mergeCell ref="K73:K74"/>
    <mergeCell ref="M76:M78"/>
    <mergeCell ref="L76:L78"/>
    <mergeCell ref="E73:E75"/>
    <mergeCell ref="A69:A70"/>
    <mergeCell ref="B69:B70"/>
    <mergeCell ref="K121:K122"/>
    <mergeCell ref="D123:D124"/>
    <mergeCell ref="K123:K124"/>
    <mergeCell ref="D125:D126"/>
    <mergeCell ref="K125:K126"/>
    <mergeCell ref="K118:K119"/>
    <mergeCell ref="D120:D122"/>
    <mergeCell ref="B84:B89"/>
    <mergeCell ref="C84:C89"/>
    <mergeCell ref="D84:D89"/>
    <mergeCell ref="E84:E89"/>
    <mergeCell ref="F84:F89"/>
    <mergeCell ref="B108:B109"/>
    <mergeCell ref="C108:C109"/>
    <mergeCell ref="D108:D109"/>
    <mergeCell ref="E108:E109"/>
    <mergeCell ref="F108:F109"/>
    <mergeCell ref="F104:F105"/>
    <mergeCell ref="B104:B105"/>
    <mergeCell ref="C104:C105"/>
    <mergeCell ref="D104:D105"/>
    <mergeCell ref="E104:E105"/>
    <mergeCell ref="C90:C94"/>
    <mergeCell ref="A149:G149"/>
    <mergeCell ref="A136:K136"/>
    <mergeCell ref="A137:K137"/>
    <mergeCell ref="A84:A89"/>
    <mergeCell ref="A150:G150"/>
    <mergeCell ref="A141:G141"/>
    <mergeCell ref="A142:G142"/>
    <mergeCell ref="A144:G144"/>
    <mergeCell ref="A145:G145"/>
    <mergeCell ref="A146:G146"/>
    <mergeCell ref="A147:G147"/>
    <mergeCell ref="A148:G148"/>
    <mergeCell ref="A143:G143"/>
    <mergeCell ref="A116:A126"/>
    <mergeCell ref="B116:B126"/>
    <mergeCell ref="C116:C126"/>
    <mergeCell ref="D116:D119"/>
    <mergeCell ref="E116:E126"/>
    <mergeCell ref="F116:F126"/>
    <mergeCell ref="A108:A109"/>
    <mergeCell ref="A104:A105"/>
    <mergeCell ref="D90:D94"/>
    <mergeCell ref="E90:E94"/>
    <mergeCell ref="F90:F94"/>
    <mergeCell ref="F79:F81"/>
    <mergeCell ref="A90:A94"/>
    <mergeCell ref="B90:B94"/>
    <mergeCell ref="B102:B103"/>
    <mergeCell ref="C102:C103"/>
    <mergeCell ref="D99:D100"/>
    <mergeCell ref="D101:D103"/>
    <mergeCell ref="A79:A81"/>
    <mergeCell ref="B79:B81"/>
    <mergeCell ref="C79:C81"/>
    <mergeCell ref="D79:D81"/>
    <mergeCell ref="E79:E81"/>
  </mergeCells>
  <phoneticPr fontId="10" type="noConversion"/>
  <printOptions horizontalCentered="1"/>
  <pageMargins left="0" right="0" top="0.78740157480314965" bottom="0" header="0.31496062992125984" footer="0"/>
  <pageSetup paperSize="9" scale="90" orientation="landscape" r:id="rId1"/>
  <rowBreaks count="5" manualBreakCount="5">
    <brk id="39" max="14" man="1"/>
    <brk id="57" max="14" man="1"/>
    <brk id="83" max="14" man="1"/>
    <brk id="105" max="14" man="1"/>
    <brk id="12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0"/>
  <sheetViews>
    <sheetView topLeftCell="A13" zoomScaleNormal="100" zoomScaleSheetLayoutView="100" workbookViewId="0">
      <selection sqref="A1:T1"/>
    </sheetView>
  </sheetViews>
  <sheetFormatPr defaultRowHeight="12.75" x14ac:dyDescent="0.2"/>
  <cols>
    <col min="1" max="3" width="2.7109375" style="5" customWidth="1"/>
    <col min="4" max="4" width="35.140625" style="5" customWidth="1"/>
    <col min="5" max="5" width="2.7109375" style="34" customWidth="1"/>
    <col min="6" max="6" width="3.5703125" style="6" customWidth="1"/>
    <col min="7" max="7" width="3.7109375" style="53" customWidth="1"/>
    <col min="8" max="8" width="6.85546875" style="6" customWidth="1"/>
    <col min="9" max="9" width="7.85546875" style="5" customWidth="1"/>
    <col min="10" max="10" width="9.140625" style="5" customWidth="1"/>
    <col min="11" max="11" width="5.85546875" style="5" customWidth="1"/>
    <col min="12" max="14" width="7.7109375" style="5" customWidth="1"/>
    <col min="15" max="15" width="5.7109375" style="5" customWidth="1"/>
    <col min="16" max="16" width="7.7109375" style="5" customWidth="1"/>
    <col min="17" max="17" width="7.42578125" style="5" customWidth="1"/>
    <col min="18" max="18" width="6.85546875" style="5" customWidth="1"/>
    <col min="19" max="19" width="4.85546875" style="5" customWidth="1"/>
    <col min="20" max="20" width="7.140625" style="5" customWidth="1"/>
    <col min="21" max="250" width="9.140625" style="2"/>
    <col min="251" max="253" width="2.7109375" style="2" customWidth="1"/>
    <col min="254" max="254" width="35.85546875" style="2" customWidth="1"/>
    <col min="255" max="255" width="2.7109375" style="2" customWidth="1"/>
    <col min="256" max="256" width="3.5703125" style="2" customWidth="1"/>
    <col min="257" max="257" width="4.140625" style="2" customWidth="1"/>
    <col min="258" max="264" width="7.7109375" style="2" customWidth="1"/>
    <col min="265" max="265" width="28.140625" style="2" customWidth="1"/>
    <col min="266" max="268" width="3.7109375" style="2" customWidth="1"/>
    <col min="269" max="506" width="9.140625" style="2"/>
    <col min="507" max="509" width="2.7109375" style="2" customWidth="1"/>
    <col min="510" max="510" width="35.85546875" style="2" customWidth="1"/>
    <col min="511" max="511" width="2.7109375" style="2" customWidth="1"/>
    <col min="512" max="512" width="3.5703125" style="2" customWidth="1"/>
    <col min="513" max="513" width="4.140625" style="2" customWidth="1"/>
    <col min="514" max="520" width="7.7109375" style="2" customWidth="1"/>
    <col min="521" max="521" width="28.140625" style="2" customWidth="1"/>
    <col min="522" max="524" width="3.7109375" style="2" customWidth="1"/>
    <col min="525" max="762" width="9.140625" style="2"/>
    <col min="763" max="765" width="2.7109375" style="2" customWidth="1"/>
    <col min="766" max="766" width="35.85546875" style="2" customWidth="1"/>
    <col min="767" max="767" width="2.7109375" style="2" customWidth="1"/>
    <col min="768" max="768" width="3.5703125" style="2" customWidth="1"/>
    <col min="769" max="769" width="4.140625" style="2" customWidth="1"/>
    <col min="770" max="776" width="7.7109375" style="2" customWidth="1"/>
    <col min="777" max="777" width="28.140625" style="2" customWidth="1"/>
    <col min="778" max="780" width="3.7109375" style="2" customWidth="1"/>
    <col min="781" max="1018" width="9.140625" style="2"/>
    <col min="1019" max="1021" width="2.7109375" style="2" customWidth="1"/>
    <col min="1022" max="1022" width="35.85546875" style="2" customWidth="1"/>
    <col min="1023" max="1023" width="2.7109375" style="2" customWidth="1"/>
    <col min="1024" max="1024" width="3.5703125" style="2" customWidth="1"/>
    <col min="1025" max="1025" width="4.140625" style="2" customWidth="1"/>
    <col min="1026" max="1032" width="7.7109375" style="2" customWidth="1"/>
    <col min="1033" max="1033" width="28.140625" style="2" customWidth="1"/>
    <col min="1034" max="1036" width="3.7109375" style="2" customWidth="1"/>
    <col min="1037" max="1274" width="9.140625" style="2"/>
    <col min="1275" max="1277" width="2.7109375" style="2" customWidth="1"/>
    <col min="1278" max="1278" width="35.85546875" style="2" customWidth="1"/>
    <col min="1279" max="1279" width="2.7109375" style="2" customWidth="1"/>
    <col min="1280" max="1280" width="3.5703125" style="2" customWidth="1"/>
    <col min="1281" max="1281" width="4.140625" style="2" customWidth="1"/>
    <col min="1282" max="1288" width="7.7109375" style="2" customWidth="1"/>
    <col min="1289" max="1289" width="28.140625" style="2" customWidth="1"/>
    <col min="1290" max="1292" width="3.7109375" style="2" customWidth="1"/>
    <col min="1293" max="1530" width="9.140625" style="2"/>
    <col min="1531" max="1533" width="2.7109375" style="2" customWidth="1"/>
    <col min="1534" max="1534" width="35.85546875" style="2" customWidth="1"/>
    <col min="1535" max="1535" width="2.7109375" style="2" customWidth="1"/>
    <col min="1536" max="1536" width="3.5703125" style="2" customWidth="1"/>
    <col min="1537" max="1537" width="4.140625" style="2" customWidth="1"/>
    <col min="1538" max="1544" width="7.7109375" style="2" customWidth="1"/>
    <col min="1545" max="1545" width="28.140625" style="2" customWidth="1"/>
    <col min="1546" max="1548" width="3.7109375" style="2" customWidth="1"/>
    <col min="1549" max="1786" width="9.140625" style="2"/>
    <col min="1787" max="1789" width="2.7109375" style="2" customWidth="1"/>
    <col min="1790" max="1790" width="35.85546875" style="2" customWidth="1"/>
    <col min="1791" max="1791" width="2.7109375" style="2" customWidth="1"/>
    <col min="1792" max="1792" width="3.5703125" style="2" customWidth="1"/>
    <col min="1793" max="1793" width="4.140625" style="2" customWidth="1"/>
    <col min="1794" max="1800" width="7.7109375" style="2" customWidth="1"/>
    <col min="1801" max="1801" width="28.140625" style="2" customWidth="1"/>
    <col min="1802" max="1804" width="3.7109375" style="2" customWidth="1"/>
    <col min="1805" max="2042" width="9.140625" style="2"/>
    <col min="2043" max="2045" width="2.7109375" style="2" customWidth="1"/>
    <col min="2046" max="2046" width="35.85546875" style="2" customWidth="1"/>
    <col min="2047" max="2047" width="2.7109375" style="2" customWidth="1"/>
    <col min="2048" max="2048" width="3.5703125" style="2" customWidth="1"/>
    <col min="2049" max="2049" width="4.140625" style="2" customWidth="1"/>
    <col min="2050" max="2056" width="7.7109375" style="2" customWidth="1"/>
    <col min="2057" max="2057" width="28.140625" style="2" customWidth="1"/>
    <col min="2058" max="2060" width="3.7109375" style="2" customWidth="1"/>
    <col min="2061" max="2298" width="9.140625" style="2"/>
    <col min="2299" max="2301" width="2.7109375" style="2" customWidth="1"/>
    <col min="2302" max="2302" width="35.85546875" style="2" customWidth="1"/>
    <col min="2303" max="2303" width="2.7109375" style="2" customWidth="1"/>
    <col min="2304" max="2304" width="3.5703125" style="2" customWidth="1"/>
    <col min="2305" max="2305" width="4.140625" style="2" customWidth="1"/>
    <col min="2306" max="2312" width="7.7109375" style="2" customWidth="1"/>
    <col min="2313" max="2313" width="28.140625" style="2" customWidth="1"/>
    <col min="2314" max="2316" width="3.7109375" style="2" customWidth="1"/>
    <col min="2317" max="2554" width="9.140625" style="2"/>
    <col min="2555" max="2557" width="2.7109375" style="2" customWidth="1"/>
    <col min="2558" max="2558" width="35.85546875" style="2" customWidth="1"/>
    <col min="2559" max="2559" width="2.7109375" style="2" customWidth="1"/>
    <col min="2560" max="2560" width="3.5703125" style="2" customWidth="1"/>
    <col min="2561" max="2561" width="4.140625" style="2" customWidth="1"/>
    <col min="2562" max="2568" width="7.7109375" style="2" customWidth="1"/>
    <col min="2569" max="2569" width="28.140625" style="2" customWidth="1"/>
    <col min="2570" max="2572" width="3.7109375" style="2" customWidth="1"/>
    <col min="2573" max="2810" width="9.140625" style="2"/>
    <col min="2811" max="2813" width="2.7109375" style="2" customWidth="1"/>
    <col min="2814" max="2814" width="35.85546875" style="2" customWidth="1"/>
    <col min="2815" max="2815" width="2.7109375" style="2" customWidth="1"/>
    <col min="2816" max="2816" width="3.5703125" style="2" customWidth="1"/>
    <col min="2817" max="2817" width="4.140625" style="2" customWidth="1"/>
    <col min="2818" max="2824" width="7.7109375" style="2" customWidth="1"/>
    <col min="2825" max="2825" width="28.140625" style="2" customWidth="1"/>
    <col min="2826" max="2828" width="3.7109375" style="2" customWidth="1"/>
    <col min="2829" max="3066" width="9.140625" style="2"/>
    <col min="3067" max="3069" width="2.7109375" style="2" customWidth="1"/>
    <col min="3070" max="3070" width="35.85546875" style="2" customWidth="1"/>
    <col min="3071" max="3071" width="2.7109375" style="2" customWidth="1"/>
    <col min="3072" max="3072" width="3.5703125" style="2" customWidth="1"/>
    <col min="3073" max="3073" width="4.140625" style="2" customWidth="1"/>
    <col min="3074" max="3080" width="7.7109375" style="2" customWidth="1"/>
    <col min="3081" max="3081" width="28.140625" style="2" customWidth="1"/>
    <col min="3082" max="3084" width="3.7109375" style="2" customWidth="1"/>
    <col min="3085" max="3322" width="9.140625" style="2"/>
    <col min="3323" max="3325" width="2.7109375" style="2" customWidth="1"/>
    <col min="3326" max="3326" width="35.85546875" style="2" customWidth="1"/>
    <col min="3327" max="3327" width="2.7109375" style="2" customWidth="1"/>
    <col min="3328" max="3328" width="3.5703125" style="2" customWidth="1"/>
    <col min="3329" max="3329" width="4.140625" style="2" customWidth="1"/>
    <col min="3330" max="3336" width="7.7109375" style="2" customWidth="1"/>
    <col min="3337" max="3337" width="28.140625" style="2" customWidth="1"/>
    <col min="3338" max="3340" width="3.7109375" style="2" customWidth="1"/>
    <col min="3341" max="3578" width="9.140625" style="2"/>
    <col min="3579" max="3581" width="2.7109375" style="2" customWidth="1"/>
    <col min="3582" max="3582" width="35.85546875" style="2" customWidth="1"/>
    <col min="3583" max="3583" width="2.7109375" style="2" customWidth="1"/>
    <col min="3584" max="3584" width="3.5703125" style="2" customWidth="1"/>
    <col min="3585" max="3585" width="4.140625" style="2" customWidth="1"/>
    <col min="3586" max="3592" width="7.7109375" style="2" customWidth="1"/>
    <col min="3593" max="3593" width="28.140625" style="2" customWidth="1"/>
    <col min="3594" max="3596" width="3.7109375" style="2" customWidth="1"/>
    <col min="3597" max="3834" width="9.140625" style="2"/>
    <col min="3835" max="3837" width="2.7109375" style="2" customWidth="1"/>
    <col min="3838" max="3838" width="35.85546875" style="2" customWidth="1"/>
    <col min="3839" max="3839" width="2.7109375" style="2" customWidth="1"/>
    <col min="3840" max="3840" width="3.5703125" style="2" customWidth="1"/>
    <col min="3841" max="3841" width="4.140625" style="2" customWidth="1"/>
    <col min="3842" max="3848" width="7.7109375" style="2" customWidth="1"/>
    <col min="3849" max="3849" width="28.140625" style="2" customWidth="1"/>
    <col min="3850" max="3852" width="3.7109375" style="2" customWidth="1"/>
    <col min="3853" max="4090" width="9.140625" style="2"/>
    <col min="4091" max="4093" width="2.7109375" style="2" customWidth="1"/>
    <col min="4094" max="4094" width="35.85546875" style="2" customWidth="1"/>
    <col min="4095" max="4095" width="2.7109375" style="2" customWidth="1"/>
    <col min="4096" max="4096" width="3.5703125" style="2" customWidth="1"/>
    <col min="4097" max="4097" width="4.140625" style="2" customWidth="1"/>
    <col min="4098" max="4104" width="7.7109375" style="2" customWidth="1"/>
    <col min="4105" max="4105" width="28.140625" style="2" customWidth="1"/>
    <col min="4106" max="4108" width="3.7109375" style="2" customWidth="1"/>
    <col min="4109" max="4346" width="9.140625" style="2"/>
    <col min="4347" max="4349" width="2.7109375" style="2" customWidth="1"/>
    <col min="4350" max="4350" width="35.85546875" style="2" customWidth="1"/>
    <col min="4351" max="4351" width="2.7109375" style="2" customWidth="1"/>
    <col min="4352" max="4352" width="3.5703125" style="2" customWidth="1"/>
    <col min="4353" max="4353" width="4.140625" style="2" customWidth="1"/>
    <col min="4354" max="4360" width="7.7109375" style="2" customWidth="1"/>
    <col min="4361" max="4361" width="28.140625" style="2" customWidth="1"/>
    <col min="4362" max="4364" width="3.7109375" style="2" customWidth="1"/>
    <col min="4365" max="4602" width="9.140625" style="2"/>
    <col min="4603" max="4605" width="2.7109375" style="2" customWidth="1"/>
    <col min="4606" max="4606" width="35.85546875" style="2" customWidth="1"/>
    <col min="4607" max="4607" width="2.7109375" style="2" customWidth="1"/>
    <col min="4608" max="4608" width="3.5703125" style="2" customWidth="1"/>
    <col min="4609" max="4609" width="4.140625" style="2" customWidth="1"/>
    <col min="4610" max="4616" width="7.7109375" style="2" customWidth="1"/>
    <col min="4617" max="4617" width="28.140625" style="2" customWidth="1"/>
    <col min="4618" max="4620" width="3.7109375" style="2" customWidth="1"/>
    <col min="4621" max="4858" width="9.140625" style="2"/>
    <col min="4859" max="4861" width="2.7109375" style="2" customWidth="1"/>
    <col min="4862" max="4862" width="35.85546875" style="2" customWidth="1"/>
    <col min="4863" max="4863" width="2.7109375" style="2" customWidth="1"/>
    <col min="4864" max="4864" width="3.5703125" style="2" customWidth="1"/>
    <col min="4865" max="4865" width="4.140625" style="2" customWidth="1"/>
    <col min="4866" max="4872" width="7.7109375" style="2" customWidth="1"/>
    <col min="4873" max="4873" width="28.140625" style="2" customWidth="1"/>
    <col min="4874" max="4876" width="3.7109375" style="2" customWidth="1"/>
    <col min="4877" max="5114" width="9.140625" style="2"/>
    <col min="5115" max="5117" width="2.7109375" style="2" customWidth="1"/>
    <col min="5118" max="5118" width="35.85546875" style="2" customWidth="1"/>
    <col min="5119" max="5119" width="2.7109375" style="2" customWidth="1"/>
    <col min="5120" max="5120" width="3.5703125" style="2" customWidth="1"/>
    <col min="5121" max="5121" width="4.140625" style="2" customWidth="1"/>
    <col min="5122" max="5128" width="7.7109375" style="2" customWidth="1"/>
    <col min="5129" max="5129" width="28.140625" style="2" customWidth="1"/>
    <col min="5130" max="5132" width="3.7109375" style="2" customWidth="1"/>
    <col min="5133" max="5370" width="9.140625" style="2"/>
    <col min="5371" max="5373" width="2.7109375" style="2" customWidth="1"/>
    <col min="5374" max="5374" width="35.85546875" style="2" customWidth="1"/>
    <col min="5375" max="5375" width="2.7109375" style="2" customWidth="1"/>
    <col min="5376" max="5376" width="3.5703125" style="2" customWidth="1"/>
    <col min="5377" max="5377" width="4.140625" style="2" customWidth="1"/>
    <col min="5378" max="5384" width="7.7109375" style="2" customWidth="1"/>
    <col min="5385" max="5385" width="28.140625" style="2" customWidth="1"/>
    <col min="5386" max="5388" width="3.7109375" style="2" customWidth="1"/>
    <col min="5389" max="5626" width="9.140625" style="2"/>
    <col min="5627" max="5629" width="2.7109375" style="2" customWidth="1"/>
    <col min="5630" max="5630" width="35.85546875" style="2" customWidth="1"/>
    <col min="5631" max="5631" width="2.7109375" style="2" customWidth="1"/>
    <col min="5632" max="5632" width="3.5703125" style="2" customWidth="1"/>
    <col min="5633" max="5633" width="4.140625" style="2" customWidth="1"/>
    <col min="5634" max="5640" width="7.7109375" style="2" customWidth="1"/>
    <col min="5641" max="5641" width="28.140625" style="2" customWidth="1"/>
    <col min="5642" max="5644" width="3.7109375" style="2" customWidth="1"/>
    <col min="5645" max="5882" width="9.140625" style="2"/>
    <col min="5883" max="5885" width="2.7109375" style="2" customWidth="1"/>
    <col min="5886" max="5886" width="35.85546875" style="2" customWidth="1"/>
    <col min="5887" max="5887" width="2.7109375" style="2" customWidth="1"/>
    <col min="5888" max="5888" width="3.5703125" style="2" customWidth="1"/>
    <col min="5889" max="5889" width="4.140625" style="2" customWidth="1"/>
    <col min="5890" max="5896" width="7.7109375" style="2" customWidth="1"/>
    <col min="5897" max="5897" width="28.140625" style="2" customWidth="1"/>
    <col min="5898" max="5900" width="3.7109375" style="2" customWidth="1"/>
    <col min="5901" max="6138" width="9.140625" style="2"/>
    <col min="6139" max="6141" width="2.7109375" style="2" customWidth="1"/>
    <col min="6142" max="6142" width="35.85546875" style="2" customWidth="1"/>
    <col min="6143" max="6143" width="2.7109375" style="2" customWidth="1"/>
    <col min="6144" max="6144" width="3.5703125" style="2" customWidth="1"/>
    <col min="6145" max="6145" width="4.140625" style="2" customWidth="1"/>
    <col min="6146" max="6152" width="7.7109375" style="2" customWidth="1"/>
    <col min="6153" max="6153" width="28.140625" style="2" customWidth="1"/>
    <col min="6154" max="6156" width="3.7109375" style="2" customWidth="1"/>
    <col min="6157" max="6394" width="9.140625" style="2"/>
    <col min="6395" max="6397" width="2.7109375" style="2" customWidth="1"/>
    <col min="6398" max="6398" width="35.85546875" style="2" customWidth="1"/>
    <col min="6399" max="6399" width="2.7109375" style="2" customWidth="1"/>
    <col min="6400" max="6400" width="3.5703125" style="2" customWidth="1"/>
    <col min="6401" max="6401" width="4.140625" style="2" customWidth="1"/>
    <col min="6402" max="6408" width="7.7109375" style="2" customWidth="1"/>
    <col min="6409" max="6409" width="28.140625" style="2" customWidth="1"/>
    <col min="6410" max="6412" width="3.7109375" style="2" customWidth="1"/>
    <col min="6413" max="6650" width="9.140625" style="2"/>
    <col min="6651" max="6653" width="2.7109375" style="2" customWidth="1"/>
    <col min="6654" max="6654" width="35.85546875" style="2" customWidth="1"/>
    <col min="6655" max="6655" width="2.7109375" style="2" customWidth="1"/>
    <col min="6656" max="6656" width="3.5703125" style="2" customWidth="1"/>
    <col min="6657" max="6657" width="4.140625" style="2" customWidth="1"/>
    <col min="6658" max="6664" width="7.7109375" style="2" customWidth="1"/>
    <col min="6665" max="6665" width="28.140625" style="2" customWidth="1"/>
    <col min="6666" max="6668" width="3.7109375" style="2" customWidth="1"/>
    <col min="6669" max="6906" width="9.140625" style="2"/>
    <col min="6907" max="6909" width="2.7109375" style="2" customWidth="1"/>
    <col min="6910" max="6910" width="35.85546875" style="2" customWidth="1"/>
    <col min="6911" max="6911" width="2.7109375" style="2" customWidth="1"/>
    <col min="6912" max="6912" width="3.5703125" style="2" customWidth="1"/>
    <col min="6913" max="6913" width="4.140625" style="2" customWidth="1"/>
    <col min="6914" max="6920" width="7.7109375" style="2" customWidth="1"/>
    <col min="6921" max="6921" width="28.140625" style="2" customWidth="1"/>
    <col min="6922" max="6924" width="3.7109375" style="2" customWidth="1"/>
    <col min="6925" max="7162" width="9.140625" style="2"/>
    <col min="7163" max="7165" width="2.7109375" style="2" customWidth="1"/>
    <col min="7166" max="7166" width="35.85546875" style="2" customWidth="1"/>
    <col min="7167" max="7167" width="2.7109375" style="2" customWidth="1"/>
    <col min="7168" max="7168" width="3.5703125" style="2" customWidth="1"/>
    <col min="7169" max="7169" width="4.140625" style="2" customWidth="1"/>
    <col min="7170" max="7176" width="7.7109375" style="2" customWidth="1"/>
    <col min="7177" max="7177" width="28.140625" style="2" customWidth="1"/>
    <col min="7178" max="7180" width="3.7109375" style="2" customWidth="1"/>
    <col min="7181" max="7418" width="9.140625" style="2"/>
    <col min="7419" max="7421" width="2.7109375" style="2" customWidth="1"/>
    <col min="7422" max="7422" width="35.85546875" style="2" customWidth="1"/>
    <col min="7423" max="7423" width="2.7109375" style="2" customWidth="1"/>
    <col min="7424" max="7424" width="3.5703125" style="2" customWidth="1"/>
    <col min="7425" max="7425" width="4.140625" style="2" customWidth="1"/>
    <col min="7426" max="7432" width="7.7109375" style="2" customWidth="1"/>
    <col min="7433" max="7433" width="28.140625" style="2" customWidth="1"/>
    <col min="7434" max="7436" width="3.7109375" style="2" customWidth="1"/>
    <col min="7437" max="7674" width="9.140625" style="2"/>
    <col min="7675" max="7677" width="2.7109375" style="2" customWidth="1"/>
    <col min="7678" max="7678" width="35.85546875" style="2" customWidth="1"/>
    <col min="7679" max="7679" width="2.7109375" style="2" customWidth="1"/>
    <col min="7680" max="7680" width="3.5703125" style="2" customWidth="1"/>
    <col min="7681" max="7681" width="4.140625" style="2" customWidth="1"/>
    <col min="7682" max="7688" width="7.7109375" style="2" customWidth="1"/>
    <col min="7689" max="7689" width="28.140625" style="2" customWidth="1"/>
    <col min="7690" max="7692" width="3.7109375" style="2" customWidth="1"/>
    <col min="7693" max="7930" width="9.140625" style="2"/>
    <col min="7931" max="7933" width="2.7109375" style="2" customWidth="1"/>
    <col min="7934" max="7934" width="35.85546875" style="2" customWidth="1"/>
    <col min="7935" max="7935" width="2.7109375" style="2" customWidth="1"/>
    <col min="7936" max="7936" width="3.5703125" style="2" customWidth="1"/>
    <col min="7937" max="7937" width="4.140625" style="2" customWidth="1"/>
    <col min="7938" max="7944" width="7.7109375" style="2" customWidth="1"/>
    <col min="7945" max="7945" width="28.140625" style="2" customWidth="1"/>
    <col min="7946" max="7948" width="3.7109375" style="2" customWidth="1"/>
    <col min="7949" max="8186" width="9.140625" style="2"/>
    <col min="8187" max="8189" width="2.7109375" style="2" customWidth="1"/>
    <col min="8190" max="8190" width="35.85546875" style="2" customWidth="1"/>
    <col min="8191" max="8191" width="2.7109375" style="2" customWidth="1"/>
    <col min="8192" max="8192" width="3.5703125" style="2" customWidth="1"/>
    <col min="8193" max="8193" width="4.140625" style="2" customWidth="1"/>
    <col min="8194" max="8200" width="7.7109375" style="2" customWidth="1"/>
    <col min="8201" max="8201" width="28.140625" style="2" customWidth="1"/>
    <col min="8202" max="8204" width="3.7109375" style="2" customWidth="1"/>
    <col min="8205" max="8442" width="9.140625" style="2"/>
    <col min="8443" max="8445" width="2.7109375" style="2" customWidth="1"/>
    <col min="8446" max="8446" width="35.85546875" style="2" customWidth="1"/>
    <col min="8447" max="8447" width="2.7109375" style="2" customWidth="1"/>
    <col min="8448" max="8448" width="3.5703125" style="2" customWidth="1"/>
    <col min="8449" max="8449" width="4.140625" style="2" customWidth="1"/>
    <col min="8450" max="8456" width="7.7109375" style="2" customWidth="1"/>
    <col min="8457" max="8457" width="28.140625" style="2" customWidth="1"/>
    <col min="8458" max="8460" width="3.7109375" style="2" customWidth="1"/>
    <col min="8461" max="8698" width="9.140625" style="2"/>
    <col min="8699" max="8701" width="2.7109375" style="2" customWidth="1"/>
    <col min="8702" max="8702" width="35.85546875" style="2" customWidth="1"/>
    <col min="8703" max="8703" width="2.7109375" style="2" customWidth="1"/>
    <col min="8704" max="8704" width="3.5703125" style="2" customWidth="1"/>
    <col min="8705" max="8705" width="4.140625" style="2" customWidth="1"/>
    <col min="8706" max="8712" width="7.7109375" style="2" customWidth="1"/>
    <col min="8713" max="8713" width="28.140625" style="2" customWidth="1"/>
    <col min="8714" max="8716" width="3.7109375" style="2" customWidth="1"/>
    <col min="8717" max="8954" width="9.140625" style="2"/>
    <col min="8955" max="8957" width="2.7109375" style="2" customWidth="1"/>
    <col min="8958" max="8958" width="35.85546875" style="2" customWidth="1"/>
    <col min="8959" max="8959" width="2.7109375" style="2" customWidth="1"/>
    <col min="8960" max="8960" width="3.5703125" style="2" customWidth="1"/>
    <col min="8961" max="8961" width="4.140625" style="2" customWidth="1"/>
    <col min="8962" max="8968" width="7.7109375" style="2" customWidth="1"/>
    <col min="8969" max="8969" width="28.140625" style="2" customWidth="1"/>
    <col min="8970" max="8972" width="3.7109375" style="2" customWidth="1"/>
    <col min="8973" max="9210" width="9.140625" style="2"/>
    <col min="9211" max="9213" width="2.7109375" style="2" customWidth="1"/>
    <col min="9214" max="9214" width="35.85546875" style="2" customWidth="1"/>
    <col min="9215" max="9215" width="2.7109375" style="2" customWidth="1"/>
    <col min="9216" max="9216" width="3.5703125" style="2" customWidth="1"/>
    <col min="9217" max="9217" width="4.140625" style="2" customWidth="1"/>
    <col min="9218" max="9224" width="7.7109375" style="2" customWidth="1"/>
    <col min="9225" max="9225" width="28.140625" style="2" customWidth="1"/>
    <col min="9226" max="9228" width="3.7109375" style="2" customWidth="1"/>
    <col min="9229" max="9466" width="9.140625" style="2"/>
    <col min="9467" max="9469" width="2.7109375" style="2" customWidth="1"/>
    <col min="9470" max="9470" width="35.85546875" style="2" customWidth="1"/>
    <col min="9471" max="9471" width="2.7109375" style="2" customWidth="1"/>
    <col min="9472" max="9472" width="3.5703125" style="2" customWidth="1"/>
    <col min="9473" max="9473" width="4.140625" style="2" customWidth="1"/>
    <col min="9474" max="9480" width="7.7109375" style="2" customWidth="1"/>
    <col min="9481" max="9481" width="28.140625" style="2" customWidth="1"/>
    <col min="9482" max="9484" width="3.7109375" style="2" customWidth="1"/>
    <col min="9485" max="9722" width="9.140625" style="2"/>
    <col min="9723" max="9725" width="2.7109375" style="2" customWidth="1"/>
    <col min="9726" max="9726" width="35.85546875" style="2" customWidth="1"/>
    <col min="9727" max="9727" width="2.7109375" style="2" customWidth="1"/>
    <col min="9728" max="9728" width="3.5703125" style="2" customWidth="1"/>
    <col min="9729" max="9729" width="4.140625" style="2" customWidth="1"/>
    <col min="9730" max="9736" width="7.7109375" style="2" customWidth="1"/>
    <col min="9737" max="9737" width="28.140625" style="2" customWidth="1"/>
    <col min="9738" max="9740" width="3.7109375" style="2" customWidth="1"/>
    <col min="9741" max="9978" width="9.140625" style="2"/>
    <col min="9979" max="9981" width="2.7109375" style="2" customWidth="1"/>
    <col min="9982" max="9982" width="35.85546875" style="2" customWidth="1"/>
    <col min="9983" max="9983" width="2.7109375" style="2" customWidth="1"/>
    <col min="9984" max="9984" width="3.5703125" style="2" customWidth="1"/>
    <col min="9985" max="9985" width="4.140625" style="2" customWidth="1"/>
    <col min="9986" max="9992" width="7.7109375" style="2" customWidth="1"/>
    <col min="9993" max="9993" width="28.140625" style="2" customWidth="1"/>
    <col min="9994" max="9996" width="3.7109375" style="2" customWidth="1"/>
    <col min="9997" max="10234" width="9.140625" style="2"/>
    <col min="10235" max="10237" width="2.7109375" style="2" customWidth="1"/>
    <col min="10238" max="10238" width="35.85546875" style="2" customWidth="1"/>
    <col min="10239" max="10239" width="2.7109375" style="2" customWidth="1"/>
    <col min="10240" max="10240" width="3.5703125" style="2" customWidth="1"/>
    <col min="10241" max="10241" width="4.140625" style="2" customWidth="1"/>
    <col min="10242" max="10248" width="7.7109375" style="2" customWidth="1"/>
    <col min="10249" max="10249" width="28.140625" style="2" customWidth="1"/>
    <col min="10250" max="10252" width="3.7109375" style="2" customWidth="1"/>
    <col min="10253" max="10490" width="9.140625" style="2"/>
    <col min="10491" max="10493" width="2.7109375" style="2" customWidth="1"/>
    <col min="10494" max="10494" width="35.85546875" style="2" customWidth="1"/>
    <col min="10495" max="10495" width="2.7109375" style="2" customWidth="1"/>
    <col min="10496" max="10496" width="3.5703125" style="2" customWidth="1"/>
    <col min="10497" max="10497" width="4.140625" style="2" customWidth="1"/>
    <col min="10498" max="10504" width="7.7109375" style="2" customWidth="1"/>
    <col min="10505" max="10505" width="28.140625" style="2" customWidth="1"/>
    <col min="10506" max="10508" width="3.7109375" style="2" customWidth="1"/>
    <col min="10509" max="10746" width="9.140625" style="2"/>
    <col min="10747" max="10749" width="2.7109375" style="2" customWidth="1"/>
    <col min="10750" max="10750" width="35.85546875" style="2" customWidth="1"/>
    <col min="10751" max="10751" width="2.7109375" style="2" customWidth="1"/>
    <col min="10752" max="10752" width="3.5703125" style="2" customWidth="1"/>
    <col min="10753" max="10753" width="4.140625" style="2" customWidth="1"/>
    <col min="10754" max="10760" width="7.7109375" style="2" customWidth="1"/>
    <col min="10761" max="10761" width="28.140625" style="2" customWidth="1"/>
    <col min="10762" max="10764" width="3.7109375" style="2" customWidth="1"/>
    <col min="10765" max="11002" width="9.140625" style="2"/>
    <col min="11003" max="11005" width="2.7109375" style="2" customWidth="1"/>
    <col min="11006" max="11006" width="35.85546875" style="2" customWidth="1"/>
    <col min="11007" max="11007" width="2.7109375" style="2" customWidth="1"/>
    <col min="11008" max="11008" width="3.5703125" style="2" customWidth="1"/>
    <col min="11009" max="11009" width="4.140625" style="2" customWidth="1"/>
    <col min="11010" max="11016" width="7.7109375" style="2" customWidth="1"/>
    <col min="11017" max="11017" width="28.140625" style="2" customWidth="1"/>
    <col min="11018" max="11020" width="3.7109375" style="2" customWidth="1"/>
    <col min="11021" max="11258" width="9.140625" style="2"/>
    <col min="11259" max="11261" width="2.7109375" style="2" customWidth="1"/>
    <col min="11262" max="11262" width="35.85546875" style="2" customWidth="1"/>
    <col min="11263" max="11263" width="2.7109375" style="2" customWidth="1"/>
    <col min="11264" max="11264" width="3.5703125" style="2" customWidth="1"/>
    <col min="11265" max="11265" width="4.140625" style="2" customWidth="1"/>
    <col min="11266" max="11272" width="7.7109375" style="2" customWidth="1"/>
    <col min="11273" max="11273" width="28.140625" style="2" customWidth="1"/>
    <col min="11274" max="11276" width="3.7109375" style="2" customWidth="1"/>
    <col min="11277" max="11514" width="9.140625" style="2"/>
    <col min="11515" max="11517" width="2.7109375" style="2" customWidth="1"/>
    <col min="11518" max="11518" width="35.85546875" style="2" customWidth="1"/>
    <col min="11519" max="11519" width="2.7109375" style="2" customWidth="1"/>
    <col min="11520" max="11520" width="3.5703125" style="2" customWidth="1"/>
    <col min="11521" max="11521" width="4.140625" style="2" customWidth="1"/>
    <col min="11522" max="11528" width="7.7109375" style="2" customWidth="1"/>
    <col min="11529" max="11529" width="28.140625" style="2" customWidth="1"/>
    <col min="11530" max="11532" width="3.7109375" style="2" customWidth="1"/>
    <col min="11533" max="11770" width="9.140625" style="2"/>
    <col min="11771" max="11773" width="2.7109375" style="2" customWidth="1"/>
    <col min="11774" max="11774" width="35.85546875" style="2" customWidth="1"/>
    <col min="11775" max="11775" width="2.7109375" style="2" customWidth="1"/>
    <col min="11776" max="11776" width="3.5703125" style="2" customWidth="1"/>
    <col min="11777" max="11777" width="4.140625" style="2" customWidth="1"/>
    <col min="11778" max="11784" width="7.7109375" style="2" customWidth="1"/>
    <col min="11785" max="11785" width="28.140625" style="2" customWidth="1"/>
    <col min="11786" max="11788" width="3.7109375" style="2" customWidth="1"/>
    <col min="11789" max="12026" width="9.140625" style="2"/>
    <col min="12027" max="12029" width="2.7109375" style="2" customWidth="1"/>
    <col min="12030" max="12030" width="35.85546875" style="2" customWidth="1"/>
    <col min="12031" max="12031" width="2.7109375" style="2" customWidth="1"/>
    <col min="12032" max="12032" width="3.5703125" style="2" customWidth="1"/>
    <col min="12033" max="12033" width="4.140625" style="2" customWidth="1"/>
    <col min="12034" max="12040" width="7.7109375" style="2" customWidth="1"/>
    <col min="12041" max="12041" width="28.140625" style="2" customWidth="1"/>
    <col min="12042" max="12044" width="3.7109375" style="2" customWidth="1"/>
    <col min="12045" max="12282" width="9.140625" style="2"/>
    <col min="12283" max="12285" width="2.7109375" style="2" customWidth="1"/>
    <col min="12286" max="12286" width="35.85546875" style="2" customWidth="1"/>
    <col min="12287" max="12287" width="2.7109375" style="2" customWidth="1"/>
    <col min="12288" max="12288" width="3.5703125" style="2" customWidth="1"/>
    <col min="12289" max="12289" width="4.140625" style="2" customWidth="1"/>
    <col min="12290" max="12296" width="7.7109375" style="2" customWidth="1"/>
    <col min="12297" max="12297" width="28.140625" style="2" customWidth="1"/>
    <col min="12298" max="12300" width="3.7109375" style="2" customWidth="1"/>
    <col min="12301" max="12538" width="9.140625" style="2"/>
    <col min="12539" max="12541" width="2.7109375" style="2" customWidth="1"/>
    <col min="12542" max="12542" width="35.85546875" style="2" customWidth="1"/>
    <col min="12543" max="12543" width="2.7109375" style="2" customWidth="1"/>
    <col min="12544" max="12544" width="3.5703125" style="2" customWidth="1"/>
    <col min="12545" max="12545" width="4.140625" style="2" customWidth="1"/>
    <col min="12546" max="12552" width="7.7109375" style="2" customWidth="1"/>
    <col min="12553" max="12553" width="28.140625" style="2" customWidth="1"/>
    <col min="12554" max="12556" width="3.7109375" style="2" customWidth="1"/>
    <col min="12557" max="12794" width="9.140625" style="2"/>
    <col min="12795" max="12797" width="2.7109375" style="2" customWidth="1"/>
    <col min="12798" max="12798" width="35.85546875" style="2" customWidth="1"/>
    <col min="12799" max="12799" width="2.7109375" style="2" customWidth="1"/>
    <col min="12800" max="12800" width="3.5703125" style="2" customWidth="1"/>
    <col min="12801" max="12801" width="4.140625" style="2" customWidth="1"/>
    <col min="12802" max="12808" width="7.7109375" style="2" customWidth="1"/>
    <col min="12809" max="12809" width="28.140625" style="2" customWidth="1"/>
    <col min="12810" max="12812" width="3.7109375" style="2" customWidth="1"/>
    <col min="12813" max="13050" width="9.140625" style="2"/>
    <col min="13051" max="13053" width="2.7109375" style="2" customWidth="1"/>
    <col min="13054" max="13054" width="35.85546875" style="2" customWidth="1"/>
    <col min="13055" max="13055" width="2.7109375" style="2" customWidth="1"/>
    <col min="13056" max="13056" width="3.5703125" style="2" customWidth="1"/>
    <col min="13057" max="13057" width="4.140625" style="2" customWidth="1"/>
    <col min="13058" max="13064" width="7.7109375" style="2" customWidth="1"/>
    <col min="13065" max="13065" width="28.140625" style="2" customWidth="1"/>
    <col min="13066" max="13068" width="3.7109375" style="2" customWidth="1"/>
    <col min="13069" max="13306" width="9.140625" style="2"/>
    <col min="13307" max="13309" width="2.7109375" style="2" customWidth="1"/>
    <col min="13310" max="13310" width="35.85546875" style="2" customWidth="1"/>
    <col min="13311" max="13311" width="2.7109375" style="2" customWidth="1"/>
    <col min="13312" max="13312" width="3.5703125" style="2" customWidth="1"/>
    <col min="13313" max="13313" width="4.140625" style="2" customWidth="1"/>
    <col min="13314" max="13320" width="7.7109375" style="2" customWidth="1"/>
    <col min="13321" max="13321" width="28.140625" style="2" customWidth="1"/>
    <col min="13322" max="13324" width="3.7109375" style="2" customWidth="1"/>
    <col min="13325" max="13562" width="9.140625" style="2"/>
    <col min="13563" max="13565" width="2.7109375" style="2" customWidth="1"/>
    <col min="13566" max="13566" width="35.85546875" style="2" customWidth="1"/>
    <col min="13567" max="13567" width="2.7109375" style="2" customWidth="1"/>
    <col min="13568" max="13568" width="3.5703125" style="2" customWidth="1"/>
    <col min="13569" max="13569" width="4.140625" style="2" customWidth="1"/>
    <col min="13570" max="13576" width="7.7109375" style="2" customWidth="1"/>
    <col min="13577" max="13577" width="28.140625" style="2" customWidth="1"/>
    <col min="13578" max="13580" width="3.7109375" style="2" customWidth="1"/>
    <col min="13581" max="13818" width="9.140625" style="2"/>
    <col min="13819" max="13821" width="2.7109375" style="2" customWidth="1"/>
    <col min="13822" max="13822" width="35.85546875" style="2" customWidth="1"/>
    <col min="13823" max="13823" width="2.7109375" style="2" customWidth="1"/>
    <col min="13824" max="13824" width="3.5703125" style="2" customWidth="1"/>
    <col min="13825" max="13825" width="4.140625" style="2" customWidth="1"/>
    <col min="13826" max="13832" width="7.7109375" style="2" customWidth="1"/>
    <col min="13833" max="13833" width="28.140625" style="2" customWidth="1"/>
    <col min="13834" max="13836" width="3.7109375" style="2" customWidth="1"/>
    <col min="13837" max="14074" width="9.140625" style="2"/>
    <col min="14075" max="14077" width="2.7109375" style="2" customWidth="1"/>
    <col min="14078" max="14078" width="35.85546875" style="2" customWidth="1"/>
    <col min="14079" max="14079" width="2.7109375" style="2" customWidth="1"/>
    <col min="14080" max="14080" width="3.5703125" style="2" customWidth="1"/>
    <col min="14081" max="14081" width="4.140625" style="2" customWidth="1"/>
    <col min="14082" max="14088" width="7.7109375" style="2" customWidth="1"/>
    <col min="14089" max="14089" width="28.140625" style="2" customWidth="1"/>
    <col min="14090" max="14092" width="3.7109375" style="2" customWidth="1"/>
    <col min="14093" max="14330" width="9.140625" style="2"/>
    <col min="14331" max="14333" width="2.7109375" style="2" customWidth="1"/>
    <col min="14334" max="14334" width="35.85546875" style="2" customWidth="1"/>
    <col min="14335" max="14335" width="2.7109375" style="2" customWidth="1"/>
    <col min="14336" max="14336" width="3.5703125" style="2" customWidth="1"/>
    <col min="14337" max="14337" width="4.140625" style="2" customWidth="1"/>
    <col min="14338" max="14344" width="7.7109375" style="2" customWidth="1"/>
    <col min="14345" max="14345" width="28.140625" style="2" customWidth="1"/>
    <col min="14346" max="14348" width="3.7109375" style="2" customWidth="1"/>
    <col min="14349" max="14586" width="9.140625" style="2"/>
    <col min="14587" max="14589" width="2.7109375" style="2" customWidth="1"/>
    <col min="14590" max="14590" width="35.85546875" style="2" customWidth="1"/>
    <col min="14591" max="14591" width="2.7109375" style="2" customWidth="1"/>
    <col min="14592" max="14592" width="3.5703125" style="2" customWidth="1"/>
    <col min="14593" max="14593" width="4.140625" style="2" customWidth="1"/>
    <col min="14594" max="14600" width="7.7109375" style="2" customWidth="1"/>
    <col min="14601" max="14601" width="28.140625" style="2" customWidth="1"/>
    <col min="14602" max="14604" width="3.7109375" style="2" customWidth="1"/>
    <col min="14605" max="14842" width="9.140625" style="2"/>
    <col min="14843" max="14845" width="2.7109375" style="2" customWidth="1"/>
    <col min="14846" max="14846" width="35.85546875" style="2" customWidth="1"/>
    <col min="14847" max="14847" width="2.7109375" style="2" customWidth="1"/>
    <col min="14848" max="14848" width="3.5703125" style="2" customWidth="1"/>
    <col min="14849" max="14849" width="4.140625" style="2" customWidth="1"/>
    <col min="14850" max="14856" width="7.7109375" style="2" customWidth="1"/>
    <col min="14857" max="14857" width="28.140625" style="2" customWidth="1"/>
    <col min="14858" max="14860" width="3.7109375" style="2" customWidth="1"/>
    <col min="14861" max="15098" width="9.140625" style="2"/>
    <col min="15099" max="15101" width="2.7109375" style="2" customWidth="1"/>
    <col min="15102" max="15102" width="35.85546875" style="2" customWidth="1"/>
    <col min="15103" max="15103" width="2.7109375" style="2" customWidth="1"/>
    <col min="15104" max="15104" width="3.5703125" style="2" customWidth="1"/>
    <col min="15105" max="15105" width="4.140625" style="2" customWidth="1"/>
    <col min="15106" max="15112" width="7.7109375" style="2" customWidth="1"/>
    <col min="15113" max="15113" width="28.140625" style="2" customWidth="1"/>
    <col min="15114" max="15116" width="3.7109375" style="2" customWidth="1"/>
    <col min="15117" max="15354" width="9.140625" style="2"/>
    <col min="15355" max="15357" width="2.7109375" style="2" customWidth="1"/>
    <col min="15358" max="15358" width="35.85546875" style="2" customWidth="1"/>
    <col min="15359" max="15359" width="2.7109375" style="2" customWidth="1"/>
    <col min="15360" max="15360" width="3.5703125" style="2" customWidth="1"/>
    <col min="15361" max="15361" width="4.140625" style="2" customWidth="1"/>
    <col min="15362" max="15368" width="7.7109375" style="2" customWidth="1"/>
    <col min="15369" max="15369" width="28.140625" style="2" customWidth="1"/>
    <col min="15370" max="15372" width="3.7109375" style="2" customWidth="1"/>
    <col min="15373" max="15610" width="9.140625" style="2"/>
    <col min="15611" max="15613" width="2.7109375" style="2" customWidth="1"/>
    <col min="15614" max="15614" width="35.85546875" style="2" customWidth="1"/>
    <col min="15615" max="15615" width="2.7109375" style="2" customWidth="1"/>
    <col min="15616" max="15616" width="3.5703125" style="2" customWidth="1"/>
    <col min="15617" max="15617" width="4.140625" style="2" customWidth="1"/>
    <col min="15618" max="15624" width="7.7109375" style="2" customWidth="1"/>
    <col min="15625" max="15625" width="28.140625" style="2" customWidth="1"/>
    <col min="15626" max="15628" width="3.7109375" style="2" customWidth="1"/>
    <col min="15629" max="15866" width="9.140625" style="2"/>
    <col min="15867" max="15869" width="2.7109375" style="2" customWidth="1"/>
    <col min="15870" max="15870" width="35.85546875" style="2" customWidth="1"/>
    <col min="15871" max="15871" width="2.7109375" style="2" customWidth="1"/>
    <col min="15872" max="15872" width="3.5703125" style="2" customWidth="1"/>
    <col min="15873" max="15873" width="4.140625" style="2" customWidth="1"/>
    <col min="15874" max="15880" width="7.7109375" style="2" customWidth="1"/>
    <col min="15881" max="15881" width="28.140625" style="2" customWidth="1"/>
    <col min="15882" max="15884" width="3.7109375" style="2" customWidth="1"/>
    <col min="15885" max="16122" width="9.140625" style="2"/>
    <col min="16123" max="16125" width="2.7109375" style="2" customWidth="1"/>
    <col min="16126" max="16126" width="35.85546875" style="2" customWidth="1"/>
    <col min="16127" max="16127" width="2.7109375" style="2" customWidth="1"/>
    <col min="16128" max="16128" width="3.5703125" style="2" customWidth="1"/>
    <col min="16129" max="16129" width="4.140625" style="2" customWidth="1"/>
    <col min="16130" max="16136" width="7.7109375" style="2" customWidth="1"/>
    <col min="16137" max="16137" width="28.140625" style="2" customWidth="1"/>
    <col min="16138" max="16140" width="3.7109375" style="2" customWidth="1"/>
    <col min="16141" max="16384" width="9.140625" style="2"/>
  </cols>
  <sheetData>
    <row r="1" spans="1:20" ht="15.75" customHeight="1" x14ac:dyDescent="0.2">
      <c r="A1" s="899" t="s">
        <v>93</v>
      </c>
      <c r="B1" s="899"/>
      <c r="C1" s="899"/>
      <c r="D1" s="899"/>
      <c r="E1" s="899"/>
      <c r="F1" s="899"/>
      <c r="G1" s="899"/>
      <c r="H1" s="899"/>
      <c r="I1" s="899"/>
      <c r="J1" s="899"/>
      <c r="K1" s="899"/>
      <c r="L1" s="899"/>
      <c r="M1" s="899"/>
      <c r="N1" s="899"/>
      <c r="O1" s="899"/>
      <c r="P1" s="899"/>
      <c r="Q1" s="899"/>
      <c r="R1" s="899"/>
      <c r="S1" s="899"/>
      <c r="T1" s="899"/>
    </row>
    <row r="2" spans="1:20" ht="15.75" customHeight="1" x14ac:dyDescent="0.2">
      <c r="A2" s="826" t="s">
        <v>33</v>
      </c>
      <c r="B2" s="826"/>
      <c r="C2" s="826"/>
      <c r="D2" s="826"/>
      <c r="E2" s="826"/>
      <c r="F2" s="826"/>
      <c r="G2" s="826"/>
      <c r="H2" s="826"/>
      <c r="I2" s="826"/>
      <c r="J2" s="826"/>
      <c r="K2" s="826"/>
      <c r="L2" s="826"/>
      <c r="M2" s="826"/>
      <c r="N2" s="826"/>
      <c r="O2" s="826"/>
      <c r="P2" s="826"/>
      <c r="Q2" s="826"/>
      <c r="R2" s="826"/>
      <c r="S2" s="826"/>
      <c r="T2" s="826"/>
    </row>
    <row r="3" spans="1:20" ht="15.75" x14ac:dyDescent="0.2">
      <c r="A3" s="900" t="s">
        <v>20</v>
      </c>
      <c r="B3" s="900"/>
      <c r="C3" s="900"/>
      <c r="D3" s="900"/>
      <c r="E3" s="900"/>
      <c r="F3" s="900"/>
      <c r="G3" s="900"/>
      <c r="H3" s="900"/>
      <c r="I3" s="900"/>
      <c r="J3" s="900"/>
      <c r="K3" s="900"/>
      <c r="L3" s="900"/>
      <c r="M3" s="900"/>
      <c r="N3" s="900"/>
      <c r="O3" s="900"/>
      <c r="P3" s="900"/>
      <c r="Q3" s="900"/>
      <c r="R3" s="900"/>
      <c r="S3" s="900"/>
      <c r="T3" s="900"/>
    </row>
    <row r="4" spans="1:20" ht="13.5" thickBot="1" x14ac:dyDescent="0.25">
      <c r="T4" s="5" t="s">
        <v>152</v>
      </c>
    </row>
    <row r="5" spans="1:20" ht="42" customHeight="1" x14ac:dyDescent="0.2">
      <c r="A5" s="1041" t="s">
        <v>21</v>
      </c>
      <c r="B5" s="828" t="s">
        <v>0</v>
      </c>
      <c r="C5" s="828" t="s">
        <v>1</v>
      </c>
      <c r="D5" s="1043" t="s">
        <v>13</v>
      </c>
      <c r="E5" s="1041" t="s">
        <v>2</v>
      </c>
      <c r="F5" s="828" t="s">
        <v>99</v>
      </c>
      <c r="G5" s="1032" t="s">
        <v>3</v>
      </c>
      <c r="H5" s="1035" t="s">
        <v>4</v>
      </c>
      <c r="I5" s="913" t="s">
        <v>22</v>
      </c>
      <c r="J5" s="914"/>
      <c r="K5" s="914"/>
      <c r="L5" s="914"/>
      <c r="M5" s="913" t="s">
        <v>150</v>
      </c>
      <c r="N5" s="914"/>
      <c r="O5" s="914"/>
      <c r="P5" s="915"/>
      <c r="Q5" s="913" t="s">
        <v>149</v>
      </c>
      <c r="R5" s="914"/>
      <c r="S5" s="914"/>
      <c r="T5" s="915"/>
    </row>
    <row r="6" spans="1:20" ht="12.75" customHeight="1" x14ac:dyDescent="0.2">
      <c r="A6" s="917"/>
      <c r="B6" s="829"/>
      <c r="C6" s="829"/>
      <c r="D6" s="1044"/>
      <c r="E6" s="917"/>
      <c r="F6" s="829"/>
      <c r="G6" s="1033"/>
      <c r="H6" s="1036"/>
      <c r="I6" s="916" t="s">
        <v>5</v>
      </c>
      <c r="J6" s="918" t="s">
        <v>6</v>
      </c>
      <c r="K6" s="919"/>
      <c r="L6" s="1039" t="s">
        <v>19</v>
      </c>
      <c r="M6" s="916" t="s">
        <v>5</v>
      </c>
      <c r="N6" s="918" t="s">
        <v>6</v>
      </c>
      <c r="O6" s="919"/>
      <c r="P6" s="920" t="s">
        <v>19</v>
      </c>
      <c r="Q6" s="916" t="s">
        <v>5</v>
      </c>
      <c r="R6" s="918" t="s">
        <v>6</v>
      </c>
      <c r="S6" s="919"/>
      <c r="T6" s="920" t="s">
        <v>19</v>
      </c>
    </row>
    <row r="7" spans="1:20" ht="110.25" customHeight="1" thickBot="1" x14ac:dyDescent="0.25">
      <c r="A7" s="1038"/>
      <c r="B7" s="1042"/>
      <c r="C7" s="1042"/>
      <c r="D7" s="1045"/>
      <c r="E7" s="1038"/>
      <c r="F7" s="1042"/>
      <c r="G7" s="1034"/>
      <c r="H7" s="1037"/>
      <c r="I7" s="1038"/>
      <c r="J7" s="4" t="s">
        <v>5</v>
      </c>
      <c r="K7" s="3" t="s">
        <v>14</v>
      </c>
      <c r="L7" s="1040"/>
      <c r="M7" s="917"/>
      <c r="N7" s="116" t="s">
        <v>5</v>
      </c>
      <c r="O7" s="117" t="s">
        <v>14</v>
      </c>
      <c r="P7" s="921"/>
      <c r="Q7" s="917"/>
      <c r="R7" s="116" t="s">
        <v>5</v>
      </c>
      <c r="S7" s="117" t="s">
        <v>14</v>
      </c>
      <c r="T7" s="921"/>
    </row>
    <row r="8" spans="1:20" s="52" customFormat="1" ht="12.75" customHeight="1" x14ac:dyDescent="0.2">
      <c r="A8" s="1031" t="s">
        <v>139</v>
      </c>
      <c r="B8" s="939"/>
      <c r="C8" s="939"/>
      <c r="D8" s="939"/>
      <c r="E8" s="939"/>
      <c r="F8" s="939"/>
      <c r="G8" s="939"/>
      <c r="H8" s="939"/>
      <c r="I8" s="939"/>
      <c r="J8" s="939"/>
      <c r="K8" s="939"/>
      <c r="L8" s="939"/>
      <c r="M8" s="939"/>
      <c r="N8" s="939"/>
      <c r="O8" s="939"/>
      <c r="P8" s="939"/>
      <c r="Q8" s="939"/>
      <c r="R8" s="939"/>
      <c r="S8" s="939"/>
      <c r="T8" s="940"/>
    </row>
    <row r="9" spans="1:20" s="52" customFormat="1" ht="12.75" customHeight="1" x14ac:dyDescent="0.2">
      <c r="A9" s="1047" t="s">
        <v>31</v>
      </c>
      <c r="B9" s="1048"/>
      <c r="C9" s="1048"/>
      <c r="D9" s="1048"/>
      <c r="E9" s="1048"/>
      <c r="F9" s="1048"/>
      <c r="G9" s="1048"/>
      <c r="H9" s="1048"/>
      <c r="I9" s="1048"/>
      <c r="J9" s="1048"/>
      <c r="K9" s="1048"/>
      <c r="L9" s="1048"/>
      <c r="M9" s="300"/>
      <c r="N9" s="300"/>
      <c r="O9" s="300"/>
      <c r="P9" s="300"/>
      <c r="Q9" s="300"/>
      <c r="R9" s="300"/>
      <c r="S9" s="300"/>
      <c r="T9" s="301"/>
    </row>
    <row r="10" spans="1:20" ht="14.25" customHeight="1" x14ac:dyDescent="0.2">
      <c r="A10" s="302" t="s">
        <v>7</v>
      </c>
      <c r="B10" s="1049" t="s">
        <v>34</v>
      </c>
      <c r="C10" s="941"/>
      <c r="D10" s="941"/>
      <c r="E10" s="941"/>
      <c r="F10" s="941"/>
      <c r="G10" s="941"/>
      <c r="H10" s="941"/>
      <c r="I10" s="941"/>
      <c r="J10" s="941"/>
      <c r="K10" s="941"/>
      <c r="L10" s="941"/>
      <c r="M10" s="941"/>
      <c r="N10" s="941"/>
      <c r="O10" s="941"/>
      <c r="P10" s="941"/>
      <c r="Q10" s="941"/>
      <c r="R10" s="941"/>
      <c r="S10" s="941"/>
      <c r="T10" s="942"/>
    </row>
    <row r="11" spans="1:20" ht="13.5" customHeight="1" x14ac:dyDescent="0.2">
      <c r="A11" s="306" t="s">
        <v>7</v>
      </c>
      <c r="B11" s="305" t="s">
        <v>7</v>
      </c>
      <c r="C11" s="1050" t="s">
        <v>35</v>
      </c>
      <c r="D11" s="943"/>
      <c r="E11" s="943"/>
      <c r="F11" s="943"/>
      <c r="G11" s="943"/>
      <c r="H11" s="943"/>
      <c r="I11" s="943"/>
      <c r="J11" s="943"/>
      <c r="K11" s="943"/>
      <c r="L11" s="943"/>
      <c r="M11" s="943"/>
      <c r="N11" s="943"/>
      <c r="O11" s="943"/>
      <c r="P11" s="943"/>
      <c r="Q11" s="943"/>
      <c r="R11" s="943"/>
      <c r="S11" s="943"/>
      <c r="T11" s="944"/>
    </row>
    <row r="12" spans="1:20" ht="25.5" x14ac:dyDescent="0.2">
      <c r="A12" s="617" t="s">
        <v>7</v>
      </c>
      <c r="B12" s="620" t="s">
        <v>7</v>
      </c>
      <c r="C12" s="614" t="s">
        <v>7</v>
      </c>
      <c r="D12" s="303" t="s">
        <v>74</v>
      </c>
      <c r="E12" s="304" t="s">
        <v>67</v>
      </c>
      <c r="F12" s="968" t="s">
        <v>38</v>
      </c>
      <c r="G12" s="957" t="s">
        <v>62</v>
      </c>
      <c r="H12" s="8" t="s">
        <v>65</v>
      </c>
      <c r="I12" s="238">
        <v>2411.1999999999998</v>
      </c>
      <c r="J12" s="184"/>
      <c r="K12" s="184"/>
      <c r="L12" s="201">
        <v>2411.1999999999998</v>
      </c>
      <c r="M12" s="122">
        <v>2411.1999999999998</v>
      </c>
      <c r="N12" s="123"/>
      <c r="O12" s="123"/>
      <c r="P12" s="124">
        <v>2411.1999999999998</v>
      </c>
      <c r="Q12" s="122"/>
      <c r="R12" s="123"/>
      <c r="S12" s="123"/>
      <c r="T12" s="124"/>
    </row>
    <row r="13" spans="1:20" ht="15" customHeight="1" x14ac:dyDescent="0.2">
      <c r="A13" s="617"/>
      <c r="B13" s="620"/>
      <c r="C13" s="614"/>
      <c r="D13" s="262" t="s">
        <v>101</v>
      </c>
      <c r="E13" s="1025"/>
      <c r="F13" s="968"/>
      <c r="G13" s="957"/>
      <c r="H13" s="41" t="s">
        <v>63</v>
      </c>
      <c r="I13" s="181">
        <f>J13+L13</f>
        <v>9081.2999999999993</v>
      </c>
      <c r="J13" s="182"/>
      <c r="K13" s="182"/>
      <c r="L13" s="183">
        <v>9081.2999999999993</v>
      </c>
      <c r="M13" s="125">
        <f>N13+P13</f>
        <v>9081.2999999999993</v>
      </c>
      <c r="N13" s="126"/>
      <c r="O13" s="126"/>
      <c r="P13" s="127">
        <v>9081.2999999999993</v>
      </c>
      <c r="Q13" s="125"/>
      <c r="R13" s="126"/>
      <c r="S13" s="126"/>
      <c r="T13" s="127"/>
    </row>
    <row r="14" spans="1:20" x14ac:dyDescent="0.2">
      <c r="A14" s="617"/>
      <c r="B14" s="620"/>
      <c r="C14" s="614"/>
      <c r="D14" s="262" t="s">
        <v>102</v>
      </c>
      <c r="E14" s="1025"/>
      <c r="F14" s="968"/>
      <c r="G14" s="957"/>
      <c r="H14" s="168" t="s">
        <v>66</v>
      </c>
      <c r="I14" s="226">
        <f>J14+L14</f>
        <v>1121.8</v>
      </c>
      <c r="J14" s="193"/>
      <c r="K14" s="193"/>
      <c r="L14" s="194">
        <v>1121.8</v>
      </c>
      <c r="M14" s="128">
        <f>N14+P14</f>
        <v>1121.8</v>
      </c>
      <c r="N14" s="129"/>
      <c r="O14" s="129"/>
      <c r="P14" s="130">
        <v>1121.8</v>
      </c>
      <c r="Q14" s="128"/>
      <c r="R14" s="129"/>
      <c r="S14" s="129"/>
      <c r="T14" s="130"/>
    </row>
    <row r="15" spans="1:20" ht="25.5" x14ac:dyDescent="0.2">
      <c r="A15" s="617"/>
      <c r="B15" s="620"/>
      <c r="C15" s="804"/>
      <c r="D15" s="269" t="s">
        <v>103</v>
      </c>
      <c r="E15" s="1025"/>
      <c r="F15" s="968"/>
      <c r="G15" s="957"/>
      <c r="H15" s="168" t="s">
        <v>64</v>
      </c>
      <c r="I15" s="226">
        <v>188</v>
      </c>
      <c r="J15" s="193"/>
      <c r="K15" s="193"/>
      <c r="L15" s="194">
        <v>188</v>
      </c>
      <c r="M15" s="128">
        <v>188</v>
      </c>
      <c r="N15" s="129"/>
      <c r="O15" s="129"/>
      <c r="P15" s="130">
        <v>188</v>
      </c>
      <c r="Q15" s="128"/>
      <c r="R15" s="129"/>
      <c r="S15" s="129"/>
      <c r="T15" s="130"/>
    </row>
    <row r="16" spans="1:20" ht="18.75" customHeight="1" x14ac:dyDescent="0.2">
      <c r="A16" s="617"/>
      <c r="B16" s="620"/>
      <c r="C16" s="804"/>
      <c r="D16" s="270"/>
      <c r="E16" s="1025"/>
      <c r="F16" s="968"/>
      <c r="G16" s="957"/>
      <c r="H16" s="168" t="s">
        <v>46</v>
      </c>
      <c r="I16" s="181">
        <f>J16+L16</f>
        <v>100</v>
      </c>
      <c r="J16" s="193"/>
      <c r="K16" s="193"/>
      <c r="L16" s="194">
        <v>100</v>
      </c>
      <c r="M16" s="125">
        <f>N16+P16</f>
        <v>100</v>
      </c>
      <c r="N16" s="129"/>
      <c r="O16" s="129"/>
      <c r="P16" s="130">
        <v>100</v>
      </c>
      <c r="Q16" s="125"/>
      <c r="R16" s="129"/>
      <c r="S16" s="129"/>
      <c r="T16" s="130"/>
    </row>
    <row r="17" spans="1:20" ht="38.25" x14ac:dyDescent="0.2">
      <c r="A17" s="617"/>
      <c r="B17" s="620"/>
      <c r="C17" s="614"/>
      <c r="D17" s="262" t="s">
        <v>117</v>
      </c>
      <c r="E17" s="1025"/>
      <c r="F17" s="968"/>
      <c r="G17" s="957"/>
      <c r="H17" s="168"/>
      <c r="I17" s="238"/>
      <c r="J17" s="193"/>
      <c r="K17" s="193"/>
      <c r="L17" s="194"/>
      <c r="M17" s="122"/>
      <c r="N17" s="129"/>
      <c r="O17" s="129"/>
      <c r="P17" s="130"/>
      <c r="Q17" s="122"/>
      <c r="R17" s="129"/>
      <c r="S17" s="129"/>
      <c r="T17" s="130"/>
    </row>
    <row r="18" spans="1:20" ht="39" thickBot="1" x14ac:dyDescent="0.25">
      <c r="A18" s="278"/>
      <c r="B18" s="173"/>
      <c r="C18" s="248"/>
      <c r="D18" s="263" t="s">
        <v>137</v>
      </c>
      <c r="E18" s="1051"/>
      <c r="F18" s="969"/>
      <c r="G18" s="958"/>
      <c r="H18" s="221" t="s">
        <v>8</v>
      </c>
      <c r="I18" s="186">
        <f t="shared" ref="I18:P18" si="0">SUM(I12:I17)</f>
        <v>12902.3</v>
      </c>
      <c r="J18" s="218">
        <f t="shared" si="0"/>
        <v>0</v>
      </c>
      <c r="K18" s="218">
        <f t="shared" si="0"/>
        <v>0</v>
      </c>
      <c r="L18" s="222">
        <f t="shared" si="0"/>
        <v>12902.3</v>
      </c>
      <c r="M18" s="186">
        <f t="shared" si="0"/>
        <v>12902.3</v>
      </c>
      <c r="N18" s="218">
        <f t="shared" si="0"/>
        <v>0</v>
      </c>
      <c r="O18" s="218">
        <f t="shared" si="0"/>
        <v>0</v>
      </c>
      <c r="P18" s="222">
        <f t="shared" si="0"/>
        <v>12902.3</v>
      </c>
      <c r="Q18" s="186"/>
      <c r="R18" s="218"/>
      <c r="S18" s="218"/>
      <c r="T18" s="222"/>
    </row>
    <row r="19" spans="1:20" ht="27" customHeight="1" x14ac:dyDescent="0.2">
      <c r="A19" s="279" t="s">
        <v>7</v>
      </c>
      <c r="B19" s="113" t="s">
        <v>7</v>
      </c>
      <c r="C19" s="250" t="s">
        <v>9</v>
      </c>
      <c r="D19" s="272" t="s">
        <v>75</v>
      </c>
      <c r="E19" s="356" t="s">
        <v>67</v>
      </c>
      <c r="F19" s="332" t="s">
        <v>38</v>
      </c>
      <c r="G19" s="330" t="s">
        <v>62</v>
      </c>
      <c r="H19" s="55"/>
      <c r="I19" s="178"/>
      <c r="J19" s="179"/>
      <c r="K19" s="179"/>
      <c r="L19" s="180"/>
      <c r="M19" s="131"/>
      <c r="N19" s="132"/>
      <c r="O19" s="132"/>
      <c r="P19" s="133"/>
      <c r="Q19" s="131"/>
      <c r="R19" s="132"/>
      <c r="S19" s="132"/>
      <c r="T19" s="133"/>
    </row>
    <row r="20" spans="1:20" ht="16.5" customHeight="1" x14ac:dyDescent="0.2">
      <c r="A20" s="617"/>
      <c r="B20" s="620"/>
      <c r="C20" s="614"/>
      <c r="D20" s="89" t="s">
        <v>120</v>
      </c>
      <c r="E20" s="357"/>
      <c r="F20" s="103"/>
      <c r="G20" s="358"/>
      <c r="H20" s="56" t="s">
        <v>46</v>
      </c>
      <c r="I20" s="181">
        <v>100</v>
      </c>
      <c r="J20" s="182"/>
      <c r="K20" s="182"/>
      <c r="L20" s="183">
        <v>100</v>
      </c>
      <c r="M20" s="125">
        <f>N20+P20</f>
        <v>33</v>
      </c>
      <c r="N20" s="126"/>
      <c r="O20" s="126"/>
      <c r="P20" s="68">
        <f>100-67</f>
        <v>33</v>
      </c>
      <c r="Q20" s="325">
        <f>M20-I20</f>
        <v>-67</v>
      </c>
      <c r="R20" s="326"/>
      <c r="S20" s="339"/>
      <c r="T20" s="337">
        <f>P20-L20</f>
        <v>-67</v>
      </c>
    </row>
    <row r="21" spans="1:20" ht="18" customHeight="1" x14ac:dyDescent="0.2">
      <c r="A21" s="617"/>
      <c r="B21" s="620"/>
      <c r="C21" s="614"/>
      <c r="D21" s="89" t="s">
        <v>121</v>
      </c>
      <c r="E21" s="109"/>
      <c r="F21" s="47"/>
      <c r="G21" s="108"/>
      <c r="H21" s="11" t="s">
        <v>68</v>
      </c>
      <c r="I21" s="238">
        <f>J21+L21</f>
        <v>0</v>
      </c>
      <c r="J21" s="184"/>
      <c r="K21" s="184"/>
      <c r="L21" s="201"/>
      <c r="M21" s="122">
        <f>N21+P21</f>
        <v>0</v>
      </c>
      <c r="N21" s="123"/>
      <c r="O21" s="123"/>
      <c r="P21" s="124"/>
      <c r="Q21" s="142"/>
      <c r="R21" s="70"/>
      <c r="S21" s="123"/>
      <c r="T21" s="348"/>
    </row>
    <row r="22" spans="1:20" ht="25.5" customHeight="1" thickBot="1" x14ac:dyDescent="0.25">
      <c r="A22" s="618"/>
      <c r="B22" s="621"/>
      <c r="C22" s="615"/>
      <c r="D22" s="90" t="s">
        <v>118</v>
      </c>
      <c r="E22" s="110"/>
      <c r="F22" s="111"/>
      <c r="G22" s="112"/>
      <c r="H22" s="220" t="s">
        <v>8</v>
      </c>
      <c r="I22" s="186">
        <f>SUM(I20:I21)</f>
        <v>100</v>
      </c>
      <c r="J22" s="187">
        <f>SUM(J20:J21)</f>
        <v>0</v>
      </c>
      <c r="K22" s="187">
        <f>SUM(K20:K21)</f>
        <v>0</v>
      </c>
      <c r="L22" s="188">
        <f>SUM(L19:L21)</f>
        <v>100</v>
      </c>
      <c r="M22" s="186">
        <f>SUM(M20:M21)</f>
        <v>33</v>
      </c>
      <c r="N22" s="187">
        <f>SUM(N20:N21)</f>
        <v>0</v>
      </c>
      <c r="O22" s="187">
        <f>SUM(O20:O21)</f>
        <v>0</v>
      </c>
      <c r="P22" s="188">
        <f>SUM(P19:P21)</f>
        <v>33</v>
      </c>
      <c r="Q22" s="244">
        <f>SUM(Q19:Q21)</f>
        <v>-67</v>
      </c>
      <c r="R22" s="244"/>
      <c r="S22" s="187"/>
      <c r="T22" s="222">
        <f>SUM(T19:T21)</f>
        <v>-67</v>
      </c>
    </row>
    <row r="23" spans="1:20" ht="25.5" x14ac:dyDescent="0.2">
      <c r="A23" s="279" t="s">
        <v>7</v>
      </c>
      <c r="B23" s="113" t="s">
        <v>7</v>
      </c>
      <c r="C23" s="250" t="s">
        <v>32</v>
      </c>
      <c r="D23" s="272" t="s">
        <v>127</v>
      </c>
      <c r="E23" s="60"/>
      <c r="F23" s="43"/>
      <c r="G23" s="54"/>
      <c r="H23" s="359"/>
      <c r="I23" s="189"/>
      <c r="J23" s="190"/>
      <c r="K23" s="190"/>
      <c r="L23" s="191"/>
      <c r="M23" s="134"/>
      <c r="N23" s="135"/>
      <c r="O23" s="135"/>
      <c r="P23" s="136"/>
      <c r="Q23" s="134"/>
      <c r="R23" s="135"/>
      <c r="S23" s="135"/>
      <c r="T23" s="136"/>
    </row>
    <row r="24" spans="1:20" ht="28.5" customHeight="1" x14ac:dyDescent="0.2">
      <c r="A24" s="617"/>
      <c r="B24" s="620"/>
      <c r="C24" s="614"/>
      <c r="D24" s="354" t="s">
        <v>110</v>
      </c>
      <c r="E24" s="331" t="s">
        <v>67</v>
      </c>
      <c r="F24" s="1019" t="s">
        <v>38</v>
      </c>
      <c r="G24" s="957" t="s">
        <v>62</v>
      </c>
      <c r="H24" s="61" t="s">
        <v>46</v>
      </c>
      <c r="I24" s="181">
        <f>L24</f>
        <v>50</v>
      </c>
      <c r="J24" s="182"/>
      <c r="K24" s="182"/>
      <c r="L24" s="183">
        <v>50</v>
      </c>
      <c r="M24" s="128">
        <f>N24+P24</f>
        <v>1547</v>
      </c>
      <c r="N24" s="123"/>
      <c r="O24" s="123"/>
      <c r="P24" s="124">
        <f>50+285+1262-50</f>
        <v>1547</v>
      </c>
      <c r="Q24" s="351">
        <f>T24</f>
        <v>1497</v>
      </c>
      <c r="R24" s="349"/>
      <c r="S24" s="349"/>
      <c r="T24" s="352">
        <f>P24-L24</f>
        <v>1497</v>
      </c>
    </row>
    <row r="25" spans="1:20" ht="18" customHeight="1" x14ac:dyDescent="0.2">
      <c r="A25" s="617"/>
      <c r="B25" s="620"/>
      <c r="C25" s="614"/>
      <c r="D25" s="1027" t="s">
        <v>104</v>
      </c>
      <c r="E25" s="63"/>
      <c r="F25" s="1019"/>
      <c r="G25" s="957"/>
      <c r="H25" s="56" t="s">
        <v>68</v>
      </c>
      <c r="I25" s="181">
        <v>4000</v>
      </c>
      <c r="J25" s="182"/>
      <c r="K25" s="182"/>
      <c r="L25" s="183">
        <v>4000</v>
      </c>
      <c r="M25" s="125">
        <v>4000</v>
      </c>
      <c r="N25" s="126"/>
      <c r="O25" s="126"/>
      <c r="P25" s="127">
        <v>4000</v>
      </c>
      <c r="Q25" s="125"/>
      <c r="R25" s="126"/>
      <c r="S25" s="126"/>
      <c r="T25" s="127"/>
    </row>
    <row r="26" spans="1:20" ht="16.5" customHeight="1" x14ac:dyDescent="0.2">
      <c r="A26" s="617"/>
      <c r="B26" s="620"/>
      <c r="C26" s="614"/>
      <c r="D26" s="808"/>
      <c r="E26" s="63"/>
      <c r="F26" s="1019"/>
      <c r="G26" s="957"/>
      <c r="H26" s="61" t="s">
        <v>46</v>
      </c>
      <c r="I26" s="229"/>
      <c r="J26" s="230"/>
      <c r="K26" s="230"/>
      <c r="L26" s="231"/>
      <c r="M26" s="158"/>
      <c r="N26" s="159"/>
      <c r="O26" s="159"/>
      <c r="P26" s="160"/>
      <c r="Q26" s="315"/>
      <c r="R26" s="316"/>
      <c r="S26" s="316"/>
      <c r="T26" s="353"/>
    </row>
    <row r="27" spans="1:20" ht="42" customHeight="1" x14ac:dyDescent="0.2">
      <c r="A27" s="617"/>
      <c r="B27" s="620"/>
      <c r="C27" s="614"/>
      <c r="D27" s="355" t="s">
        <v>128</v>
      </c>
      <c r="E27" s="63"/>
      <c r="F27" s="1019"/>
      <c r="G27" s="957"/>
      <c r="H27" s="61" t="s">
        <v>46</v>
      </c>
      <c r="I27" s="229"/>
      <c r="J27" s="230"/>
      <c r="K27" s="230"/>
      <c r="L27" s="231"/>
      <c r="M27" s="158"/>
      <c r="N27" s="159"/>
      <c r="O27" s="159"/>
      <c r="P27" s="160"/>
      <c r="Q27" s="315"/>
      <c r="R27" s="316"/>
      <c r="S27" s="316"/>
      <c r="T27" s="353"/>
    </row>
    <row r="28" spans="1:20" ht="12.75" customHeight="1" x14ac:dyDescent="0.2">
      <c r="A28" s="617"/>
      <c r="B28" s="620"/>
      <c r="C28" s="614"/>
      <c r="D28" s="1026" t="s">
        <v>105</v>
      </c>
      <c r="E28" s="63"/>
      <c r="F28" s="1019"/>
      <c r="G28" s="957"/>
      <c r="H28" s="33"/>
      <c r="I28" s="197"/>
      <c r="J28" s="198"/>
      <c r="K28" s="198"/>
      <c r="L28" s="199"/>
      <c r="M28" s="139"/>
      <c r="N28" s="140"/>
      <c r="O28" s="140"/>
      <c r="P28" s="141"/>
      <c r="Q28" s="139"/>
      <c r="R28" s="140"/>
      <c r="S28" s="140"/>
      <c r="T28" s="141"/>
    </row>
    <row r="29" spans="1:20" x14ac:dyDescent="0.2">
      <c r="A29" s="617"/>
      <c r="B29" s="620"/>
      <c r="C29" s="614"/>
      <c r="D29" s="1026"/>
      <c r="E29" s="63"/>
      <c r="F29" s="1019"/>
      <c r="G29" s="957"/>
      <c r="H29" s="64"/>
      <c r="I29" s="200"/>
      <c r="J29" s="185"/>
      <c r="K29" s="185"/>
      <c r="L29" s="201"/>
      <c r="M29" s="142"/>
      <c r="N29" s="70"/>
      <c r="O29" s="70"/>
      <c r="P29" s="124"/>
      <c r="Q29" s="142"/>
      <c r="R29" s="70"/>
      <c r="S29" s="70"/>
      <c r="T29" s="124"/>
    </row>
    <row r="30" spans="1:20" ht="12.75" customHeight="1" x14ac:dyDescent="0.2">
      <c r="A30" s="617"/>
      <c r="B30" s="620"/>
      <c r="C30" s="614"/>
      <c r="D30" s="1026" t="s">
        <v>122</v>
      </c>
      <c r="E30" s="63"/>
      <c r="F30" s="1019"/>
      <c r="G30" s="957"/>
      <c r="H30" s="65"/>
      <c r="I30" s="200"/>
      <c r="J30" s="185"/>
      <c r="K30" s="185"/>
      <c r="L30" s="201"/>
      <c r="M30" s="142"/>
      <c r="N30" s="70"/>
      <c r="O30" s="70"/>
      <c r="P30" s="124"/>
      <c r="Q30" s="142"/>
      <c r="R30" s="70"/>
      <c r="S30" s="70"/>
      <c r="T30" s="124"/>
    </row>
    <row r="31" spans="1:20" x14ac:dyDescent="0.2">
      <c r="A31" s="617"/>
      <c r="B31" s="620"/>
      <c r="C31" s="614"/>
      <c r="D31" s="1026"/>
      <c r="E31" s="63"/>
      <c r="F31" s="1019"/>
      <c r="G31" s="957"/>
      <c r="H31" s="65"/>
      <c r="I31" s="200"/>
      <c r="J31" s="185"/>
      <c r="K31" s="185"/>
      <c r="L31" s="201"/>
      <c r="M31" s="142"/>
      <c r="N31" s="70"/>
      <c r="O31" s="70"/>
      <c r="P31" s="124"/>
      <c r="Q31" s="142"/>
      <c r="R31" s="70"/>
      <c r="S31" s="70"/>
      <c r="T31" s="124"/>
    </row>
    <row r="32" spans="1:20" ht="21" customHeight="1" x14ac:dyDescent="0.2">
      <c r="A32" s="617"/>
      <c r="B32" s="620"/>
      <c r="C32" s="614"/>
      <c r="D32" s="1026" t="s">
        <v>119</v>
      </c>
      <c r="E32" s="63"/>
      <c r="F32" s="1019"/>
      <c r="G32" s="957"/>
      <c r="H32" s="33"/>
      <c r="I32" s="202"/>
      <c r="J32" s="203"/>
      <c r="K32" s="203"/>
      <c r="L32" s="204"/>
      <c r="M32" s="143"/>
      <c r="N32" s="144"/>
      <c r="O32" s="144"/>
      <c r="P32" s="145"/>
      <c r="Q32" s="143"/>
      <c r="R32" s="144"/>
      <c r="S32" s="144"/>
      <c r="T32" s="145"/>
    </row>
    <row r="33" spans="1:20" ht="19.5" customHeight="1" thickBot="1" x14ac:dyDescent="0.25">
      <c r="A33" s="618"/>
      <c r="B33" s="621"/>
      <c r="C33" s="615"/>
      <c r="D33" s="1046"/>
      <c r="E33" s="66"/>
      <c r="F33" s="1020"/>
      <c r="G33" s="958"/>
      <c r="H33" s="220" t="s">
        <v>8</v>
      </c>
      <c r="I33" s="205">
        <f>SUM(I24:I32)</f>
        <v>4050</v>
      </c>
      <c r="J33" s="206">
        <f>SUM(J24:J32)</f>
        <v>0</v>
      </c>
      <c r="K33" s="206">
        <f>SUM(K24:K32)</f>
        <v>0</v>
      </c>
      <c r="L33" s="207">
        <f>SUM(L24:L32)</f>
        <v>4050</v>
      </c>
      <c r="M33" s="205">
        <f>SUM(M24:M32)</f>
        <v>5547</v>
      </c>
      <c r="N33" s="206">
        <f t="shared" ref="N33:T33" si="1">SUM(N24:N32)</f>
        <v>0</v>
      </c>
      <c r="O33" s="206">
        <f t="shared" si="1"/>
        <v>0</v>
      </c>
      <c r="P33" s="207">
        <f t="shared" si="1"/>
        <v>5547</v>
      </c>
      <c r="Q33" s="207">
        <f t="shared" si="1"/>
        <v>1497</v>
      </c>
      <c r="R33" s="207">
        <f t="shared" si="1"/>
        <v>0</v>
      </c>
      <c r="S33" s="207">
        <f t="shared" si="1"/>
        <v>0</v>
      </c>
      <c r="T33" s="207">
        <f t="shared" si="1"/>
        <v>1497</v>
      </c>
    </row>
    <row r="34" spans="1:20" ht="25.5" x14ac:dyDescent="0.2">
      <c r="A34" s="280" t="s">
        <v>7</v>
      </c>
      <c r="B34" s="114" t="s">
        <v>7</v>
      </c>
      <c r="C34" s="246" t="s">
        <v>38</v>
      </c>
      <c r="D34" s="252" t="s">
        <v>76</v>
      </c>
      <c r="E34" s="87"/>
      <c r="F34" s="256"/>
      <c r="G34" s="258"/>
      <c r="H34" s="39"/>
      <c r="I34" s="288"/>
      <c r="J34" s="208"/>
      <c r="K34" s="208"/>
      <c r="L34" s="228"/>
      <c r="M34" s="146"/>
      <c r="N34" s="147"/>
      <c r="O34" s="147"/>
      <c r="P34" s="148"/>
      <c r="Q34" s="146"/>
      <c r="R34" s="147"/>
      <c r="S34" s="147"/>
      <c r="T34" s="148"/>
    </row>
    <row r="35" spans="1:20" ht="14.25" customHeight="1" x14ac:dyDescent="0.2">
      <c r="A35" s="617"/>
      <c r="B35" s="620"/>
      <c r="C35" s="614"/>
      <c r="D35" s="274" t="s">
        <v>123</v>
      </c>
      <c r="E35" s="1025" t="s">
        <v>67</v>
      </c>
      <c r="F35" s="968" t="s">
        <v>38</v>
      </c>
      <c r="G35" s="957" t="s">
        <v>62</v>
      </c>
      <c r="H35" s="168" t="s">
        <v>46</v>
      </c>
      <c r="I35" s="181">
        <v>0</v>
      </c>
      <c r="J35" s="193"/>
      <c r="K35" s="193"/>
      <c r="L35" s="194">
        <v>0</v>
      </c>
      <c r="M35" s="125">
        <v>0</v>
      </c>
      <c r="N35" s="129"/>
      <c r="O35" s="129"/>
      <c r="P35" s="130">
        <v>0</v>
      </c>
      <c r="Q35" s="125"/>
      <c r="R35" s="129"/>
      <c r="S35" s="129"/>
      <c r="T35" s="130"/>
    </row>
    <row r="36" spans="1:20" ht="16.5" customHeight="1" thickBot="1" x14ac:dyDescent="0.25">
      <c r="A36" s="618"/>
      <c r="B36" s="621"/>
      <c r="C36" s="615"/>
      <c r="D36" s="262" t="s">
        <v>138</v>
      </c>
      <c r="E36" s="990"/>
      <c r="F36" s="969"/>
      <c r="G36" s="958"/>
      <c r="H36" s="221" t="s">
        <v>8</v>
      </c>
      <c r="I36" s="186">
        <f t="shared" ref="I36:P36" si="2">SUM(I35:I35)</f>
        <v>0</v>
      </c>
      <c r="J36" s="187">
        <f t="shared" si="2"/>
        <v>0</v>
      </c>
      <c r="K36" s="187">
        <f t="shared" si="2"/>
        <v>0</v>
      </c>
      <c r="L36" s="188">
        <f t="shared" si="2"/>
        <v>0</v>
      </c>
      <c r="M36" s="186">
        <f t="shared" si="2"/>
        <v>0</v>
      </c>
      <c r="N36" s="187">
        <f t="shared" si="2"/>
        <v>0</v>
      </c>
      <c r="O36" s="187">
        <f t="shared" si="2"/>
        <v>0</v>
      </c>
      <c r="P36" s="188">
        <f t="shared" si="2"/>
        <v>0</v>
      </c>
      <c r="Q36" s="186"/>
      <c r="R36" s="187"/>
      <c r="S36" s="187"/>
      <c r="T36" s="188"/>
    </row>
    <row r="37" spans="1:20" ht="25.5" customHeight="1" x14ac:dyDescent="0.2">
      <c r="A37" s="616" t="s">
        <v>7</v>
      </c>
      <c r="B37" s="619" t="s">
        <v>7</v>
      </c>
      <c r="C37" s="626" t="s">
        <v>40</v>
      </c>
      <c r="D37" s="251" t="s">
        <v>129</v>
      </c>
      <c r="E37" s="988" t="s">
        <v>67</v>
      </c>
      <c r="F37" s="1024" t="s">
        <v>38</v>
      </c>
      <c r="G37" s="979" t="s">
        <v>62</v>
      </c>
      <c r="H37" s="167" t="s">
        <v>46</v>
      </c>
      <c r="I37" s="287">
        <f>L37+J37</f>
        <v>2440</v>
      </c>
      <c r="J37" s="211"/>
      <c r="K37" s="211"/>
      <c r="L37" s="212">
        <v>2440</v>
      </c>
      <c r="M37" s="273">
        <f>N37+P37</f>
        <v>709</v>
      </c>
      <c r="N37" s="73"/>
      <c r="O37" s="73"/>
      <c r="P37" s="344">
        <f>2440-1731</f>
        <v>709</v>
      </c>
      <c r="Q37" s="345">
        <f>R37+T37</f>
        <v>-1731</v>
      </c>
      <c r="R37" s="346"/>
      <c r="S37" s="346"/>
      <c r="T37" s="347">
        <f>P37-L37</f>
        <v>-1731</v>
      </c>
    </row>
    <row r="38" spans="1:20" ht="27" customHeight="1" x14ac:dyDescent="0.2">
      <c r="A38" s="617"/>
      <c r="B38" s="620"/>
      <c r="C38" s="614"/>
      <c r="D38" s="268" t="s">
        <v>156</v>
      </c>
      <c r="E38" s="989"/>
      <c r="F38" s="1019"/>
      <c r="G38" s="804"/>
      <c r="H38" s="168" t="s">
        <v>46</v>
      </c>
      <c r="I38" s="238">
        <f>L38+J38</f>
        <v>100</v>
      </c>
      <c r="J38" s="184"/>
      <c r="K38" s="184"/>
      <c r="L38" s="201">
        <v>100</v>
      </c>
      <c r="M38" s="142">
        <f>P38</f>
        <v>0</v>
      </c>
      <c r="N38" s="123"/>
      <c r="O38" s="123"/>
      <c r="P38" s="348">
        <f>100-100</f>
        <v>0</v>
      </c>
      <c r="Q38" s="311">
        <f>T38</f>
        <v>-100</v>
      </c>
      <c r="R38" s="349"/>
      <c r="S38" s="349"/>
      <c r="T38" s="350">
        <f>P38-L38</f>
        <v>-100</v>
      </c>
    </row>
    <row r="39" spans="1:20" ht="15.75" customHeight="1" thickBot="1" x14ac:dyDescent="0.25">
      <c r="A39" s="618"/>
      <c r="B39" s="621"/>
      <c r="C39" s="615"/>
      <c r="D39" s="253"/>
      <c r="E39" s="990"/>
      <c r="F39" s="1020"/>
      <c r="G39" s="958"/>
      <c r="H39" s="221" t="s">
        <v>8</v>
      </c>
      <c r="I39" s="186">
        <f>SUM(I37:I38)</f>
        <v>2540</v>
      </c>
      <c r="J39" s="187">
        <f>SUM(J37:J37)</f>
        <v>0</v>
      </c>
      <c r="K39" s="187">
        <f>SUM(K37:K37)</f>
        <v>0</v>
      </c>
      <c r="L39" s="188">
        <f>SUM(L37:L38)</f>
        <v>2540</v>
      </c>
      <c r="M39" s="186">
        <f>SUM(M37:M38)</f>
        <v>709</v>
      </c>
      <c r="N39" s="187">
        <f>SUM(N37:N37)</f>
        <v>0</v>
      </c>
      <c r="O39" s="187">
        <f>SUM(O37:O37)</f>
        <v>0</v>
      </c>
      <c r="P39" s="188">
        <f>SUM(P37:P38)</f>
        <v>709</v>
      </c>
      <c r="Q39" s="188">
        <f>SUM(Q37:Q38)</f>
        <v>-1831</v>
      </c>
      <c r="R39" s="188">
        <f>SUM(R37:R38)</f>
        <v>0</v>
      </c>
      <c r="S39" s="188">
        <f>SUM(S37:S38)</f>
        <v>0</v>
      </c>
      <c r="T39" s="188">
        <f>SUM(T37:T38)</f>
        <v>-1831</v>
      </c>
    </row>
    <row r="40" spans="1:20" ht="12.75" customHeight="1" x14ac:dyDescent="0.2">
      <c r="A40" s="616" t="s">
        <v>7</v>
      </c>
      <c r="B40" s="619" t="s">
        <v>7</v>
      </c>
      <c r="C40" s="626" t="s">
        <v>42</v>
      </c>
      <c r="D40" s="1012" t="s">
        <v>83</v>
      </c>
      <c r="E40" s="1028"/>
      <c r="F40" s="967" t="s">
        <v>38</v>
      </c>
      <c r="G40" s="956" t="s">
        <v>62</v>
      </c>
      <c r="H40" s="102" t="s">
        <v>63</v>
      </c>
      <c r="I40" s="213">
        <f>J40+L40</f>
        <v>149.4</v>
      </c>
      <c r="J40" s="214"/>
      <c r="K40" s="214"/>
      <c r="L40" s="215">
        <v>149.4</v>
      </c>
      <c r="M40" s="149">
        <f>N40+P40</f>
        <v>149.4</v>
      </c>
      <c r="N40" s="150"/>
      <c r="O40" s="150"/>
      <c r="P40" s="151">
        <v>149.4</v>
      </c>
      <c r="Q40" s="149"/>
      <c r="R40" s="150"/>
      <c r="S40" s="150"/>
      <c r="T40" s="151"/>
    </row>
    <row r="41" spans="1:20" x14ac:dyDescent="0.2">
      <c r="A41" s="617"/>
      <c r="B41" s="620"/>
      <c r="C41" s="614"/>
      <c r="D41" s="1010"/>
      <c r="E41" s="1029"/>
      <c r="F41" s="968"/>
      <c r="G41" s="957"/>
      <c r="H41" s="168" t="s">
        <v>66</v>
      </c>
      <c r="I41" s="195">
        <f>J41+L41</f>
        <v>31.4</v>
      </c>
      <c r="J41" s="196"/>
      <c r="K41" s="196"/>
      <c r="L41" s="194">
        <v>31.4</v>
      </c>
      <c r="M41" s="138">
        <f>N41+P41</f>
        <v>31.4</v>
      </c>
      <c r="N41" s="69"/>
      <c r="O41" s="69"/>
      <c r="P41" s="130">
        <v>31.4</v>
      </c>
      <c r="Q41" s="138"/>
      <c r="R41" s="69"/>
      <c r="S41" s="69"/>
      <c r="T41" s="130"/>
    </row>
    <row r="42" spans="1:20" x14ac:dyDescent="0.2">
      <c r="A42" s="617"/>
      <c r="B42" s="620"/>
      <c r="C42" s="614"/>
      <c r="D42" s="1010"/>
      <c r="E42" s="1029"/>
      <c r="F42" s="968"/>
      <c r="G42" s="957"/>
      <c r="H42" s="42"/>
      <c r="I42" s="202"/>
      <c r="J42" s="203"/>
      <c r="K42" s="203"/>
      <c r="L42" s="204"/>
      <c r="M42" s="143"/>
      <c r="N42" s="144"/>
      <c r="O42" s="144"/>
      <c r="P42" s="145"/>
      <c r="Q42" s="143"/>
      <c r="R42" s="144"/>
      <c r="S42" s="144"/>
      <c r="T42" s="145"/>
    </row>
    <row r="43" spans="1:20" ht="13.5" thickBot="1" x14ac:dyDescent="0.25">
      <c r="A43" s="618"/>
      <c r="B43" s="621"/>
      <c r="C43" s="615"/>
      <c r="D43" s="1011"/>
      <c r="E43" s="1030"/>
      <c r="F43" s="969"/>
      <c r="G43" s="958"/>
      <c r="H43" s="223" t="s">
        <v>8</v>
      </c>
      <c r="I43" s="205">
        <f t="shared" ref="I43:P43" si="3">SUM(I40:I41)</f>
        <v>180.8</v>
      </c>
      <c r="J43" s="206">
        <f t="shared" si="3"/>
        <v>0</v>
      </c>
      <c r="K43" s="206">
        <f t="shared" si="3"/>
        <v>0</v>
      </c>
      <c r="L43" s="207">
        <f t="shared" si="3"/>
        <v>180.8</v>
      </c>
      <c r="M43" s="205">
        <f t="shared" si="3"/>
        <v>180.8</v>
      </c>
      <c r="N43" s="206">
        <f t="shared" si="3"/>
        <v>0</v>
      </c>
      <c r="O43" s="206">
        <f t="shared" si="3"/>
        <v>0</v>
      </c>
      <c r="P43" s="207">
        <f t="shared" si="3"/>
        <v>180.8</v>
      </c>
      <c r="Q43" s="205"/>
      <c r="R43" s="206"/>
      <c r="S43" s="206"/>
      <c r="T43" s="207"/>
    </row>
    <row r="44" spans="1:20" s="38" customFormat="1" ht="18" customHeight="1" x14ac:dyDescent="0.2">
      <c r="A44" s="616" t="s">
        <v>7</v>
      </c>
      <c r="B44" s="619" t="s">
        <v>7</v>
      </c>
      <c r="C44" s="626" t="s">
        <v>43</v>
      </c>
      <c r="D44" s="984" t="s">
        <v>140</v>
      </c>
      <c r="E44" s="1021"/>
      <c r="F44" s="1024" t="s">
        <v>38</v>
      </c>
      <c r="G44" s="956" t="s">
        <v>62</v>
      </c>
      <c r="H44" s="35" t="s">
        <v>30</v>
      </c>
      <c r="I44" s="216">
        <f>J44+L44</f>
        <v>20</v>
      </c>
      <c r="J44" s="217"/>
      <c r="K44" s="217"/>
      <c r="L44" s="289">
        <v>20</v>
      </c>
      <c r="M44" s="152">
        <f>N44+P44</f>
        <v>20</v>
      </c>
      <c r="N44" s="153"/>
      <c r="O44" s="153"/>
      <c r="P44" s="154">
        <v>20</v>
      </c>
      <c r="Q44" s="152"/>
      <c r="R44" s="153"/>
      <c r="S44" s="153"/>
      <c r="T44" s="154"/>
    </row>
    <row r="45" spans="1:20" ht="18" customHeight="1" x14ac:dyDescent="0.2">
      <c r="A45" s="617"/>
      <c r="B45" s="620"/>
      <c r="C45" s="614"/>
      <c r="D45" s="977"/>
      <c r="E45" s="1022"/>
      <c r="F45" s="1019"/>
      <c r="G45" s="957"/>
      <c r="H45" s="18"/>
      <c r="I45" s="181">
        <f>J45+L45</f>
        <v>0</v>
      </c>
      <c r="J45" s="184"/>
      <c r="K45" s="184"/>
      <c r="L45" s="201">
        <v>0</v>
      </c>
      <c r="M45" s="125">
        <f>N45+P45</f>
        <v>0</v>
      </c>
      <c r="N45" s="123"/>
      <c r="O45" s="123"/>
      <c r="P45" s="124">
        <v>0</v>
      </c>
      <c r="Q45" s="125"/>
      <c r="R45" s="123"/>
      <c r="S45" s="123"/>
      <c r="T45" s="124"/>
    </row>
    <row r="46" spans="1:20" ht="18.75" customHeight="1" thickBot="1" x14ac:dyDescent="0.25">
      <c r="A46" s="618"/>
      <c r="B46" s="621"/>
      <c r="C46" s="615"/>
      <c r="D46" s="978"/>
      <c r="E46" s="1023"/>
      <c r="F46" s="1020"/>
      <c r="G46" s="958"/>
      <c r="H46" s="221" t="s">
        <v>8</v>
      </c>
      <c r="I46" s="186">
        <f t="shared" ref="I46:P46" si="4">SUM(I44:I45)</f>
        <v>20</v>
      </c>
      <c r="J46" s="187">
        <f t="shared" si="4"/>
        <v>0</v>
      </c>
      <c r="K46" s="187">
        <f t="shared" si="4"/>
        <v>0</v>
      </c>
      <c r="L46" s="188">
        <f t="shared" si="4"/>
        <v>20</v>
      </c>
      <c r="M46" s="186">
        <f t="shared" si="4"/>
        <v>20</v>
      </c>
      <c r="N46" s="187">
        <f t="shared" si="4"/>
        <v>0</v>
      </c>
      <c r="O46" s="187">
        <f t="shared" si="4"/>
        <v>0</v>
      </c>
      <c r="P46" s="188">
        <f t="shared" si="4"/>
        <v>20</v>
      </c>
      <c r="Q46" s="186"/>
      <c r="R46" s="187"/>
      <c r="S46" s="187"/>
      <c r="T46" s="188"/>
    </row>
    <row r="47" spans="1:20" ht="24.75" customHeight="1" x14ac:dyDescent="0.2">
      <c r="A47" s="279" t="s">
        <v>7</v>
      </c>
      <c r="B47" s="113" t="s">
        <v>7</v>
      </c>
      <c r="C47" s="250" t="s">
        <v>79</v>
      </c>
      <c r="D47" s="251" t="s">
        <v>130</v>
      </c>
      <c r="E47" s="267"/>
      <c r="F47" s="265"/>
      <c r="G47" s="266"/>
      <c r="H47" s="39"/>
      <c r="I47" s="178"/>
      <c r="J47" s="179"/>
      <c r="K47" s="179"/>
      <c r="L47" s="180"/>
      <c r="M47" s="131"/>
      <c r="N47" s="132"/>
      <c r="O47" s="132"/>
      <c r="P47" s="133"/>
      <c r="Q47" s="131"/>
      <c r="R47" s="132"/>
      <c r="S47" s="132"/>
      <c r="T47" s="133"/>
    </row>
    <row r="48" spans="1:20" ht="14.25" customHeight="1" x14ac:dyDescent="0.2">
      <c r="A48" s="617"/>
      <c r="B48" s="620"/>
      <c r="C48" s="614"/>
      <c r="D48" s="1010" t="s">
        <v>69</v>
      </c>
      <c r="E48" s="1017" t="s">
        <v>67</v>
      </c>
      <c r="F48" s="1019" t="s">
        <v>38</v>
      </c>
      <c r="G48" s="957" t="s">
        <v>62</v>
      </c>
      <c r="H48" s="11" t="s">
        <v>64</v>
      </c>
      <c r="I48" s="226">
        <f>J48+L48</f>
        <v>350</v>
      </c>
      <c r="J48" s="184"/>
      <c r="K48" s="184"/>
      <c r="L48" s="201">
        <v>350</v>
      </c>
      <c r="M48" s="128">
        <f>N48+P48</f>
        <v>350</v>
      </c>
      <c r="N48" s="123"/>
      <c r="O48" s="123"/>
      <c r="P48" s="124">
        <v>350</v>
      </c>
      <c r="Q48" s="128"/>
      <c r="R48" s="123"/>
      <c r="S48" s="123"/>
      <c r="T48" s="124"/>
    </row>
    <row r="49" spans="1:20" ht="14.25" customHeight="1" x14ac:dyDescent="0.2">
      <c r="A49" s="617"/>
      <c r="B49" s="620"/>
      <c r="C49" s="614"/>
      <c r="D49" s="1010"/>
      <c r="E49" s="1017"/>
      <c r="F49" s="1019"/>
      <c r="G49" s="957"/>
      <c r="H49" s="168" t="s">
        <v>63</v>
      </c>
      <c r="I49" s="238">
        <v>5000</v>
      </c>
      <c r="J49" s="193"/>
      <c r="K49" s="193"/>
      <c r="L49" s="194">
        <v>5000</v>
      </c>
      <c r="M49" s="122">
        <v>5000</v>
      </c>
      <c r="N49" s="129"/>
      <c r="O49" s="129"/>
      <c r="P49" s="130">
        <v>5000</v>
      </c>
      <c r="Q49" s="122"/>
      <c r="R49" s="129"/>
      <c r="S49" s="129"/>
      <c r="T49" s="130"/>
    </row>
    <row r="50" spans="1:20" ht="14.25" customHeight="1" x14ac:dyDescent="0.2">
      <c r="A50" s="617"/>
      <c r="B50" s="620"/>
      <c r="C50" s="614"/>
      <c r="D50" s="1016"/>
      <c r="E50" s="1017"/>
      <c r="F50" s="1019"/>
      <c r="G50" s="957"/>
      <c r="H50" s="168"/>
      <c r="I50" s="195"/>
      <c r="J50" s="196"/>
      <c r="K50" s="196"/>
      <c r="L50" s="194"/>
      <c r="M50" s="138"/>
      <c r="N50" s="69"/>
      <c r="O50" s="69"/>
      <c r="P50" s="130"/>
      <c r="Q50" s="138"/>
      <c r="R50" s="69"/>
      <c r="S50" s="69"/>
      <c r="T50" s="130"/>
    </row>
    <row r="51" spans="1:20" ht="12.75" customHeight="1" x14ac:dyDescent="0.2">
      <c r="A51" s="617"/>
      <c r="B51" s="620"/>
      <c r="C51" s="614"/>
      <c r="D51" s="1009" t="s">
        <v>70</v>
      </c>
      <c r="E51" s="1017"/>
      <c r="F51" s="1019"/>
      <c r="G51" s="957"/>
      <c r="H51" s="11"/>
      <c r="I51" s="200"/>
      <c r="J51" s="185"/>
      <c r="K51" s="185"/>
      <c r="L51" s="201"/>
      <c r="M51" s="142"/>
      <c r="N51" s="70"/>
      <c r="O51" s="70"/>
      <c r="P51" s="124"/>
      <c r="Q51" s="142"/>
      <c r="R51" s="70"/>
      <c r="S51" s="70"/>
      <c r="T51" s="124"/>
    </row>
    <row r="52" spans="1:20" x14ac:dyDescent="0.2">
      <c r="A52" s="617"/>
      <c r="B52" s="620"/>
      <c r="C52" s="614"/>
      <c r="D52" s="1010"/>
      <c r="E52" s="1017"/>
      <c r="F52" s="1019"/>
      <c r="G52" s="957"/>
      <c r="H52" s="11"/>
      <c r="I52" s="200"/>
      <c r="J52" s="185"/>
      <c r="K52" s="185"/>
      <c r="L52" s="201"/>
      <c r="M52" s="142"/>
      <c r="N52" s="70"/>
      <c r="O52" s="70"/>
      <c r="P52" s="124"/>
      <c r="Q52" s="142"/>
      <c r="R52" s="70"/>
      <c r="S52" s="70"/>
      <c r="T52" s="124"/>
    </row>
    <row r="53" spans="1:20" ht="12.75" customHeight="1" x14ac:dyDescent="0.2">
      <c r="A53" s="617"/>
      <c r="B53" s="620"/>
      <c r="C53" s="614"/>
      <c r="D53" s="1009" t="s">
        <v>71</v>
      </c>
      <c r="E53" s="1017"/>
      <c r="F53" s="1019"/>
      <c r="G53" s="957"/>
      <c r="H53" s="91" t="s">
        <v>68</v>
      </c>
      <c r="I53" s="290">
        <f>L53+J53</f>
        <v>1000</v>
      </c>
      <c r="J53" s="203"/>
      <c r="K53" s="203"/>
      <c r="L53" s="291">
        <v>1000</v>
      </c>
      <c r="M53" s="171">
        <f>P53+N53</f>
        <v>1000</v>
      </c>
      <c r="N53" s="144"/>
      <c r="O53" s="144"/>
      <c r="P53" s="172">
        <v>1000</v>
      </c>
      <c r="Q53" s="171"/>
      <c r="R53" s="144"/>
      <c r="S53" s="144"/>
      <c r="T53" s="172"/>
    </row>
    <row r="54" spans="1:20" ht="12.75" customHeight="1" x14ac:dyDescent="0.2">
      <c r="A54" s="617"/>
      <c r="B54" s="620"/>
      <c r="C54" s="614"/>
      <c r="D54" s="1010"/>
      <c r="E54" s="1017"/>
      <c r="F54" s="1019"/>
      <c r="G54" s="957"/>
      <c r="H54" s="51"/>
      <c r="I54" s="197"/>
      <c r="J54" s="198"/>
      <c r="K54" s="292"/>
      <c r="L54" s="293"/>
      <c r="M54" s="139"/>
      <c r="N54" s="140"/>
      <c r="O54" s="170"/>
      <c r="P54" s="169"/>
      <c r="Q54" s="139"/>
      <c r="R54" s="140"/>
      <c r="S54" s="170"/>
      <c r="T54" s="169"/>
    </row>
    <row r="55" spans="1:20" ht="13.5" thickBot="1" x14ac:dyDescent="0.25">
      <c r="A55" s="618"/>
      <c r="B55" s="621"/>
      <c r="C55" s="615"/>
      <c r="D55" s="1011"/>
      <c r="E55" s="1018"/>
      <c r="F55" s="1020"/>
      <c r="G55" s="958"/>
      <c r="H55" s="221" t="s">
        <v>8</v>
      </c>
      <c r="I55" s="245">
        <f t="shared" ref="I55:P55" si="5">SUM(I48:I53)</f>
        <v>6350</v>
      </c>
      <c r="J55" s="187">
        <f t="shared" si="5"/>
        <v>0</v>
      </c>
      <c r="K55" s="187">
        <f t="shared" si="5"/>
        <v>0</v>
      </c>
      <c r="L55" s="222">
        <f t="shared" si="5"/>
        <v>6350</v>
      </c>
      <c r="M55" s="245">
        <f t="shared" si="5"/>
        <v>6350</v>
      </c>
      <c r="N55" s="187">
        <f t="shared" si="5"/>
        <v>0</v>
      </c>
      <c r="O55" s="187">
        <f t="shared" si="5"/>
        <v>0</v>
      </c>
      <c r="P55" s="222">
        <f t="shared" si="5"/>
        <v>6350</v>
      </c>
      <c r="Q55" s="245"/>
      <c r="R55" s="187"/>
      <c r="S55" s="187"/>
      <c r="T55" s="222"/>
    </row>
    <row r="56" spans="1:20" ht="13.5" thickBot="1" x14ac:dyDescent="0.25">
      <c r="A56" s="277" t="s">
        <v>7</v>
      </c>
      <c r="B56" s="7" t="s">
        <v>7</v>
      </c>
      <c r="C56" s="959" t="s">
        <v>10</v>
      </c>
      <c r="D56" s="691"/>
      <c r="E56" s="691"/>
      <c r="F56" s="691"/>
      <c r="G56" s="691"/>
      <c r="H56" s="692"/>
      <c r="I56" s="120">
        <f t="shared" ref="I56:P56" si="6">I55+I46+I43+I39+I36+I33+I22+I18</f>
        <v>26143.1</v>
      </c>
      <c r="J56" s="16">
        <f t="shared" si="6"/>
        <v>0</v>
      </c>
      <c r="K56" s="16">
        <f t="shared" si="6"/>
        <v>0</v>
      </c>
      <c r="L56" s="121">
        <f t="shared" si="6"/>
        <v>26143.1</v>
      </c>
      <c r="M56" s="120">
        <f t="shared" si="6"/>
        <v>25742.1</v>
      </c>
      <c r="N56" s="16">
        <f t="shared" si="6"/>
        <v>0</v>
      </c>
      <c r="O56" s="16">
        <f t="shared" si="6"/>
        <v>0</v>
      </c>
      <c r="P56" s="121">
        <f t="shared" si="6"/>
        <v>25742.1</v>
      </c>
      <c r="Q56" s="120">
        <f>SUM(Q55,Q46,Q43,Q39,Q36,Q33,Q22,Q18)</f>
        <v>-401</v>
      </c>
      <c r="R56" s="16">
        <f>SUM(R55,R46,R43,R39,R36,R33,R22,R18)</f>
        <v>0</v>
      </c>
      <c r="S56" s="16">
        <f>SUM(S55,S46,S43,S39,S36,S33,S22,S18)</f>
        <v>0</v>
      </c>
      <c r="T56" s="121">
        <f>SUM(T55,T46,T43,T39,T36,T33,T22,T18)</f>
        <v>-401</v>
      </c>
    </row>
    <row r="57" spans="1:20" ht="13.5" thickBot="1" x14ac:dyDescent="0.25">
      <c r="A57" s="277" t="s">
        <v>7</v>
      </c>
      <c r="B57" s="7" t="s">
        <v>9</v>
      </c>
      <c r="C57" s="693" t="s">
        <v>36</v>
      </c>
      <c r="D57" s="694"/>
      <c r="E57" s="694"/>
      <c r="F57" s="694"/>
      <c r="G57" s="694"/>
      <c r="H57" s="694"/>
      <c r="I57" s="694"/>
      <c r="J57" s="694"/>
      <c r="K57" s="694"/>
      <c r="L57" s="694"/>
      <c r="M57" s="929"/>
      <c r="N57" s="694"/>
      <c r="O57" s="694"/>
      <c r="P57" s="694"/>
      <c r="Q57" s="694"/>
      <c r="R57" s="694"/>
      <c r="S57" s="694"/>
      <c r="T57" s="695"/>
    </row>
    <row r="58" spans="1:20" ht="12.75" customHeight="1" x14ac:dyDescent="0.2">
      <c r="A58" s="616" t="s">
        <v>7</v>
      </c>
      <c r="B58" s="619" t="s">
        <v>9</v>
      </c>
      <c r="C58" s="626" t="s">
        <v>7</v>
      </c>
      <c r="D58" s="1012" t="s">
        <v>157</v>
      </c>
      <c r="E58" s="1013" t="s">
        <v>67</v>
      </c>
      <c r="F58" s="967" t="s">
        <v>38</v>
      </c>
      <c r="G58" s="956" t="s">
        <v>62</v>
      </c>
      <c r="H58" s="12" t="s">
        <v>30</v>
      </c>
      <c r="I58" s="155">
        <f>J58+L58</f>
        <v>0</v>
      </c>
      <c r="J58" s="73"/>
      <c r="K58" s="73"/>
      <c r="L58" s="156"/>
      <c r="M58" s="155">
        <f>N58+P58</f>
        <v>0</v>
      </c>
      <c r="N58" s="73"/>
      <c r="O58" s="73"/>
      <c r="P58" s="156"/>
      <c r="Q58" s="155"/>
      <c r="R58" s="73"/>
      <c r="S58" s="73"/>
      <c r="T58" s="156"/>
    </row>
    <row r="59" spans="1:20" x14ac:dyDescent="0.2">
      <c r="A59" s="617"/>
      <c r="B59" s="620"/>
      <c r="C59" s="614"/>
      <c r="D59" s="1010"/>
      <c r="E59" s="1014"/>
      <c r="F59" s="968"/>
      <c r="G59" s="957"/>
      <c r="H59" s="19" t="s">
        <v>65</v>
      </c>
      <c r="I59" s="125">
        <f>J59+L59</f>
        <v>0</v>
      </c>
      <c r="J59" s="123"/>
      <c r="K59" s="123"/>
      <c r="L59" s="124"/>
      <c r="M59" s="125">
        <f>N59+P59</f>
        <v>0</v>
      </c>
      <c r="N59" s="123"/>
      <c r="O59" s="123"/>
      <c r="P59" s="124"/>
      <c r="Q59" s="125"/>
      <c r="R59" s="123"/>
      <c r="S59" s="123"/>
      <c r="T59" s="124"/>
    </row>
    <row r="60" spans="1:20" x14ac:dyDescent="0.2">
      <c r="A60" s="617"/>
      <c r="B60" s="620"/>
      <c r="C60" s="614"/>
      <c r="D60" s="1010"/>
      <c r="E60" s="1014"/>
      <c r="F60" s="968"/>
      <c r="G60" s="957"/>
      <c r="H60" s="19" t="s">
        <v>46</v>
      </c>
      <c r="I60" s="128">
        <f>J60+L60</f>
        <v>1700</v>
      </c>
      <c r="J60" s="129"/>
      <c r="K60" s="129"/>
      <c r="L60" s="130">
        <v>1700</v>
      </c>
      <c r="M60" s="128">
        <f>N60+P60</f>
        <v>1700</v>
      </c>
      <c r="N60" s="129"/>
      <c r="O60" s="129"/>
      <c r="P60" s="130">
        <v>1700</v>
      </c>
      <c r="Q60" s="128"/>
      <c r="R60" s="129"/>
      <c r="S60" s="129"/>
      <c r="T60" s="130"/>
    </row>
    <row r="61" spans="1:20" ht="17.25" customHeight="1" thickBot="1" x14ac:dyDescent="0.25">
      <c r="A61" s="618"/>
      <c r="B61" s="621"/>
      <c r="C61" s="615"/>
      <c r="D61" s="1011"/>
      <c r="E61" s="1015"/>
      <c r="F61" s="969"/>
      <c r="G61" s="958"/>
      <c r="H61" s="221" t="s">
        <v>8</v>
      </c>
      <c r="I61" s="186">
        <f t="shared" ref="I61:P61" si="7">SUM(I58:I60)</f>
        <v>1700</v>
      </c>
      <c r="J61" s="187">
        <f t="shared" si="7"/>
        <v>0</v>
      </c>
      <c r="K61" s="187">
        <f t="shared" si="7"/>
        <v>0</v>
      </c>
      <c r="L61" s="188">
        <f t="shared" si="7"/>
        <v>1700</v>
      </c>
      <c r="M61" s="186">
        <f t="shared" si="7"/>
        <v>1700</v>
      </c>
      <c r="N61" s="187">
        <f t="shared" si="7"/>
        <v>0</v>
      </c>
      <c r="O61" s="187">
        <f t="shared" si="7"/>
        <v>0</v>
      </c>
      <c r="P61" s="188">
        <f t="shared" si="7"/>
        <v>1700</v>
      </c>
      <c r="Q61" s="186"/>
      <c r="R61" s="187"/>
      <c r="S61" s="187"/>
      <c r="T61" s="188"/>
    </row>
    <row r="62" spans="1:20" ht="28.5" customHeight="1" x14ac:dyDescent="0.2">
      <c r="A62" s="616" t="s">
        <v>7</v>
      </c>
      <c r="B62" s="619" t="s">
        <v>9</v>
      </c>
      <c r="C62" s="626" t="s">
        <v>9</v>
      </c>
      <c r="D62" s="1012" t="s">
        <v>141</v>
      </c>
      <c r="E62" s="1006" t="s">
        <v>67</v>
      </c>
      <c r="F62" s="967" t="s">
        <v>38</v>
      </c>
      <c r="G62" s="956" t="s">
        <v>62</v>
      </c>
      <c r="H62" s="12" t="s">
        <v>30</v>
      </c>
      <c r="I62" s="155"/>
      <c r="J62" s="73"/>
      <c r="K62" s="73"/>
      <c r="L62" s="156"/>
      <c r="M62" s="155"/>
      <c r="N62" s="73"/>
      <c r="O62" s="73"/>
      <c r="P62" s="156"/>
      <c r="Q62" s="155"/>
      <c r="R62" s="73"/>
      <c r="S62" s="73"/>
      <c r="T62" s="156"/>
    </row>
    <row r="63" spans="1:20" ht="20.25" customHeight="1" x14ac:dyDescent="0.2">
      <c r="A63" s="617"/>
      <c r="B63" s="620"/>
      <c r="C63" s="614"/>
      <c r="D63" s="1010"/>
      <c r="E63" s="1007"/>
      <c r="F63" s="968"/>
      <c r="G63" s="957"/>
      <c r="H63" s="19" t="s">
        <v>65</v>
      </c>
      <c r="I63" s="125"/>
      <c r="J63" s="123"/>
      <c r="K63" s="123"/>
      <c r="L63" s="124"/>
      <c r="M63" s="125"/>
      <c r="N63" s="123"/>
      <c r="O63" s="123"/>
      <c r="P63" s="124"/>
      <c r="Q63" s="125"/>
      <c r="R63" s="123"/>
      <c r="S63" s="123"/>
      <c r="T63" s="124"/>
    </row>
    <row r="64" spans="1:20" ht="13.5" customHeight="1" x14ac:dyDescent="0.2">
      <c r="A64" s="617"/>
      <c r="B64" s="620"/>
      <c r="C64" s="614"/>
      <c r="D64" s="1010"/>
      <c r="E64" s="1007"/>
      <c r="F64" s="968"/>
      <c r="G64" s="957"/>
      <c r="H64" s="19" t="s">
        <v>63</v>
      </c>
      <c r="I64" s="128">
        <f>J64+L64</f>
        <v>2665.5</v>
      </c>
      <c r="J64" s="129">
        <v>0</v>
      </c>
      <c r="K64" s="129"/>
      <c r="L64" s="130">
        <v>2665.5</v>
      </c>
      <c r="M64" s="128">
        <f>N64+P64</f>
        <v>2665.5</v>
      </c>
      <c r="N64" s="129">
        <v>0</v>
      </c>
      <c r="O64" s="129"/>
      <c r="P64" s="130">
        <v>2665.5</v>
      </c>
      <c r="Q64" s="128"/>
      <c r="R64" s="129"/>
      <c r="S64" s="129"/>
      <c r="T64" s="130"/>
    </row>
    <row r="65" spans="1:22" ht="14.25" customHeight="1" thickBot="1" x14ac:dyDescent="0.25">
      <c r="A65" s="618"/>
      <c r="B65" s="621"/>
      <c r="C65" s="615"/>
      <c r="D65" s="1011"/>
      <c r="E65" s="1008"/>
      <c r="F65" s="969"/>
      <c r="G65" s="958"/>
      <c r="H65" s="221" t="s">
        <v>8</v>
      </c>
      <c r="I65" s="186">
        <f t="shared" ref="I65:P65" si="8">I64</f>
        <v>2665.5</v>
      </c>
      <c r="J65" s="218">
        <f t="shared" si="8"/>
        <v>0</v>
      </c>
      <c r="K65" s="218">
        <f t="shared" si="8"/>
        <v>0</v>
      </c>
      <c r="L65" s="222">
        <f t="shared" si="8"/>
        <v>2665.5</v>
      </c>
      <c r="M65" s="186">
        <f t="shared" si="8"/>
        <v>2665.5</v>
      </c>
      <c r="N65" s="218">
        <f t="shared" si="8"/>
        <v>0</v>
      </c>
      <c r="O65" s="218">
        <f t="shared" si="8"/>
        <v>0</v>
      </c>
      <c r="P65" s="222">
        <f t="shared" si="8"/>
        <v>2665.5</v>
      </c>
      <c r="Q65" s="186"/>
      <c r="R65" s="218"/>
      <c r="S65" s="218"/>
      <c r="T65" s="222"/>
    </row>
    <row r="66" spans="1:22" ht="13.5" thickBot="1" x14ac:dyDescent="0.25">
      <c r="A66" s="281" t="s">
        <v>7</v>
      </c>
      <c r="B66" s="7" t="s">
        <v>9</v>
      </c>
      <c r="C66" s="959" t="s">
        <v>10</v>
      </c>
      <c r="D66" s="691"/>
      <c r="E66" s="691"/>
      <c r="F66" s="691"/>
      <c r="G66" s="691"/>
      <c r="H66" s="692"/>
      <c r="I66" s="16">
        <f t="shared" ref="I66:T66" si="9">SUM(I61,I65)</f>
        <v>4365.5</v>
      </c>
      <c r="J66" s="16">
        <f t="shared" si="9"/>
        <v>0</v>
      </c>
      <c r="K66" s="16">
        <f t="shared" si="9"/>
        <v>0</v>
      </c>
      <c r="L66" s="119">
        <f t="shared" si="9"/>
        <v>4365.5</v>
      </c>
      <c r="M66" s="120">
        <f t="shared" si="9"/>
        <v>4365.5</v>
      </c>
      <c r="N66" s="16">
        <f t="shared" si="9"/>
        <v>0</v>
      </c>
      <c r="O66" s="16">
        <f t="shared" si="9"/>
        <v>0</v>
      </c>
      <c r="P66" s="17">
        <f t="shared" si="9"/>
        <v>4365.5</v>
      </c>
      <c r="Q66" s="120">
        <f t="shared" si="9"/>
        <v>0</v>
      </c>
      <c r="R66" s="16">
        <f t="shared" si="9"/>
        <v>0</v>
      </c>
      <c r="S66" s="16">
        <f t="shared" si="9"/>
        <v>0</v>
      </c>
      <c r="T66" s="17">
        <f t="shared" si="9"/>
        <v>0</v>
      </c>
    </row>
    <row r="67" spans="1:22" ht="13.5" thickBot="1" x14ac:dyDescent="0.25">
      <c r="A67" s="277" t="s">
        <v>7</v>
      </c>
      <c r="B67" s="7" t="s">
        <v>32</v>
      </c>
      <c r="C67" s="693" t="s">
        <v>37</v>
      </c>
      <c r="D67" s="694"/>
      <c r="E67" s="694"/>
      <c r="F67" s="694"/>
      <c r="G67" s="694"/>
      <c r="H67" s="694"/>
      <c r="I67" s="694"/>
      <c r="J67" s="694"/>
      <c r="K67" s="694"/>
      <c r="L67" s="694"/>
      <c r="M67" s="929"/>
      <c r="N67" s="694"/>
      <c r="O67" s="694"/>
      <c r="P67" s="694"/>
      <c r="Q67" s="694"/>
      <c r="R67" s="694"/>
      <c r="S67" s="694"/>
      <c r="T67" s="695"/>
    </row>
    <row r="68" spans="1:22" ht="16.5" customHeight="1" x14ac:dyDescent="0.2">
      <c r="A68" s="280" t="s">
        <v>7</v>
      </c>
      <c r="B68" s="114" t="s">
        <v>32</v>
      </c>
      <c r="C68" s="246" t="s">
        <v>7</v>
      </c>
      <c r="D68" s="275" t="s">
        <v>108</v>
      </c>
      <c r="E68" s="264"/>
      <c r="F68" s="107" t="s">
        <v>38</v>
      </c>
      <c r="G68" s="115" t="s">
        <v>45</v>
      </c>
      <c r="H68" s="83" t="s">
        <v>30</v>
      </c>
      <c r="I68" s="213">
        <f>J68+L68</f>
        <v>650.70000000000005</v>
      </c>
      <c r="J68" s="214">
        <v>605.5</v>
      </c>
      <c r="K68" s="214"/>
      <c r="L68" s="237">
        <v>45.2</v>
      </c>
      <c r="M68" s="149">
        <f>P68+N68</f>
        <v>650.70000000000005</v>
      </c>
      <c r="N68" s="150">
        <f>13694-13088.5</f>
        <v>605.5</v>
      </c>
      <c r="O68" s="150"/>
      <c r="P68" s="151">
        <v>45.2</v>
      </c>
      <c r="Q68" s="149"/>
      <c r="R68" s="150"/>
      <c r="S68" s="150"/>
      <c r="T68" s="151"/>
    </row>
    <row r="69" spans="1:22" x14ac:dyDescent="0.2">
      <c r="A69" s="280"/>
      <c r="B69" s="114"/>
      <c r="C69" s="246"/>
      <c r="D69" s="259" t="s">
        <v>78</v>
      </c>
      <c r="E69" s="254"/>
      <c r="F69" s="260" t="s">
        <v>44</v>
      </c>
      <c r="G69" s="255"/>
      <c r="H69" s="19" t="s">
        <v>125</v>
      </c>
      <c r="I69" s="323">
        <f>J69+L69</f>
        <v>1742.8</v>
      </c>
      <c r="J69" s="310">
        <v>1742.8</v>
      </c>
      <c r="K69" s="310"/>
      <c r="L69" s="310"/>
      <c r="M69" s="324">
        <f>P69+N69</f>
        <v>1742.8</v>
      </c>
      <c r="N69" s="68">
        <v>1742.8</v>
      </c>
      <c r="O69" s="68"/>
      <c r="P69" s="127">
        <v>0</v>
      </c>
      <c r="Q69" s="324"/>
      <c r="R69" s="68"/>
      <c r="S69" s="68"/>
      <c r="T69" s="127"/>
    </row>
    <row r="70" spans="1:22" ht="25.5" x14ac:dyDescent="0.2">
      <c r="A70" s="280"/>
      <c r="B70" s="114"/>
      <c r="C70" s="246"/>
      <c r="D70" s="321" t="s">
        <v>85</v>
      </c>
      <c r="E70" s="254"/>
      <c r="F70" s="260" t="s">
        <v>56</v>
      </c>
      <c r="G70" s="255"/>
      <c r="H70" s="19" t="s">
        <v>30</v>
      </c>
      <c r="I70" s="323">
        <f>J70</f>
        <v>13088.5</v>
      </c>
      <c r="J70" s="310">
        <v>13088.5</v>
      </c>
      <c r="K70" s="310"/>
      <c r="L70" s="310"/>
      <c r="M70" s="327">
        <f>N70</f>
        <v>14438.5</v>
      </c>
      <c r="N70" s="328">
        <f>13088.5+550+800</f>
        <v>14438.5</v>
      </c>
      <c r="O70" s="68"/>
      <c r="P70" s="127"/>
      <c r="Q70" s="325">
        <f>R70</f>
        <v>1350</v>
      </c>
      <c r="R70" s="326">
        <f>N70-J70</f>
        <v>1350</v>
      </c>
      <c r="S70" s="68"/>
      <c r="T70" s="127"/>
    </row>
    <row r="71" spans="1:22" x14ac:dyDescent="0.2">
      <c r="A71" s="280"/>
      <c r="B71" s="114"/>
      <c r="C71" s="246"/>
      <c r="D71" s="259" t="s">
        <v>86</v>
      </c>
      <c r="E71" s="254"/>
      <c r="F71" s="260"/>
      <c r="G71" s="255"/>
      <c r="H71" s="92"/>
      <c r="I71" s="200"/>
      <c r="J71" s="185"/>
      <c r="K71" s="185"/>
      <c r="L71" s="185"/>
      <c r="M71" s="142"/>
      <c r="N71" s="70"/>
      <c r="O71" s="70"/>
      <c r="P71" s="124"/>
      <c r="Q71" s="311"/>
      <c r="R71" s="312"/>
      <c r="S71" s="70"/>
      <c r="T71" s="124"/>
    </row>
    <row r="72" spans="1:22" x14ac:dyDescent="0.2">
      <c r="A72" s="280"/>
      <c r="B72" s="114"/>
      <c r="C72" s="246"/>
      <c r="D72" s="99" t="s">
        <v>87</v>
      </c>
      <c r="E72" s="254"/>
      <c r="F72" s="260"/>
      <c r="G72" s="255"/>
      <c r="H72" s="93"/>
      <c r="I72" s="227"/>
      <c r="J72" s="209"/>
      <c r="K72" s="209"/>
      <c r="L72" s="209"/>
      <c r="M72" s="80"/>
      <c r="N72" s="157"/>
      <c r="O72" s="157"/>
      <c r="P72" s="148"/>
      <c r="Q72" s="313"/>
      <c r="R72" s="314"/>
      <c r="S72" s="157"/>
      <c r="T72" s="148"/>
    </row>
    <row r="73" spans="1:22" ht="12.75" customHeight="1" x14ac:dyDescent="0.2">
      <c r="A73" s="617"/>
      <c r="B73" s="620"/>
      <c r="C73" s="614"/>
      <c r="D73" s="993" t="s">
        <v>58</v>
      </c>
      <c r="E73" s="989"/>
      <c r="F73" s="968"/>
      <c r="G73" s="957"/>
      <c r="H73" s="94"/>
      <c r="I73" s="200"/>
      <c r="J73" s="185"/>
      <c r="K73" s="185"/>
      <c r="L73" s="185"/>
      <c r="M73" s="142"/>
      <c r="N73" s="70"/>
      <c r="O73" s="70"/>
      <c r="P73" s="124"/>
      <c r="Q73" s="311"/>
      <c r="R73" s="312"/>
      <c r="S73" s="70"/>
      <c r="T73" s="124"/>
      <c r="V73" s="295"/>
    </row>
    <row r="74" spans="1:22" x14ac:dyDescent="0.2">
      <c r="A74" s="617"/>
      <c r="B74" s="620"/>
      <c r="C74" s="614"/>
      <c r="D74" s="1005"/>
      <c r="E74" s="989"/>
      <c r="F74" s="968"/>
      <c r="G74" s="957"/>
      <c r="H74" s="94"/>
      <c r="I74" s="200"/>
      <c r="J74" s="185"/>
      <c r="K74" s="185"/>
      <c r="L74" s="185"/>
      <c r="M74" s="142"/>
      <c r="N74" s="70"/>
      <c r="O74" s="70"/>
      <c r="P74" s="124"/>
      <c r="Q74" s="311"/>
      <c r="R74" s="312"/>
      <c r="S74" s="70"/>
      <c r="T74" s="124"/>
    </row>
    <row r="75" spans="1:22" ht="15.75" customHeight="1" x14ac:dyDescent="0.2">
      <c r="A75" s="617"/>
      <c r="B75" s="620"/>
      <c r="C75" s="614"/>
      <c r="D75" s="993" t="s">
        <v>59</v>
      </c>
      <c r="E75" s="989"/>
      <c r="F75" s="968"/>
      <c r="G75" s="957"/>
      <c r="H75" s="94"/>
      <c r="I75" s="200"/>
      <c r="J75" s="185"/>
      <c r="K75" s="185"/>
      <c r="L75" s="185"/>
      <c r="M75" s="142"/>
      <c r="N75" s="70"/>
      <c r="O75" s="70"/>
      <c r="P75" s="124"/>
      <c r="Q75" s="311"/>
      <c r="R75" s="312"/>
      <c r="S75" s="70"/>
      <c r="T75" s="124"/>
      <c r="V75" s="2" t="s">
        <v>151</v>
      </c>
    </row>
    <row r="76" spans="1:22" x14ac:dyDescent="0.2">
      <c r="A76" s="617"/>
      <c r="B76" s="620"/>
      <c r="C76" s="614"/>
      <c r="D76" s="1005"/>
      <c r="E76" s="989"/>
      <c r="F76" s="968"/>
      <c r="G76" s="957"/>
      <c r="H76" s="93"/>
      <c r="I76" s="227"/>
      <c r="J76" s="209"/>
      <c r="K76" s="209"/>
      <c r="L76" s="209"/>
      <c r="M76" s="80"/>
      <c r="N76" s="157"/>
      <c r="O76" s="157"/>
      <c r="P76" s="148"/>
      <c r="Q76" s="313"/>
      <c r="R76" s="314"/>
      <c r="S76" s="157"/>
      <c r="T76" s="148"/>
    </row>
    <row r="77" spans="1:22" ht="20.25" customHeight="1" x14ac:dyDescent="0.2">
      <c r="A77" s="617"/>
      <c r="B77" s="620"/>
      <c r="C77" s="614"/>
      <c r="D77" s="1003" t="s">
        <v>131</v>
      </c>
      <c r="E77" s="989"/>
      <c r="F77" s="968"/>
      <c r="G77" s="957"/>
      <c r="H77" s="94"/>
      <c r="I77" s="200"/>
      <c r="J77" s="185"/>
      <c r="K77" s="185"/>
      <c r="L77" s="185"/>
      <c r="M77" s="142"/>
      <c r="N77" s="70"/>
      <c r="O77" s="70"/>
      <c r="P77" s="124"/>
      <c r="Q77" s="311"/>
      <c r="R77" s="312"/>
      <c r="S77" s="70"/>
      <c r="T77" s="124"/>
    </row>
    <row r="78" spans="1:22" ht="20.25" customHeight="1" x14ac:dyDescent="0.2">
      <c r="A78" s="617"/>
      <c r="B78" s="620"/>
      <c r="C78" s="614"/>
      <c r="D78" s="971"/>
      <c r="E78" s="989"/>
      <c r="F78" s="968"/>
      <c r="G78" s="957"/>
      <c r="H78" s="94"/>
      <c r="I78" s="200"/>
      <c r="J78" s="185"/>
      <c r="K78" s="185"/>
      <c r="L78" s="185"/>
      <c r="M78" s="142"/>
      <c r="N78" s="70"/>
      <c r="O78" s="70"/>
      <c r="P78" s="124"/>
      <c r="Q78" s="311"/>
      <c r="R78" s="312"/>
      <c r="S78" s="70"/>
      <c r="T78" s="124"/>
    </row>
    <row r="79" spans="1:22" x14ac:dyDescent="0.2">
      <c r="A79" s="617"/>
      <c r="B79" s="620"/>
      <c r="C79" s="614"/>
      <c r="D79" s="1004"/>
      <c r="E79" s="989"/>
      <c r="F79" s="968"/>
      <c r="G79" s="957"/>
      <c r="H79" s="93"/>
      <c r="I79" s="227"/>
      <c r="J79" s="209"/>
      <c r="K79" s="209"/>
      <c r="L79" s="209"/>
      <c r="M79" s="80"/>
      <c r="N79" s="157"/>
      <c r="O79" s="157"/>
      <c r="P79" s="148"/>
      <c r="Q79" s="313"/>
      <c r="R79" s="314"/>
      <c r="S79" s="157"/>
      <c r="T79" s="148"/>
    </row>
    <row r="80" spans="1:22" ht="12.75" customHeight="1" x14ac:dyDescent="0.2">
      <c r="A80" s="617"/>
      <c r="B80" s="620"/>
      <c r="C80" s="614"/>
      <c r="D80" s="1003" t="s">
        <v>94</v>
      </c>
      <c r="E80" s="989"/>
      <c r="F80" s="968"/>
      <c r="G80" s="957"/>
      <c r="H80" s="92"/>
      <c r="I80" s="200"/>
      <c r="J80" s="185"/>
      <c r="K80" s="185"/>
      <c r="L80" s="185"/>
      <c r="M80" s="142"/>
      <c r="N80" s="70"/>
      <c r="O80" s="70"/>
      <c r="P80" s="124"/>
      <c r="Q80" s="311"/>
      <c r="R80" s="312"/>
      <c r="S80" s="70"/>
      <c r="T80" s="124"/>
    </row>
    <row r="81" spans="1:22" x14ac:dyDescent="0.2">
      <c r="A81" s="617"/>
      <c r="B81" s="620"/>
      <c r="C81" s="614"/>
      <c r="D81" s="971"/>
      <c r="E81" s="989"/>
      <c r="F81" s="968"/>
      <c r="G81" s="957"/>
      <c r="H81" s="95"/>
      <c r="I81" s="229"/>
      <c r="J81" s="230"/>
      <c r="K81" s="230"/>
      <c r="L81" s="230"/>
      <c r="M81" s="158"/>
      <c r="N81" s="159"/>
      <c r="O81" s="159"/>
      <c r="P81" s="160"/>
      <c r="Q81" s="315"/>
      <c r="R81" s="316"/>
      <c r="S81" s="159"/>
      <c r="T81" s="160"/>
    </row>
    <row r="82" spans="1:22" ht="13.5" thickBot="1" x14ac:dyDescent="0.25">
      <c r="A82" s="618"/>
      <c r="B82" s="621"/>
      <c r="C82" s="615"/>
      <c r="D82" s="972"/>
      <c r="E82" s="990"/>
      <c r="F82" s="969"/>
      <c r="G82" s="958"/>
      <c r="H82" s="234" t="s">
        <v>8</v>
      </c>
      <c r="I82" s="205">
        <f t="shared" ref="I82:T82" si="10">SUM(I68:I81)</f>
        <v>15482</v>
      </c>
      <c r="J82" s="232">
        <f t="shared" si="10"/>
        <v>15436.8</v>
      </c>
      <c r="K82" s="232">
        <f t="shared" si="10"/>
        <v>0</v>
      </c>
      <c r="L82" s="294">
        <f t="shared" si="10"/>
        <v>45.2</v>
      </c>
      <c r="M82" s="205">
        <f t="shared" si="10"/>
        <v>16832</v>
      </c>
      <c r="N82" s="232">
        <f t="shared" si="10"/>
        <v>16786.8</v>
      </c>
      <c r="O82" s="232">
        <f t="shared" si="10"/>
        <v>0</v>
      </c>
      <c r="P82" s="233">
        <f t="shared" si="10"/>
        <v>45.2</v>
      </c>
      <c r="Q82" s="317">
        <f t="shared" si="10"/>
        <v>1350</v>
      </c>
      <c r="R82" s="318">
        <f t="shared" si="10"/>
        <v>1350</v>
      </c>
      <c r="S82" s="232">
        <f t="shared" si="10"/>
        <v>0</v>
      </c>
      <c r="T82" s="233">
        <f t="shared" si="10"/>
        <v>0</v>
      </c>
    </row>
    <row r="83" spans="1:22" ht="12.75" customHeight="1" x14ac:dyDescent="0.2">
      <c r="A83" s="616" t="s">
        <v>7</v>
      </c>
      <c r="B83" s="619" t="s">
        <v>32</v>
      </c>
      <c r="C83" s="626" t="s">
        <v>9</v>
      </c>
      <c r="D83" s="973" t="s">
        <v>90</v>
      </c>
      <c r="E83" s="988" t="s">
        <v>67</v>
      </c>
      <c r="F83" s="967" t="s">
        <v>38</v>
      </c>
      <c r="G83" s="956" t="s">
        <v>62</v>
      </c>
      <c r="H83" s="19" t="s">
        <v>63</v>
      </c>
      <c r="I83" s="210">
        <f>J83+L83</f>
        <v>7303.2</v>
      </c>
      <c r="J83" s="211"/>
      <c r="K83" s="211"/>
      <c r="L83" s="224">
        <v>7303.2</v>
      </c>
      <c r="M83" s="155">
        <f>N83+P83</f>
        <v>7303.2</v>
      </c>
      <c r="N83" s="73"/>
      <c r="O83" s="73"/>
      <c r="P83" s="156">
        <v>7303.2</v>
      </c>
      <c r="Q83" s="155"/>
      <c r="R83" s="73"/>
      <c r="S83" s="73"/>
      <c r="T83" s="156"/>
    </row>
    <row r="84" spans="1:22" x14ac:dyDescent="0.2">
      <c r="A84" s="617"/>
      <c r="B84" s="620"/>
      <c r="C84" s="614"/>
      <c r="D84" s="974"/>
      <c r="E84" s="989"/>
      <c r="F84" s="968"/>
      <c r="G84" s="957"/>
      <c r="H84" s="13" t="s">
        <v>64</v>
      </c>
      <c r="I84" s="225">
        <f>J84+L84</f>
        <v>3334.6</v>
      </c>
      <c r="J84" s="193"/>
      <c r="K84" s="193"/>
      <c r="L84" s="196">
        <v>3334.6</v>
      </c>
      <c r="M84" s="128">
        <f>N84+P84</f>
        <v>3334.6</v>
      </c>
      <c r="N84" s="129"/>
      <c r="O84" s="129"/>
      <c r="P84" s="130">
        <v>3334.6</v>
      </c>
      <c r="Q84" s="128"/>
      <c r="R84" s="129"/>
      <c r="S84" s="129"/>
      <c r="T84" s="130"/>
    </row>
    <row r="85" spans="1:22" ht="13.5" thickBot="1" x14ac:dyDescent="0.25">
      <c r="A85" s="618"/>
      <c r="B85" s="621"/>
      <c r="C85" s="615"/>
      <c r="D85" s="987"/>
      <c r="E85" s="990"/>
      <c r="F85" s="969"/>
      <c r="G85" s="958"/>
      <c r="H85" s="221" t="s">
        <v>8</v>
      </c>
      <c r="I85" s="218">
        <f t="shared" ref="I85:P85" si="11">SUM(I83:I84)</f>
        <v>10637.8</v>
      </c>
      <c r="J85" s="187">
        <f t="shared" si="11"/>
        <v>0</v>
      </c>
      <c r="K85" s="187">
        <f t="shared" si="11"/>
        <v>0</v>
      </c>
      <c r="L85" s="244">
        <f t="shared" si="11"/>
        <v>10637.8</v>
      </c>
      <c r="M85" s="186">
        <f t="shared" si="11"/>
        <v>10637.8</v>
      </c>
      <c r="N85" s="187">
        <f t="shared" si="11"/>
        <v>0</v>
      </c>
      <c r="O85" s="187">
        <f t="shared" si="11"/>
        <v>0</v>
      </c>
      <c r="P85" s="188">
        <f t="shared" si="11"/>
        <v>10637.8</v>
      </c>
      <c r="Q85" s="186"/>
      <c r="R85" s="187"/>
      <c r="S85" s="187"/>
      <c r="T85" s="188"/>
    </row>
    <row r="86" spans="1:22" ht="13.5" thickBot="1" x14ac:dyDescent="0.25">
      <c r="A86" s="281" t="s">
        <v>7</v>
      </c>
      <c r="B86" s="7" t="s">
        <v>32</v>
      </c>
      <c r="C86" s="959" t="s">
        <v>10</v>
      </c>
      <c r="D86" s="691"/>
      <c r="E86" s="691"/>
      <c r="F86" s="691"/>
      <c r="G86" s="691"/>
      <c r="H86" s="692"/>
      <c r="I86" s="16">
        <f>J86+L86</f>
        <v>26119.8</v>
      </c>
      <c r="J86" s="16">
        <f>J85+J82</f>
        <v>15436.8</v>
      </c>
      <c r="K86" s="16">
        <f>K85+K82</f>
        <v>0</v>
      </c>
      <c r="L86" s="118">
        <f>L85+L82</f>
        <v>10683</v>
      </c>
      <c r="M86" s="120">
        <f>SUM(M85,M82)</f>
        <v>27469.8</v>
      </c>
      <c r="N86" s="16">
        <f>N85+N82</f>
        <v>16786.8</v>
      </c>
      <c r="O86" s="16">
        <f>O85+O82</f>
        <v>0</v>
      </c>
      <c r="P86" s="121">
        <f>SUM(P85,P82)</f>
        <v>10683</v>
      </c>
      <c r="Q86" s="319">
        <f>R86+T86</f>
        <v>1350</v>
      </c>
      <c r="R86" s="320">
        <f>R85+R82</f>
        <v>1350</v>
      </c>
      <c r="S86" s="16">
        <f>S85+S82</f>
        <v>0</v>
      </c>
      <c r="T86" s="121">
        <f>T85+T82</f>
        <v>0</v>
      </c>
    </row>
    <row r="87" spans="1:22" ht="13.5" thickBot="1" x14ac:dyDescent="0.25">
      <c r="A87" s="277" t="s">
        <v>7</v>
      </c>
      <c r="B87" s="7" t="s">
        <v>38</v>
      </c>
      <c r="C87" s="693" t="s">
        <v>39</v>
      </c>
      <c r="D87" s="694"/>
      <c r="E87" s="694"/>
      <c r="F87" s="694"/>
      <c r="G87" s="694"/>
      <c r="H87" s="694"/>
      <c r="I87" s="694"/>
      <c r="J87" s="694"/>
      <c r="K87" s="694"/>
      <c r="L87" s="694"/>
      <c r="M87" s="929"/>
      <c r="N87" s="694"/>
      <c r="O87" s="694"/>
      <c r="P87" s="694"/>
      <c r="Q87" s="694"/>
      <c r="R87" s="694"/>
      <c r="S87" s="694"/>
      <c r="T87" s="695"/>
    </row>
    <row r="88" spans="1:22" ht="18.75" customHeight="1" x14ac:dyDescent="0.2">
      <c r="A88" s="616" t="s">
        <v>7</v>
      </c>
      <c r="B88" s="619" t="s">
        <v>38</v>
      </c>
      <c r="C88" s="626" t="s">
        <v>7</v>
      </c>
      <c r="D88" s="961" t="s">
        <v>41</v>
      </c>
      <c r="E88" s="991" t="s">
        <v>114</v>
      </c>
      <c r="F88" s="967" t="s">
        <v>38</v>
      </c>
      <c r="G88" s="956" t="s">
        <v>45</v>
      </c>
      <c r="H88" s="50" t="s">
        <v>30</v>
      </c>
      <c r="I88" s="213">
        <f>J88+L88</f>
        <v>191.2</v>
      </c>
      <c r="J88" s="214">
        <v>191.2</v>
      </c>
      <c r="K88" s="214"/>
      <c r="L88" s="215"/>
      <c r="M88" s="149">
        <f>N88+P88</f>
        <v>191.2</v>
      </c>
      <c r="N88" s="150">
        <v>191.2</v>
      </c>
      <c r="O88" s="150"/>
      <c r="P88" s="151"/>
      <c r="Q88" s="149"/>
      <c r="R88" s="150"/>
      <c r="S88" s="150"/>
      <c r="T88" s="151"/>
    </row>
    <row r="89" spans="1:22" ht="18.75" customHeight="1" x14ac:dyDescent="0.2">
      <c r="A89" s="617"/>
      <c r="B89" s="620"/>
      <c r="C89" s="614"/>
      <c r="D89" s="962"/>
      <c r="E89" s="1002"/>
      <c r="F89" s="968"/>
      <c r="G89" s="957"/>
      <c r="H89" s="48" t="s">
        <v>46</v>
      </c>
      <c r="I89" s="192">
        <f>L89+J89</f>
        <v>670.7</v>
      </c>
      <c r="J89" s="296">
        <v>670.7</v>
      </c>
      <c r="K89" s="196"/>
      <c r="L89" s="194"/>
      <c r="M89" s="125">
        <f>N89+P89</f>
        <v>825.5</v>
      </c>
      <c r="N89" s="126">
        <f>670.7+154.8</f>
        <v>825.5</v>
      </c>
      <c r="O89" s="126"/>
      <c r="P89" s="127"/>
      <c r="Q89" s="325">
        <f>M89-I89</f>
        <v>154.79999999999995</v>
      </c>
      <c r="R89" s="339">
        <f>N89-J89</f>
        <v>154.79999999999995</v>
      </c>
      <c r="S89" s="69"/>
      <c r="T89" s="130"/>
    </row>
    <row r="90" spans="1:22" ht="13.5" thickBot="1" x14ac:dyDescent="0.25">
      <c r="A90" s="618"/>
      <c r="B90" s="621"/>
      <c r="C90" s="615"/>
      <c r="D90" s="963"/>
      <c r="E90" s="992"/>
      <c r="F90" s="969"/>
      <c r="G90" s="958"/>
      <c r="H90" s="221" t="s">
        <v>8</v>
      </c>
      <c r="I90" s="186">
        <f t="shared" ref="I90:P90" si="12">SUM(I88:I89)</f>
        <v>861.90000000000009</v>
      </c>
      <c r="J90" s="187">
        <f t="shared" si="12"/>
        <v>861.90000000000009</v>
      </c>
      <c r="K90" s="187">
        <f t="shared" si="12"/>
        <v>0</v>
      </c>
      <c r="L90" s="188">
        <f t="shared" si="12"/>
        <v>0</v>
      </c>
      <c r="M90" s="340">
        <f t="shared" si="12"/>
        <v>1016.7</v>
      </c>
      <c r="N90" s="341">
        <f t="shared" si="12"/>
        <v>1016.7</v>
      </c>
      <c r="O90" s="341">
        <f t="shared" si="12"/>
        <v>0</v>
      </c>
      <c r="P90" s="342">
        <f t="shared" si="12"/>
        <v>0</v>
      </c>
      <c r="Q90" s="343">
        <f>Q89</f>
        <v>154.79999999999995</v>
      </c>
      <c r="R90" s="341">
        <f>R89</f>
        <v>154.79999999999995</v>
      </c>
      <c r="S90" s="187"/>
      <c r="T90" s="188"/>
    </row>
    <row r="91" spans="1:22" ht="12.75" customHeight="1" x14ac:dyDescent="0.2">
      <c r="A91" s="616" t="s">
        <v>7</v>
      </c>
      <c r="B91" s="619" t="s">
        <v>38</v>
      </c>
      <c r="C91" s="626" t="s">
        <v>9</v>
      </c>
      <c r="D91" s="961" t="s">
        <v>49</v>
      </c>
      <c r="E91" s="991"/>
      <c r="F91" s="967" t="s">
        <v>38</v>
      </c>
      <c r="G91" s="956" t="s">
        <v>45</v>
      </c>
      <c r="H91" s="50" t="s">
        <v>30</v>
      </c>
      <c r="I91" s="236">
        <f>J91+L91</f>
        <v>1991.8</v>
      </c>
      <c r="J91" s="237">
        <v>1991.8</v>
      </c>
      <c r="K91" s="237"/>
      <c r="L91" s="215"/>
      <c r="M91" s="161">
        <f>N91+P91</f>
        <v>1991.8</v>
      </c>
      <c r="N91" s="162">
        <v>1991.8</v>
      </c>
      <c r="O91" s="162"/>
      <c r="P91" s="151"/>
      <c r="Q91" s="161"/>
      <c r="R91" s="162"/>
      <c r="S91" s="162"/>
      <c r="T91" s="151"/>
    </row>
    <row r="92" spans="1:22" x14ac:dyDescent="0.2">
      <c r="A92" s="617"/>
      <c r="B92" s="620"/>
      <c r="C92" s="614"/>
      <c r="D92" s="962"/>
      <c r="E92" s="1002"/>
      <c r="F92" s="968"/>
      <c r="G92" s="957"/>
      <c r="H92" s="13"/>
      <c r="I92" s="200"/>
      <c r="J92" s="185"/>
      <c r="K92" s="185"/>
      <c r="L92" s="201"/>
      <c r="M92" s="142"/>
      <c r="N92" s="70"/>
      <c r="O92" s="70"/>
      <c r="P92" s="124"/>
      <c r="Q92" s="142"/>
      <c r="R92" s="70"/>
      <c r="S92" s="70"/>
      <c r="T92" s="124"/>
    </row>
    <row r="93" spans="1:22" ht="13.5" thickBot="1" x14ac:dyDescent="0.25">
      <c r="A93" s="618"/>
      <c r="B93" s="621"/>
      <c r="C93" s="615"/>
      <c r="D93" s="963"/>
      <c r="E93" s="992"/>
      <c r="F93" s="969"/>
      <c r="G93" s="958"/>
      <c r="H93" s="221" t="s">
        <v>8</v>
      </c>
      <c r="I93" s="186">
        <f t="shared" ref="I93:P93" si="13">SUM(I91:I92)</f>
        <v>1991.8</v>
      </c>
      <c r="J93" s="187">
        <f t="shared" si="13"/>
        <v>1991.8</v>
      </c>
      <c r="K93" s="187">
        <f t="shared" si="13"/>
        <v>0</v>
      </c>
      <c r="L93" s="188">
        <f t="shared" si="13"/>
        <v>0</v>
      </c>
      <c r="M93" s="186">
        <f t="shared" si="13"/>
        <v>1991.8</v>
      </c>
      <c r="N93" s="187">
        <f t="shared" si="13"/>
        <v>1991.8</v>
      </c>
      <c r="O93" s="187">
        <f t="shared" si="13"/>
        <v>0</v>
      </c>
      <c r="P93" s="188">
        <f t="shared" si="13"/>
        <v>0</v>
      </c>
      <c r="Q93" s="186"/>
      <c r="R93" s="187"/>
      <c r="S93" s="187"/>
      <c r="T93" s="188"/>
    </row>
    <row r="94" spans="1:22" ht="12.75" customHeight="1" x14ac:dyDescent="0.2">
      <c r="A94" s="616" t="s">
        <v>7</v>
      </c>
      <c r="B94" s="619" t="s">
        <v>38</v>
      </c>
      <c r="C94" s="626" t="s">
        <v>32</v>
      </c>
      <c r="D94" s="999" t="s">
        <v>124</v>
      </c>
      <c r="E94" s="988" t="s">
        <v>67</v>
      </c>
      <c r="F94" s="967" t="s">
        <v>38</v>
      </c>
      <c r="G94" s="956" t="s">
        <v>62</v>
      </c>
      <c r="H94" s="12" t="s">
        <v>30</v>
      </c>
      <c r="I94" s="210">
        <f>J94+L94</f>
        <v>0</v>
      </c>
      <c r="J94" s="211"/>
      <c r="K94" s="211"/>
      <c r="L94" s="212"/>
      <c r="M94" s="155">
        <f>N94+P94</f>
        <v>0</v>
      </c>
      <c r="N94" s="73"/>
      <c r="O94" s="73"/>
      <c r="P94" s="156"/>
      <c r="Q94" s="155"/>
      <c r="R94" s="73"/>
      <c r="S94" s="73"/>
      <c r="T94" s="156"/>
    </row>
    <row r="95" spans="1:22" x14ac:dyDescent="0.2">
      <c r="A95" s="617"/>
      <c r="B95" s="620"/>
      <c r="C95" s="614"/>
      <c r="D95" s="1000"/>
      <c r="E95" s="989"/>
      <c r="F95" s="968"/>
      <c r="G95" s="957"/>
      <c r="H95" s="13" t="s">
        <v>64</v>
      </c>
      <c r="I95" s="226">
        <f>J95+L95</f>
        <v>170</v>
      </c>
      <c r="J95" s="193"/>
      <c r="K95" s="193"/>
      <c r="L95" s="194">
        <v>170</v>
      </c>
      <c r="M95" s="128">
        <f>N95+P95</f>
        <v>170</v>
      </c>
      <c r="N95" s="129"/>
      <c r="O95" s="129"/>
      <c r="P95" s="130">
        <v>170</v>
      </c>
      <c r="Q95" s="128"/>
      <c r="R95" s="129"/>
      <c r="S95" s="129"/>
      <c r="T95" s="130"/>
    </row>
    <row r="96" spans="1:22" ht="13.5" thickBot="1" x14ac:dyDescent="0.25">
      <c r="A96" s="618"/>
      <c r="B96" s="621"/>
      <c r="C96" s="615"/>
      <c r="D96" s="1001"/>
      <c r="E96" s="990"/>
      <c r="F96" s="969"/>
      <c r="G96" s="958"/>
      <c r="H96" s="221" t="s">
        <v>8</v>
      </c>
      <c r="I96" s="186">
        <f t="shared" ref="I96:P96" si="14">SUM(I94:I95)</f>
        <v>170</v>
      </c>
      <c r="J96" s="187">
        <f t="shared" si="14"/>
        <v>0</v>
      </c>
      <c r="K96" s="187">
        <f t="shared" si="14"/>
        <v>0</v>
      </c>
      <c r="L96" s="188">
        <f t="shared" si="14"/>
        <v>170</v>
      </c>
      <c r="M96" s="186">
        <f t="shared" si="14"/>
        <v>170</v>
      </c>
      <c r="N96" s="187">
        <f t="shared" si="14"/>
        <v>0</v>
      </c>
      <c r="O96" s="187">
        <f t="shared" si="14"/>
        <v>0</v>
      </c>
      <c r="P96" s="188">
        <f t="shared" si="14"/>
        <v>170</v>
      </c>
      <c r="Q96" s="186"/>
      <c r="R96" s="187"/>
      <c r="S96" s="187"/>
      <c r="T96" s="188"/>
      <c r="V96" s="295"/>
    </row>
    <row r="97" spans="1:20" x14ac:dyDescent="0.2">
      <c r="A97" s="279" t="s">
        <v>7</v>
      </c>
      <c r="B97" s="113" t="s">
        <v>38</v>
      </c>
      <c r="C97" s="250" t="s">
        <v>38</v>
      </c>
      <c r="D97" s="271" t="s">
        <v>109</v>
      </c>
      <c r="E97" s="261"/>
      <c r="F97" s="257"/>
      <c r="G97" s="247"/>
      <c r="H97" s="76"/>
      <c r="I97" s="178"/>
      <c r="J97" s="179"/>
      <c r="K97" s="179"/>
      <c r="L97" s="180"/>
      <c r="M97" s="131"/>
      <c r="N97" s="132"/>
      <c r="O97" s="132"/>
      <c r="P97" s="133"/>
      <c r="Q97" s="131"/>
      <c r="R97" s="132"/>
      <c r="S97" s="132"/>
      <c r="T97" s="133"/>
    </row>
    <row r="98" spans="1:20" ht="12.75" customHeight="1" x14ac:dyDescent="0.2">
      <c r="A98" s="617"/>
      <c r="B98" s="620"/>
      <c r="C98" s="614"/>
      <c r="D98" s="993" t="s">
        <v>112</v>
      </c>
      <c r="E98" s="994"/>
      <c r="F98" s="997" t="s">
        <v>38</v>
      </c>
      <c r="G98" s="998" t="s">
        <v>62</v>
      </c>
      <c r="H98" s="77" t="s">
        <v>30</v>
      </c>
      <c r="I98" s="181">
        <f>J98+L98</f>
        <v>50.8</v>
      </c>
      <c r="J98" s="182">
        <v>50.8</v>
      </c>
      <c r="K98" s="182">
        <v>19.100000000000001</v>
      </c>
      <c r="L98" s="183"/>
      <c r="M98" s="125">
        <f>N98+P98</f>
        <v>50.8</v>
      </c>
      <c r="N98" s="126">
        <v>50.8</v>
      </c>
      <c r="O98" s="126">
        <v>19.100000000000001</v>
      </c>
      <c r="P98" s="127"/>
      <c r="Q98" s="125"/>
      <c r="R98" s="126"/>
      <c r="S98" s="126"/>
      <c r="T98" s="127"/>
    </row>
    <row r="99" spans="1:20" ht="15" customHeight="1" x14ac:dyDescent="0.2">
      <c r="A99" s="617"/>
      <c r="B99" s="620"/>
      <c r="C99" s="614"/>
      <c r="D99" s="962"/>
      <c r="E99" s="995"/>
      <c r="F99" s="968"/>
      <c r="G99" s="957"/>
      <c r="H99" s="81" t="s">
        <v>63</v>
      </c>
      <c r="I99" s="192">
        <f>J99+L99</f>
        <v>62.4</v>
      </c>
      <c r="J99" s="184">
        <v>62.4</v>
      </c>
      <c r="K99" s="184"/>
      <c r="L99" s="201"/>
      <c r="M99" s="137">
        <f>N99+P99</f>
        <v>62.4</v>
      </c>
      <c r="N99" s="123">
        <v>62.4</v>
      </c>
      <c r="O99" s="123"/>
      <c r="P99" s="124"/>
      <c r="Q99" s="137"/>
      <c r="R99" s="123"/>
      <c r="S99" s="123"/>
      <c r="T99" s="124"/>
    </row>
    <row r="100" spans="1:20" ht="17.25" customHeight="1" x14ac:dyDescent="0.2">
      <c r="A100" s="280"/>
      <c r="B100" s="114"/>
      <c r="C100" s="246"/>
      <c r="D100" s="977" t="s">
        <v>132</v>
      </c>
      <c r="E100" s="995"/>
      <c r="F100" s="968"/>
      <c r="G100" s="957"/>
      <c r="H100" s="79" t="s">
        <v>46</v>
      </c>
      <c r="I100" s="181">
        <f>J100+L100</f>
        <v>50</v>
      </c>
      <c r="J100" s="182">
        <v>50</v>
      </c>
      <c r="K100" s="182"/>
      <c r="L100" s="183"/>
      <c r="M100" s="125">
        <f>N100+P100</f>
        <v>21</v>
      </c>
      <c r="N100" s="126">
        <f>50-29</f>
        <v>21</v>
      </c>
      <c r="O100" s="126"/>
      <c r="P100" s="127"/>
      <c r="Q100" s="325">
        <f>M100-I100</f>
        <v>-29</v>
      </c>
      <c r="R100" s="339">
        <f>N100-J100</f>
        <v>-29</v>
      </c>
      <c r="S100" s="126"/>
      <c r="T100" s="127"/>
    </row>
    <row r="101" spans="1:20" ht="15" customHeight="1" x14ac:dyDescent="0.2">
      <c r="A101" s="617"/>
      <c r="B101" s="620"/>
      <c r="C101" s="614"/>
      <c r="D101" s="977"/>
      <c r="E101" s="995"/>
      <c r="F101" s="968"/>
      <c r="G101" s="957"/>
      <c r="H101" s="78"/>
      <c r="I101" s="238"/>
      <c r="J101" s="184"/>
      <c r="K101" s="184"/>
      <c r="L101" s="201"/>
      <c r="M101" s="122"/>
      <c r="N101" s="123"/>
      <c r="O101" s="123"/>
      <c r="P101" s="124"/>
      <c r="Q101" s="142"/>
      <c r="R101" s="123"/>
      <c r="S101" s="123"/>
      <c r="T101" s="124"/>
    </row>
    <row r="102" spans="1:20" ht="13.5" thickBot="1" x14ac:dyDescent="0.25">
      <c r="A102" s="618"/>
      <c r="B102" s="621"/>
      <c r="C102" s="615"/>
      <c r="D102" s="978"/>
      <c r="E102" s="996"/>
      <c r="F102" s="969"/>
      <c r="G102" s="958"/>
      <c r="H102" s="220" t="s">
        <v>8</v>
      </c>
      <c r="I102" s="186">
        <f t="shared" ref="I102:P102" si="15">SUM(I98:I101)</f>
        <v>163.19999999999999</v>
      </c>
      <c r="J102" s="218">
        <f t="shared" si="15"/>
        <v>163.19999999999999</v>
      </c>
      <c r="K102" s="218">
        <f t="shared" si="15"/>
        <v>19.100000000000001</v>
      </c>
      <c r="L102" s="222">
        <f t="shared" si="15"/>
        <v>0</v>
      </c>
      <c r="M102" s="186">
        <f t="shared" si="15"/>
        <v>134.19999999999999</v>
      </c>
      <c r="N102" s="218">
        <f t="shared" si="15"/>
        <v>134.19999999999999</v>
      </c>
      <c r="O102" s="218">
        <f t="shared" si="15"/>
        <v>19.100000000000001</v>
      </c>
      <c r="P102" s="222">
        <f t="shared" si="15"/>
        <v>0</v>
      </c>
      <c r="Q102" s="245">
        <f>Q100</f>
        <v>-29</v>
      </c>
      <c r="R102" s="187">
        <f>R100</f>
        <v>-29</v>
      </c>
      <c r="S102" s="218"/>
      <c r="T102" s="222"/>
    </row>
    <row r="103" spans="1:20" ht="12.75" customHeight="1" x14ac:dyDescent="0.2">
      <c r="A103" s="616" t="s">
        <v>7</v>
      </c>
      <c r="B103" s="619" t="s">
        <v>38</v>
      </c>
      <c r="C103" s="626" t="s">
        <v>40</v>
      </c>
      <c r="D103" s="961" t="s">
        <v>73</v>
      </c>
      <c r="E103" s="991" t="s">
        <v>115</v>
      </c>
      <c r="F103" s="967" t="s">
        <v>32</v>
      </c>
      <c r="G103" s="956" t="s">
        <v>107</v>
      </c>
      <c r="H103" s="12" t="s">
        <v>30</v>
      </c>
      <c r="I103" s="210">
        <f>J103+L103</f>
        <v>233.3</v>
      </c>
      <c r="J103" s="211">
        <v>233.3</v>
      </c>
      <c r="K103" s="211"/>
      <c r="L103" s="212"/>
      <c r="M103" s="155">
        <f>N103+P103</f>
        <v>233.3</v>
      </c>
      <c r="N103" s="73">
        <v>233.3</v>
      </c>
      <c r="O103" s="73"/>
      <c r="P103" s="156"/>
      <c r="Q103" s="155"/>
      <c r="R103" s="73"/>
      <c r="S103" s="73"/>
      <c r="T103" s="156"/>
    </row>
    <row r="104" spans="1:20" ht="13.5" thickBot="1" x14ac:dyDescent="0.25">
      <c r="A104" s="618"/>
      <c r="B104" s="621"/>
      <c r="C104" s="615"/>
      <c r="D104" s="963"/>
      <c r="E104" s="992"/>
      <c r="F104" s="969"/>
      <c r="G104" s="958"/>
      <c r="H104" s="221" t="s">
        <v>8</v>
      </c>
      <c r="I104" s="186">
        <f t="shared" ref="I104:P104" si="16">SUM(I103:I103)</f>
        <v>233.3</v>
      </c>
      <c r="J104" s="187">
        <f t="shared" si="16"/>
        <v>233.3</v>
      </c>
      <c r="K104" s="187">
        <f t="shared" si="16"/>
        <v>0</v>
      </c>
      <c r="L104" s="188">
        <f t="shared" si="16"/>
        <v>0</v>
      </c>
      <c r="M104" s="186">
        <f t="shared" si="16"/>
        <v>233.3</v>
      </c>
      <c r="N104" s="187">
        <f t="shared" si="16"/>
        <v>233.3</v>
      </c>
      <c r="O104" s="187">
        <f t="shared" si="16"/>
        <v>0</v>
      </c>
      <c r="P104" s="188">
        <f t="shared" si="16"/>
        <v>0</v>
      </c>
      <c r="Q104" s="186"/>
      <c r="R104" s="187"/>
      <c r="S104" s="187"/>
      <c r="T104" s="188"/>
    </row>
    <row r="105" spans="1:20" ht="12.75" customHeight="1" x14ac:dyDescent="0.2">
      <c r="A105" s="616" t="s">
        <v>7</v>
      </c>
      <c r="B105" s="619" t="s">
        <v>38</v>
      </c>
      <c r="C105" s="626" t="s">
        <v>42</v>
      </c>
      <c r="D105" s="973" t="s">
        <v>84</v>
      </c>
      <c r="E105" s="988" t="s">
        <v>67</v>
      </c>
      <c r="F105" s="967" t="s">
        <v>32</v>
      </c>
      <c r="G105" s="956" t="s">
        <v>62</v>
      </c>
      <c r="H105" s="12" t="s">
        <v>46</v>
      </c>
      <c r="I105" s="210">
        <f>J105+L105</f>
        <v>0</v>
      </c>
      <c r="J105" s="211"/>
      <c r="K105" s="211"/>
      <c r="L105" s="212">
        <v>0</v>
      </c>
      <c r="M105" s="155">
        <f>N105+P105</f>
        <v>0</v>
      </c>
      <c r="N105" s="73"/>
      <c r="O105" s="73"/>
      <c r="P105" s="156">
        <v>0</v>
      </c>
      <c r="Q105" s="155"/>
      <c r="R105" s="73"/>
      <c r="S105" s="73"/>
      <c r="T105" s="156"/>
    </row>
    <row r="106" spans="1:20" x14ac:dyDescent="0.2">
      <c r="A106" s="617"/>
      <c r="B106" s="620"/>
      <c r="C106" s="614"/>
      <c r="D106" s="974"/>
      <c r="E106" s="989"/>
      <c r="F106" s="968"/>
      <c r="G106" s="957"/>
      <c r="H106" s="46" t="s">
        <v>30</v>
      </c>
      <c r="I106" s="181">
        <f>J106+L106</f>
        <v>0</v>
      </c>
      <c r="J106" s="184"/>
      <c r="K106" s="184"/>
      <c r="L106" s="201">
        <v>0</v>
      </c>
      <c r="M106" s="125">
        <f>N106+P106</f>
        <v>0</v>
      </c>
      <c r="N106" s="123"/>
      <c r="O106" s="123"/>
      <c r="P106" s="124">
        <v>0</v>
      </c>
      <c r="Q106" s="125"/>
      <c r="R106" s="123"/>
      <c r="S106" s="123"/>
      <c r="T106" s="124"/>
    </row>
    <row r="107" spans="1:20" ht="13.5" thickBot="1" x14ac:dyDescent="0.25">
      <c r="A107" s="618"/>
      <c r="B107" s="621"/>
      <c r="C107" s="615"/>
      <c r="D107" s="987"/>
      <c r="E107" s="990"/>
      <c r="F107" s="969"/>
      <c r="G107" s="958"/>
      <c r="H107" s="221" t="s">
        <v>8</v>
      </c>
      <c r="I107" s="186">
        <f t="shared" ref="I107:P107" si="17">SUM(I105:I106)</f>
        <v>0</v>
      </c>
      <c r="J107" s="187">
        <f t="shared" si="17"/>
        <v>0</v>
      </c>
      <c r="K107" s="187">
        <f t="shared" si="17"/>
        <v>0</v>
      </c>
      <c r="L107" s="188">
        <f t="shared" si="17"/>
        <v>0</v>
      </c>
      <c r="M107" s="186">
        <f t="shared" si="17"/>
        <v>0</v>
      </c>
      <c r="N107" s="187">
        <f t="shared" si="17"/>
        <v>0</v>
      </c>
      <c r="O107" s="187">
        <f t="shared" si="17"/>
        <v>0</v>
      </c>
      <c r="P107" s="188">
        <f t="shared" si="17"/>
        <v>0</v>
      </c>
      <c r="Q107" s="186"/>
      <c r="R107" s="187"/>
      <c r="S107" s="187"/>
      <c r="T107" s="188"/>
    </row>
    <row r="108" spans="1:20" ht="21" customHeight="1" x14ac:dyDescent="0.2">
      <c r="A108" s="616" t="s">
        <v>7</v>
      </c>
      <c r="B108" s="619" t="s">
        <v>38</v>
      </c>
      <c r="C108" s="626" t="s">
        <v>43</v>
      </c>
      <c r="D108" s="973" t="s">
        <v>72</v>
      </c>
      <c r="E108" s="988" t="s">
        <v>67</v>
      </c>
      <c r="F108" s="967" t="s">
        <v>38</v>
      </c>
      <c r="G108" s="956" t="s">
        <v>62</v>
      </c>
      <c r="H108" s="12" t="s">
        <v>30</v>
      </c>
      <c r="I108" s="210">
        <f>J108+L108</f>
        <v>0</v>
      </c>
      <c r="J108" s="211"/>
      <c r="K108" s="211"/>
      <c r="L108" s="212"/>
      <c r="M108" s="155">
        <f>N108+P108</f>
        <v>0</v>
      </c>
      <c r="N108" s="73"/>
      <c r="O108" s="73"/>
      <c r="P108" s="156"/>
      <c r="Q108" s="155"/>
      <c r="R108" s="73"/>
      <c r="S108" s="73"/>
      <c r="T108" s="156"/>
    </row>
    <row r="109" spans="1:20" ht="12.75" customHeight="1" x14ac:dyDescent="0.2">
      <c r="A109" s="617"/>
      <c r="B109" s="620"/>
      <c r="C109" s="614"/>
      <c r="D109" s="974"/>
      <c r="E109" s="989"/>
      <c r="F109" s="968"/>
      <c r="G109" s="957"/>
      <c r="H109" s="13" t="s">
        <v>64</v>
      </c>
      <c r="I109" s="226">
        <f>J109+L109</f>
        <v>0</v>
      </c>
      <c r="J109" s="193"/>
      <c r="K109" s="193"/>
      <c r="L109" s="194"/>
      <c r="M109" s="128">
        <f>N109+P109</f>
        <v>0</v>
      </c>
      <c r="N109" s="129"/>
      <c r="O109" s="129"/>
      <c r="P109" s="130"/>
      <c r="Q109" s="128"/>
      <c r="R109" s="129"/>
      <c r="S109" s="129"/>
      <c r="T109" s="130"/>
    </row>
    <row r="110" spans="1:20" ht="13.5" thickBot="1" x14ac:dyDescent="0.25">
      <c r="A110" s="618"/>
      <c r="B110" s="621"/>
      <c r="C110" s="615"/>
      <c r="D110" s="987"/>
      <c r="E110" s="990"/>
      <c r="F110" s="969"/>
      <c r="G110" s="958"/>
      <c r="H110" s="221" t="s">
        <v>8</v>
      </c>
      <c r="I110" s="186">
        <f t="shared" ref="I110:P110" si="18">SUM(I108:I109)</f>
        <v>0</v>
      </c>
      <c r="J110" s="187">
        <f t="shared" si="18"/>
        <v>0</v>
      </c>
      <c r="K110" s="187">
        <f t="shared" si="18"/>
        <v>0</v>
      </c>
      <c r="L110" s="188">
        <f t="shared" si="18"/>
        <v>0</v>
      </c>
      <c r="M110" s="186">
        <f t="shared" si="18"/>
        <v>0</v>
      </c>
      <c r="N110" s="187">
        <f t="shared" si="18"/>
        <v>0</v>
      </c>
      <c r="O110" s="187">
        <f t="shared" si="18"/>
        <v>0</v>
      </c>
      <c r="P110" s="188">
        <f t="shared" si="18"/>
        <v>0</v>
      </c>
      <c r="Q110" s="186"/>
      <c r="R110" s="187"/>
      <c r="S110" s="187"/>
      <c r="T110" s="188"/>
    </row>
    <row r="111" spans="1:20" ht="13.5" customHeight="1" x14ac:dyDescent="0.2">
      <c r="A111" s="616" t="s">
        <v>7</v>
      </c>
      <c r="B111" s="619" t="s">
        <v>38</v>
      </c>
      <c r="C111" s="626" t="s">
        <v>79</v>
      </c>
      <c r="D111" s="984" t="s">
        <v>116</v>
      </c>
      <c r="E111" s="985"/>
      <c r="F111" s="967"/>
      <c r="G111" s="956" t="s">
        <v>45</v>
      </c>
      <c r="H111" s="83" t="s">
        <v>46</v>
      </c>
      <c r="I111" s="213">
        <f>J111+L111</f>
        <v>44.3</v>
      </c>
      <c r="J111" s="239">
        <v>44.3</v>
      </c>
      <c r="K111" s="239"/>
      <c r="L111" s="297">
        <v>0</v>
      </c>
      <c r="M111" s="149">
        <f>N111+P111</f>
        <v>44.3</v>
      </c>
      <c r="N111" s="163">
        <v>44.3</v>
      </c>
      <c r="O111" s="163"/>
      <c r="P111" s="276">
        <v>0</v>
      </c>
      <c r="Q111" s="149"/>
      <c r="R111" s="163"/>
      <c r="S111" s="163"/>
      <c r="T111" s="276"/>
    </row>
    <row r="112" spans="1:20" ht="13.5" thickBot="1" x14ac:dyDescent="0.25">
      <c r="A112" s="618"/>
      <c r="B112" s="621"/>
      <c r="C112" s="615"/>
      <c r="D112" s="978"/>
      <c r="E112" s="986"/>
      <c r="F112" s="969"/>
      <c r="G112" s="958"/>
      <c r="H112" s="240" t="s">
        <v>8</v>
      </c>
      <c r="I112" s="186">
        <f>I111</f>
        <v>44.3</v>
      </c>
      <c r="J112" s="218">
        <f>J111</f>
        <v>44.3</v>
      </c>
      <c r="K112" s="218"/>
      <c r="L112" s="222"/>
      <c r="M112" s="186">
        <f>M111</f>
        <v>44.3</v>
      </c>
      <c r="N112" s="218">
        <f>N111</f>
        <v>44.3</v>
      </c>
      <c r="O112" s="218"/>
      <c r="P112" s="222"/>
      <c r="Q112" s="186"/>
      <c r="R112" s="218"/>
      <c r="S112" s="218"/>
      <c r="T112" s="222"/>
    </row>
    <row r="113" spans="1:20" ht="13.5" thickBot="1" x14ac:dyDescent="0.25">
      <c r="A113" s="281" t="s">
        <v>7</v>
      </c>
      <c r="B113" s="7" t="s">
        <v>38</v>
      </c>
      <c r="C113" s="959" t="s">
        <v>10</v>
      </c>
      <c r="D113" s="691"/>
      <c r="E113" s="691"/>
      <c r="F113" s="691"/>
      <c r="G113" s="691"/>
      <c r="H113" s="692"/>
      <c r="I113" s="16">
        <f t="shared" ref="I113:R113" si="19">I110+I107+I104+I102+I96+I93+I90+I112</f>
        <v>3464.5000000000005</v>
      </c>
      <c r="J113" s="16">
        <f t="shared" si="19"/>
        <v>3294.5000000000005</v>
      </c>
      <c r="K113" s="16">
        <f t="shared" si="19"/>
        <v>19.100000000000001</v>
      </c>
      <c r="L113" s="118">
        <f t="shared" si="19"/>
        <v>170</v>
      </c>
      <c r="M113" s="120">
        <f>SUM(M112,M110,M107,M104,M102,M96,M93,M90)</f>
        <v>3590.3</v>
      </c>
      <c r="N113" s="16">
        <f t="shared" si="19"/>
        <v>3420.3</v>
      </c>
      <c r="O113" s="16">
        <f t="shared" si="19"/>
        <v>19.100000000000001</v>
      </c>
      <c r="P113" s="121">
        <f t="shared" si="19"/>
        <v>170</v>
      </c>
      <c r="Q113" s="121">
        <f t="shared" si="19"/>
        <v>125.79999999999995</v>
      </c>
      <c r="R113" s="121">
        <f t="shared" si="19"/>
        <v>125.79999999999995</v>
      </c>
      <c r="S113" s="16"/>
      <c r="T113" s="121"/>
    </row>
    <row r="114" spans="1:20" ht="13.5" thickBot="1" x14ac:dyDescent="0.25">
      <c r="A114" s="277" t="s">
        <v>7</v>
      </c>
      <c r="B114" s="7" t="s">
        <v>40</v>
      </c>
      <c r="C114" s="693" t="s">
        <v>41</v>
      </c>
      <c r="D114" s="776"/>
      <c r="E114" s="694"/>
      <c r="F114" s="694"/>
      <c r="G114" s="694"/>
      <c r="H114" s="694"/>
      <c r="I114" s="694"/>
      <c r="J114" s="694"/>
      <c r="K114" s="694"/>
      <c r="L114" s="694"/>
      <c r="M114" s="929"/>
      <c r="N114" s="694"/>
      <c r="O114" s="694"/>
      <c r="P114" s="694"/>
      <c r="Q114" s="694"/>
      <c r="R114" s="694"/>
      <c r="S114" s="694"/>
      <c r="T114" s="695"/>
    </row>
    <row r="115" spans="1:20" ht="17.25" customHeight="1" x14ac:dyDescent="0.2">
      <c r="A115" s="616" t="s">
        <v>7</v>
      </c>
      <c r="B115" s="619" t="s">
        <v>40</v>
      </c>
      <c r="C115" s="979" t="s">
        <v>7</v>
      </c>
      <c r="D115" s="973" t="s">
        <v>154</v>
      </c>
      <c r="E115" s="964"/>
      <c r="F115" s="967" t="s">
        <v>38</v>
      </c>
      <c r="G115" s="956" t="s">
        <v>45</v>
      </c>
      <c r="H115" s="12" t="s">
        <v>30</v>
      </c>
      <c r="I115" s="210">
        <f>J115+L115</f>
        <v>0</v>
      </c>
      <c r="J115" s="211"/>
      <c r="K115" s="211"/>
      <c r="L115" s="212"/>
      <c r="M115" s="155">
        <f>N115+P115</f>
        <v>0</v>
      </c>
      <c r="N115" s="73"/>
      <c r="O115" s="73"/>
      <c r="P115" s="156"/>
      <c r="Q115" s="155"/>
      <c r="R115" s="73"/>
      <c r="S115" s="73"/>
      <c r="T115" s="156"/>
    </row>
    <row r="116" spans="1:20" ht="24" customHeight="1" x14ac:dyDescent="0.2">
      <c r="A116" s="617"/>
      <c r="B116" s="620"/>
      <c r="C116" s="804"/>
      <c r="D116" s="974"/>
      <c r="E116" s="965"/>
      <c r="F116" s="968"/>
      <c r="G116" s="957"/>
      <c r="H116" s="19" t="s">
        <v>46</v>
      </c>
      <c r="I116" s="181">
        <f>J116+L116</f>
        <v>216.3</v>
      </c>
      <c r="J116" s="184"/>
      <c r="K116" s="184"/>
      <c r="L116" s="201">
        <v>216.3</v>
      </c>
      <c r="M116" s="125">
        <f>N116+P116</f>
        <v>216.3</v>
      </c>
      <c r="N116" s="123"/>
      <c r="O116" s="123"/>
      <c r="P116" s="124">
        <v>216.3</v>
      </c>
      <c r="Q116" s="125"/>
      <c r="R116" s="123"/>
      <c r="S116" s="123"/>
      <c r="T116" s="124"/>
    </row>
    <row r="117" spans="1:20" ht="13.5" customHeight="1" x14ac:dyDescent="0.2">
      <c r="A117" s="617"/>
      <c r="B117" s="620"/>
      <c r="C117" s="804"/>
      <c r="D117" s="974"/>
      <c r="E117" s="965"/>
      <c r="F117" s="968"/>
      <c r="G117" s="957"/>
      <c r="H117" s="981" t="s">
        <v>8</v>
      </c>
      <c r="I117" s="936">
        <f t="shared" ref="I117:P117" si="20">SUM(I115:I116)</f>
        <v>216.3</v>
      </c>
      <c r="J117" s="930">
        <f t="shared" si="20"/>
        <v>0</v>
      </c>
      <c r="K117" s="930">
        <f t="shared" si="20"/>
        <v>0</v>
      </c>
      <c r="L117" s="933">
        <f t="shared" si="20"/>
        <v>216.3</v>
      </c>
      <c r="M117" s="936">
        <f t="shared" si="20"/>
        <v>216.3</v>
      </c>
      <c r="N117" s="930">
        <f t="shared" si="20"/>
        <v>0</v>
      </c>
      <c r="O117" s="930">
        <f t="shared" si="20"/>
        <v>0</v>
      </c>
      <c r="P117" s="933">
        <f t="shared" si="20"/>
        <v>216.3</v>
      </c>
      <c r="Q117" s="936"/>
      <c r="R117" s="930"/>
      <c r="S117" s="930"/>
      <c r="T117" s="933"/>
    </row>
    <row r="118" spans="1:20" ht="14.25" customHeight="1" x14ac:dyDescent="0.2">
      <c r="A118" s="617"/>
      <c r="B118" s="620"/>
      <c r="C118" s="804"/>
      <c r="D118" s="977" t="s">
        <v>155</v>
      </c>
      <c r="E118" s="965"/>
      <c r="F118" s="968"/>
      <c r="G118" s="957"/>
      <c r="H118" s="982"/>
      <c r="I118" s="937"/>
      <c r="J118" s="931"/>
      <c r="K118" s="931"/>
      <c r="L118" s="934"/>
      <c r="M118" s="937"/>
      <c r="N118" s="931"/>
      <c r="O118" s="931"/>
      <c r="P118" s="934"/>
      <c r="Q118" s="937"/>
      <c r="R118" s="931"/>
      <c r="S118" s="931"/>
      <c r="T118" s="934"/>
    </row>
    <row r="119" spans="1:20" ht="25.5" customHeight="1" thickBot="1" x14ac:dyDescent="0.25">
      <c r="A119" s="618"/>
      <c r="B119" s="174"/>
      <c r="C119" s="980"/>
      <c r="D119" s="978"/>
      <c r="E119" s="966"/>
      <c r="F119" s="969"/>
      <c r="G119" s="958"/>
      <c r="H119" s="983"/>
      <c r="I119" s="938"/>
      <c r="J119" s="206"/>
      <c r="K119" s="932"/>
      <c r="L119" s="935"/>
      <c r="M119" s="938"/>
      <c r="N119" s="206"/>
      <c r="O119" s="932"/>
      <c r="P119" s="935"/>
      <c r="Q119" s="938"/>
      <c r="R119" s="932"/>
      <c r="S119" s="932"/>
      <c r="T119" s="935"/>
    </row>
    <row r="120" spans="1:20" ht="12.75" customHeight="1" x14ac:dyDescent="0.2">
      <c r="A120" s="616" t="s">
        <v>7</v>
      </c>
      <c r="B120" s="619" t="s">
        <v>40</v>
      </c>
      <c r="C120" s="626" t="s">
        <v>9</v>
      </c>
      <c r="D120" s="977" t="s">
        <v>82</v>
      </c>
      <c r="E120" s="964"/>
      <c r="F120" s="967" t="s">
        <v>38</v>
      </c>
      <c r="G120" s="956" t="s">
        <v>45</v>
      </c>
      <c r="H120" s="50"/>
      <c r="I120" s="213"/>
      <c r="J120" s="214"/>
      <c r="K120" s="214"/>
      <c r="L120" s="215"/>
      <c r="M120" s="149"/>
      <c r="N120" s="150"/>
      <c r="O120" s="150"/>
      <c r="P120" s="151"/>
      <c r="Q120" s="149"/>
      <c r="R120" s="150"/>
      <c r="S120" s="150"/>
      <c r="T120" s="151"/>
    </row>
    <row r="121" spans="1:20" x14ac:dyDescent="0.2">
      <c r="A121" s="617"/>
      <c r="B121" s="620"/>
      <c r="C121" s="614"/>
      <c r="D121" s="976"/>
      <c r="E121" s="965"/>
      <c r="F121" s="968"/>
      <c r="G121" s="957"/>
      <c r="H121" s="8"/>
      <c r="I121" s="298"/>
      <c r="J121" s="299"/>
      <c r="K121" s="299"/>
      <c r="L121" s="199"/>
      <c r="M121" s="164"/>
      <c r="N121" s="165"/>
      <c r="O121" s="165"/>
      <c r="P121" s="141"/>
      <c r="Q121" s="164"/>
      <c r="R121" s="165"/>
      <c r="S121" s="165"/>
      <c r="T121" s="141"/>
    </row>
    <row r="122" spans="1:20" ht="12.75" customHeight="1" x14ac:dyDescent="0.2">
      <c r="A122" s="617"/>
      <c r="B122" s="620"/>
      <c r="C122" s="614"/>
      <c r="D122" s="975" t="s">
        <v>142</v>
      </c>
      <c r="E122" s="965"/>
      <c r="F122" s="968"/>
      <c r="G122" s="957"/>
      <c r="H122" s="48" t="s">
        <v>46</v>
      </c>
      <c r="I122" s="192">
        <f>J122+L122</f>
        <v>1620</v>
      </c>
      <c r="J122" s="193">
        <v>1620</v>
      </c>
      <c r="K122" s="193"/>
      <c r="L122" s="194"/>
      <c r="M122" s="137">
        <f>N122+P122</f>
        <v>2333.3000000000002</v>
      </c>
      <c r="N122" s="129">
        <f>1620+713.3</f>
        <v>2333.3000000000002</v>
      </c>
      <c r="O122" s="129"/>
      <c r="P122" s="130"/>
      <c r="Q122" s="335">
        <f>M122-I122</f>
        <v>713.30000000000018</v>
      </c>
      <c r="R122" s="336">
        <f>N122-J122</f>
        <v>713.30000000000018</v>
      </c>
      <c r="S122" s="129"/>
      <c r="T122" s="130"/>
    </row>
    <row r="123" spans="1:20" ht="12.75" customHeight="1" x14ac:dyDescent="0.2">
      <c r="A123" s="617"/>
      <c r="B123" s="620"/>
      <c r="C123" s="614"/>
      <c r="D123" s="976"/>
      <c r="E123" s="965"/>
      <c r="F123" s="968"/>
      <c r="G123" s="957"/>
      <c r="H123" s="49"/>
      <c r="I123" s="238"/>
      <c r="J123" s="184"/>
      <c r="K123" s="184"/>
      <c r="L123" s="201"/>
      <c r="M123" s="122"/>
      <c r="N123" s="123"/>
      <c r="O123" s="123"/>
      <c r="P123" s="124"/>
      <c r="Q123" s="122"/>
      <c r="R123" s="123"/>
      <c r="S123" s="123"/>
      <c r="T123" s="124"/>
    </row>
    <row r="124" spans="1:20" ht="12.75" customHeight="1" x14ac:dyDescent="0.2">
      <c r="A124" s="617"/>
      <c r="B124" s="620"/>
      <c r="C124" s="614"/>
      <c r="D124" s="975" t="s">
        <v>81</v>
      </c>
      <c r="E124" s="965"/>
      <c r="F124" s="968"/>
      <c r="G124" s="957"/>
      <c r="H124" s="48" t="s">
        <v>30</v>
      </c>
      <c r="I124" s="192">
        <v>150</v>
      </c>
      <c r="J124" s="193">
        <v>150</v>
      </c>
      <c r="K124" s="193"/>
      <c r="L124" s="194"/>
      <c r="M124" s="137">
        <v>150</v>
      </c>
      <c r="N124" s="129">
        <v>150</v>
      </c>
      <c r="O124" s="129"/>
      <c r="P124" s="130"/>
      <c r="Q124" s="137"/>
      <c r="R124" s="129"/>
      <c r="S124" s="129"/>
      <c r="T124" s="130"/>
    </row>
    <row r="125" spans="1:20" x14ac:dyDescent="0.2">
      <c r="A125" s="617"/>
      <c r="B125" s="620"/>
      <c r="C125" s="614"/>
      <c r="D125" s="976"/>
      <c r="E125" s="965"/>
      <c r="F125" s="968"/>
      <c r="G125" s="957"/>
      <c r="H125" s="28"/>
      <c r="I125" s="226"/>
      <c r="J125" s="235"/>
      <c r="K125" s="235"/>
      <c r="L125" s="231"/>
      <c r="M125" s="128"/>
      <c r="N125" s="166"/>
      <c r="O125" s="166"/>
      <c r="P125" s="160"/>
      <c r="Q125" s="128"/>
      <c r="R125" s="166"/>
      <c r="S125" s="166"/>
      <c r="T125" s="160"/>
    </row>
    <row r="126" spans="1:20" ht="12.75" customHeight="1" x14ac:dyDescent="0.2">
      <c r="A126" s="617"/>
      <c r="B126" s="620"/>
      <c r="C126" s="614"/>
      <c r="D126" s="977" t="s">
        <v>80</v>
      </c>
      <c r="E126" s="965"/>
      <c r="F126" s="968"/>
      <c r="G126" s="957"/>
      <c r="H126" s="19"/>
      <c r="I126" s="181"/>
      <c r="J126" s="182"/>
      <c r="K126" s="182"/>
      <c r="L126" s="183"/>
      <c r="M126" s="125"/>
      <c r="N126" s="126"/>
      <c r="O126" s="126"/>
      <c r="P126" s="127"/>
      <c r="Q126" s="125"/>
      <c r="R126" s="126"/>
      <c r="S126" s="126"/>
      <c r="T126" s="130"/>
    </row>
    <row r="127" spans="1:20" ht="18.75" customHeight="1" thickBot="1" x14ac:dyDescent="0.25">
      <c r="A127" s="618"/>
      <c r="B127" s="621"/>
      <c r="C127" s="615"/>
      <c r="D127" s="978"/>
      <c r="E127" s="966"/>
      <c r="F127" s="969"/>
      <c r="G127" s="958"/>
      <c r="H127" s="333" t="s">
        <v>8</v>
      </c>
      <c r="I127" s="205">
        <f t="shared" ref="I127:R127" si="21">SUM(I120:I126)</f>
        <v>1770</v>
      </c>
      <c r="J127" s="206">
        <f t="shared" si="21"/>
        <v>1770</v>
      </c>
      <c r="K127" s="206">
        <f t="shared" si="21"/>
        <v>0</v>
      </c>
      <c r="L127" s="206">
        <f t="shared" si="21"/>
        <v>0</v>
      </c>
      <c r="M127" s="206">
        <f t="shared" si="21"/>
        <v>2483.3000000000002</v>
      </c>
      <c r="N127" s="206">
        <f t="shared" si="21"/>
        <v>2483.3000000000002</v>
      </c>
      <c r="O127" s="206">
        <f t="shared" si="21"/>
        <v>0</v>
      </c>
      <c r="P127" s="206">
        <f t="shared" si="21"/>
        <v>0</v>
      </c>
      <c r="Q127" s="206">
        <f t="shared" si="21"/>
        <v>713.30000000000018</v>
      </c>
      <c r="R127" s="206">
        <f t="shared" si="21"/>
        <v>713.30000000000018</v>
      </c>
      <c r="S127" s="206"/>
      <c r="T127" s="188"/>
    </row>
    <row r="128" spans="1:20" ht="12.75" customHeight="1" x14ac:dyDescent="0.2">
      <c r="A128" s="616" t="s">
        <v>7</v>
      </c>
      <c r="B128" s="619" t="s">
        <v>40</v>
      </c>
      <c r="C128" s="626" t="s">
        <v>32</v>
      </c>
      <c r="D128" s="970" t="s">
        <v>133</v>
      </c>
      <c r="E128" s="964"/>
      <c r="F128" s="967" t="s">
        <v>38</v>
      </c>
      <c r="G128" s="956" t="s">
        <v>45</v>
      </c>
      <c r="H128" s="12" t="s">
        <v>30</v>
      </c>
      <c r="I128" s="210">
        <f>J128+L128</f>
        <v>0</v>
      </c>
      <c r="J128" s="211">
        <v>0</v>
      </c>
      <c r="K128" s="211"/>
      <c r="L128" s="212"/>
      <c r="M128" s="155">
        <f>N128+P128</f>
        <v>0</v>
      </c>
      <c r="N128" s="73">
        <v>0</v>
      </c>
      <c r="O128" s="73"/>
      <c r="P128" s="156"/>
      <c r="Q128" s="155"/>
      <c r="R128" s="73"/>
      <c r="S128" s="73"/>
      <c r="T128" s="156"/>
    </row>
    <row r="129" spans="1:34" x14ac:dyDescent="0.2">
      <c r="A129" s="617"/>
      <c r="B129" s="620"/>
      <c r="C129" s="614"/>
      <c r="D129" s="971"/>
      <c r="E129" s="965"/>
      <c r="F129" s="968"/>
      <c r="G129" s="957"/>
      <c r="H129" s="19"/>
      <c r="I129" s="181">
        <f>J129+L129</f>
        <v>0</v>
      </c>
      <c r="J129" s="184">
        <v>0</v>
      </c>
      <c r="K129" s="184"/>
      <c r="L129" s="201"/>
      <c r="M129" s="125">
        <f>N129+P129</f>
        <v>0</v>
      </c>
      <c r="N129" s="123">
        <v>0</v>
      </c>
      <c r="O129" s="123"/>
      <c r="P129" s="124"/>
      <c r="Q129" s="125"/>
      <c r="R129" s="123"/>
      <c r="S129" s="123"/>
      <c r="T129" s="124"/>
    </row>
    <row r="130" spans="1:34" ht="13.5" thickBot="1" x14ac:dyDescent="0.25">
      <c r="A130" s="618"/>
      <c r="B130" s="621"/>
      <c r="C130" s="615"/>
      <c r="D130" s="972"/>
      <c r="E130" s="966"/>
      <c r="F130" s="969"/>
      <c r="G130" s="958"/>
      <c r="H130" s="221" t="s">
        <v>8</v>
      </c>
      <c r="I130" s="186">
        <f t="shared" ref="I130:P130" si="22">SUM(I128:I129)</f>
        <v>0</v>
      </c>
      <c r="J130" s="187">
        <f t="shared" si="22"/>
        <v>0</v>
      </c>
      <c r="K130" s="187">
        <f t="shared" si="22"/>
        <v>0</v>
      </c>
      <c r="L130" s="188">
        <f t="shared" si="22"/>
        <v>0</v>
      </c>
      <c r="M130" s="186">
        <f t="shared" si="22"/>
        <v>0</v>
      </c>
      <c r="N130" s="187">
        <f t="shared" si="22"/>
        <v>0</v>
      </c>
      <c r="O130" s="187">
        <f t="shared" si="22"/>
        <v>0</v>
      </c>
      <c r="P130" s="188">
        <f t="shared" si="22"/>
        <v>0</v>
      </c>
      <c r="Q130" s="186"/>
      <c r="R130" s="187"/>
      <c r="S130" s="187"/>
      <c r="T130" s="188"/>
    </row>
    <row r="131" spans="1:34" ht="12.75" customHeight="1" x14ac:dyDescent="0.2">
      <c r="A131" s="616" t="s">
        <v>7</v>
      </c>
      <c r="B131" s="619" t="s">
        <v>40</v>
      </c>
      <c r="C131" s="626" t="s">
        <v>38</v>
      </c>
      <c r="D131" s="961" t="s">
        <v>134</v>
      </c>
      <c r="E131" s="964"/>
      <c r="F131" s="967" t="s">
        <v>38</v>
      </c>
      <c r="G131" s="956" t="s">
        <v>45</v>
      </c>
      <c r="H131" s="12" t="s">
        <v>30</v>
      </c>
      <c r="I131" s="210">
        <f>J131+L131</f>
        <v>45</v>
      </c>
      <c r="J131" s="211">
        <v>45</v>
      </c>
      <c r="K131" s="211"/>
      <c r="L131" s="212"/>
      <c r="M131" s="155">
        <f>N131+P131</f>
        <v>45</v>
      </c>
      <c r="N131" s="73">
        <v>45</v>
      </c>
      <c r="O131" s="73"/>
      <c r="P131" s="156"/>
      <c r="Q131" s="155"/>
      <c r="R131" s="73"/>
      <c r="S131" s="73"/>
      <c r="T131" s="156"/>
    </row>
    <row r="132" spans="1:34" x14ac:dyDescent="0.2">
      <c r="A132" s="617"/>
      <c r="B132" s="620"/>
      <c r="C132" s="614"/>
      <c r="D132" s="962"/>
      <c r="E132" s="965"/>
      <c r="F132" s="968"/>
      <c r="G132" s="957"/>
      <c r="H132" s="19" t="s">
        <v>46</v>
      </c>
      <c r="I132" s="181">
        <v>220</v>
      </c>
      <c r="J132" s="184">
        <v>220</v>
      </c>
      <c r="K132" s="184"/>
      <c r="L132" s="201"/>
      <c r="M132" s="125">
        <f>N132+P132</f>
        <v>301.39999999999998</v>
      </c>
      <c r="N132" s="123">
        <f>220+81.4</f>
        <v>301.39999999999998</v>
      </c>
      <c r="O132" s="123"/>
      <c r="P132" s="124"/>
      <c r="Q132" s="338">
        <f>M132-I132</f>
        <v>81.399999999999977</v>
      </c>
      <c r="R132" s="339">
        <f>N132-J132</f>
        <v>81.399999999999977</v>
      </c>
      <c r="S132" s="123"/>
      <c r="T132" s="124"/>
    </row>
    <row r="133" spans="1:34" ht="13.5" thickBot="1" x14ac:dyDescent="0.25">
      <c r="A133" s="618"/>
      <c r="B133" s="621"/>
      <c r="C133" s="615"/>
      <c r="D133" s="963"/>
      <c r="E133" s="966"/>
      <c r="F133" s="969"/>
      <c r="G133" s="958"/>
      <c r="H133" s="221" t="s">
        <v>8</v>
      </c>
      <c r="I133" s="186">
        <f>SUM(I131:I132)</f>
        <v>265</v>
      </c>
      <c r="J133" s="187">
        <f>SUM(J131:J132)</f>
        <v>265</v>
      </c>
      <c r="K133" s="187">
        <f>SUM(K131:K132)</f>
        <v>0</v>
      </c>
      <c r="L133" s="188">
        <f>SUM(L131:L132)</f>
        <v>0</v>
      </c>
      <c r="M133" s="186">
        <f t="shared" ref="M133:R133" si="23">SUM(M131:M132)</f>
        <v>346.4</v>
      </c>
      <c r="N133" s="187">
        <f t="shared" si="23"/>
        <v>346.4</v>
      </c>
      <c r="O133" s="187">
        <f t="shared" si="23"/>
        <v>0</v>
      </c>
      <c r="P133" s="188">
        <f t="shared" si="23"/>
        <v>0</v>
      </c>
      <c r="Q133" s="244">
        <f t="shared" si="23"/>
        <v>81.399999999999977</v>
      </c>
      <c r="R133" s="188">
        <f t="shared" si="23"/>
        <v>81.399999999999977</v>
      </c>
      <c r="S133" s="187"/>
      <c r="T133" s="188"/>
      <c r="X133" s="2" t="s">
        <v>151</v>
      </c>
    </row>
    <row r="134" spans="1:34" x14ac:dyDescent="0.2">
      <c r="A134" s="616" t="s">
        <v>7</v>
      </c>
      <c r="B134" s="619" t="s">
        <v>40</v>
      </c>
      <c r="C134" s="626" t="s">
        <v>40</v>
      </c>
      <c r="D134" s="961" t="s">
        <v>50</v>
      </c>
      <c r="E134" s="964"/>
      <c r="F134" s="967" t="s">
        <v>38</v>
      </c>
      <c r="G134" s="956" t="s">
        <v>45</v>
      </c>
      <c r="H134" s="12" t="s">
        <v>30</v>
      </c>
      <c r="I134" s="210">
        <f>J134+L134</f>
        <v>0</v>
      </c>
      <c r="J134" s="211"/>
      <c r="K134" s="211"/>
      <c r="L134" s="212"/>
      <c r="M134" s="155">
        <f>N134+P134</f>
        <v>0</v>
      </c>
      <c r="N134" s="73"/>
      <c r="O134" s="73"/>
      <c r="P134" s="156"/>
      <c r="Q134" s="155"/>
      <c r="R134" s="73"/>
      <c r="S134" s="73"/>
      <c r="T134" s="156"/>
    </row>
    <row r="135" spans="1:34" x14ac:dyDescent="0.2">
      <c r="A135" s="617"/>
      <c r="B135" s="620"/>
      <c r="C135" s="614"/>
      <c r="D135" s="962"/>
      <c r="E135" s="965"/>
      <c r="F135" s="968"/>
      <c r="G135" s="957"/>
      <c r="H135" s="19" t="s">
        <v>46</v>
      </c>
      <c r="I135" s="181">
        <v>321.3</v>
      </c>
      <c r="J135" s="184">
        <v>321.3</v>
      </c>
      <c r="K135" s="184"/>
      <c r="L135" s="201"/>
      <c r="M135" s="125">
        <v>321.3</v>
      </c>
      <c r="N135" s="123">
        <v>321.3</v>
      </c>
      <c r="O135" s="123"/>
      <c r="P135" s="124"/>
      <c r="Q135" s="125"/>
      <c r="R135" s="123"/>
      <c r="S135" s="123"/>
      <c r="T135" s="124"/>
    </row>
    <row r="136" spans="1:34" ht="14.25" customHeight="1" thickBot="1" x14ac:dyDescent="0.25">
      <c r="A136" s="618"/>
      <c r="B136" s="621"/>
      <c r="C136" s="615"/>
      <c r="D136" s="963"/>
      <c r="E136" s="966"/>
      <c r="F136" s="969"/>
      <c r="G136" s="958"/>
      <c r="H136" s="221" t="s">
        <v>8</v>
      </c>
      <c r="I136" s="186">
        <f t="shared" ref="I136:P136" si="24">SUM(I134:I135)</f>
        <v>321.3</v>
      </c>
      <c r="J136" s="187">
        <f t="shared" si="24"/>
        <v>321.3</v>
      </c>
      <c r="K136" s="187">
        <f t="shared" si="24"/>
        <v>0</v>
      </c>
      <c r="L136" s="188">
        <f t="shared" si="24"/>
        <v>0</v>
      </c>
      <c r="M136" s="186">
        <f t="shared" si="24"/>
        <v>321.3</v>
      </c>
      <c r="N136" s="187">
        <f t="shared" si="24"/>
        <v>321.3</v>
      </c>
      <c r="O136" s="187">
        <f t="shared" si="24"/>
        <v>0</v>
      </c>
      <c r="P136" s="188">
        <f t="shared" si="24"/>
        <v>0</v>
      </c>
      <c r="Q136" s="186"/>
      <c r="R136" s="187"/>
      <c r="S136" s="187"/>
      <c r="T136" s="188"/>
    </row>
    <row r="137" spans="1:34" ht="14.25" customHeight="1" thickBot="1" x14ac:dyDescent="0.25">
      <c r="A137" s="281" t="s">
        <v>7</v>
      </c>
      <c r="B137" s="7" t="s">
        <v>40</v>
      </c>
      <c r="C137" s="959" t="s">
        <v>10</v>
      </c>
      <c r="D137" s="691"/>
      <c r="E137" s="691"/>
      <c r="F137" s="691"/>
      <c r="G137" s="691"/>
      <c r="H137" s="692"/>
      <c r="I137" s="16">
        <f>SUM(I136,I133,I127,I117)</f>
        <v>2572.6000000000004</v>
      </c>
      <c r="J137" s="16">
        <f>SUM(J136,J133,J127,J117)</f>
        <v>2356.3000000000002</v>
      </c>
      <c r="K137" s="16">
        <f>SUM(K136,K133,K127,K117)</f>
        <v>0</v>
      </c>
      <c r="L137" s="119">
        <f>SUM(L136,L133,L127,L117)</f>
        <v>216.3</v>
      </c>
      <c r="M137" s="120">
        <f>SUM(M136,M133,M130,M127,M117)</f>
        <v>3367.3</v>
      </c>
      <c r="N137" s="16">
        <f t="shared" ref="N137:T137" si="25">SUM(N136,N133,N127,N117)</f>
        <v>3151</v>
      </c>
      <c r="O137" s="16">
        <f t="shared" si="25"/>
        <v>0</v>
      </c>
      <c r="P137" s="17">
        <f t="shared" si="25"/>
        <v>216.3</v>
      </c>
      <c r="Q137" s="120">
        <f t="shared" si="25"/>
        <v>794.70000000000016</v>
      </c>
      <c r="R137" s="16">
        <f t="shared" si="25"/>
        <v>794.70000000000016</v>
      </c>
      <c r="S137" s="16">
        <f t="shared" si="25"/>
        <v>0</v>
      </c>
      <c r="T137" s="17">
        <f t="shared" si="25"/>
        <v>0</v>
      </c>
    </row>
    <row r="138" spans="1:34" ht="14.25" customHeight="1" thickBot="1" x14ac:dyDescent="0.25">
      <c r="A138" s="281" t="s">
        <v>7</v>
      </c>
      <c r="B138" s="729" t="s">
        <v>11</v>
      </c>
      <c r="C138" s="730"/>
      <c r="D138" s="730"/>
      <c r="E138" s="730"/>
      <c r="F138" s="730"/>
      <c r="G138" s="730"/>
      <c r="H138" s="960"/>
      <c r="I138" s="282">
        <f t="shared" ref="I138:T138" si="26">SUM(I56,I66,I86,I113,I137)</f>
        <v>62665.499999999993</v>
      </c>
      <c r="J138" s="282">
        <f t="shared" si="26"/>
        <v>21087.599999999999</v>
      </c>
      <c r="K138" s="282">
        <f t="shared" si="26"/>
        <v>19.100000000000001</v>
      </c>
      <c r="L138" s="307">
        <f t="shared" si="26"/>
        <v>41577.9</v>
      </c>
      <c r="M138" s="308">
        <f t="shared" si="26"/>
        <v>64535</v>
      </c>
      <c r="N138" s="308">
        <f t="shared" si="26"/>
        <v>23358.1</v>
      </c>
      <c r="O138" s="308">
        <f t="shared" si="26"/>
        <v>19.100000000000001</v>
      </c>
      <c r="P138" s="308">
        <f t="shared" si="26"/>
        <v>41176.9</v>
      </c>
      <c r="Q138" s="308">
        <f t="shared" si="26"/>
        <v>1869.5</v>
      </c>
      <c r="R138" s="308">
        <f t="shared" si="26"/>
        <v>2270.5</v>
      </c>
      <c r="S138" s="282">
        <f t="shared" si="26"/>
        <v>0</v>
      </c>
      <c r="T138" s="283">
        <f t="shared" si="26"/>
        <v>-401</v>
      </c>
    </row>
    <row r="139" spans="1:34" ht="14.25" customHeight="1" thickBot="1" x14ac:dyDescent="0.25">
      <c r="A139" s="284" t="s">
        <v>42</v>
      </c>
      <c r="B139" s="734" t="s">
        <v>113</v>
      </c>
      <c r="C139" s="735"/>
      <c r="D139" s="735"/>
      <c r="E139" s="735"/>
      <c r="F139" s="735"/>
      <c r="G139" s="735"/>
      <c r="H139" s="953"/>
      <c r="I139" s="285">
        <f t="shared" ref="I139:T139" si="27">SUM(I138)</f>
        <v>62665.499999999993</v>
      </c>
      <c r="J139" s="286">
        <f t="shared" si="27"/>
        <v>21087.599999999999</v>
      </c>
      <c r="K139" s="286">
        <f t="shared" si="27"/>
        <v>19.100000000000001</v>
      </c>
      <c r="L139" s="309">
        <f t="shared" si="27"/>
        <v>41577.9</v>
      </c>
      <c r="M139" s="285">
        <f t="shared" si="27"/>
        <v>64535</v>
      </c>
      <c r="N139" s="286">
        <f t="shared" si="27"/>
        <v>23358.1</v>
      </c>
      <c r="O139" s="286">
        <f t="shared" si="27"/>
        <v>19.100000000000001</v>
      </c>
      <c r="P139" s="75">
        <f t="shared" si="27"/>
        <v>41176.9</v>
      </c>
      <c r="Q139" s="285">
        <f t="shared" si="27"/>
        <v>1869.5</v>
      </c>
      <c r="R139" s="286">
        <f t="shared" si="27"/>
        <v>2270.5</v>
      </c>
      <c r="S139" s="286">
        <f t="shared" si="27"/>
        <v>0</v>
      </c>
      <c r="T139" s="75">
        <f t="shared" si="27"/>
        <v>-401</v>
      </c>
    </row>
    <row r="140" spans="1:34" s="15" customFormat="1" ht="34.5" customHeight="1" x14ac:dyDescent="0.2">
      <c r="A140" s="954" t="s">
        <v>96</v>
      </c>
      <c r="B140" s="954"/>
      <c r="C140" s="954"/>
      <c r="D140" s="954"/>
      <c r="E140" s="954"/>
      <c r="F140" s="954"/>
      <c r="G140" s="954"/>
      <c r="H140" s="954"/>
      <c r="I140" s="954"/>
      <c r="J140" s="954"/>
      <c r="K140" s="954"/>
      <c r="L140" s="954"/>
      <c r="M140" s="14"/>
      <c r="N140" s="14"/>
      <c r="O140" s="14"/>
      <c r="P140" s="14"/>
      <c r="Q140" s="14"/>
      <c r="R140" s="14"/>
      <c r="S140" s="14"/>
      <c r="T140" s="14"/>
      <c r="U140" s="14"/>
      <c r="V140" s="14"/>
      <c r="W140" s="14"/>
      <c r="X140" s="14"/>
      <c r="Y140" s="14"/>
      <c r="Z140" s="14"/>
      <c r="AA140" s="14"/>
      <c r="AB140" s="14"/>
      <c r="AC140" s="14"/>
      <c r="AD140" s="14"/>
      <c r="AE140" s="14"/>
      <c r="AF140" s="14"/>
      <c r="AG140" s="14"/>
      <c r="AH140" s="14"/>
    </row>
    <row r="141" spans="1:34" s="15" customFormat="1" ht="14.25" customHeight="1" x14ac:dyDescent="0.2">
      <c r="A141" s="955"/>
      <c r="B141" s="955"/>
      <c r="C141" s="955"/>
      <c r="D141" s="955"/>
      <c r="E141" s="955"/>
      <c r="F141" s="955"/>
      <c r="G141" s="955"/>
      <c r="H141" s="955"/>
      <c r="I141" s="955"/>
      <c r="J141" s="955"/>
      <c r="K141" s="955"/>
      <c r="L141" s="955"/>
      <c r="M141" s="67"/>
      <c r="N141" s="14"/>
      <c r="O141" s="14"/>
      <c r="P141" s="14"/>
      <c r="Q141" s="67"/>
      <c r="R141" s="14"/>
      <c r="S141" s="14"/>
      <c r="T141" s="14"/>
      <c r="U141" s="14"/>
      <c r="V141" s="14"/>
      <c r="W141" s="14"/>
      <c r="X141" s="14"/>
      <c r="Y141" s="14"/>
      <c r="Z141" s="14"/>
      <c r="AA141" s="14"/>
      <c r="AB141" s="14"/>
      <c r="AC141" s="14"/>
      <c r="AD141" s="14"/>
      <c r="AE141" s="14"/>
      <c r="AF141" s="14"/>
      <c r="AG141" s="14"/>
      <c r="AH141" s="14"/>
    </row>
    <row r="142" spans="1:34" s="15" customFormat="1" ht="14.25" customHeight="1" thickBot="1" x14ac:dyDescent="0.25">
      <c r="A142" s="739" t="s">
        <v>15</v>
      </c>
      <c r="B142" s="739"/>
      <c r="C142" s="739"/>
      <c r="D142" s="739"/>
      <c r="E142" s="739"/>
      <c r="F142" s="739"/>
      <c r="G142" s="739"/>
      <c r="H142" s="739"/>
      <c r="I142" s="739"/>
      <c r="J142" s="739"/>
      <c r="K142" s="739"/>
      <c r="L142" s="739"/>
      <c r="M142" s="14"/>
      <c r="N142" s="14"/>
      <c r="O142" s="14"/>
      <c r="P142" s="14"/>
      <c r="Q142" s="14"/>
      <c r="R142" s="14"/>
      <c r="S142" s="14"/>
      <c r="T142" s="14"/>
      <c r="U142" s="14"/>
      <c r="V142" s="14"/>
      <c r="W142" s="14"/>
      <c r="X142" s="14"/>
      <c r="Y142" s="14"/>
      <c r="Z142" s="14"/>
      <c r="AA142" s="14"/>
      <c r="AB142" s="14"/>
      <c r="AC142" s="14"/>
      <c r="AD142" s="14"/>
      <c r="AE142" s="14"/>
      <c r="AF142" s="14"/>
      <c r="AG142" s="14"/>
      <c r="AH142" s="14"/>
    </row>
    <row r="143" spans="1:34" ht="36.75" customHeight="1" thickBot="1" x14ac:dyDescent="0.25">
      <c r="A143" s="740" t="s">
        <v>12</v>
      </c>
      <c r="B143" s="741"/>
      <c r="C143" s="741"/>
      <c r="D143" s="741"/>
      <c r="E143" s="741"/>
      <c r="F143" s="741"/>
      <c r="G143" s="741"/>
      <c r="H143" s="922"/>
      <c r="I143" s="740" t="s">
        <v>22</v>
      </c>
      <c r="J143" s="741"/>
      <c r="K143" s="741"/>
      <c r="L143" s="922"/>
      <c r="M143" s="740" t="s">
        <v>150</v>
      </c>
      <c r="N143" s="741"/>
      <c r="O143" s="741"/>
      <c r="P143" s="922"/>
      <c r="Q143" s="740" t="s">
        <v>149</v>
      </c>
      <c r="R143" s="741"/>
      <c r="S143" s="741"/>
      <c r="T143" s="922"/>
    </row>
    <row r="144" spans="1:34" ht="14.25" customHeight="1" x14ac:dyDescent="0.2">
      <c r="A144" s="721" t="s">
        <v>16</v>
      </c>
      <c r="B144" s="722"/>
      <c r="C144" s="722"/>
      <c r="D144" s="722"/>
      <c r="E144" s="722"/>
      <c r="F144" s="722"/>
      <c r="G144" s="722"/>
      <c r="H144" s="952"/>
      <c r="I144" s="923">
        <f>SUM(I145:L147)</f>
        <v>20575.3</v>
      </c>
      <c r="J144" s="924"/>
      <c r="K144" s="924"/>
      <c r="L144" s="925"/>
      <c r="M144" s="923">
        <f>SUM(M145:P147)</f>
        <v>21925.3</v>
      </c>
      <c r="N144" s="924"/>
      <c r="O144" s="924"/>
      <c r="P144" s="925"/>
      <c r="Q144" s="923">
        <f>M144-I144</f>
        <v>1350</v>
      </c>
      <c r="R144" s="924"/>
      <c r="S144" s="924"/>
      <c r="T144" s="925"/>
    </row>
    <row r="145" spans="1:20" ht="14.25" customHeight="1" x14ac:dyDescent="0.2">
      <c r="A145" s="632" t="s">
        <v>23</v>
      </c>
      <c r="B145" s="633"/>
      <c r="C145" s="633"/>
      <c r="D145" s="633"/>
      <c r="E145" s="633"/>
      <c r="F145" s="633"/>
      <c r="G145" s="633"/>
      <c r="H145" s="945"/>
      <c r="I145" s="907">
        <f>SUMIF(H12:H139,"SB",I12:I139)</f>
        <v>16421.3</v>
      </c>
      <c r="J145" s="908"/>
      <c r="K145" s="908"/>
      <c r="L145" s="909"/>
      <c r="M145" s="907">
        <f>SUMIF(H12:H135,"SB",M12:M135)</f>
        <v>17771.3</v>
      </c>
      <c r="N145" s="908"/>
      <c r="O145" s="908"/>
      <c r="P145" s="909"/>
      <c r="Q145" s="907">
        <f>M145-I145</f>
        <v>1350</v>
      </c>
      <c r="R145" s="908"/>
      <c r="S145" s="908"/>
      <c r="T145" s="909"/>
    </row>
    <row r="146" spans="1:20" ht="14.25" customHeight="1" x14ac:dyDescent="0.2">
      <c r="A146" s="632" t="s">
        <v>24</v>
      </c>
      <c r="B146" s="633"/>
      <c r="C146" s="633"/>
      <c r="D146" s="633"/>
      <c r="E146" s="633"/>
      <c r="F146" s="633"/>
      <c r="G146" s="633"/>
      <c r="H146" s="945"/>
      <c r="I146" s="907">
        <f>SUMIF(H12:H139,"SB(P)",I12:I139)</f>
        <v>2411.1999999999998</v>
      </c>
      <c r="J146" s="908"/>
      <c r="K146" s="908"/>
      <c r="L146" s="909"/>
      <c r="M146" s="907">
        <f>SUMIF(H12:H135,"SB(P)",M12:M135)</f>
        <v>2411.1999999999998</v>
      </c>
      <c r="N146" s="908"/>
      <c r="O146" s="908"/>
      <c r="P146" s="909"/>
      <c r="Q146" s="907">
        <f t="shared" ref="Q146:Q154" si="28">M146-I146</f>
        <v>0</v>
      </c>
      <c r="R146" s="908"/>
      <c r="S146" s="908"/>
      <c r="T146" s="909"/>
    </row>
    <row r="147" spans="1:20" ht="14.25" customHeight="1" x14ac:dyDescent="0.2">
      <c r="A147" s="648" t="s">
        <v>126</v>
      </c>
      <c r="B147" s="649"/>
      <c r="C147" s="649"/>
      <c r="D147" s="649"/>
      <c r="E147" s="649"/>
      <c r="F147" s="649"/>
      <c r="G147" s="649"/>
      <c r="H147" s="950"/>
      <c r="I147" s="926">
        <f>SUMIF(H12:H135,"sb(l)",I12:I135)</f>
        <v>1742.8</v>
      </c>
      <c r="J147" s="927"/>
      <c r="K147" s="927"/>
      <c r="L147" s="928"/>
      <c r="M147" s="926">
        <f>SUMIF(H12:H135,"SB(L)",M12:M135)</f>
        <v>1742.8</v>
      </c>
      <c r="N147" s="927"/>
      <c r="O147" s="927"/>
      <c r="P147" s="928"/>
      <c r="Q147" s="907">
        <f t="shared" si="28"/>
        <v>0</v>
      </c>
      <c r="R147" s="908"/>
      <c r="S147" s="908"/>
      <c r="T147" s="909"/>
    </row>
    <row r="148" spans="1:20" ht="14.25" customHeight="1" x14ac:dyDescent="0.2">
      <c r="A148" s="642" t="s">
        <v>17</v>
      </c>
      <c r="B148" s="643"/>
      <c r="C148" s="643"/>
      <c r="D148" s="643"/>
      <c r="E148" s="643"/>
      <c r="F148" s="643"/>
      <c r="G148" s="643"/>
      <c r="H148" s="951"/>
      <c r="I148" s="910">
        <f>SUM(I149:L153)</f>
        <v>42090.2</v>
      </c>
      <c r="J148" s="911"/>
      <c r="K148" s="911"/>
      <c r="L148" s="912"/>
      <c r="M148" s="910">
        <f ca="1">SUM(M149:P153)</f>
        <v>42609.7</v>
      </c>
      <c r="N148" s="911"/>
      <c r="O148" s="911"/>
      <c r="P148" s="912"/>
      <c r="Q148" s="910">
        <f t="shared" ca="1" si="28"/>
        <v>519.5</v>
      </c>
      <c r="R148" s="911"/>
      <c r="S148" s="911"/>
      <c r="T148" s="912"/>
    </row>
    <row r="149" spans="1:20" ht="14.25" customHeight="1" x14ac:dyDescent="0.2">
      <c r="A149" s="646" t="s">
        <v>25</v>
      </c>
      <c r="B149" s="647"/>
      <c r="C149" s="647"/>
      <c r="D149" s="647"/>
      <c r="E149" s="647"/>
      <c r="F149" s="647"/>
      <c r="G149" s="647"/>
      <c r="H149" s="949"/>
      <c r="I149" s="907">
        <f>SUMIF(H12:H139,"ES",I12:I139)</f>
        <v>24261.8</v>
      </c>
      <c r="J149" s="908"/>
      <c r="K149" s="908"/>
      <c r="L149" s="909"/>
      <c r="M149" s="907">
        <f>SUMIF(H12:H135,"ES",M12:M135)</f>
        <v>24261.8</v>
      </c>
      <c r="N149" s="908"/>
      <c r="O149" s="908"/>
      <c r="P149" s="909"/>
      <c r="Q149" s="907">
        <f t="shared" si="28"/>
        <v>0</v>
      </c>
      <c r="R149" s="908"/>
      <c r="S149" s="908"/>
      <c r="T149" s="909"/>
    </row>
    <row r="150" spans="1:20" ht="14.25" customHeight="1" x14ac:dyDescent="0.2">
      <c r="A150" s="646" t="s">
        <v>26</v>
      </c>
      <c r="B150" s="647"/>
      <c r="C150" s="647"/>
      <c r="D150" s="647"/>
      <c r="E150" s="647"/>
      <c r="F150" s="647"/>
      <c r="G150" s="647"/>
      <c r="H150" s="949"/>
      <c r="I150" s="907">
        <f>SUMIF(H12:H139,"KPP",I12:I139)</f>
        <v>7632.6</v>
      </c>
      <c r="J150" s="908"/>
      <c r="K150" s="908"/>
      <c r="L150" s="909"/>
      <c r="M150" s="907">
        <f>SUMIF(H12:H135,"KPP",M12:M135)</f>
        <v>8152.1</v>
      </c>
      <c r="N150" s="908"/>
      <c r="O150" s="908"/>
      <c r="P150" s="909"/>
      <c r="Q150" s="907">
        <f t="shared" si="28"/>
        <v>519.5</v>
      </c>
      <c r="R150" s="908"/>
      <c r="S150" s="908"/>
      <c r="T150" s="909"/>
    </row>
    <row r="151" spans="1:20" ht="12.75" customHeight="1" x14ac:dyDescent="0.2">
      <c r="A151" s="646" t="s">
        <v>27</v>
      </c>
      <c r="B151" s="647"/>
      <c r="C151" s="647"/>
      <c r="D151" s="647"/>
      <c r="E151" s="647"/>
      <c r="F151" s="647"/>
      <c r="G151" s="647"/>
      <c r="H151" s="949"/>
      <c r="I151" s="907">
        <f>SUMIF(H12:H139,"KVJUD",I12:I139)</f>
        <v>5000</v>
      </c>
      <c r="J151" s="908"/>
      <c r="K151" s="908"/>
      <c r="L151" s="909"/>
      <c r="M151" s="907">
        <f>SUMIF(H12:H135,"KVJUD",M12:M135)</f>
        <v>5000</v>
      </c>
      <c r="N151" s="908"/>
      <c r="O151" s="908"/>
      <c r="P151" s="909"/>
      <c r="Q151" s="907">
        <f t="shared" si="28"/>
        <v>0</v>
      </c>
      <c r="R151" s="908"/>
      <c r="S151" s="908"/>
      <c r="T151" s="909"/>
    </row>
    <row r="152" spans="1:20" ht="12.75" customHeight="1" x14ac:dyDescent="0.2">
      <c r="A152" s="632" t="s">
        <v>28</v>
      </c>
      <c r="B152" s="633"/>
      <c r="C152" s="633"/>
      <c r="D152" s="633"/>
      <c r="E152" s="633"/>
      <c r="F152" s="633"/>
      <c r="G152" s="633"/>
      <c r="H152" s="945"/>
      <c r="I152" s="907">
        <f>SUMIF(H12:H139,"LRVB",I12:I139)</f>
        <v>1153.2</v>
      </c>
      <c r="J152" s="908"/>
      <c r="K152" s="908"/>
      <c r="L152" s="909"/>
      <c r="M152" s="907">
        <f>SUMIF(H12:H135,"LRVB",M12:M135)</f>
        <v>1153.2</v>
      </c>
      <c r="N152" s="908"/>
      <c r="O152" s="908"/>
      <c r="P152" s="909"/>
      <c r="Q152" s="907">
        <f t="shared" si="28"/>
        <v>0</v>
      </c>
      <c r="R152" s="908"/>
      <c r="S152" s="908"/>
      <c r="T152" s="909"/>
    </row>
    <row r="153" spans="1:20" ht="12.75" customHeight="1" x14ac:dyDescent="0.2">
      <c r="A153" s="632" t="s">
        <v>29</v>
      </c>
      <c r="B153" s="633"/>
      <c r="C153" s="633"/>
      <c r="D153" s="633"/>
      <c r="E153" s="633"/>
      <c r="F153" s="633"/>
      <c r="G153" s="633"/>
      <c r="H153" s="945"/>
      <c r="I153" s="907">
        <f>SUMIF(H12:H139,"Kt",I12:I139)</f>
        <v>4042.6</v>
      </c>
      <c r="J153" s="908"/>
      <c r="K153" s="908"/>
      <c r="L153" s="909"/>
      <c r="M153" s="907">
        <f ca="1">SUMIF(H12:I135,"Kt",M12:M135)</f>
        <v>4042.6</v>
      </c>
      <c r="N153" s="908"/>
      <c r="O153" s="908"/>
      <c r="P153" s="909"/>
      <c r="Q153" s="901">
        <f t="shared" ca="1" si="28"/>
        <v>0</v>
      </c>
      <c r="R153" s="902"/>
      <c r="S153" s="902"/>
      <c r="T153" s="903"/>
    </row>
    <row r="154" spans="1:20" ht="13.5" customHeight="1" thickBot="1" x14ac:dyDescent="0.25">
      <c r="A154" s="946" t="s">
        <v>18</v>
      </c>
      <c r="B154" s="947"/>
      <c r="C154" s="947"/>
      <c r="D154" s="947"/>
      <c r="E154" s="947"/>
      <c r="F154" s="947"/>
      <c r="G154" s="947"/>
      <c r="H154" s="948"/>
      <c r="I154" s="904">
        <f>SUM(I144,I148)</f>
        <v>62665.5</v>
      </c>
      <c r="J154" s="905"/>
      <c r="K154" s="905"/>
      <c r="L154" s="906"/>
      <c r="M154" s="904">
        <f ca="1">SUM(M144,M148)</f>
        <v>64535</v>
      </c>
      <c r="N154" s="905"/>
      <c r="O154" s="905"/>
      <c r="P154" s="906"/>
      <c r="Q154" s="904">
        <f t="shared" ca="1" si="28"/>
        <v>1869.5</v>
      </c>
      <c r="R154" s="905"/>
      <c r="S154" s="905"/>
      <c r="T154" s="906"/>
    </row>
    <row r="155" spans="1:20" x14ac:dyDescent="0.2">
      <c r="N155" s="322"/>
    </row>
    <row r="156" spans="1:20" x14ac:dyDescent="0.2">
      <c r="H156" s="84"/>
      <c r="I156" s="82"/>
      <c r="J156" s="82"/>
      <c r="L156" s="82"/>
      <c r="M156" s="82"/>
      <c r="N156" s="82"/>
      <c r="O156" s="334"/>
      <c r="P156" s="82"/>
      <c r="Q156" s="82"/>
      <c r="R156" s="82"/>
      <c r="T156" s="82"/>
    </row>
    <row r="157" spans="1:20" x14ac:dyDescent="0.2">
      <c r="H157" s="84"/>
      <c r="N157" s="322"/>
    </row>
    <row r="158" spans="1:20" x14ac:dyDescent="0.2">
      <c r="N158" s="322"/>
    </row>
    <row r="160" spans="1:20" x14ac:dyDescent="0.2">
      <c r="O160" s="322"/>
    </row>
  </sheetData>
  <mergeCells count="322">
    <mergeCell ref="G62:G65"/>
    <mergeCell ref="A9:L9"/>
    <mergeCell ref="B10:L10"/>
    <mergeCell ref="C11:L11"/>
    <mergeCell ref="A12:A17"/>
    <mergeCell ref="B12:B17"/>
    <mergeCell ref="J117:J118"/>
    <mergeCell ref="L117:L119"/>
    <mergeCell ref="M117:M119"/>
    <mergeCell ref="E13:E18"/>
    <mergeCell ref="G37:G39"/>
    <mergeCell ref="C56:H56"/>
    <mergeCell ref="C57:L57"/>
    <mergeCell ref="C67:L67"/>
    <mergeCell ref="G73:G74"/>
    <mergeCell ref="F73:F74"/>
    <mergeCell ref="G88:G90"/>
    <mergeCell ref="G83:G85"/>
    <mergeCell ref="C86:H86"/>
    <mergeCell ref="C87:L87"/>
    <mergeCell ref="G91:G93"/>
    <mergeCell ref="F91:F93"/>
    <mergeCell ref="D100:D102"/>
    <mergeCell ref="G103:G104"/>
    <mergeCell ref="C12:C17"/>
    <mergeCell ref="G24:G33"/>
    <mergeCell ref="A28:A29"/>
    <mergeCell ref="B28:B29"/>
    <mergeCell ref="C28:C29"/>
    <mergeCell ref="D28:D29"/>
    <mergeCell ref="A32:A33"/>
    <mergeCell ref="B32:B33"/>
    <mergeCell ref="C32:C33"/>
    <mergeCell ref="D32:D33"/>
    <mergeCell ref="A20:A22"/>
    <mergeCell ref="B20:B22"/>
    <mergeCell ref="C20:C22"/>
    <mergeCell ref="A24:A27"/>
    <mergeCell ref="B24:B27"/>
    <mergeCell ref="C24:C27"/>
    <mergeCell ref="F12:F18"/>
    <mergeCell ref="G12:G18"/>
    <mergeCell ref="A8:L8"/>
    <mergeCell ref="G5:G7"/>
    <mergeCell ref="H5:H7"/>
    <mergeCell ref="I5:L5"/>
    <mergeCell ref="I6:I7"/>
    <mergeCell ref="J6:K6"/>
    <mergeCell ref="L6:L7"/>
    <mergeCell ref="A5:A7"/>
    <mergeCell ref="B5:B7"/>
    <mergeCell ref="C5:C7"/>
    <mergeCell ref="D5:D7"/>
    <mergeCell ref="E5:E7"/>
    <mergeCell ref="F5:F7"/>
    <mergeCell ref="A40:A43"/>
    <mergeCell ref="B40:B43"/>
    <mergeCell ref="C40:C43"/>
    <mergeCell ref="D40:D43"/>
    <mergeCell ref="E40:E43"/>
    <mergeCell ref="F40:F43"/>
    <mergeCell ref="G40:G43"/>
    <mergeCell ref="A37:A39"/>
    <mergeCell ref="B37:B39"/>
    <mergeCell ref="C37:C39"/>
    <mergeCell ref="E37:E39"/>
    <mergeCell ref="F37:F39"/>
    <mergeCell ref="A35:A36"/>
    <mergeCell ref="B35:B36"/>
    <mergeCell ref="C35:C36"/>
    <mergeCell ref="E35:E36"/>
    <mergeCell ref="F35:F36"/>
    <mergeCell ref="G35:G36"/>
    <mergeCell ref="A30:A31"/>
    <mergeCell ref="B30:B31"/>
    <mergeCell ref="C30:C31"/>
    <mergeCell ref="D30:D31"/>
    <mergeCell ref="F24:F33"/>
    <mergeCell ref="D25:D26"/>
    <mergeCell ref="G44:G46"/>
    <mergeCell ref="A48:A50"/>
    <mergeCell ref="B48:B50"/>
    <mergeCell ref="C48:C50"/>
    <mergeCell ref="D48:D50"/>
    <mergeCell ref="E48:E55"/>
    <mergeCell ref="F48:F55"/>
    <mergeCell ref="G48:G55"/>
    <mergeCell ref="A44:A46"/>
    <mergeCell ref="B44:B46"/>
    <mergeCell ref="C44:C46"/>
    <mergeCell ref="D44:D46"/>
    <mergeCell ref="E44:E46"/>
    <mergeCell ref="F44:F46"/>
    <mergeCell ref="E62:E65"/>
    <mergeCell ref="F62:F65"/>
    <mergeCell ref="A73:A74"/>
    <mergeCell ref="B73:B74"/>
    <mergeCell ref="C73:C74"/>
    <mergeCell ref="D73:D74"/>
    <mergeCell ref="E73:E74"/>
    <mergeCell ref="A51:A55"/>
    <mergeCell ref="B51:B55"/>
    <mergeCell ref="C51:C55"/>
    <mergeCell ref="D51:D52"/>
    <mergeCell ref="D53:D55"/>
    <mergeCell ref="A58:A61"/>
    <mergeCell ref="B58:B61"/>
    <mergeCell ref="C58:C61"/>
    <mergeCell ref="D58:D61"/>
    <mergeCell ref="E58:E61"/>
    <mergeCell ref="A62:A65"/>
    <mergeCell ref="B62:B65"/>
    <mergeCell ref="C62:C65"/>
    <mergeCell ref="D62:D65"/>
    <mergeCell ref="C66:H66"/>
    <mergeCell ref="F58:F61"/>
    <mergeCell ref="G58:G61"/>
    <mergeCell ref="G80:G82"/>
    <mergeCell ref="F75:F76"/>
    <mergeCell ref="G75:G76"/>
    <mergeCell ref="A77:A79"/>
    <mergeCell ref="B77:B79"/>
    <mergeCell ref="C77:C79"/>
    <mergeCell ref="D77:D79"/>
    <mergeCell ref="E77:E79"/>
    <mergeCell ref="F77:F79"/>
    <mergeCell ref="G77:G79"/>
    <mergeCell ref="A75:A76"/>
    <mergeCell ref="B75:B76"/>
    <mergeCell ref="C75:C76"/>
    <mergeCell ref="D75:D76"/>
    <mergeCell ref="E75:E76"/>
    <mergeCell ref="F88:F90"/>
    <mergeCell ref="A83:A85"/>
    <mergeCell ref="B83:B85"/>
    <mergeCell ref="C83:C85"/>
    <mergeCell ref="D83:D85"/>
    <mergeCell ref="E83:E85"/>
    <mergeCell ref="F83:F85"/>
    <mergeCell ref="A80:A82"/>
    <mergeCell ref="B80:B82"/>
    <mergeCell ref="C80:C82"/>
    <mergeCell ref="D80:D82"/>
    <mergeCell ref="E80:E82"/>
    <mergeCell ref="F80:F82"/>
    <mergeCell ref="A91:A93"/>
    <mergeCell ref="B91:B93"/>
    <mergeCell ref="C91:C93"/>
    <mergeCell ref="D91:D93"/>
    <mergeCell ref="E91:E93"/>
    <mergeCell ref="A88:A90"/>
    <mergeCell ref="B88:B90"/>
    <mergeCell ref="C88:C90"/>
    <mergeCell ref="D88:D90"/>
    <mergeCell ref="E88:E90"/>
    <mergeCell ref="A101:A102"/>
    <mergeCell ref="B101:B102"/>
    <mergeCell ref="C101:C102"/>
    <mergeCell ref="F94:F96"/>
    <mergeCell ref="G94:G96"/>
    <mergeCell ref="A98:A99"/>
    <mergeCell ref="B98:B99"/>
    <mergeCell ref="C98:C99"/>
    <mergeCell ref="D98:D99"/>
    <mergeCell ref="E98:E102"/>
    <mergeCell ref="F98:F102"/>
    <mergeCell ref="G98:G102"/>
    <mergeCell ref="A94:A96"/>
    <mergeCell ref="B94:B96"/>
    <mergeCell ref="C94:C96"/>
    <mergeCell ref="D94:D96"/>
    <mergeCell ref="E94:E96"/>
    <mergeCell ref="A105:A107"/>
    <mergeCell ref="B105:B107"/>
    <mergeCell ref="C105:C107"/>
    <mergeCell ref="D105:D107"/>
    <mergeCell ref="E105:E107"/>
    <mergeCell ref="F105:F107"/>
    <mergeCell ref="G105:G107"/>
    <mergeCell ref="A103:A104"/>
    <mergeCell ref="B103:B104"/>
    <mergeCell ref="C103:C104"/>
    <mergeCell ref="D103:D104"/>
    <mergeCell ref="E103:E104"/>
    <mergeCell ref="F103:F104"/>
    <mergeCell ref="A111:A112"/>
    <mergeCell ref="B111:B112"/>
    <mergeCell ref="C111:C112"/>
    <mergeCell ref="D111:D112"/>
    <mergeCell ref="E111:E112"/>
    <mergeCell ref="F111:F112"/>
    <mergeCell ref="G111:G112"/>
    <mergeCell ref="A108:A110"/>
    <mergeCell ref="B108:B110"/>
    <mergeCell ref="C108:C110"/>
    <mergeCell ref="D108:D110"/>
    <mergeCell ref="E108:E110"/>
    <mergeCell ref="F108:F110"/>
    <mergeCell ref="G108:G110"/>
    <mergeCell ref="G120:G127"/>
    <mergeCell ref="C113:H113"/>
    <mergeCell ref="C114:L114"/>
    <mergeCell ref="D115:D117"/>
    <mergeCell ref="D122:D123"/>
    <mergeCell ref="D124:D125"/>
    <mergeCell ref="D126:D127"/>
    <mergeCell ref="A120:A127"/>
    <mergeCell ref="B120:B127"/>
    <mergeCell ref="C120:C127"/>
    <mergeCell ref="D120:D121"/>
    <mergeCell ref="E120:E127"/>
    <mergeCell ref="F120:F127"/>
    <mergeCell ref="D118:D119"/>
    <mergeCell ref="C115:C119"/>
    <mergeCell ref="B115:B118"/>
    <mergeCell ref="A115:A119"/>
    <mergeCell ref="E115:E119"/>
    <mergeCell ref="F115:F119"/>
    <mergeCell ref="G115:G119"/>
    <mergeCell ref="H117:H119"/>
    <mergeCell ref="I117:I119"/>
    <mergeCell ref="K117:K119"/>
    <mergeCell ref="A131:A133"/>
    <mergeCell ref="B131:B133"/>
    <mergeCell ref="C131:C133"/>
    <mergeCell ref="D131:D133"/>
    <mergeCell ref="E131:E133"/>
    <mergeCell ref="F131:F133"/>
    <mergeCell ref="G131:G133"/>
    <mergeCell ref="A128:A130"/>
    <mergeCell ref="B128:B130"/>
    <mergeCell ref="C128:C130"/>
    <mergeCell ref="D128:D130"/>
    <mergeCell ref="E128:E130"/>
    <mergeCell ref="F128:F130"/>
    <mergeCell ref="G128:G130"/>
    <mergeCell ref="G134:G136"/>
    <mergeCell ref="C137:H137"/>
    <mergeCell ref="B138:H138"/>
    <mergeCell ref="A134:A136"/>
    <mergeCell ref="B134:B136"/>
    <mergeCell ref="C134:C136"/>
    <mergeCell ref="D134:D136"/>
    <mergeCell ref="E134:E136"/>
    <mergeCell ref="F134:F136"/>
    <mergeCell ref="I149:L149"/>
    <mergeCell ref="A144:H144"/>
    <mergeCell ref="I144:L144"/>
    <mergeCell ref="A145:H145"/>
    <mergeCell ref="I145:L145"/>
    <mergeCell ref="A146:H146"/>
    <mergeCell ref="I146:L146"/>
    <mergeCell ref="B139:H139"/>
    <mergeCell ref="A140:L140"/>
    <mergeCell ref="A141:L141"/>
    <mergeCell ref="A142:L142"/>
    <mergeCell ref="A143:H143"/>
    <mergeCell ref="I143:L143"/>
    <mergeCell ref="M8:T8"/>
    <mergeCell ref="M10:T10"/>
    <mergeCell ref="M11:T11"/>
    <mergeCell ref="A153:H153"/>
    <mergeCell ref="I153:L153"/>
    <mergeCell ref="A154:H154"/>
    <mergeCell ref="I154:L154"/>
    <mergeCell ref="M5:P5"/>
    <mergeCell ref="M6:M7"/>
    <mergeCell ref="N6:O6"/>
    <mergeCell ref="P6:P7"/>
    <mergeCell ref="M143:P143"/>
    <mergeCell ref="M144:P144"/>
    <mergeCell ref="A150:H150"/>
    <mergeCell ref="I150:L150"/>
    <mergeCell ref="A151:H151"/>
    <mergeCell ref="I151:L151"/>
    <mergeCell ref="A152:H152"/>
    <mergeCell ref="I152:L152"/>
    <mergeCell ref="A147:H147"/>
    <mergeCell ref="I147:L147"/>
    <mergeCell ref="A148:H148"/>
    <mergeCell ref="I148:L148"/>
    <mergeCell ref="A149:H149"/>
    <mergeCell ref="Q143:T143"/>
    <mergeCell ref="Q144:T144"/>
    <mergeCell ref="M145:P145"/>
    <mergeCell ref="M146:P146"/>
    <mergeCell ref="M147:P147"/>
    <mergeCell ref="M67:T67"/>
    <mergeCell ref="M57:T57"/>
    <mergeCell ref="M87:T87"/>
    <mergeCell ref="M114:T114"/>
    <mergeCell ref="O117:O119"/>
    <mergeCell ref="P117:P119"/>
    <mergeCell ref="Q117:Q119"/>
    <mergeCell ref="R117:R119"/>
    <mergeCell ref="S117:S119"/>
    <mergeCell ref="T117:T119"/>
    <mergeCell ref="N117:N118"/>
    <mergeCell ref="A1:T1"/>
    <mergeCell ref="A2:T2"/>
    <mergeCell ref="A3:T3"/>
    <mergeCell ref="Q153:T153"/>
    <mergeCell ref="Q154:T154"/>
    <mergeCell ref="Q145:T145"/>
    <mergeCell ref="Q146:T146"/>
    <mergeCell ref="Q147:T147"/>
    <mergeCell ref="Q148:T148"/>
    <mergeCell ref="Q149:T149"/>
    <mergeCell ref="Q150:T150"/>
    <mergeCell ref="M151:P151"/>
    <mergeCell ref="M152:P152"/>
    <mergeCell ref="M153:P153"/>
    <mergeCell ref="M154:P154"/>
    <mergeCell ref="M148:P148"/>
    <mergeCell ref="M149:P149"/>
    <mergeCell ref="M150:P150"/>
    <mergeCell ref="Q151:T151"/>
    <mergeCell ref="Q152:T152"/>
    <mergeCell ref="Q5:T5"/>
    <mergeCell ref="Q6:Q7"/>
    <mergeCell ref="R6:S6"/>
    <mergeCell ref="T6:T7"/>
  </mergeCells>
  <printOptions horizontalCentered="1"/>
  <pageMargins left="0" right="0" top="0.78740157480314965" bottom="0" header="0" footer="0"/>
  <pageSetup paperSize="9" scale="95" orientation="landscape" r:id="rId1"/>
  <rowBreaks count="6" manualBreakCount="6">
    <brk id="22" max="19" man="1"/>
    <brk id="43" max="19" man="1"/>
    <brk id="66" max="19" man="1"/>
    <brk id="90" max="19" man="1"/>
    <brk id="114" max="19" man="1"/>
    <brk id="140"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4</vt:i4>
      </vt:variant>
    </vt:vector>
  </HeadingPairs>
  <TitlesOfParts>
    <vt:vector size="7" baseType="lpstr">
      <vt:lpstr>Ataskaita</vt:lpstr>
      <vt:lpstr>Priemonių suvestinė</vt:lpstr>
      <vt:lpstr>Lyginamasis</vt:lpstr>
      <vt:lpstr>Lyginamasis!Print_Area</vt:lpstr>
      <vt:lpstr>'Priemonių suvestinė'!Print_Area</vt:lpstr>
      <vt:lpstr>Lyginamasis!Print_Titles</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2014-03-18T06:33:38Z</cp:lastPrinted>
  <dcterms:created xsi:type="dcterms:W3CDTF">2007-07-27T10:32:34Z</dcterms:created>
  <dcterms:modified xsi:type="dcterms:W3CDTF">2014-04-01T12:53:45Z</dcterms:modified>
</cp:coreProperties>
</file>